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<sst xmlns="http://schemas.openxmlformats.org/spreadsheetml/2006/main" count="353" uniqueCount="244">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</sst>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O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false" outlineLevel="0" max="33" min="33" style="0" width="60"/>
    <col collapsed="false" customWidth="true" hidden="true" outlineLevel="1" max="66" min="34" style="0" width="6"/>
    <col collapsed="false" customWidth="true" hidden="true" outlineLevel="0" max="67" min="67"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"&amp;COUNTIF($AH$5:$AH$154,1)&amp;"  |  Accruing: "&amp;COUNTIF($R$5:$R$154,"Yes*")&amp;"  |  To accrue now: "&amp;ROUND(SUMIF($Y$5:$Y$154,"&gt;0"),2)&amp;""&amp;" hrs for "&amp;COUNTIF($Z$5:$Z$154,"Yes")&amp;" people  |  Earned this month: "&amp;ROUND(SUM($AE$5:$AE$154),2)&amp;" days"</f>
        <v>ACCRUING FOR SEPTEMBER 2026  |  As at 30/09/2026 (change in D1)  |  Report from 01/07/2019  |  Staff: 0  |  Accruing: 0  |  To accrue now: 0 hrs for 0 people  |  Earned this month: 0 days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row>
    <row r="4" customFormat="false" ht="42" hidden="false" customHeight="true" outlineLevel="0" collapsed="false">
      <c r="A4" s="7" t="s">
        <v>30</v>
      </c>
      <c r="B4" s="7" t="s">
        <v>31</v>
      </c>
      <c r="C4" s="7" t="s">
        <v>32</v>
      </c>
      <c r="D4" s="7" t="s">
        <v>33</v>
      </c>
      <c r="E4" s="8" t="s">
        <v>34</v>
      </c>
      <c r="F4" s="7" t="s">
        <v>35</v>
      </c>
      <c r="G4" s="7" t="s">
        <v>36</v>
      </c>
      <c r="H4" s="7" t="s">
        <v>37</v>
      </c>
      <c r="I4" s="7" t="s">
        <v>38</v>
      </c>
      <c r="J4" s="7" t="s">
        <v>39</v>
      </c>
      <c r="K4" s="8" t="s">
        <v>40</v>
      </c>
      <c r="L4" s="8" t="s">
        <v>41</v>
      </c>
      <c r="M4" s="8" t="s">
        <v>42</v>
      </c>
      <c r="N4" s="8" t="s">
        <v>43</v>
      </c>
      <c r="O4" s="8" t="s">
        <v>44</v>
      </c>
      <c r="P4" s="7" t="s">
        <v>45</v>
      </c>
      <c r="Q4" s="8" t="s">
        <v>46</v>
      </c>
      <c r="R4" s="8" t="s">
        <v>47</v>
      </c>
      <c r="S4" s="8" t="s">
        <v>48</v>
      </c>
      <c r="T4" s="9" t="s">
        <v>49</v>
      </c>
      <c r="U4" s="9" t="s">
        <v>50</v>
      </c>
      <c r="V4" s="9" t="s">
        <v>51</v>
      </c>
      <c r="W4" s="9" t="s">
        <v>52</v>
      </c>
      <c r="X4" s="9" t="s">
        <v>53</v>
      </c>
      <c r="Y4" s="9" t="s">
        <v>54</v>
      </c>
      <c r="Z4" s="9" t="s">
        <v>55</v>
      </c>
      <c r="AA4" s="9" t="s">
        <v>56</v>
      </c>
      <c r="AB4" s="9" t="s">
        <v>57</v>
      </c>
      <c r="AC4" s="9" t="s">
        <v>58</v>
      </c>
      <c r="AD4" s="8" t="s">
        <v>59</v>
      </c>
      <c r="AE4" s="9" t="s">
        <v>60</v>
      </c>
      <c r="AF4" s="9" t="s">
        <v>61</v>
      </c>
      <c r="AG4" s="7" t="s">
        <v>62</v>
      </c>
      <c r="AH4" s="10" t="s">
        <v>63</v>
      </c>
      <c r="AI4" s="10" t="s">
        <v>64</v>
      </c>
      <c r="AJ4" s="10" t="s">
        <v>65</v>
      </c>
      <c r="AK4" s="10" t="s">
        <v>66</v>
      </c>
      <c r="AL4" s="10" t="s">
        <v>67</v>
      </c>
      <c r="AM4" s="10" t="s">
        <v>68</v>
      </c>
      <c r="AN4" s="10" t="s">
        <v>69</v>
      </c>
      <c r="AO4" s="10" t="s">
        <v>70</v>
      </c>
      <c r="AP4" s="10" t="s">
        <v>71</v>
      </c>
      <c r="AQ4" s="10" t="s">
        <v>72</v>
      </c>
      <c r="AR4" s="10" t="s">
        <v>73</v>
      </c>
      <c r="AS4" s="10" t="s">
        <v>74</v>
      </c>
      <c r="AT4" s="10" t="s">
        <v>75</v>
      </c>
      <c r="AU4" s="10" t="s">
        <v>76</v>
      </c>
      <c r="AV4" s="10" t="s">
        <v>77</v>
      </c>
      <c r="AW4" s="10" t="s">
        <v>78</v>
      </c>
      <c r="AX4" s="10" t="s">
        <v>79</v>
      </c>
      <c r="AY4" s="10" t="s">
        <v>80</v>
      </c>
      <c r="AZ4" s="10" t="s">
        <v>81</v>
      </c>
      <c r="BA4" s="10" t="s">
        <v>82</v>
      </c>
      <c r="BB4" s="10" t="s">
        <v>83</v>
      </c>
      <c r="BC4" s="10" t="s">
        <v>84</v>
      </c>
      <c r="BD4" s="10" t="s">
        <v>85</v>
      </c>
      <c r="BE4" s="10" t="s">
        <v>86</v>
      </c>
      <c r="BF4" s="10" t="s">
        <v>87</v>
      </c>
      <c r="BG4" s="10" t="s">
        <v>88</v>
      </c>
      <c r="BH4" s="10" t="s">
        <v>89</v>
      </c>
      <c r="BI4" s="10" t="s">
        <v>90</v>
      </c>
      <c r="BJ4" s="10" t="s">
        <v>91</v>
      </c>
      <c r="BK4" s="10" t="s">
        <v>92</v>
      </c>
      <c r="BL4" s="10" t="s">
        <v>93</v>
      </c>
      <c r="BM4" s="10" t="s">
        <v>94</v>
      </c>
      <c r="BN4" s="10" t="s">
        <v>95</v>
      </c>
      <c r="BO4" s="11" t="s">
        <v>96</v>
      </c>
    </row>
    <row r="5" customFormat="false" ht="15" hidden="false" customHeight="false" outlineLevel="0" collapsed="false">
      <c r="A5" s="12"/>
      <c r="B5" s="12"/>
      <c r="C5" s="12"/>
      <c r="D5" s="13"/>
      <c r="E5" s="14" t="str">
        <f aca="false">IF(OR(AH5=0,$D5=""),"",DATE(YEAR(AsOfDate)+IF(DATE(YEAR(AsOfDate),MONTH($D5),DAY($D5))&lt;=AsOfDate,1,0),MONTH($D5),DAY($D5)))</f>
        <v/>
      </c>
      <c r="F5" s="13"/>
      <c r="G5" s="13"/>
      <c r="H5" s="13"/>
      <c r="I5" s="13"/>
      <c r="J5" s="13"/>
      <c r="K5" s="14" t="str">
        <f aca="false">IF(AH5=0,"",DATE(YEAR(AsOfDate)+IF(DATE(YEAR(AsOfDate),MONTH(AI5),DAY(AI5))&lt;=AsOfDate,1,0),MONTH(AI5),DAY(AI5)))</f>
        <v/>
      </c>
      <c r="L5" s="15" t="str">
        <f aca="false">IF(AH5=0,"",ROUND((AsOfDate-AI5)/365.25,1))</f>
        <v/>
      </c>
      <c r="M5" s="16" t="str">
        <f aca="false">IF(AH5=0,"",IF(AsOfDate&lt;AI5,"-",DATEDIF(AI5,AsOfDate,"y")&amp;"y "&amp;DATEDIF(AI5,AsOfDate,"ym")&amp;"m "&amp;DATEDIF(AI5,AsOfDate,"md")&amp;"d"))</f>
        <v/>
      </c>
      <c r="N5" s="17" t="str">
        <f aca="false">IF(AH5=0,"",O5*HoursPerDay)</f>
        <v/>
      </c>
      <c r="O5" s="17" t="str">
        <f aca="false">IF(AH5=0,"",MAX(0,BA5-BN5))</f>
        <v/>
      </c>
      <c r="P5" s="18"/>
      <c r="Q5" s="16" t="str">
        <f aca="false">IF(AH5=0,"",IF(AJ5&lt;2,"",AN5&amp;" to "&amp;AO5&amp;" on "&amp;TEXT(AL5,"dd/mm/yyyy")&amp;IF(AL5&gt;AsOfDate," (future)",IF(AQ5=AR5,"",IF(AR5="None"," - STOPPED accruing",IF(AQ5="None"," - commencement for Bonus Leave"," - pathway changed"))))&amp;IF(AJ5&lt;3,"","; "&amp;AO5&amp;" to "&amp;AP5&amp;" on "&amp;TEXT(AM5,"dd/mm/yyyy")&amp;IF(AM5&gt;AsOfDate," (future)",IF(AR5=AS5,"",IF(AS5="None"," - STOPPED accruing",IF(AR5="None"," - commencement for Bonus Leave"," - pathway changed")))))))</f>
        <v/>
      </c>
      <c r="R5" s="16" t="str">
        <f aca="false">IF(AH5=0,"",IF(AT5="None",IF(O5&gt;0,"No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IF(AH5=0,"",IF(AT5="None","",EDATE(AI5,BC5)))</f>
        <v/>
      </c>
      <c r="T5" s="17" t="str">
        <f aca="false">IF(AH5=0,"",IF(NOT(LH_Ready),"",IF(AI5&gt;PFYDate,0,IF(LH_ColPeriod=0,W5-U5+V5,SUMIFS(INDEX(LH_Data,0,LH_ColAcc),INDEX(LH_Data,0,LH_ColFirst),$A5,INDEX(LH_Data,0,LH_ColSur),$B5,INDEX(LH_Data,0,LH_ColCat),BonusCat,INDEX(LH_Data,0,LH_ColPeriod),LH_OpenLabel)*UnitFactor))))</f>
        <v/>
      </c>
      <c r="U5" s="17" t="str">
        <f aca="false">IF(AH5=0,"",IF(NOT(LH_Ready),"",SUMIFS(INDEX(LH_Data,0,LH_ColAcc),INDEX(LH_Data,0,LH_ColFirst),$A5,INDEX(LH_Data,0,LH_ColSur),$B5,INDEX(LH_Data,0,LH_ColCat),BonusCat,INDEX(LH_Data,0,LH_ColStart),"&gt;="&amp;AI5)*UnitFactor))</f>
        <v/>
      </c>
      <c r="V5" s="17" t="str">
        <f aca="false">IF(AH5=0,"",IF(NOT(LH_Ready),"",SUMIFS(INDEX(LH_Data,0,LH_ColTaken),INDEX(LH_Data,0,LH_ColFirst),$A5,INDEX(LH_Data,0,LH_ColSur),$B5,INDEX(LH_Data,0,LH_ColCat),BonusCat,INDEX(LH_Data,0,LH_ColStart),"&gt;="&amp;AI5)*UnitFactor))</f>
        <v/>
      </c>
      <c r="W5" s="17" t="str">
        <f aca="false">IF(AH5=0,"",IF(NOT(LH_Ready),"",IF(BE5=0,0,INDEX(INDEX(LH_Data,0,LH_ColClose),BE5-1)*UnitFactor)))</f>
        <v/>
      </c>
      <c r="X5" s="17" t="str">
        <f aca="false">IF(AH5=0,"",(MAX(0,BA5-BN5)-MAX(0,BB5-BN5))*HoursPerDay)</f>
        <v/>
      </c>
      <c r="Y5" s="17" t="str">
        <f aca="false">IF(AH5=0,"",IF(NOT(LH_Ready),"",IF(BD5=0,N5,IF(PFYDate&lt;$F5,N5-N(T5)-N(U5),X5-N(U5)))))</f>
        <v/>
      </c>
      <c r="Z5" s="16" t="str">
        <f aca="false">IF(OR(AH5=0,Y5=""),"",IF(Y5&gt;0,"Yes","No"))</f>
        <v/>
      </c>
      <c r="AA5" s="16" t="str">
        <f aca="false">IF(AH5=0,IF(LEN($A5&amp;$B5)=0,"","FIX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month")&amp;IF(BD5=0,";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EH)",""),IF(AT5="None",R5,"Not yet - first day on "&amp;TEXT(S5,"dd/mm/yyyy")))))))))</f>
        <v/>
      </c>
      <c r="AB5" s="17" t="str">
        <f aca="false">IF(OR(AH5=0,T5=""),"",MAX(0,BB5-BN5)*HoursPerDay-T5)</f>
        <v/>
      </c>
      <c r="AC5" s="16" t="str">
        <f aca="false">IF(AH5=0,"",BD5)</f>
        <v/>
      </c>
      <c r="AD5" s="16" t="str">
        <f aca="false">IF(AH5=0,"",TRIM(IF(OR(ISTEXT($F5),ISTEXT($H5),ISTEXT($I5),ISTEXT($G5),ISTEXT($J5),ISTEXT($D5)),"A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J5&gt;=1,IF(AJ5&gt;=3,AP5,IF(AJ5=2,AO5,AN5))&lt;&gt;IF($C5="","",IF(OR(ISNUMBER(SEARCH("full",$C5)),UPPER(TRIM($C5))="FT",UPPER(TRIM($C5))="FTE"),"Full-Time",IF(OR(ISNUMBER(SEARCH("part",$C5)),UPPER(TRIM($C5))="PT",UPPER(TRIM($C5))="PTE"),"Part-Time",IF(OR(ISNUMBER(SEARCH("cas",$C5)),UPPER(TRIM($C5))="CAS"),"Casual","Unknown"))))),"EmploymentType does not match latest start date ("&amp;IF(AJ5&gt;=3,AP5,IF(AJ5=2,AO5,AN5))&amp;"). ","")&amp;IF(AND(AJ5&gt;=1,AK5&lt;&gt;$F5),"Earliest type date should equal StartDate. ","")&amp;IF(AND(AJ5&gt;=2,AK5=AL5),"Two types start on the same date. ","")&amp;IF(AND(OR(ISNUMBER(SEARCH("part",$C5)),UPPER(TRIM($C5))="PT",UPPER(TRIM($C5))="PTE"),$P5=""),"Part-time: enter PT Hrs/Week (blank = 24+). ","")))</f>
        <v/>
      </c>
      <c r="AE5" s="17" t="str">
        <f aca="false">IF(AH5=0,"",O5-MAX(0,BI5-BN5))</f>
        <v/>
      </c>
      <c r="AF5" s="14" t="str">
        <f aca="false">IF(OR(AH5=0,AE5="",N(AE5)=0,BJ5=""),"",EDATE(AI5,BJ5))</f>
        <v/>
      </c>
      <c r="AG5" s="12"/>
      <c r="AH5" s="16" t="n">
        <f aca="false">IF(OR(LEN($A5&amp;$B5)=0,$F5=""),0,1)</f>
        <v>0</v>
      </c>
      <c r="AI5" s="14" t="str">
        <f aca="false">IF(AH5=0,"",IF($J5&lt;&gt;"",$J5,IF(OR(CasualCounts="Yes",COUNT($G5:$I5)=0,COUNT($H5:$I5)=0),$F5,MIN($H5:$I5))))</f>
        <v/>
      </c>
      <c r="AJ5" s="16" t="str">
        <f aca="false">IF(AH5=0,"",COUNT($G5:$I5))</f>
        <v/>
      </c>
      <c r="AK5" s="14" t="str">
        <f aca="false">IF(AH5=0,"",IFERROR(SMALL($G5:$I5,1),""))</f>
        <v/>
      </c>
      <c r="AL5" s="14" t="str">
        <f aca="false">IF(AH5=0,"",IFERROR(SMALL($G5:$I5,2),""))</f>
        <v/>
      </c>
      <c r="AM5" s="14" t="str">
        <f aca="false">IF(AH5=0,"",IFERROR(SMALL($G5:$I5,3),""))</f>
        <v/>
      </c>
      <c r="AN5" s="16" t="str">
        <f aca="false">IF(AH5=0,"",IF(AK5="","",IF(AK5=$H5,"Part-Time",IF(AK5=$I5,"Full-Time","Casual"))))</f>
        <v/>
      </c>
      <c r="AO5" s="16" t="str">
        <f aca="false">IF(AH5=0,"",IF(AL5="","",IF(AL5=$H5,"Part-Time",IF(AL5=$I5,"Full-Time","Casual"))))</f>
        <v/>
      </c>
      <c r="AP5" s="16" t="str">
        <f aca="false">IF(AH5=0,"",IF(AM5="","",IF(AM5=$H5,"Part-Time",IF(AM5=$I5,"Full-Time","Casual"))))</f>
        <v/>
      </c>
      <c r="AQ5" s="16" t="str">
        <f aca="false">IF(AH5=0,"",IF(AJ5=0,IF(OR(ISNUMBER(SEARCH("full",$C5)),UPPER(TRIM($C5))="FT",UPPER(TRIM($C5))="FTE"),"FT",IF(AND(OR(ISNUMBER(SEARCH("part",$C5)),UPPER(TRIM($C5))="PT",UPPER(TRIM($C5))="PTE"),OR($P5="",N($P5)&gt;=PT_MinHours)),"PT","None")),IF(OR(ISNUMBER(SEARCH("full",AN5)),UPPER(TRIM(AN5))="FT",UPPER(TRIM(AN5))="FTE"),"FT",IF(AND(OR(ISNUMBER(SEARCH("part",AN5)),UPPER(TRIM(AN5))="PT",UPPER(TRIM(AN5))="PTE"),OR($P5="",N($P5)&gt;=PT_MinHours)),"PT","None"))))</f>
        <v/>
      </c>
      <c r="AR5" s="16" t="str">
        <f aca="false">IF(AH5=0,"",IF(AJ5&lt;2,"",IF(OR(ISNUMBER(SEARCH("full",AO5)),UPPER(TRIM(AO5))="FT",UPPER(TRIM(AO5))="FTE"),"FT",IF(AND(OR(ISNUMBER(SEARCH("part",AO5)),UPPER(TRIM(AO5))="PT",UPPER(TRIM(AO5))="PTE"),OR($P5="",N($P5)&gt;=PT_MinHours)),"PT","None"))))</f>
        <v/>
      </c>
      <c r="AS5" s="16" t="str">
        <f aca="false">IF(AH5=0,"",IF(AJ5&lt;3,"",IF(OR(ISNUMBER(SEARCH("full",AP5)),UPPER(TRIM(AP5))="FT",UPPER(TRIM(AP5))="FTE"),"FT",IF(AND(OR(ISNUMBER(SEARCH("part",AP5)),UPPER(TRIM(AP5))="PT",UPPER(TRIM(AP5))="PTE"),OR($P5="",N($P5)&gt;=PT_MinHours)),"PT","None"))))</f>
        <v/>
      </c>
      <c r="AT5" s="16" t="str">
        <f aca="false">IF(AH5=0,"",IF(AND(AJ5&gt;=3,AM5&lt;=AsOfDate),AS5,IF(AND(AJ5&gt;=2,AL5&lt;=AsOfDate),AR5,AQ5)))</f>
        <v/>
      </c>
      <c r="AU5" s="16" t="str">
        <f aca="false">IF(AH5=0,"",IF(AsOfDate&lt;AI5,-1,12*(YEAR(AsOfDate)-YEAR(AI5))+MONTH(AsOfDate)-MONTH(AI5)-IF(DAY(AsOfDate)&lt;MIN(DAY(AI5),DAY(EOMONTH(AsOfDate,0))),1,0)))</f>
        <v/>
      </c>
      <c r="AV5" s="16" t="str">
        <f aca="false">IF(AH5=0,"",IF(OR(AJ5&lt;2,AL5&gt;AsOfDate),AU5,IF((AL5-1)&lt;AI5,-1,12*(YEAR((AL5-1))-YEAR(AI5))+MONTH((AL5-1))-MONTH(AI5)-IF(DAY((AL5-1))&lt;MIN(DAY(AI5),DAY(EOMONTH((AL5-1),0))),1,0))))</f>
        <v/>
      </c>
      <c r="AW5" s="16" t="str">
        <f aca="false">IF(AH5=0,"",IF(OR(AJ5&lt;3,AM5&gt;AsOfDate),AU5,IF((AM5-1)&lt;AI5,-1,12*(YEAR((AM5-1))-YEAR(AI5))+MONTH((AM5-1))-MONTH(AI5)-IF(DAY((AM5-1))&lt;MIN(DAY(AI5),DAY(EOMONTH((AM5-1),0))),1,0))))</f>
        <v/>
      </c>
      <c r="AX5" s="16" t="str">
        <f aca="false">IF(AH5=0,"",IF(PFYDate&lt;AI5,-1,12*(YEAR(PFYDate)-YEAR(AI5))+MONTH(PFYDate)-MONTH(AI5)-IF(DAY(PFYDate)&lt;MIN(DAY(AI5),DAY(EOMONTH(PFYDate,0))),1,0)))</f>
        <v/>
      </c>
      <c r="AY5" s="16" t="str">
        <f aca="false">IF(AH5=0,"",IF(OR(AJ5&lt;2,AL5&gt;PFYDate),AX5,IF((AL5-1)&lt;AI5,-1,12*(YEAR((AL5-1))-YEAR(AI5))+MONTH((AL5-1))-MONTH(AI5)-IF(DAY((AL5-1))&lt;MIN(DAY(AI5),DAY(EOMONTH((AL5-1),0))),1,0))))</f>
        <v/>
      </c>
      <c r="AZ5" s="16" t="str">
        <f aca="false">IF(AH5=0,"",IF(OR(AJ5&lt;3,AM5&gt;PFYDate),AX5,IF((AM5-1)&lt;AI5,-1,12*(YEAR((AM5-1))-YEAR(AI5))+MONTH((AM5-1))-MONTH(AI5)-IF(DAY((AM5-1))&lt;MIN(DAY(AI5),DAY(EOMONTH((AM5-1),0))),1,0))))</f>
        <v/>
      </c>
      <c r="BA5" s="16" t="str">
        <f aca="false">IF(AH5=0,"",IF(AQ5="FT",IF(AV5&lt;FT_First,0,IF(AV5&lt;FT_Y5,1+INT((AV5-FT_First)/FT_Int1),FT_PreY5+FT_PerYear*INT((AV5-FT_Y5)/12)+FT_AnnivDays+INT(MOD(AV5-FT_Y5,12)/FT_Int2)-IF(EDATE(AI5,FT_Y5)&lt;PolicyDate,FT_AnnivDays-1,0))),IF(AQ5="PT",IF(AV5&lt;PT_First,0,1+INT((AV5-PT_First)/PT_Int)),0))+IF(AND(AJ5&gt;=2,AL5&lt;=AsOfDate),IF(AR5="FT",IF(AW5&lt;FT_First,0,IF(AW5&lt;FT_Y5,1+INT((AW5-FT_First)/FT_Int1),FT_PreY5+FT_PerYear*INT((AW5-FT_Y5)/12)+FT_AnnivDays+INT(MOD(AW5-FT_Y5,12)/FT_Int2)-IF(EDATE(AI5,FT_Y5)&lt;PolicyDate,FT_AnnivDays-1,0))),IF(AR5="PT",IF(AW5&lt;PT_First,0,1+INT((AW5-PT_First)/PT_Int)),0))-IF(AR5="FT",IF(AV5&lt;FT_First,0,IF(AV5&lt;FT_Y5,1+INT((AV5-FT_First)/FT_Int1),FT_PreY5+FT_PerYear*INT((AV5-FT_Y5)/12)+FT_AnnivDays+INT(MOD(AV5-FT_Y5,12)/FT_Int2)-IF(EDATE(AI5,FT_Y5)&lt;PolicyDate,FT_AnnivDays-1,0))),IF(AR5="PT",IF(AV5&lt;PT_First,0,1+INT((AV5-PT_First)/PT_Int)),0)),0)+IF(AND(AJ5&gt;=3,AM5&lt;=AsOfDate),IF(AS5="FT",IF(AU5&lt;FT_First,0,IF(AU5&lt;FT_Y5,1+INT((AU5-FT_First)/FT_Int1),FT_PreY5+FT_PerYear*INT((AU5-FT_Y5)/12)+FT_AnnivDays+INT(MOD(AU5-FT_Y5,12)/FT_Int2)-IF(EDATE(AI5,FT_Y5)&lt;PolicyDate,FT_AnnivDays-1,0))),IF(AS5="PT",IF(AU5&lt;PT_First,0,1+INT((AU5-PT_First)/PT_Int)),0))-IF(AS5="FT",IF(AW5&lt;FT_First,0,IF(AW5&lt;FT_Y5,1+INT((AW5-FT_First)/FT_Int1),FT_PreY5+FT_PerYear*INT((AW5-FT_Y5)/12)+FT_AnnivDays+INT(MOD(AW5-FT_Y5,12)/FT_Int2)-IF(EDATE(AI5,FT_Y5)&lt;PolicyDate,FT_AnnivDays-1,0))),IF(AS5="PT",IF(AW5&lt;PT_First,0,1+INT((AW5-PT_First)/PT_Int)),0)),0))</f>
        <v/>
      </c>
      <c r="BB5" s="16" t="str">
        <f aca="false">IF(AH5=0,"",IF(AQ5="FT",IF(AY5&lt;FT_First,0,IF(AY5&lt;FT_Y5,1+INT((AY5-FT_First)/FT_Int1),FT_PreY5+FT_PerYear*INT((AY5-FT_Y5)/12)+FT_AnnivDays+INT(MOD(AY5-FT_Y5,12)/FT_Int2)-IF(EDATE(AI5,FT_Y5)&lt;PolicyDate,FT_AnnivDays-1,0))),IF(AQ5="PT",IF(AY5&lt;PT_First,0,1+INT((AY5-PT_First)/PT_Int)),0))+IF(AND(AJ5&gt;=2,AL5&lt;=PFYDate),IF(AR5="FT",IF(AZ5&lt;FT_First,0,IF(AZ5&lt;FT_Y5,1+INT((AZ5-FT_First)/FT_Int1),FT_PreY5+FT_PerYear*INT((AZ5-FT_Y5)/12)+FT_AnnivDays+INT(MOD(AZ5-FT_Y5,12)/FT_Int2)-IF(EDATE(AI5,FT_Y5)&lt;PolicyDate,FT_AnnivDays-1,0))),IF(AR5="PT",IF(AZ5&lt;PT_First,0,1+INT((AZ5-PT_First)/PT_Int)),0))-IF(AR5="FT",IF(AY5&lt;FT_First,0,IF(AY5&lt;FT_Y5,1+INT((AY5-FT_First)/FT_Int1),FT_PreY5+FT_PerYear*INT((AY5-FT_Y5)/12)+FT_AnnivDays+INT(MOD(AY5-FT_Y5,12)/FT_Int2)-IF(EDATE(AI5,FT_Y5)&lt;PolicyDate,FT_AnnivDays-1,0))),IF(AR5="PT",IF(AY5&lt;PT_First,0,1+INT((AY5-PT_First)/PT_Int)),0)),0)+IF(AND(AJ5&gt;=3,AM5&lt;=PFYDate),IF(AS5="FT",IF(AX5&lt;FT_First,0,IF(AX5&lt;FT_Y5,1+INT((AX5-FT_First)/FT_Int1),FT_PreY5+FT_PerYear*INT((AX5-FT_Y5)/12)+FT_AnnivDays+INT(MOD(AX5-FT_Y5,12)/FT_Int2)-IF(EDATE(AI5,FT_Y5)&lt;PolicyDate,FT_AnnivDays-1,0))),IF(AS5="PT",IF(AX5&lt;PT_First,0,1+INT((AX5-PT_First)/PT_Int)),0))-IF(AS5="FT",IF(AZ5&lt;FT_First,0,IF(AZ5&lt;FT_Y5,1+INT((AZ5-FT_First)/FT_Int1),FT_PreY5+FT_PerYear*INT((AZ5-FT_Y5)/12)+FT_AnnivDays+INT(MOD(AZ5-FT_Y5,12)/FT_Int2)-IF(EDATE(AI5,FT_Y5)&lt;PolicyDate,FT_AnnivDays-1,0))),IF(AS5="PT",IF(AZ5&lt;PT_First,0,1+INT((AZ5-PT_First)/PT_Int)),0)),0))</f>
        <v/>
      </c>
      <c r="BC5" s="16" t="str">
        <f aca="false">IF(AH5=0,"",IF(AT5="FT",IF(AU5&lt;FT_First,FT_First,IF(AU5&lt;FT_Y5,MIN(FT_Y5,FT_First+FT_Int1*(INT((AU5-FT_First)/FT_Int1)+1)),FT_Y5+12*INT((AU5-FT_Y5)/12)+FT_Int2*(INT(MOD(AU5-FT_Y5,12)/FT_Int2)+1))),IF(AT5="PT",IF(AU5&lt;PT_First,PT_First,PT_First+PT_Int*(INT((AU5-PT_First)/PT_Int)+1)),"")))</f>
        <v/>
      </c>
      <c r="BD5" s="16" t="str">
        <f aca="false">IF(AH5=0,"",IF(NOT(LH_Ready),0,COUNTIFS(INDEX(LH_Data,0,LH_ColFirst),$A5,INDEX(LH_Data,0,LH_ColSur),$B5,INDEX(LH_Data,0,LH_ColCat),BonusCat)))</f>
        <v/>
      </c>
      <c r="BE5" s="16" t="str">
        <f aca="false">IF(AH5=0,"",IF(OR(NOT(LH_Ready),BD5=0),0,SUMPRODUCT(MAX((INDEX(LH_Data,0,LH_ColFirst)=$A5)*(INDEX(LH_Data,0,LH_ColSur)=$B5)*(INDEX(LH_Data,0,LH_ColCat)=BonusCat)*ROW(LH_Data)))))</f>
        <v/>
      </c>
      <c r="BF5" s="16" t="str">
        <f aca="false">IF(AH5=0,"",IF(EOMONTH(AsOfDate,-1)&lt;AI5,-1,12*(YEAR(EOMONTH(AsOfDate,-1))-YEAR(AI5))+MONTH(EOMONTH(AsOfDate,-1))-MONTH(AI5)-IF(DAY(EOMONTH(AsOfDate,-1))&lt;MIN(DAY(AI5),DAY(EOMONTH(EOMONTH(AsOfDate,-1),0))),1,0)))</f>
        <v/>
      </c>
      <c r="BG5" s="16" t="str">
        <f aca="false">IF(AH5=0,"",IF(OR(AJ5&lt;2,AL5&gt;EOMONTH(AsOfDate,-1)),BF5,IF((AL5-1)&lt;AI5,-1,12*(YEAR((AL5-1))-YEAR(AI5))+MONTH((AL5-1))-MONTH(AI5)-IF(DAY((AL5-1))&lt;MIN(DAY(AI5),DAY(EOMONTH((AL5-1),0))),1,0))))</f>
        <v/>
      </c>
      <c r="BH5" s="16" t="str">
        <f aca="false">IF(AH5=0,"",IF(OR(AJ5&lt;3,AM5&gt;EOMONTH(AsOfDate,-1)),BF5,IF((AM5-1)&lt;AI5,-1,12*(YEAR((AM5-1))-YEAR(AI5))+MONTH((AM5-1))-MONTH(AI5)-IF(DAY((AM5-1))&lt;MIN(DAY(AI5),DAY(EOMONTH((AM5-1),0))),1,0))))</f>
        <v/>
      </c>
      <c r="BI5" s="16" t="str">
        <f aca="false">IF(AH5=0,"",IF(AQ5="FT",IF(BG5&lt;FT_First,0,IF(BG5&lt;FT_Y5,1+INT((BG5-FT_First)/FT_Int1),FT_PreY5+FT_PerYear*INT((BG5-FT_Y5)/12)+FT_AnnivDays+INT(MOD(BG5-FT_Y5,12)/FT_Int2)-IF(EDATE(AI5,FT_Y5)&lt;PolicyDate,FT_AnnivDays-1,0))),IF(AQ5="PT",IF(BG5&lt;PT_First,0,1+INT((BG5-PT_First)/PT_Int)),0))+IF(AND(AJ5&gt;=2,AL5&lt;=EOMONTH(AsOfDate,-1)),IF(AR5="FT",IF(BH5&lt;FT_First,0,IF(BH5&lt;FT_Y5,1+INT((BH5-FT_First)/FT_Int1),FT_PreY5+FT_PerYear*INT((BH5-FT_Y5)/12)+FT_AnnivDays+INT(MOD(BH5-FT_Y5,12)/FT_Int2)-IF(EDATE(AI5,FT_Y5)&lt;PolicyDate,FT_AnnivDays-1,0))),IF(AR5="PT",IF(BH5&lt;PT_First,0,1+INT((BH5-PT_First)/PT_Int)),0))-IF(AR5="FT",IF(BG5&lt;FT_First,0,IF(BG5&lt;FT_Y5,1+INT((BG5-FT_First)/FT_Int1),FT_PreY5+FT_PerYear*INT((BG5-FT_Y5)/12)+FT_AnnivDays+INT(MOD(BG5-FT_Y5,12)/FT_Int2)-IF(EDATE(AI5,FT_Y5)&lt;PolicyDate,FT_AnnivDays-1,0))),IF(AR5="PT",IF(BG5&lt;PT_First,0,1+INT((BG5-PT_First)/PT_Int)),0)),0)+IF(AND(AJ5&gt;=3,AM5&lt;=EOMONTH(AsOfDate,-1)),IF(AS5="FT",IF(BF5&lt;FT_First,0,IF(BF5&lt;FT_Y5,1+INT((BF5-FT_First)/FT_Int1),FT_PreY5+FT_PerYear*INT((BF5-FT_Y5)/12)+FT_AnnivDays+INT(MOD(BF5-FT_Y5,12)/FT_Int2)-IF(EDATE(AI5,FT_Y5)&lt;PolicyDate,FT_AnnivDays-1,0))),IF(AS5="PT",IF(BF5&lt;PT_First,0,1+INT((BF5-PT_First)/PT_Int)),0))-IF(AS5="FT",IF(BH5&lt;FT_First,0,IF(BH5&lt;FT_Y5,1+INT((BH5-FT_First)/FT_Int1),FT_PreY5+FT_PerYear*INT((BH5-FT_Y5)/12)+FT_AnnivDays+INT(MOD(BH5-FT_Y5,12)/FT_Int2)-IF(EDATE(AI5,FT_Y5)&lt;PolicyDate,FT_AnnivDays-1,0))),IF(AS5="PT",IF(BH5&lt;PT_First,0,1+INT((BH5-PT_First)/PT_Int)),0)),0))</f>
        <v/>
      </c>
      <c r="BJ5" s="16" t="str">
        <f aca="false">IF(AH5=0,"",IF(AT5="FT",IF(AU5&lt;FT_First,"",IF(AU5&lt;FT_Y5,FT_First+FT_Int1*INT((AU5-FT_First)/FT_Int1),FT_Y5+FT_Int2*INT((AU5-FT_Y5)/FT_Int2))),IF(AT5="PT",IF(AU5&lt;PT_First,"",PT_First+PT_Int*INT((AU5-PT_First)/PT_Int)),"")))</f>
        <v/>
      </c>
      <c r="BK5" s="16" t="str">
        <f aca="false">IF(AH5=0,"",IF((SchemeStart-1)&lt;AI5,-1,12*(YEAR((SchemeStart-1))-YEAR(AI5))+MONTH((SchemeStart-1))-MONTH(AI5)-IF(DAY((SchemeStart-1))&lt;MIN(DAY(AI5),DAY(EOMONTH((SchemeStart-1),0))),1,0)))</f>
        <v/>
      </c>
      <c r="BL5" s="16" t="str">
        <f aca="false">IF(AH5=0,"",IF(OR(AJ5&lt;2,AL5&gt;(SchemeStart-1)),BK5,IF((AL5-1)&lt;AI5,-1,12*(YEAR((AL5-1))-YEAR(AI5))+MONTH((AL5-1))-MONTH(AI5)-IF(DAY((AL5-1))&lt;MIN(DAY(AI5),DAY(EOMONTH((AL5-1),0))),1,0))))</f>
        <v/>
      </c>
      <c r="BM5" s="16" t="str">
        <f aca="false">IF(AH5=0,"",IF(OR(AJ5&lt;3,AM5&gt;(SchemeStart-1)),BK5,IF((AM5-1)&lt;AI5,-1,12*(YEAR((AM5-1))-YEAR(AI5))+MONTH((AM5-1))-MONTH(AI5)-IF(DAY((AM5-1))&lt;MIN(DAY(AI5),DAY(EOMONTH((AM5-1),0))),1,0))))</f>
        <v/>
      </c>
      <c r="BN5" s="16" t="str">
        <f aca="false">IF(AH5=0,"",IF(AQ5="FT",IF(BL5&lt;FT_First,0,IF(BL5&lt;FT_Y5,1+INT((BL5-FT_First)/FT_Int1),FT_PreY5+FT_PerYear*INT((BL5-FT_Y5)/12)+FT_AnnivDays+INT(MOD(BL5-FT_Y5,12)/FT_Int2)-IF(EDATE(AI5,FT_Y5)&lt;PolicyDate,FT_AnnivDays-1,0))),IF(AQ5="PT",IF(BL5&lt;PT_First,0,1+INT((BL5-PT_First)/PT_Int)),0))+IF(AND(AJ5&gt;=2,AL5&lt;=(SchemeStart-1)),IF(AR5="FT",IF(BM5&lt;FT_First,0,IF(BM5&lt;FT_Y5,1+INT((BM5-FT_First)/FT_Int1),FT_PreY5+FT_PerYear*INT((BM5-FT_Y5)/12)+FT_AnnivDays+INT(MOD(BM5-FT_Y5,12)/FT_Int2)-IF(EDATE(AI5,FT_Y5)&lt;PolicyDate,FT_AnnivDays-1,0))),IF(AR5="PT",IF(BM5&lt;PT_First,0,1+INT((BM5-PT_First)/PT_Int)),0))-IF(AR5="FT",IF(BL5&lt;FT_First,0,IF(BL5&lt;FT_Y5,1+INT((BL5-FT_First)/FT_Int1),FT_PreY5+FT_PerYear*INT((BL5-FT_Y5)/12)+FT_AnnivDays+INT(MOD(BL5-FT_Y5,12)/FT_Int2)-IF(EDATE(AI5,FT_Y5)&lt;PolicyDate,FT_AnnivDays-1,0))),IF(AR5="PT",IF(BL5&lt;PT_First,0,1+INT((BL5-PT_First)/PT_Int)),0)),0)+IF(AND(AJ5&gt;=3,AM5&lt;=(SchemeStart-1)),IF(AS5="FT",IF(BK5&lt;FT_First,0,IF(BK5&lt;FT_Y5,1+INT((BK5-FT_First)/FT_Int1),FT_PreY5+FT_PerYear*INT((BK5-FT_Y5)/12)+FT_AnnivDays+INT(MOD(BK5-FT_Y5,12)/FT_Int2)-IF(EDATE(AI5,FT_Y5)&lt;PolicyDate,FT_AnnivDays-1,0))),IF(AS5="PT",IF(BK5&lt;PT_First,0,1+INT((BK5-PT_First)/PT_Int)),0))-IF(AS5="FT",IF(BM5&lt;FT_First,0,IF(BM5&lt;FT_Y5,1+INT((BM5-FT_First)/FT_Int1),FT_PreY5+FT_PerYear*INT((BM5-FT_Y5)/12)+FT_AnnivDays+INT(MOD(BM5-FT_Y5,12)/FT_Int2)-IF(EDATE(AI5,FT_Y5)&lt;PolicyDate,FT_AnnivDays-1,0))),IF(AS5="PT",IF(BM5&lt;PT_First,0,1+INT((BM5-PT_First)/PT_Int)),0)),0))</f>
        <v/>
      </c>
      <c r="BO5" s="0" t="str">
        <f aca="false">IF(LEN($A5&amp;$B5)=0,"",$A5&amp;" "&amp;$B5)</f>
        <v/>
      </c>
    </row>
    <row r="6" customFormat="false" ht="15" hidden="false" customHeight="false" outlineLevel="0" collapsed="false">
      <c r="A6" s="12"/>
      <c r="B6" s="12"/>
      <c r="C6" s="12"/>
      <c r="D6" s="13"/>
      <c r="E6" s="14" t="str">
        <f aca="false">IF(OR(AH6=0,$D6=""),"",DATE(YEAR(AsOfDate)+IF(DATE(YEAR(AsOfDate),MONTH($D6),DAY($D6))&lt;=AsOfDate,1,0),MONTH($D6),DAY($D6)))</f>
        <v/>
      </c>
      <c r="F6" s="13"/>
      <c r="G6" s="13"/>
      <c r="H6" s="13"/>
      <c r="I6" s="13"/>
      <c r="J6" s="13"/>
      <c r="K6" s="14" t="str">
        <f aca="false">IF(AH6=0,"",DATE(YEAR(AsOfDate)+IF(DATE(YEAR(AsOfDate),MONTH(AI6),DAY(AI6))&lt;=AsOfDate,1,0),MONTH(AI6),DAY(AI6)))</f>
        <v/>
      </c>
      <c r="L6" s="15" t="str">
        <f aca="false">IF(AH6=0,"",ROUND((AsOfDate-AI6)/365.25,1))</f>
        <v/>
      </c>
      <c r="M6" s="16" t="str">
        <f aca="false">IF(AH6=0,"",IF(AsOfDate&lt;AI6,"-",DATEDIF(AI6,AsOfDate,"y")&amp;"y "&amp;DATEDIF(AI6,AsOfDate,"ym")&amp;"m "&amp;DATEDIF(AI6,AsOfDate,"md")&amp;"d"))</f>
        <v/>
      </c>
      <c r="N6" s="17" t="str">
        <f aca="false">IF(AH6=0,"",O6*HoursPerDay)</f>
        <v/>
      </c>
      <c r="O6" s="17" t="str">
        <f aca="false">IF(AH6=0,"",MAX(0,BA6-BN6))</f>
        <v/>
      </c>
      <c r="P6" s="18"/>
      <c r="Q6" s="16" t="str">
        <f aca="false">IF(AH6=0,"",IF(AJ6&lt;2,"",AN6&amp;" to "&amp;AO6&amp;" on "&amp;TEXT(AL6,"dd/mm/yyyy")&amp;IF(AL6&gt;AsOfDate," (future)",IF(AQ6=AR6,"",IF(AR6="None"," - STOPPED accruing",IF(AQ6="None"," - commencement for Bonus Leave"," - pathway changed"))))&amp;IF(AJ6&lt;3,"","; "&amp;AO6&amp;" to "&amp;AP6&amp;" on "&amp;TEXT(AM6,"dd/mm/yyyy")&amp;IF(AM6&gt;AsOfDate," (future)",IF(AR6=AS6,"",IF(AS6="None"," - STOPPED accruing",IF(AR6="None"," - commencement for Bonus Leave"," - pathway changed")))))))</f>
        <v/>
      </c>
      <c r="R6" s="16" t="str">
        <f aca="false">IF(AH6=0,"",IF(AT6="None",IF(O6&gt;0,"No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IF(AH6=0,"",IF(AT6="None","",EDATE(AI6,BC6)))</f>
        <v/>
      </c>
      <c r="T6" s="17" t="str">
        <f aca="false">IF(AH6=0,"",IF(NOT(LH_Ready),"",IF(AI6&gt;PFYDate,0,IF(LH_ColPeriod=0,W6-U6+V6,SUMIFS(INDEX(LH_Data,0,LH_ColAcc),INDEX(LH_Data,0,LH_ColFirst),$A6,INDEX(LH_Data,0,LH_ColSur),$B6,INDEX(LH_Data,0,LH_ColCat),BonusCat,INDEX(LH_Data,0,LH_ColPeriod),LH_OpenLabel)*UnitFactor))))</f>
        <v/>
      </c>
      <c r="U6" s="17" t="str">
        <f aca="false">IF(AH6=0,"",IF(NOT(LH_Ready),"",SUMIFS(INDEX(LH_Data,0,LH_ColAcc),INDEX(LH_Data,0,LH_ColFirst),$A6,INDEX(LH_Data,0,LH_ColSur),$B6,INDEX(LH_Data,0,LH_ColCat),BonusCat,INDEX(LH_Data,0,LH_ColStart),"&gt;="&amp;AI6)*UnitFactor))</f>
        <v/>
      </c>
      <c r="V6" s="17" t="str">
        <f aca="false">IF(AH6=0,"",IF(NOT(LH_Ready),"",SUMIFS(INDEX(LH_Data,0,LH_ColTaken),INDEX(LH_Data,0,LH_ColFirst),$A6,INDEX(LH_Data,0,LH_ColSur),$B6,INDEX(LH_Data,0,LH_ColCat),BonusCat,INDEX(LH_Data,0,LH_ColStart),"&gt;="&amp;AI6)*UnitFactor))</f>
        <v/>
      </c>
      <c r="W6" s="17" t="str">
        <f aca="false">IF(AH6=0,"",IF(NOT(LH_Ready),"",IF(BE6=0,0,INDEX(INDEX(LH_Data,0,LH_ColClose),BE6-1)*UnitFactor)))</f>
        <v/>
      </c>
      <c r="X6" s="17" t="str">
        <f aca="false">IF(AH6=0,"",(MAX(0,BA6-BN6)-MAX(0,BB6-BN6))*HoursPerDay)</f>
        <v/>
      </c>
      <c r="Y6" s="17" t="str">
        <f aca="false">IF(AH6=0,"",IF(NOT(LH_Ready),"",IF(BD6=0,N6,IF(PFYDate&lt;$F6,N6-N(T6)-N(U6),X6-N(U6)))))</f>
        <v/>
      </c>
      <c r="Z6" s="16" t="str">
        <f aca="false">IF(OR(AH6=0,Y6=""),"",IF(Y6&gt;0,"Yes","No"))</f>
        <v/>
      </c>
      <c r="AA6" s="16" t="str">
        <f aca="false">IF(AH6=0,IF(LEN($A6&amp;$B6)=0,"","FIX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month")&amp;IF(BD6=0,";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EH)",""),IF(AT6="None",R6,"Not yet - first day on "&amp;TEXT(S6,"dd/mm/yyyy")))))))))</f>
        <v/>
      </c>
      <c r="AB6" s="17" t="str">
        <f aca="false">IF(OR(AH6=0,T6=""),"",MAX(0,BB6-BN6)*HoursPerDay-T6)</f>
        <v/>
      </c>
      <c r="AC6" s="16" t="str">
        <f aca="false">IF(AH6=0,"",BD6)</f>
        <v/>
      </c>
      <c r="AD6" s="16" t="str">
        <f aca="false">IF(AH6=0,"",TRIM(IF(OR(ISTEXT($F6),ISTEXT($H6),ISTEXT($I6),ISTEXT($G6),ISTEXT($J6),ISTEXT($D6)),"A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J6&gt;=1,IF(AJ6&gt;=3,AP6,IF(AJ6=2,AO6,AN6))&lt;&gt;IF($C6="","",IF(OR(ISNUMBER(SEARCH("full",$C6)),UPPER(TRIM($C6))="FT",UPPER(TRIM($C6))="FTE"),"Full-Time",IF(OR(ISNUMBER(SEARCH("part",$C6)),UPPER(TRIM($C6))="PT",UPPER(TRIM($C6))="PTE"),"Part-Time",IF(OR(ISNUMBER(SEARCH("cas",$C6)),UPPER(TRIM($C6))="CAS"),"Casual","Unknown"))))),"EmploymentType does not match latest start date ("&amp;IF(AJ6&gt;=3,AP6,IF(AJ6=2,AO6,AN6))&amp;"). ","")&amp;IF(AND(AJ6&gt;=1,AK6&lt;&gt;$F6),"Earliest type date should equal StartDate. ","")&amp;IF(AND(AJ6&gt;=2,AK6=AL6),"Two types start on the same date. ","")&amp;IF(AND(OR(ISNUMBER(SEARCH("part",$C6)),UPPER(TRIM($C6))="PT",UPPER(TRIM($C6))="PTE"),$P6=""),"Part-time: enter PT Hrs/Week (blank = 24+). ","")))</f>
        <v/>
      </c>
      <c r="AE6" s="17" t="str">
        <f aca="false">IF(AH6=0,"",O6-MAX(0,BI6-BN6))</f>
        <v/>
      </c>
      <c r="AF6" s="14" t="str">
        <f aca="false">IF(OR(AH6=0,AE6="",N(AE6)=0,BJ6=""),"",EDATE(AI6,BJ6))</f>
        <v/>
      </c>
      <c r="AG6" s="12"/>
      <c r="AH6" s="16" t="n">
        <f aca="false">IF(OR(LEN($A6&amp;$B6)=0,$F6=""),0,1)</f>
        <v>0</v>
      </c>
      <c r="AI6" s="14" t="str">
        <f aca="false">IF(AH6=0,"",IF($J6&lt;&gt;"",$J6,IF(OR(CasualCounts="Yes",COUNT($G6:$I6)=0,COUNT($H6:$I6)=0),$F6,MIN($H6:$I6))))</f>
        <v/>
      </c>
      <c r="AJ6" s="16" t="str">
        <f aca="false">IF(AH6=0,"",COUNT($G6:$I6))</f>
        <v/>
      </c>
      <c r="AK6" s="14" t="str">
        <f aca="false">IF(AH6=0,"",IFERROR(SMALL($G6:$I6,1),""))</f>
        <v/>
      </c>
      <c r="AL6" s="14" t="str">
        <f aca="false">IF(AH6=0,"",IFERROR(SMALL($G6:$I6,2),""))</f>
        <v/>
      </c>
      <c r="AM6" s="14" t="str">
        <f aca="false">IF(AH6=0,"",IFERROR(SMALL($G6:$I6,3),""))</f>
        <v/>
      </c>
      <c r="AN6" s="16" t="str">
        <f aca="false">IF(AH6=0,"",IF(AK6="","",IF(AK6=$H6,"Part-Time",IF(AK6=$I6,"Full-Time","Casual"))))</f>
        <v/>
      </c>
      <c r="AO6" s="16" t="str">
        <f aca="false">IF(AH6=0,"",IF(AL6="","",IF(AL6=$H6,"Part-Time",IF(AL6=$I6,"Full-Time","Casual"))))</f>
        <v/>
      </c>
      <c r="AP6" s="16" t="str">
        <f aca="false">IF(AH6=0,"",IF(AM6="","",IF(AM6=$H6,"Part-Time",IF(AM6=$I6,"Full-Time","Casual"))))</f>
        <v/>
      </c>
      <c r="AQ6" s="16" t="str">
        <f aca="false">IF(AH6=0,"",IF(AJ6=0,IF(OR(ISNUMBER(SEARCH("full",$C6)),UPPER(TRIM($C6))="FT",UPPER(TRIM($C6))="FTE"),"FT",IF(AND(OR(ISNUMBER(SEARCH("part",$C6)),UPPER(TRIM($C6))="PT",UPPER(TRIM($C6))="PTE"),OR($P6="",N($P6)&gt;=PT_MinHours)),"PT","None")),IF(OR(ISNUMBER(SEARCH("full",AN6)),UPPER(TRIM(AN6))="FT",UPPER(TRIM(AN6))="FTE"),"FT",IF(AND(OR(ISNUMBER(SEARCH("part",AN6)),UPPER(TRIM(AN6))="PT",UPPER(TRIM(AN6))="PTE"),OR($P6="",N($P6)&gt;=PT_MinHours)),"PT","None"))))</f>
        <v/>
      </c>
      <c r="AR6" s="16" t="str">
        <f aca="false">IF(AH6=0,"",IF(AJ6&lt;2,"",IF(OR(ISNUMBER(SEARCH("full",AO6)),UPPER(TRIM(AO6))="FT",UPPER(TRIM(AO6))="FTE"),"FT",IF(AND(OR(ISNUMBER(SEARCH("part",AO6)),UPPER(TRIM(AO6))="PT",UPPER(TRIM(AO6))="PTE"),OR($P6="",N($P6)&gt;=PT_MinHours)),"PT","None"))))</f>
        <v/>
      </c>
      <c r="AS6" s="16" t="str">
        <f aca="false">IF(AH6=0,"",IF(AJ6&lt;3,"",IF(OR(ISNUMBER(SEARCH("full",AP6)),UPPER(TRIM(AP6))="FT",UPPER(TRIM(AP6))="FTE"),"FT",IF(AND(OR(ISNUMBER(SEARCH("part",AP6)),UPPER(TRIM(AP6))="PT",UPPER(TRIM(AP6))="PTE"),OR($P6="",N($P6)&gt;=PT_MinHours)),"PT","None"))))</f>
        <v/>
      </c>
      <c r="AT6" s="16" t="str">
        <f aca="false">IF(AH6=0,"",IF(AND(AJ6&gt;=3,AM6&lt;=AsOfDate),AS6,IF(AND(AJ6&gt;=2,AL6&lt;=AsOfDate),AR6,AQ6)))</f>
        <v/>
      </c>
      <c r="AU6" s="16" t="str">
        <f aca="false">IF(AH6=0,"",IF(AsOfDate&lt;AI6,-1,12*(YEAR(AsOfDate)-YEAR(AI6))+MONTH(AsOfDate)-MONTH(AI6)-IF(DAY(AsOfDate)&lt;MIN(DAY(AI6),DAY(EOMONTH(AsOfDate,0))),1,0)))</f>
        <v/>
      </c>
      <c r="AV6" s="16" t="str">
        <f aca="false">IF(AH6=0,"",IF(OR(AJ6&lt;2,AL6&gt;AsOfDate),AU6,IF((AL6-1)&lt;AI6,-1,12*(YEAR((AL6-1))-YEAR(AI6))+MONTH((AL6-1))-MONTH(AI6)-IF(DAY((AL6-1))&lt;MIN(DAY(AI6),DAY(EOMONTH((AL6-1),0))),1,0))))</f>
        <v/>
      </c>
      <c r="AW6" s="16" t="str">
        <f aca="false">IF(AH6=0,"",IF(OR(AJ6&lt;3,AM6&gt;AsOfDate),AU6,IF((AM6-1)&lt;AI6,-1,12*(YEAR((AM6-1))-YEAR(AI6))+MONTH((AM6-1))-MONTH(AI6)-IF(DAY((AM6-1))&lt;MIN(DAY(AI6),DAY(EOMONTH((AM6-1),0))),1,0))))</f>
        <v/>
      </c>
      <c r="AX6" s="16" t="str">
        <f aca="false">IF(AH6=0,"",IF(PFYDate&lt;AI6,-1,12*(YEAR(PFYDate)-YEAR(AI6))+MONTH(PFYDate)-MONTH(AI6)-IF(DAY(PFYDate)&lt;MIN(DAY(AI6),DAY(EOMONTH(PFYDate,0))),1,0)))</f>
        <v/>
      </c>
      <c r="AY6" s="16" t="str">
        <f aca="false">IF(AH6=0,"",IF(OR(AJ6&lt;2,AL6&gt;PFYDate),AX6,IF((AL6-1)&lt;AI6,-1,12*(YEAR((AL6-1))-YEAR(AI6))+MONTH((AL6-1))-MONTH(AI6)-IF(DAY((AL6-1))&lt;MIN(DAY(AI6),DAY(EOMONTH((AL6-1),0))),1,0))))</f>
        <v/>
      </c>
      <c r="AZ6" s="16" t="str">
        <f aca="false">IF(AH6=0,"",IF(OR(AJ6&lt;3,AM6&gt;PFYDate),AX6,IF((AM6-1)&lt;AI6,-1,12*(YEAR((AM6-1))-YEAR(AI6))+MONTH((AM6-1))-MONTH(AI6)-IF(DAY((AM6-1))&lt;MIN(DAY(AI6),DAY(EOMONTH((AM6-1),0))),1,0))))</f>
        <v/>
      </c>
      <c r="BA6" s="16" t="str">
        <f aca="false">IF(AH6=0,"",IF(AQ6="FT",IF(AV6&lt;FT_First,0,IF(AV6&lt;FT_Y5,1+INT((AV6-FT_First)/FT_Int1),FT_PreY5+FT_PerYear*INT((AV6-FT_Y5)/12)+FT_AnnivDays+INT(MOD(AV6-FT_Y5,12)/FT_Int2)-IF(EDATE(AI6,FT_Y5)&lt;PolicyDate,FT_AnnivDays-1,0))),IF(AQ6="PT",IF(AV6&lt;PT_First,0,1+INT((AV6-PT_First)/PT_Int)),0))+IF(AND(AJ6&gt;=2,AL6&lt;=AsOfDate),IF(AR6="FT",IF(AW6&lt;FT_First,0,IF(AW6&lt;FT_Y5,1+INT((AW6-FT_First)/FT_Int1),FT_PreY5+FT_PerYear*INT((AW6-FT_Y5)/12)+FT_AnnivDays+INT(MOD(AW6-FT_Y5,12)/FT_Int2)-IF(EDATE(AI6,FT_Y5)&lt;PolicyDate,FT_AnnivDays-1,0))),IF(AR6="PT",IF(AW6&lt;PT_First,0,1+INT((AW6-PT_First)/PT_Int)),0))-IF(AR6="FT",IF(AV6&lt;FT_First,0,IF(AV6&lt;FT_Y5,1+INT((AV6-FT_First)/FT_Int1),FT_PreY5+FT_PerYear*INT((AV6-FT_Y5)/12)+FT_AnnivDays+INT(MOD(AV6-FT_Y5,12)/FT_Int2)-IF(EDATE(AI6,FT_Y5)&lt;PolicyDate,FT_AnnivDays-1,0))),IF(AR6="PT",IF(AV6&lt;PT_First,0,1+INT((AV6-PT_First)/PT_Int)),0)),0)+IF(AND(AJ6&gt;=3,AM6&lt;=AsOfDate),IF(AS6="FT",IF(AU6&lt;FT_First,0,IF(AU6&lt;FT_Y5,1+INT((AU6-FT_First)/FT_Int1),FT_PreY5+FT_PerYear*INT((AU6-FT_Y5)/12)+FT_AnnivDays+INT(MOD(AU6-FT_Y5,12)/FT_Int2)-IF(EDATE(AI6,FT_Y5)&lt;PolicyDate,FT_AnnivDays-1,0))),IF(AS6="PT",IF(AU6&lt;PT_First,0,1+INT((AU6-PT_First)/PT_Int)),0))-IF(AS6="FT",IF(AW6&lt;FT_First,0,IF(AW6&lt;FT_Y5,1+INT((AW6-FT_First)/FT_Int1),FT_PreY5+FT_PerYear*INT((AW6-FT_Y5)/12)+FT_AnnivDays+INT(MOD(AW6-FT_Y5,12)/FT_Int2)-IF(EDATE(AI6,FT_Y5)&lt;PolicyDate,FT_AnnivDays-1,0))),IF(AS6="PT",IF(AW6&lt;PT_First,0,1+INT((AW6-PT_First)/PT_Int)),0)),0))</f>
        <v/>
      </c>
      <c r="BB6" s="16" t="str">
        <f aca="false">IF(AH6=0,"",IF(AQ6="FT",IF(AY6&lt;FT_First,0,IF(AY6&lt;FT_Y5,1+INT((AY6-FT_First)/FT_Int1),FT_PreY5+FT_PerYear*INT((AY6-FT_Y5)/12)+FT_AnnivDays+INT(MOD(AY6-FT_Y5,12)/FT_Int2)-IF(EDATE(AI6,FT_Y5)&lt;PolicyDate,FT_AnnivDays-1,0))),IF(AQ6="PT",IF(AY6&lt;PT_First,0,1+INT((AY6-PT_First)/PT_Int)),0))+IF(AND(AJ6&gt;=2,AL6&lt;=PFYDate),IF(AR6="FT",IF(AZ6&lt;FT_First,0,IF(AZ6&lt;FT_Y5,1+INT((AZ6-FT_First)/FT_Int1),FT_PreY5+FT_PerYear*INT((AZ6-FT_Y5)/12)+FT_AnnivDays+INT(MOD(AZ6-FT_Y5,12)/FT_Int2)-IF(EDATE(AI6,FT_Y5)&lt;PolicyDate,FT_AnnivDays-1,0))),IF(AR6="PT",IF(AZ6&lt;PT_First,0,1+INT((AZ6-PT_First)/PT_Int)),0))-IF(AR6="FT",IF(AY6&lt;FT_First,0,IF(AY6&lt;FT_Y5,1+INT((AY6-FT_First)/FT_Int1),FT_PreY5+FT_PerYear*INT((AY6-FT_Y5)/12)+FT_AnnivDays+INT(MOD(AY6-FT_Y5,12)/FT_Int2)-IF(EDATE(AI6,FT_Y5)&lt;PolicyDate,FT_AnnivDays-1,0))),IF(AR6="PT",IF(AY6&lt;PT_First,0,1+INT((AY6-PT_First)/PT_Int)),0)),0)+IF(AND(AJ6&gt;=3,AM6&lt;=PFYDate),IF(AS6="FT",IF(AX6&lt;FT_First,0,IF(AX6&lt;FT_Y5,1+INT((AX6-FT_First)/FT_Int1),FT_PreY5+FT_PerYear*INT((AX6-FT_Y5)/12)+FT_AnnivDays+INT(MOD(AX6-FT_Y5,12)/FT_Int2)-IF(EDATE(AI6,FT_Y5)&lt;PolicyDate,FT_AnnivDays-1,0))),IF(AS6="PT",IF(AX6&lt;PT_First,0,1+INT((AX6-PT_First)/PT_Int)),0))-IF(AS6="FT",IF(AZ6&lt;FT_First,0,IF(AZ6&lt;FT_Y5,1+INT((AZ6-FT_First)/FT_Int1),FT_PreY5+FT_PerYear*INT((AZ6-FT_Y5)/12)+FT_AnnivDays+INT(MOD(AZ6-FT_Y5,12)/FT_Int2)-IF(EDATE(AI6,FT_Y5)&lt;PolicyDate,FT_AnnivDays-1,0))),IF(AS6="PT",IF(AZ6&lt;PT_First,0,1+INT((AZ6-PT_First)/PT_Int)),0)),0))</f>
        <v/>
      </c>
      <c r="BC6" s="16" t="str">
        <f aca="false">IF(AH6=0,"",IF(AT6="FT",IF(AU6&lt;FT_First,FT_First,IF(AU6&lt;FT_Y5,MIN(FT_Y5,FT_First+FT_Int1*(INT((AU6-FT_First)/FT_Int1)+1)),FT_Y5+12*INT((AU6-FT_Y5)/12)+FT_Int2*(INT(MOD(AU6-FT_Y5,12)/FT_Int2)+1))),IF(AT6="PT",IF(AU6&lt;PT_First,PT_First,PT_First+PT_Int*(INT((AU6-PT_First)/PT_Int)+1)),"")))</f>
        <v/>
      </c>
      <c r="BD6" s="16" t="str">
        <f aca="false">IF(AH6=0,"",IF(NOT(LH_Ready),0,COUNTIFS(INDEX(LH_Data,0,LH_ColFirst),$A6,INDEX(LH_Data,0,LH_ColSur),$B6,INDEX(LH_Data,0,LH_ColCat),BonusCat)))</f>
        <v/>
      </c>
      <c r="BE6" s="16" t="str">
        <f aca="false">IF(AH6=0,"",IF(OR(NOT(LH_Ready),BD6=0),0,SUMPRODUCT(MAX((INDEX(LH_Data,0,LH_ColFirst)=$A6)*(INDEX(LH_Data,0,LH_ColSur)=$B6)*(INDEX(LH_Data,0,LH_ColCat)=BonusCat)*ROW(LH_Data)))))</f>
        <v/>
      </c>
      <c r="BF6" s="16" t="str">
        <f aca="false">IF(AH6=0,"",IF(EOMONTH(AsOfDate,-1)&lt;AI6,-1,12*(YEAR(EOMONTH(AsOfDate,-1))-YEAR(AI6))+MONTH(EOMONTH(AsOfDate,-1))-MONTH(AI6)-IF(DAY(EOMONTH(AsOfDate,-1))&lt;MIN(DAY(AI6),DAY(EOMONTH(EOMONTH(AsOfDate,-1),0))),1,0)))</f>
        <v/>
      </c>
      <c r="BG6" s="16" t="str">
        <f aca="false">IF(AH6=0,"",IF(OR(AJ6&lt;2,AL6&gt;EOMONTH(AsOfDate,-1)),BF6,IF((AL6-1)&lt;AI6,-1,12*(YEAR((AL6-1))-YEAR(AI6))+MONTH((AL6-1))-MONTH(AI6)-IF(DAY((AL6-1))&lt;MIN(DAY(AI6),DAY(EOMONTH((AL6-1),0))),1,0))))</f>
        <v/>
      </c>
      <c r="BH6" s="16" t="str">
        <f aca="false">IF(AH6=0,"",IF(OR(AJ6&lt;3,AM6&gt;EOMONTH(AsOfDate,-1)),BF6,IF((AM6-1)&lt;AI6,-1,12*(YEAR((AM6-1))-YEAR(AI6))+MONTH((AM6-1))-MONTH(AI6)-IF(DAY((AM6-1))&lt;MIN(DAY(AI6),DAY(EOMONTH((AM6-1),0))),1,0))))</f>
        <v/>
      </c>
      <c r="BI6" s="16" t="str">
        <f aca="false">IF(AH6=0,"",IF(AQ6="FT",IF(BG6&lt;FT_First,0,IF(BG6&lt;FT_Y5,1+INT((BG6-FT_First)/FT_Int1),FT_PreY5+FT_PerYear*INT((BG6-FT_Y5)/12)+FT_AnnivDays+INT(MOD(BG6-FT_Y5,12)/FT_Int2)-IF(EDATE(AI6,FT_Y5)&lt;PolicyDate,FT_AnnivDays-1,0))),IF(AQ6="PT",IF(BG6&lt;PT_First,0,1+INT((BG6-PT_First)/PT_Int)),0))+IF(AND(AJ6&gt;=2,AL6&lt;=EOMONTH(AsOfDate,-1)),IF(AR6="FT",IF(BH6&lt;FT_First,0,IF(BH6&lt;FT_Y5,1+INT((BH6-FT_First)/FT_Int1),FT_PreY5+FT_PerYear*INT((BH6-FT_Y5)/12)+FT_AnnivDays+INT(MOD(BH6-FT_Y5,12)/FT_Int2)-IF(EDATE(AI6,FT_Y5)&lt;PolicyDate,FT_AnnivDays-1,0))),IF(AR6="PT",IF(BH6&lt;PT_First,0,1+INT((BH6-PT_First)/PT_Int)),0))-IF(AR6="FT",IF(BG6&lt;FT_First,0,IF(BG6&lt;FT_Y5,1+INT((BG6-FT_First)/FT_Int1),FT_PreY5+FT_PerYear*INT((BG6-FT_Y5)/12)+FT_AnnivDays+INT(MOD(BG6-FT_Y5,12)/FT_Int2)-IF(EDATE(AI6,FT_Y5)&lt;PolicyDate,FT_AnnivDays-1,0))),IF(AR6="PT",IF(BG6&lt;PT_First,0,1+INT((BG6-PT_First)/PT_Int)),0)),0)+IF(AND(AJ6&gt;=3,AM6&lt;=EOMONTH(AsOfDate,-1)),IF(AS6="FT",IF(BF6&lt;FT_First,0,IF(BF6&lt;FT_Y5,1+INT((BF6-FT_First)/FT_Int1),FT_PreY5+FT_PerYear*INT((BF6-FT_Y5)/12)+FT_AnnivDays+INT(MOD(BF6-FT_Y5,12)/FT_Int2)-IF(EDATE(AI6,FT_Y5)&lt;PolicyDate,FT_AnnivDays-1,0))),IF(AS6="PT",IF(BF6&lt;PT_First,0,1+INT((BF6-PT_First)/PT_Int)),0))-IF(AS6="FT",IF(BH6&lt;FT_First,0,IF(BH6&lt;FT_Y5,1+INT((BH6-FT_First)/FT_Int1),FT_PreY5+FT_PerYear*INT((BH6-FT_Y5)/12)+FT_AnnivDays+INT(MOD(BH6-FT_Y5,12)/FT_Int2)-IF(EDATE(AI6,FT_Y5)&lt;PolicyDate,FT_AnnivDays-1,0))),IF(AS6="PT",IF(BH6&lt;PT_First,0,1+INT((BH6-PT_First)/PT_Int)),0)),0))</f>
        <v/>
      </c>
      <c r="BJ6" s="16" t="str">
        <f aca="false">IF(AH6=0,"",IF(AT6="FT",IF(AU6&lt;FT_First,"",IF(AU6&lt;FT_Y5,FT_First+FT_Int1*INT((AU6-FT_First)/FT_Int1),FT_Y5+FT_Int2*INT((AU6-FT_Y5)/FT_Int2))),IF(AT6="PT",IF(AU6&lt;PT_First,"",PT_First+PT_Int*INT((AU6-PT_First)/PT_Int)),"")))</f>
        <v/>
      </c>
      <c r="BK6" s="16" t="str">
        <f aca="false">IF(AH6=0,"",IF((SchemeStart-1)&lt;AI6,-1,12*(YEAR((SchemeStart-1))-YEAR(AI6))+MONTH((SchemeStart-1))-MONTH(AI6)-IF(DAY((SchemeStart-1))&lt;MIN(DAY(AI6),DAY(EOMONTH((SchemeStart-1),0))),1,0)))</f>
        <v/>
      </c>
      <c r="BL6" s="16" t="str">
        <f aca="false">IF(AH6=0,"",IF(OR(AJ6&lt;2,AL6&gt;(SchemeStart-1)),BK6,IF((AL6-1)&lt;AI6,-1,12*(YEAR((AL6-1))-YEAR(AI6))+MONTH((AL6-1))-MONTH(AI6)-IF(DAY((AL6-1))&lt;MIN(DAY(AI6),DAY(EOMONTH((AL6-1),0))),1,0))))</f>
        <v/>
      </c>
      <c r="BM6" s="16" t="str">
        <f aca="false">IF(AH6=0,"",IF(OR(AJ6&lt;3,AM6&gt;(SchemeStart-1)),BK6,IF((AM6-1)&lt;AI6,-1,12*(YEAR((AM6-1))-YEAR(AI6))+MONTH((AM6-1))-MONTH(AI6)-IF(DAY((AM6-1))&lt;MIN(DAY(AI6),DAY(EOMONTH((AM6-1),0))),1,0))))</f>
        <v/>
      </c>
      <c r="BN6" s="16" t="str">
        <f aca="false">IF(AH6=0,"",IF(AQ6="FT",IF(BL6&lt;FT_First,0,IF(BL6&lt;FT_Y5,1+INT((BL6-FT_First)/FT_Int1),FT_PreY5+FT_PerYear*INT((BL6-FT_Y5)/12)+FT_AnnivDays+INT(MOD(BL6-FT_Y5,12)/FT_Int2)-IF(EDATE(AI6,FT_Y5)&lt;PolicyDate,FT_AnnivDays-1,0))),IF(AQ6="PT",IF(BL6&lt;PT_First,0,1+INT((BL6-PT_First)/PT_Int)),0))+IF(AND(AJ6&gt;=2,AL6&lt;=(SchemeStart-1)),IF(AR6="FT",IF(BM6&lt;FT_First,0,IF(BM6&lt;FT_Y5,1+INT((BM6-FT_First)/FT_Int1),FT_PreY5+FT_PerYear*INT((BM6-FT_Y5)/12)+FT_AnnivDays+INT(MOD(BM6-FT_Y5,12)/FT_Int2)-IF(EDATE(AI6,FT_Y5)&lt;PolicyDate,FT_AnnivDays-1,0))),IF(AR6="PT",IF(BM6&lt;PT_First,0,1+INT((BM6-PT_First)/PT_Int)),0))-IF(AR6="FT",IF(BL6&lt;FT_First,0,IF(BL6&lt;FT_Y5,1+INT((BL6-FT_First)/FT_Int1),FT_PreY5+FT_PerYear*INT((BL6-FT_Y5)/12)+FT_AnnivDays+INT(MOD(BL6-FT_Y5,12)/FT_Int2)-IF(EDATE(AI6,FT_Y5)&lt;PolicyDate,FT_AnnivDays-1,0))),IF(AR6="PT",IF(BL6&lt;PT_First,0,1+INT((BL6-PT_First)/PT_Int)),0)),0)+IF(AND(AJ6&gt;=3,AM6&lt;=(SchemeStart-1)),IF(AS6="FT",IF(BK6&lt;FT_First,0,IF(BK6&lt;FT_Y5,1+INT((BK6-FT_First)/FT_Int1),FT_PreY5+FT_PerYear*INT((BK6-FT_Y5)/12)+FT_AnnivDays+INT(MOD(BK6-FT_Y5,12)/FT_Int2)-IF(EDATE(AI6,FT_Y5)&lt;PolicyDate,FT_AnnivDays-1,0))),IF(AS6="PT",IF(BK6&lt;PT_First,0,1+INT((BK6-PT_First)/PT_Int)),0))-IF(AS6="FT",IF(BM6&lt;FT_First,0,IF(BM6&lt;FT_Y5,1+INT((BM6-FT_First)/FT_Int1),FT_PreY5+FT_PerYear*INT((BM6-FT_Y5)/12)+FT_AnnivDays+INT(MOD(BM6-FT_Y5,12)/FT_Int2)-IF(EDATE(AI6,FT_Y5)&lt;PolicyDate,FT_AnnivDays-1,0))),IF(AS6="PT",IF(BM6&lt;PT_First,0,1+INT((BM6-PT_First)/PT_Int)),0)),0))</f>
        <v/>
      </c>
      <c r="BO6" s="0" t="str">
        <f aca="false">IF(LEN($A6&amp;$B6)=0,"",$A6&amp;" "&amp;$B6)</f>
        <v/>
      </c>
    </row>
    <row r="7" customFormat="false" ht="15" hidden="false" customHeight="false" outlineLevel="0" collapsed="false">
      <c r="A7" s="12"/>
      <c r="B7" s="12"/>
      <c r="C7" s="12"/>
      <c r="D7" s="13"/>
      <c r="E7" s="14" t="str">
        <f aca="false">IF(OR(AH7=0,$D7=""),"",DATE(YEAR(AsOfDate)+IF(DATE(YEAR(AsOfDate),MONTH($D7),DAY($D7))&lt;=AsOfDate,1,0),MONTH($D7),DAY($D7)))</f>
        <v/>
      </c>
      <c r="F7" s="13"/>
      <c r="G7" s="13"/>
      <c r="H7" s="13"/>
      <c r="I7" s="13"/>
      <c r="J7" s="13"/>
      <c r="K7" s="14" t="str">
        <f aca="false">IF(AH7=0,"",DATE(YEAR(AsOfDate)+IF(DATE(YEAR(AsOfDate),MONTH(AI7),DAY(AI7))&lt;=AsOfDate,1,0),MONTH(AI7),DAY(AI7)))</f>
        <v/>
      </c>
      <c r="L7" s="15" t="str">
        <f aca="false">IF(AH7=0,"",ROUND((AsOfDate-AI7)/365.25,1))</f>
        <v/>
      </c>
      <c r="M7" s="16" t="str">
        <f aca="false">IF(AH7=0,"",IF(AsOfDate&lt;AI7,"-",DATEDIF(AI7,AsOfDate,"y")&amp;"y "&amp;DATEDIF(AI7,AsOfDate,"ym")&amp;"m "&amp;DATEDIF(AI7,AsOfDate,"md")&amp;"d"))</f>
        <v/>
      </c>
      <c r="N7" s="17" t="str">
        <f aca="false">IF(AH7=0,"",O7*HoursPerDay)</f>
        <v/>
      </c>
      <c r="O7" s="17" t="str">
        <f aca="false">IF(AH7=0,"",MAX(0,BA7-BN7))</f>
        <v/>
      </c>
      <c r="P7" s="18"/>
      <c r="Q7" s="16" t="str">
        <f aca="false">IF(AH7=0,"",IF(AJ7&lt;2,"",AN7&amp;" to "&amp;AO7&amp;" on "&amp;TEXT(AL7,"dd/mm/yyyy")&amp;IF(AL7&gt;AsOfDate," (future)",IF(AQ7=AR7,"",IF(AR7="None"," - STOPPED accruing",IF(AQ7="None"," - commencement for Bonus Leave"," - pathway changed"))))&amp;IF(AJ7&lt;3,"","; "&amp;AO7&amp;" to "&amp;AP7&amp;" on "&amp;TEXT(AM7,"dd/mm/yyyy")&amp;IF(AM7&gt;AsOfDate," (future)",IF(AR7=AS7,"",IF(AS7="None"," - STOPPED accruing",IF(AR7="None"," - commencement for Bonus Leave"," - pathway changed")))))))</f>
        <v/>
      </c>
      <c r="R7" s="16" t="str">
        <f aca="false">IF(AH7=0,"",IF(AT7="None",IF(O7&gt;0,"No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IF(AH7=0,"",IF(AT7="None","",EDATE(AI7,BC7)))</f>
        <v/>
      </c>
      <c r="T7" s="17" t="str">
        <f aca="false">IF(AH7=0,"",IF(NOT(LH_Ready),"",IF(AI7&gt;PFYDate,0,IF(LH_ColPeriod=0,W7-U7+V7,SUMIFS(INDEX(LH_Data,0,LH_ColAcc),INDEX(LH_Data,0,LH_ColFirst),$A7,INDEX(LH_Data,0,LH_ColSur),$B7,INDEX(LH_Data,0,LH_ColCat),BonusCat,INDEX(LH_Data,0,LH_ColPeriod),LH_OpenLabel)*UnitFactor))))</f>
        <v/>
      </c>
      <c r="U7" s="17" t="str">
        <f aca="false">IF(AH7=0,"",IF(NOT(LH_Ready),"",SUMIFS(INDEX(LH_Data,0,LH_ColAcc),INDEX(LH_Data,0,LH_ColFirst),$A7,INDEX(LH_Data,0,LH_ColSur),$B7,INDEX(LH_Data,0,LH_ColCat),BonusCat,INDEX(LH_Data,0,LH_ColStart),"&gt;="&amp;AI7)*UnitFactor))</f>
        <v/>
      </c>
      <c r="V7" s="17" t="str">
        <f aca="false">IF(AH7=0,"",IF(NOT(LH_Ready),"",SUMIFS(INDEX(LH_Data,0,LH_ColTaken),INDEX(LH_Data,0,LH_ColFirst),$A7,INDEX(LH_Data,0,LH_ColSur),$B7,INDEX(LH_Data,0,LH_ColCat),BonusCat,INDEX(LH_Data,0,LH_ColStart),"&gt;="&amp;AI7)*UnitFactor))</f>
        <v/>
      </c>
      <c r="W7" s="17" t="str">
        <f aca="false">IF(AH7=0,"",IF(NOT(LH_Ready),"",IF(BE7=0,0,INDEX(INDEX(LH_Data,0,LH_ColClose),BE7-1)*UnitFactor)))</f>
        <v/>
      </c>
      <c r="X7" s="17" t="str">
        <f aca="false">IF(AH7=0,"",(MAX(0,BA7-BN7)-MAX(0,BB7-BN7))*HoursPerDay)</f>
        <v/>
      </c>
      <c r="Y7" s="17" t="str">
        <f aca="false">IF(AH7=0,"",IF(NOT(LH_Ready),"",IF(BD7=0,N7,IF(PFYDate&lt;$F7,N7-N(T7)-N(U7),X7-N(U7)))))</f>
        <v/>
      </c>
      <c r="Z7" s="16" t="str">
        <f aca="false">IF(OR(AH7=0,Y7=""),"",IF(Y7&gt;0,"Yes","No"))</f>
        <v/>
      </c>
      <c r="AA7" s="16" t="str">
        <f aca="false">IF(AH7=0,IF(LEN($A7&amp;$B7)=0,"","FIX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month")&amp;IF(BD7=0,";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EH)",""),IF(AT7="None",R7,"Not yet - first day on "&amp;TEXT(S7,"dd/mm/yyyy")))))))))</f>
        <v/>
      </c>
      <c r="AB7" s="17" t="str">
        <f aca="false">IF(OR(AH7=0,T7=""),"",MAX(0,BB7-BN7)*HoursPerDay-T7)</f>
        <v/>
      </c>
      <c r="AC7" s="16" t="str">
        <f aca="false">IF(AH7=0,"",BD7)</f>
        <v/>
      </c>
      <c r="AD7" s="16" t="str">
        <f aca="false">IF(AH7=0,"",TRIM(IF(OR(ISTEXT($F7),ISTEXT($H7),ISTEXT($I7),ISTEXT($G7),ISTEXT($J7),ISTEXT($D7)),"A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J7&gt;=1,IF(AJ7&gt;=3,AP7,IF(AJ7=2,AO7,AN7))&lt;&gt;IF($C7="","",IF(OR(ISNUMBER(SEARCH("full",$C7)),UPPER(TRIM($C7))="FT",UPPER(TRIM($C7))="FTE"),"Full-Time",IF(OR(ISNUMBER(SEARCH("part",$C7)),UPPER(TRIM($C7))="PT",UPPER(TRIM($C7))="PTE"),"Part-Time",IF(OR(ISNUMBER(SEARCH("cas",$C7)),UPPER(TRIM($C7))="CAS"),"Casual","Unknown"))))),"EmploymentType does not match latest start date ("&amp;IF(AJ7&gt;=3,AP7,IF(AJ7=2,AO7,AN7))&amp;"). ","")&amp;IF(AND(AJ7&gt;=1,AK7&lt;&gt;$F7),"Earliest type date should equal StartDate. ","")&amp;IF(AND(AJ7&gt;=2,AK7=AL7),"Two types start on the same date. ","")&amp;IF(AND(OR(ISNUMBER(SEARCH("part",$C7)),UPPER(TRIM($C7))="PT",UPPER(TRIM($C7))="PTE"),$P7=""),"Part-time: enter PT Hrs/Week (blank = 24+). ","")))</f>
        <v/>
      </c>
      <c r="AE7" s="17" t="str">
        <f aca="false">IF(AH7=0,"",O7-MAX(0,BI7-BN7))</f>
        <v/>
      </c>
      <c r="AF7" s="14" t="str">
        <f aca="false">IF(OR(AH7=0,AE7="",N(AE7)=0,BJ7=""),"",EDATE(AI7,BJ7))</f>
        <v/>
      </c>
      <c r="AG7" s="12"/>
      <c r="AH7" s="16" t="n">
        <f aca="false">IF(OR(LEN($A7&amp;$B7)=0,$F7=""),0,1)</f>
        <v>0</v>
      </c>
      <c r="AI7" s="14" t="str">
        <f aca="false">IF(AH7=0,"",IF($J7&lt;&gt;"",$J7,IF(OR(CasualCounts="Yes",COUNT($G7:$I7)=0,COUNT($H7:$I7)=0),$F7,MIN($H7:$I7))))</f>
        <v/>
      </c>
      <c r="AJ7" s="16" t="str">
        <f aca="false">IF(AH7=0,"",COUNT($G7:$I7))</f>
        <v/>
      </c>
      <c r="AK7" s="14" t="str">
        <f aca="false">IF(AH7=0,"",IFERROR(SMALL($G7:$I7,1),""))</f>
        <v/>
      </c>
      <c r="AL7" s="14" t="str">
        <f aca="false">IF(AH7=0,"",IFERROR(SMALL($G7:$I7,2),""))</f>
        <v/>
      </c>
      <c r="AM7" s="14" t="str">
        <f aca="false">IF(AH7=0,"",IFERROR(SMALL($G7:$I7,3),""))</f>
        <v/>
      </c>
      <c r="AN7" s="16" t="str">
        <f aca="false">IF(AH7=0,"",IF(AK7="","",IF(AK7=$H7,"Part-Time",IF(AK7=$I7,"Full-Time","Casual"))))</f>
        <v/>
      </c>
      <c r="AO7" s="16" t="str">
        <f aca="false">IF(AH7=0,"",IF(AL7="","",IF(AL7=$H7,"Part-Time",IF(AL7=$I7,"Full-Time","Casual"))))</f>
        <v/>
      </c>
      <c r="AP7" s="16" t="str">
        <f aca="false">IF(AH7=0,"",IF(AM7="","",IF(AM7=$H7,"Part-Time",IF(AM7=$I7,"Full-Time","Casual"))))</f>
        <v/>
      </c>
      <c r="AQ7" s="16" t="str">
        <f aca="false">IF(AH7=0,"",IF(AJ7=0,IF(OR(ISNUMBER(SEARCH("full",$C7)),UPPER(TRIM($C7))="FT",UPPER(TRIM($C7))="FTE"),"FT",IF(AND(OR(ISNUMBER(SEARCH("part",$C7)),UPPER(TRIM($C7))="PT",UPPER(TRIM($C7))="PTE"),OR($P7="",N($P7)&gt;=PT_MinHours)),"PT","None")),IF(OR(ISNUMBER(SEARCH("full",AN7)),UPPER(TRIM(AN7))="FT",UPPER(TRIM(AN7))="FTE"),"FT",IF(AND(OR(ISNUMBER(SEARCH("part",AN7)),UPPER(TRIM(AN7))="PT",UPPER(TRIM(AN7))="PTE"),OR($P7="",N($P7)&gt;=PT_MinHours)),"PT","None"))))</f>
        <v/>
      </c>
      <c r="AR7" s="16" t="str">
        <f aca="false">IF(AH7=0,"",IF(AJ7&lt;2,"",IF(OR(ISNUMBER(SEARCH("full",AO7)),UPPER(TRIM(AO7))="FT",UPPER(TRIM(AO7))="FTE"),"FT",IF(AND(OR(ISNUMBER(SEARCH("part",AO7)),UPPER(TRIM(AO7))="PT",UPPER(TRIM(AO7))="PTE"),OR($P7="",N($P7)&gt;=PT_MinHours)),"PT","None"))))</f>
        <v/>
      </c>
      <c r="AS7" s="16" t="str">
        <f aca="false">IF(AH7=0,"",IF(AJ7&lt;3,"",IF(OR(ISNUMBER(SEARCH("full",AP7)),UPPER(TRIM(AP7))="FT",UPPER(TRIM(AP7))="FTE"),"FT",IF(AND(OR(ISNUMBER(SEARCH("part",AP7)),UPPER(TRIM(AP7))="PT",UPPER(TRIM(AP7))="PTE"),OR($P7="",N($P7)&gt;=PT_MinHours)),"PT","None"))))</f>
        <v/>
      </c>
      <c r="AT7" s="16" t="str">
        <f aca="false">IF(AH7=0,"",IF(AND(AJ7&gt;=3,AM7&lt;=AsOfDate),AS7,IF(AND(AJ7&gt;=2,AL7&lt;=AsOfDate),AR7,AQ7)))</f>
        <v/>
      </c>
      <c r="AU7" s="16" t="str">
        <f aca="false">IF(AH7=0,"",IF(AsOfDate&lt;AI7,-1,12*(YEAR(AsOfDate)-YEAR(AI7))+MONTH(AsOfDate)-MONTH(AI7)-IF(DAY(AsOfDate)&lt;MIN(DAY(AI7),DAY(EOMONTH(AsOfDate,0))),1,0)))</f>
        <v/>
      </c>
      <c r="AV7" s="16" t="str">
        <f aca="false">IF(AH7=0,"",IF(OR(AJ7&lt;2,AL7&gt;AsOfDate),AU7,IF((AL7-1)&lt;AI7,-1,12*(YEAR((AL7-1))-YEAR(AI7))+MONTH((AL7-1))-MONTH(AI7)-IF(DAY((AL7-1))&lt;MIN(DAY(AI7),DAY(EOMONTH((AL7-1),0))),1,0))))</f>
        <v/>
      </c>
      <c r="AW7" s="16" t="str">
        <f aca="false">IF(AH7=0,"",IF(OR(AJ7&lt;3,AM7&gt;AsOfDate),AU7,IF((AM7-1)&lt;AI7,-1,12*(YEAR((AM7-1))-YEAR(AI7))+MONTH((AM7-1))-MONTH(AI7)-IF(DAY((AM7-1))&lt;MIN(DAY(AI7),DAY(EOMONTH((AM7-1),0))),1,0))))</f>
        <v/>
      </c>
      <c r="AX7" s="16" t="str">
        <f aca="false">IF(AH7=0,"",IF(PFYDate&lt;AI7,-1,12*(YEAR(PFYDate)-YEAR(AI7))+MONTH(PFYDate)-MONTH(AI7)-IF(DAY(PFYDate)&lt;MIN(DAY(AI7),DAY(EOMONTH(PFYDate,0))),1,0)))</f>
        <v/>
      </c>
      <c r="AY7" s="16" t="str">
        <f aca="false">IF(AH7=0,"",IF(OR(AJ7&lt;2,AL7&gt;PFYDate),AX7,IF((AL7-1)&lt;AI7,-1,12*(YEAR((AL7-1))-YEAR(AI7))+MONTH((AL7-1))-MONTH(AI7)-IF(DAY((AL7-1))&lt;MIN(DAY(AI7),DAY(EOMONTH((AL7-1),0))),1,0))))</f>
        <v/>
      </c>
      <c r="AZ7" s="16" t="str">
        <f aca="false">IF(AH7=0,"",IF(OR(AJ7&lt;3,AM7&gt;PFYDate),AX7,IF((AM7-1)&lt;AI7,-1,12*(YEAR((AM7-1))-YEAR(AI7))+MONTH((AM7-1))-MONTH(AI7)-IF(DAY((AM7-1))&lt;MIN(DAY(AI7),DAY(EOMONTH((AM7-1),0))),1,0))))</f>
        <v/>
      </c>
      <c r="BA7" s="16" t="str">
        <f aca="false">IF(AH7=0,"",IF(AQ7="FT",IF(AV7&lt;FT_First,0,IF(AV7&lt;FT_Y5,1+INT((AV7-FT_First)/FT_Int1),FT_PreY5+FT_PerYear*INT((AV7-FT_Y5)/12)+FT_AnnivDays+INT(MOD(AV7-FT_Y5,12)/FT_Int2)-IF(EDATE(AI7,FT_Y5)&lt;PolicyDate,FT_AnnivDays-1,0))),IF(AQ7="PT",IF(AV7&lt;PT_First,0,1+INT((AV7-PT_First)/PT_Int)),0))+IF(AND(AJ7&gt;=2,AL7&lt;=AsOfDate),IF(AR7="FT",IF(AW7&lt;FT_First,0,IF(AW7&lt;FT_Y5,1+INT((AW7-FT_First)/FT_Int1),FT_PreY5+FT_PerYear*INT((AW7-FT_Y5)/12)+FT_AnnivDays+INT(MOD(AW7-FT_Y5,12)/FT_Int2)-IF(EDATE(AI7,FT_Y5)&lt;PolicyDate,FT_AnnivDays-1,0))),IF(AR7="PT",IF(AW7&lt;PT_First,0,1+INT((AW7-PT_First)/PT_Int)),0))-IF(AR7="FT",IF(AV7&lt;FT_First,0,IF(AV7&lt;FT_Y5,1+INT((AV7-FT_First)/FT_Int1),FT_PreY5+FT_PerYear*INT((AV7-FT_Y5)/12)+FT_AnnivDays+INT(MOD(AV7-FT_Y5,12)/FT_Int2)-IF(EDATE(AI7,FT_Y5)&lt;PolicyDate,FT_AnnivDays-1,0))),IF(AR7="PT",IF(AV7&lt;PT_First,0,1+INT((AV7-PT_First)/PT_Int)),0)),0)+IF(AND(AJ7&gt;=3,AM7&lt;=AsOfDate),IF(AS7="FT",IF(AU7&lt;FT_First,0,IF(AU7&lt;FT_Y5,1+INT((AU7-FT_First)/FT_Int1),FT_PreY5+FT_PerYear*INT((AU7-FT_Y5)/12)+FT_AnnivDays+INT(MOD(AU7-FT_Y5,12)/FT_Int2)-IF(EDATE(AI7,FT_Y5)&lt;PolicyDate,FT_AnnivDays-1,0))),IF(AS7="PT",IF(AU7&lt;PT_First,0,1+INT((AU7-PT_First)/PT_Int)),0))-IF(AS7="FT",IF(AW7&lt;FT_First,0,IF(AW7&lt;FT_Y5,1+INT((AW7-FT_First)/FT_Int1),FT_PreY5+FT_PerYear*INT((AW7-FT_Y5)/12)+FT_AnnivDays+INT(MOD(AW7-FT_Y5,12)/FT_Int2)-IF(EDATE(AI7,FT_Y5)&lt;PolicyDate,FT_AnnivDays-1,0))),IF(AS7="PT",IF(AW7&lt;PT_First,0,1+INT((AW7-PT_First)/PT_Int)),0)),0))</f>
        <v/>
      </c>
      <c r="BB7" s="16" t="str">
        <f aca="false">IF(AH7=0,"",IF(AQ7="FT",IF(AY7&lt;FT_First,0,IF(AY7&lt;FT_Y5,1+INT((AY7-FT_First)/FT_Int1),FT_PreY5+FT_PerYear*INT((AY7-FT_Y5)/12)+FT_AnnivDays+INT(MOD(AY7-FT_Y5,12)/FT_Int2)-IF(EDATE(AI7,FT_Y5)&lt;PolicyDate,FT_AnnivDays-1,0))),IF(AQ7="PT",IF(AY7&lt;PT_First,0,1+INT((AY7-PT_First)/PT_Int)),0))+IF(AND(AJ7&gt;=2,AL7&lt;=PFYDate),IF(AR7="FT",IF(AZ7&lt;FT_First,0,IF(AZ7&lt;FT_Y5,1+INT((AZ7-FT_First)/FT_Int1),FT_PreY5+FT_PerYear*INT((AZ7-FT_Y5)/12)+FT_AnnivDays+INT(MOD(AZ7-FT_Y5,12)/FT_Int2)-IF(EDATE(AI7,FT_Y5)&lt;PolicyDate,FT_AnnivDays-1,0))),IF(AR7="PT",IF(AZ7&lt;PT_First,0,1+INT((AZ7-PT_First)/PT_Int)),0))-IF(AR7="FT",IF(AY7&lt;FT_First,0,IF(AY7&lt;FT_Y5,1+INT((AY7-FT_First)/FT_Int1),FT_PreY5+FT_PerYear*INT((AY7-FT_Y5)/12)+FT_AnnivDays+INT(MOD(AY7-FT_Y5,12)/FT_Int2)-IF(EDATE(AI7,FT_Y5)&lt;PolicyDate,FT_AnnivDays-1,0))),IF(AR7="PT",IF(AY7&lt;PT_First,0,1+INT((AY7-PT_First)/PT_Int)),0)),0)+IF(AND(AJ7&gt;=3,AM7&lt;=PFYDate),IF(AS7="FT",IF(AX7&lt;FT_First,0,IF(AX7&lt;FT_Y5,1+INT((AX7-FT_First)/FT_Int1),FT_PreY5+FT_PerYear*INT((AX7-FT_Y5)/12)+FT_AnnivDays+INT(MOD(AX7-FT_Y5,12)/FT_Int2)-IF(EDATE(AI7,FT_Y5)&lt;PolicyDate,FT_AnnivDays-1,0))),IF(AS7="PT",IF(AX7&lt;PT_First,0,1+INT((AX7-PT_First)/PT_Int)),0))-IF(AS7="FT",IF(AZ7&lt;FT_First,0,IF(AZ7&lt;FT_Y5,1+INT((AZ7-FT_First)/FT_Int1),FT_PreY5+FT_PerYear*INT((AZ7-FT_Y5)/12)+FT_AnnivDays+INT(MOD(AZ7-FT_Y5,12)/FT_Int2)-IF(EDATE(AI7,FT_Y5)&lt;PolicyDate,FT_AnnivDays-1,0))),IF(AS7="PT",IF(AZ7&lt;PT_First,0,1+INT((AZ7-PT_First)/PT_Int)),0)),0))</f>
        <v/>
      </c>
      <c r="BC7" s="16" t="str">
        <f aca="false">IF(AH7=0,"",IF(AT7="FT",IF(AU7&lt;FT_First,FT_First,IF(AU7&lt;FT_Y5,MIN(FT_Y5,FT_First+FT_Int1*(INT((AU7-FT_First)/FT_Int1)+1)),FT_Y5+12*INT((AU7-FT_Y5)/12)+FT_Int2*(INT(MOD(AU7-FT_Y5,12)/FT_Int2)+1))),IF(AT7="PT",IF(AU7&lt;PT_First,PT_First,PT_First+PT_Int*(INT((AU7-PT_First)/PT_Int)+1)),"")))</f>
        <v/>
      </c>
      <c r="BD7" s="16" t="str">
        <f aca="false">IF(AH7=0,"",IF(NOT(LH_Ready),0,COUNTIFS(INDEX(LH_Data,0,LH_ColFirst),$A7,INDEX(LH_Data,0,LH_ColSur),$B7,INDEX(LH_Data,0,LH_ColCat),BonusCat)))</f>
        <v/>
      </c>
      <c r="BE7" s="16" t="str">
        <f aca="false">IF(AH7=0,"",IF(OR(NOT(LH_Ready),BD7=0),0,SUMPRODUCT(MAX((INDEX(LH_Data,0,LH_ColFirst)=$A7)*(INDEX(LH_Data,0,LH_ColSur)=$B7)*(INDEX(LH_Data,0,LH_ColCat)=BonusCat)*ROW(LH_Data)))))</f>
        <v/>
      </c>
      <c r="BF7" s="16" t="str">
        <f aca="false">IF(AH7=0,"",IF(EOMONTH(AsOfDate,-1)&lt;AI7,-1,12*(YEAR(EOMONTH(AsOfDate,-1))-YEAR(AI7))+MONTH(EOMONTH(AsOfDate,-1))-MONTH(AI7)-IF(DAY(EOMONTH(AsOfDate,-1))&lt;MIN(DAY(AI7),DAY(EOMONTH(EOMONTH(AsOfDate,-1),0))),1,0)))</f>
        <v/>
      </c>
      <c r="BG7" s="16" t="str">
        <f aca="false">IF(AH7=0,"",IF(OR(AJ7&lt;2,AL7&gt;EOMONTH(AsOfDate,-1)),BF7,IF((AL7-1)&lt;AI7,-1,12*(YEAR((AL7-1))-YEAR(AI7))+MONTH((AL7-1))-MONTH(AI7)-IF(DAY((AL7-1))&lt;MIN(DAY(AI7),DAY(EOMONTH((AL7-1),0))),1,0))))</f>
        <v/>
      </c>
      <c r="BH7" s="16" t="str">
        <f aca="false">IF(AH7=0,"",IF(OR(AJ7&lt;3,AM7&gt;EOMONTH(AsOfDate,-1)),BF7,IF((AM7-1)&lt;AI7,-1,12*(YEAR((AM7-1))-YEAR(AI7))+MONTH((AM7-1))-MONTH(AI7)-IF(DAY((AM7-1))&lt;MIN(DAY(AI7),DAY(EOMONTH((AM7-1),0))),1,0))))</f>
        <v/>
      </c>
      <c r="BI7" s="16" t="str">
        <f aca="false">IF(AH7=0,"",IF(AQ7="FT",IF(BG7&lt;FT_First,0,IF(BG7&lt;FT_Y5,1+INT((BG7-FT_First)/FT_Int1),FT_PreY5+FT_PerYear*INT((BG7-FT_Y5)/12)+FT_AnnivDays+INT(MOD(BG7-FT_Y5,12)/FT_Int2)-IF(EDATE(AI7,FT_Y5)&lt;PolicyDate,FT_AnnivDays-1,0))),IF(AQ7="PT",IF(BG7&lt;PT_First,0,1+INT((BG7-PT_First)/PT_Int)),0))+IF(AND(AJ7&gt;=2,AL7&lt;=EOMONTH(AsOfDate,-1)),IF(AR7="FT",IF(BH7&lt;FT_First,0,IF(BH7&lt;FT_Y5,1+INT((BH7-FT_First)/FT_Int1),FT_PreY5+FT_PerYear*INT((BH7-FT_Y5)/12)+FT_AnnivDays+INT(MOD(BH7-FT_Y5,12)/FT_Int2)-IF(EDATE(AI7,FT_Y5)&lt;PolicyDate,FT_AnnivDays-1,0))),IF(AR7="PT",IF(BH7&lt;PT_First,0,1+INT((BH7-PT_First)/PT_Int)),0))-IF(AR7="FT",IF(BG7&lt;FT_First,0,IF(BG7&lt;FT_Y5,1+INT((BG7-FT_First)/FT_Int1),FT_PreY5+FT_PerYear*INT((BG7-FT_Y5)/12)+FT_AnnivDays+INT(MOD(BG7-FT_Y5,12)/FT_Int2)-IF(EDATE(AI7,FT_Y5)&lt;PolicyDate,FT_AnnivDays-1,0))),IF(AR7="PT",IF(BG7&lt;PT_First,0,1+INT((BG7-PT_First)/PT_Int)),0)),0)+IF(AND(AJ7&gt;=3,AM7&lt;=EOMONTH(AsOfDate,-1)),IF(AS7="FT",IF(BF7&lt;FT_First,0,IF(BF7&lt;FT_Y5,1+INT((BF7-FT_First)/FT_Int1),FT_PreY5+FT_PerYear*INT((BF7-FT_Y5)/12)+FT_AnnivDays+INT(MOD(BF7-FT_Y5,12)/FT_Int2)-IF(EDATE(AI7,FT_Y5)&lt;PolicyDate,FT_AnnivDays-1,0))),IF(AS7="PT",IF(BF7&lt;PT_First,0,1+INT((BF7-PT_First)/PT_Int)),0))-IF(AS7="FT",IF(BH7&lt;FT_First,0,IF(BH7&lt;FT_Y5,1+INT((BH7-FT_First)/FT_Int1),FT_PreY5+FT_PerYear*INT((BH7-FT_Y5)/12)+FT_AnnivDays+INT(MOD(BH7-FT_Y5,12)/FT_Int2)-IF(EDATE(AI7,FT_Y5)&lt;PolicyDate,FT_AnnivDays-1,0))),IF(AS7="PT",IF(BH7&lt;PT_First,0,1+INT((BH7-PT_First)/PT_Int)),0)),0))</f>
        <v/>
      </c>
      <c r="BJ7" s="16" t="str">
        <f aca="false">IF(AH7=0,"",IF(AT7="FT",IF(AU7&lt;FT_First,"",IF(AU7&lt;FT_Y5,FT_First+FT_Int1*INT((AU7-FT_First)/FT_Int1),FT_Y5+FT_Int2*INT((AU7-FT_Y5)/FT_Int2))),IF(AT7="PT",IF(AU7&lt;PT_First,"",PT_First+PT_Int*INT((AU7-PT_First)/PT_Int)),"")))</f>
        <v/>
      </c>
      <c r="BK7" s="16" t="str">
        <f aca="false">IF(AH7=0,"",IF((SchemeStart-1)&lt;AI7,-1,12*(YEAR((SchemeStart-1))-YEAR(AI7))+MONTH((SchemeStart-1))-MONTH(AI7)-IF(DAY((SchemeStart-1))&lt;MIN(DAY(AI7),DAY(EOMONTH((SchemeStart-1),0))),1,0)))</f>
        <v/>
      </c>
      <c r="BL7" s="16" t="str">
        <f aca="false">IF(AH7=0,"",IF(OR(AJ7&lt;2,AL7&gt;(SchemeStart-1)),BK7,IF((AL7-1)&lt;AI7,-1,12*(YEAR((AL7-1))-YEAR(AI7))+MONTH((AL7-1))-MONTH(AI7)-IF(DAY((AL7-1))&lt;MIN(DAY(AI7),DAY(EOMONTH((AL7-1),0))),1,0))))</f>
        <v/>
      </c>
      <c r="BM7" s="16" t="str">
        <f aca="false">IF(AH7=0,"",IF(OR(AJ7&lt;3,AM7&gt;(SchemeStart-1)),BK7,IF((AM7-1)&lt;AI7,-1,12*(YEAR((AM7-1))-YEAR(AI7))+MONTH((AM7-1))-MONTH(AI7)-IF(DAY((AM7-1))&lt;MIN(DAY(AI7),DAY(EOMONTH((AM7-1),0))),1,0))))</f>
        <v/>
      </c>
      <c r="BN7" s="16" t="str">
        <f aca="false">IF(AH7=0,"",IF(AQ7="FT",IF(BL7&lt;FT_First,0,IF(BL7&lt;FT_Y5,1+INT((BL7-FT_First)/FT_Int1),FT_PreY5+FT_PerYear*INT((BL7-FT_Y5)/12)+FT_AnnivDays+INT(MOD(BL7-FT_Y5,12)/FT_Int2)-IF(EDATE(AI7,FT_Y5)&lt;PolicyDate,FT_AnnivDays-1,0))),IF(AQ7="PT",IF(BL7&lt;PT_First,0,1+INT((BL7-PT_First)/PT_Int)),0))+IF(AND(AJ7&gt;=2,AL7&lt;=(SchemeStart-1)),IF(AR7="FT",IF(BM7&lt;FT_First,0,IF(BM7&lt;FT_Y5,1+INT((BM7-FT_First)/FT_Int1),FT_PreY5+FT_PerYear*INT((BM7-FT_Y5)/12)+FT_AnnivDays+INT(MOD(BM7-FT_Y5,12)/FT_Int2)-IF(EDATE(AI7,FT_Y5)&lt;PolicyDate,FT_AnnivDays-1,0))),IF(AR7="PT",IF(BM7&lt;PT_First,0,1+INT((BM7-PT_First)/PT_Int)),0))-IF(AR7="FT",IF(BL7&lt;FT_First,0,IF(BL7&lt;FT_Y5,1+INT((BL7-FT_First)/FT_Int1),FT_PreY5+FT_PerYear*INT((BL7-FT_Y5)/12)+FT_AnnivDays+INT(MOD(BL7-FT_Y5,12)/FT_Int2)-IF(EDATE(AI7,FT_Y5)&lt;PolicyDate,FT_AnnivDays-1,0))),IF(AR7="PT",IF(BL7&lt;PT_First,0,1+INT((BL7-PT_First)/PT_Int)),0)),0)+IF(AND(AJ7&gt;=3,AM7&lt;=(SchemeStart-1)),IF(AS7="FT",IF(BK7&lt;FT_First,0,IF(BK7&lt;FT_Y5,1+INT((BK7-FT_First)/FT_Int1),FT_PreY5+FT_PerYear*INT((BK7-FT_Y5)/12)+FT_AnnivDays+INT(MOD(BK7-FT_Y5,12)/FT_Int2)-IF(EDATE(AI7,FT_Y5)&lt;PolicyDate,FT_AnnivDays-1,0))),IF(AS7="PT",IF(BK7&lt;PT_First,0,1+INT((BK7-PT_First)/PT_Int)),0))-IF(AS7="FT",IF(BM7&lt;FT_First,0,IF(BM7&lt;FT_Y5,1+INT((BM7-FT_First)/FT_Int1),FT_PreY5+FT_PerYear*INT((BM7-FT_Y5)/12)+FT_AnnivDays+INT(MOD(BM7-FT_Y5,12)/FT_Int2)-IF(EDATE(AI7,FT_Y5)&lt;PolicyDate,FT_AnnivDays-1,0))),IF(AS7="PT",IF(BM7&lt;PT_First,0,1+INT((BM7-PT_First)/PT_Int)),0)),0))</f>
        <v/>
      </c>
      <c r="BO7" s="0" t="str">
        <f aca="false">IF(LEN($A7&amp;$B7)=0,"",$A7&amp;" "&amp;$B7)</f>
        <v/>
      </c>
    </row>
    <row r="8" customFormat="false" ht="15" hidden="false" customHeight="false" outlineLevel="0" collapsed="false">
      <c r="A8" s="12"/>
      <c r="B8" s="12"/>
      <c r="C8" s="12"/>
      <c r="D8" s="13"/>
      <c r="E8" s="14" t="str">
        <f aca="false">IF(OR(AH8=0,$D8=""),"",DATE(YEAR(AsOfDate)+IF(DATE(YEAR(AsOfDate),MONTH($D8),DAY($D8))&lt;=AsOfDate,1,0),MONTH($D8),DAY($D8)))</f>
        <v/>
      </c>
      <c r="F8" s="13"/>
      <c r="G8" s="13"/>
      <c r="H8" s="13"/>
      <c r="I8" s="13"/>
      <c r="J8" s="13"/>
      <c r="K8" s="14" t="str">
        <f aca="false">IF(AH8=0,"",DATE(YEAR(AsOfDate)+IF(DATE(YEAR(AsOfDate),MONTH(AI8),DAY(AI8))&lt;=AsOfDate,1,0),MONTH(AI8),DAY(AI8)))</f>
        <v/>
      </c>
      <c r="L8" s="15" t="str">
        <f aca="false">IF(AH8=0,"",ROUND((AsOfDate-AI8)/365.25,1))</f>
        <v/>
      </c>
      <c r="M8" s="16" t="str">
        <f aca="false">IF(AH8=0,"",IF(AsOfDate&lt;AI8,"-",DATEDIF(AI8,AsOfDate,"y")&amp;"y "&amp;DATEDIF(AI8,AsOfDate,"ym")&amp;"m "&amp;DATEDIF(AI8,AsOfDate,"md")&amp;"d"))</f>
        <v/>
      </c>
      <c r="N8" s="17" t="str">
        <f aca="false">IF(AH8=0,"",O8*HoursPerDay)</f>
        <v/>
      </c>
      <c r="O8" s="17" t="str">
        <f aca="false">IF(AH8=0,"",MAX(0,BA8-BN8))</f>
        <v/>
      </c>
      <c r="P8" s="18"/>
      <c r="Q8" s="16" t="str">
        <f aca="false">IF(AH8=0,"",IF(AJ8&lt;2,"",AN8&amp;" to "&amp;AO8&amp;" on "&amp;TEXT(AL8,"dd/mm/yyyy")&amp;IF(AL8&gt;AsOfDate," (future)",IF(AQ8=AR8,"",IF(AR8="None"," - STOPPED accruing",IF(AQ8="None"," - commencement for Bonus Leave"," - pathway changed"))))&amp;IF(AJ8&lt;3,"","; "&amp;AO8&amp;" to "&amp;AP8&amp;" on "&amp;TEXT(AM8,"dd/mm/yyyy")&amp;IF(AM8&gt;AsOfDate," (future)",IF(AR8=AS8,"",IF(AS8="None"," - STOPPED accruing",IF(AR8="None"," - commencement for Bonus Leave"," - pathway changed")))))))</f>
        <v/>
      </c>
      <c r="R8" s="16" t="str">
        <f aca="false">IF(AH8=0,"",IF(AT8="None",IF(O8&gt;0,"No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IF(AH8=0,"",IF(AT8="None","",EDATE(AI8,BC8)))</f>
        <v/>
      </c>
      <c r="T8" s="17" t="str">
        <f aca="false">IF(AH8=0,"",IF(NOT(LH_Ready),"",IF(AI8&gt;PFYDate,0,IF(LH_ColPeriod=0,W8-U8+V8,SUMIFS(INDEX(LH_Data,0,LH_ColAcc),INDEX(LH_Data,0,LH_ColFirst),$A8,INDEX(LH_Data,0,LH_ColSur),$B8,INDEX(LH_Data,0,LH_ColCat),BonusCat,INDEX(LH_Data,0,LH_ColPeriod),LH_OpenLabel)*UnitFactor))))</f>
        <v/>
      </c>
      <c r="U8" s="17" t="str">
        <f aca="false">IF(AH8=0,"",IF(NOT(LH_Ready),"",SUMIFS(INDEX(LH_Data,0,LH_ColAcc),INDEX(LH_Data,0,LH_ColFirst),$A8,INDEX(LH_Data,0,LH_ColSur),$B8,INDEX(LH_Data,0,LH_ColCat),BonusCat,INDEX(LH_Data,0,LH_ColStart),"&gt;="&amp;AI8)*UnitFactor))</f>
        <v/>
      </c>
      <c r="V8" s="17" t="str">
        <f aca="false">IF(AH8=0,"",IF(NOT(LH_Ready),"",SUMIFS(INDEX(LH_Data,0,LH_ColTaken),INDEX(LH_Data,0,LH_ColFirst),$A8,INDEX(LH_Data,0,LH_ColSur),$B8,INDEX(LH_Data,0,LH_ColCat),BonusCat,INDEX(LH_Data,0,LH_ColStart),"&gt;="&amp;AI8)*UnitFactor))</f>
        <v/>
      </c>
      <c r="W8" s="17" t="str">
        <f aca="false">IF(AH8=0,"",IF(NOT(LH_Ready),"",IF(BE8=0,0,INDEX(INDEX(LH_Data,0,LH_ColClose),BE8-1)*UnitFactor)))</f>
        <v/>
      </c>
      <c r="X8" s="17" t="str">
        <f aca="false">IF(AH8=0,"",(MAX(0,BA8-BN8)-MAX(0,BB8-BN8))*HoursPerDay)</f>
        <v/>
      </c>
      <c r="Y8" s="17" t="str">
        <f aca="false">IF(AH8=0,"",IF(NOT(LH_Ready),"",IF(BD8=0,N8,IF(PFYDate&lt;$F8,N8-N(T8)-N(U8),X8-N(U8)))))</f>
        <v/>
      </c>
      <c r="Z8" s="16" t="str">
        <f aca="false">IF(OR(AH8=0,Y8=""),"",IF(Y8&gt;0,"Yes","No"))</f>
        <v/>
      </c>
      <c r="AA8" s="16" t="str">
        <f aca="false">IF(AH8=0,IF(LEN($A8&amp;$B8)=0,"","FIX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month")&amp;IF(BD8=0,";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EH)",""),IF(AT8="None",R8,"Not yet - first day on "&amp;TEXT(S8,"dd/mm/yyyy")))))))))</f>
        <v/>
      </c>
      <c r="AB8" s="17" t="str">
        <f aca="false">IF(OR(AH8=0,T8=""),"",MAX(0,BB8-BN8)*HoursPerDay-T8)</f>
        <v/>
      </c>
      <c r="AC8" s="16" t="str">
        <f aca="false">IF(AH8=0,"",BD8)</f>
        <v/>
      </c>
      <c r="AD8" s="16" t="str">
        <f aca="false">IF(AH8=0,"",TRIM(IF(OR(ISTEXT($F8),ISTEXT($H8),ISTEXT($I8),ISTEXT($G8),ISTEXT($J8),ISTEXT($D8)),"A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J8&gt;=1,IF(AJ8&gt;=3,AP8,IF(AJ8=2,AO8,AN8))&lt;&gt;IF($C8="","",IF(OR(ISNUMBER(SEARCH("full",$C8)),UPPER(TRIM($C8))="FT",UPPER(TRIM($C8))="FTE"),"Full-Time",IF(OR(ISNUMBER(SEARCH("part",$C8)),UPPER(TRIM($C8))="PT",UPPER(TRIM($C8))="PTE"),"Part-Time",IF(OR(ISNUMBER(SEARCH("cas",$C8)),UPPER(TRIM($C8))="CAS"),"Casual","Unknown"))))),"EmploymentType does not match latest start date ("&amp;IF(AJ8&gt;=3,AP8,IF(AJ8=2,AO8,AN8))&amp;"). ","")&amp;IF(AND(AJ8&gt;=1,AK8&lt;&gt;$F8),"Earliest type date should equal StartDate. ","")&amp;IF(AND(AJ8&gt;=2,AK8=AL8),"Two types start on the same date. ","")&amp;IF(AND(OR(ISNUMBER(SEARCH("part",$C8)),UPPER(TRIM($C8))="PT",UPPER(TRIM($C8))="PTE"),$P8=""),"Part-time: enter PT Hrs/Week (blank = 24+). ","")))</f>
        <v/>
      </c>
      <c r="AE8" s="17" t="str">
        <f aca="false">IF(AH8=0,"",O8-MAX(0,BI8-BN8))</f>
        <v/>
      </c>
      <c r="AF8" s="14" t="str">
        <f aca="false">IF(OR(AH8=0,AE8="",N(AE8)=0,BJ8=""),"",EDATE(AI8,BJ8))</f>
        <v/>
      </c>
      <c r="AG8" s="12"/>
      <c r="AH8" s="16" t="n">
        <f aca="false">IF(OR(LEN($A8&amp;$B8)=0,$F8=""),0,1)</f>
        <v>0</v>
      </c>
      <c r="AI8" s="14" t="str">
        <f aca="false">IF(AH8=0,"",IF($J8&lt;&gt;"",$J8,IF(OR(CasualCounts="Yes",COUNT($G8:$I8)=0,COUNT($H8:$I8)=0),$F8,MIN($H8:$I8))))</f>
        <v/>
      </c>
      <c r="AJ8" s="16" t="str">
        <f aca="false">IF(AH8=0,"",COUNT($G8:$I8))</f>
        <v/>
      </c>
      <c r="AK8" s="14" t="str">
        <f aca="false">IF(AH8=0,"",IFERROR(SMALL($G8:$I8,1),""))</f>
        <v/>
      </c>
      <c r="AL8" s="14" t="str">
        <f aca="false">IF(AH8=0,"",IFERROR(SMALL($G8:$I8,2),""))</f>
        <v/>
      </c>
      <c r="AM8" s="14" t="str">
        <f aca="false">IF(AH8=0,"",IFERROR(SMALL($G8:$I8,3),""))</f>
        <v/>
      </c>
      <c r="AN8" s="16" t="str">
        <f aca="false">IF(AH8=0,"",IF(AK8="","",IF(AK8=$H8,"Part-Time",IF(AK8=$I8,"Full-Time","Casual"))))</f>
        <v/>
      </c>
      <c r="AO8" s="16" t="str">
        <f aca="false">IF(AH8=0,"",IF(AL8="","",IF(AL8=$H8,"Part-Time",IF(AL8=$I8,"Full-Time","Casual"))))</f>
        <v/>
      </c>
      <c r="AP8" s="16" t="str">
        <f aca="false">IF(AH8=0,"",IF(AM8="","",IF(AM8=$H8,"Part-Time",IF(AM8=$I8,"Full-Time","Casual"))))</f>
        <v/>
      </c>
      <c r="AQ8" s="16" t="str">
        <f aca="false">IF(AH8=0,"",IF(AJ8=0,IF(OR(ISNUMBER(SEARCH("full",$C8)),UPPER(TRIM($C8))="FT",UPPER(TRIM($C8))="FTE"),"FT",IF(AND(OR(ISNUMBER(SEARCH("part",$C8)),UPPER(TRIM($C8))="PT",UPPER(TRIM($C8))="PTE"),OR($P8="",N($P8)&gt;=PT_MinHours)),"PT","None")),IF(OR(ISNUMBER(SEARCH("full",AN8)),UPPER(TRIM(AN8))="FT",UPPER(TRIM(AN8))="FTE"),"FT",IF(AND(OR(ISNUMBER(SEARCH("part",AN8)),UPPER(TRIM(AN8))="PT",UPPER(TRIM(AN8))="PTE"),OR($P8="",N($P8)&gt;=PT_MinHours)),"PT","None"))))</f>
        <v/>
      </c>
      <c r="AR8" s="16" t="str">
        <f aca="false">IF(AH8=0,"",IF(AJ8&lt;2,"",IF(OR(ISNUMBER(SEARCH("full",AO8)),UPPER(TRIM(AO8))="FT",UPPER(TRIM(AO8))="FTE"),"FT",IF(AND(OR(ISNUMBER(SEARCH("part",AO8)),UPPER(TRIM(AO8))="PT",UPPER(TRIM(AO8))="PTE"),OR($P8="",N($P8)&gt;=PT_MinHours)),"PT","None"))))</f>
        <v/>
      </c>
      <c r="AS8" s="16" t="str">
        <f aca="false">IF(AH8=0,"",IF(AJ8&lt;3,"",IF(OR(ISNUMBER(SEARCH("full",AP8)),UPPER(TRIM(AP8))="FT",UPPER(TRIM(AP8))="FTE"),"FT",IF(AND(OR(ISNUMBER(SEARCH("part",AP8)),UPPER(TRIM(AP8))="PT",UPPER(TRIM(AP8))="PTE"),OR($P8="",N($P8)&gt;=PT_MinHours)),"PT","None"))))</f>
        <v/>
      </c>
      <c r="AT8" s="16" t="str">
        <f aca="false">IF(AH8=0,"",IF(AND(AJ8&gt;=3,AM8&lt;=AsOfDate),AS8,IF(AND(AJ8&gt;=2,AL8&lt;=AsOfDate),AR8,AQ8)))</f>
        <v/>
      </c>
      <c r="AU8" s="16" t="str">
        <f aca="false">IF(AH8=0,"",IF(AsOfDate&lt;AI8,-1,12*(YEAR(AsOfDate)-YEAR(AI8))+MONTH(AsOfDate)-MONTH(AI8)-IF(DAY(AsOfDate)&lt;MIN(DAY(AI8),DAY(EOMONTH(AsOfDate,0))),1,0)))</f>
        <v/>
      </c>
      <c r="AV8" s="16" t="str">
        <f aca="false">IF(AH8=0,"",IF(OR(AJ8&lt;2,AL8&gt;AsOfDate),AU8,IF((AL8-1)&lt;AI8,-1,12*(YEAR((AL8-1))-YEAR(AI8))+MONTH((AL8-1))-MONTH(AI8)-IF(DAY((AL8-1))&lt;MIN(DAY(AI8),DAY(EOMONTH((AL8-1),0))),1,0))))</f>
        <v/>
      </c>
      <c r="AW8" s="16" t="str">
        <f aca="false">IF(AH8=0,"",IF(OR(AJ8&lt;3,AM8&gt;AsOfDate),AU8,IF((AM8-1)&lt;AI8,-1,12*(YEAR((AM8-1))-YEAR(AI8))+MONTH((AM8-1))-MONTH(AI8)-IF(DAY((AM8-1))&lt;MIN(DAY(AI8),DAY(EOMONTH((AM8-1),0))),1,0))))</f>
        <v/>
      </c>
      <c r="AX8" s="16" t="str">
        <f aca="false">IF(AH8=0,"",IF(PFYDate&lt;AI8,-1,12*(YEAR(PFYDate)-YEAR(AI8))+MONTH(PFYDate)-MONTH(AI8)-IF(DAY(PFYDate)&lt;MIN(DAY(AI8),DAY(EOMONTH(PFYDate,0))),1,0)))</f>
        <v/>
      </c>
      <c r="AY8" s="16" t="str">
        <f aca="false">IF(AH8=0,"",IF(OR(AJ8&lt;2,AL8&gt;PFYDate),AX8,IF((AL8-1)&lt;AI8,-1,12*(YEAR((AL8-1))-YEAR(AI8))+MONTH((AL8-1))-MONTH(AI8)-IF(DAY((AL8-1))&lt;MIN(DAY(AI8),DAY(EOMONTH((AL8-1),0))),1,0))))</f>
        <v/>
      </c>
      <c r="AZ8" s="16" t="str">
        <f aca="false">IF(AH8=0,"",IF(OR(AJ8&lt;3,AM8&gt;PFYDate),AX8,IF((AM8-1)&lt;AI8,-1,12*(YEAR((AM8-1))-YEAR(AI8))+MONTH((AM8-1))-MONTH(AI8)-IF(DAY((AM8-1))&lt;MIN(DAY(AI8),DAY(EOMONTH((AM8-1),0))),1,0))))</f>
        <v/>
      </c>
      <c r="BA8" s="16" t="str">
        <f aca="false">IF(AH8=0,"",IF(AQ8="FT",IF(AV8&lt;FT_First,0,IF(AV8&lt;FT_Y5,1+INT((AV8-FT_First)/FT_Int1),FT_PreY5+FT_PerYear*INT((AV8-FT_Y5)/12)+FT_AnnivDays+INT(MOD(AV8-FT_Y5,12)/FT_Int2)-IF(EDATE(AI8,FT_Y5)&lt;PolicyDate,FT_AnnivDays-1,0))),IF(AQ8="PT",IF(AV8&lt;PT_First,0,1+INT((AV8-PT_First)/PT_Int)),0))+IF(AND(AJ8&gt;=2,AL8&lt;=AsOfDate),IF(AR8="FT",IF(AW8&lt;FT_First,0,IF(AW8&lt;FT_Y5,1+INT((AW8-FT_First)/FT_Int1),FT_PreY5+FT_PerYear*INT((AW8-FT_Y5)/12)+FT_AnnivDays+INT(MOD(AW8-FT_Y5,12)/FT_Int2)-IF(EDATE(AI8,FT_Y5)&lt;PolicyDate,FT_AnnivDays-1,0))),IF(AR8="PT",IF(AW8&lt;PT_First,0,1+INT((AW8-PT_First)/PT_Int)),0))-IF(AR8="FT",IF(AV8&lt;FT_First,0,IF(AV8&lt;FT_Y5,1+INT((AV8-FT_First)/FT_Int1),FT_PreY5+FT_PerYear*INT((AV8-FT_Y5)/12)+FT_AnnivDays+INT(MOD(AV8-FT_Y5,12)/FT_Int2)-IF(EDATE(AI8,FT_Y5)&lt;PolicyDate,FT_AnnivDays-1,0))),IF(AR8="PT",IF(AV8&lt;PT_First,0,1+INT((AV8-PT_First)/PT_Int)),0)),0)+IF(AND(AJ8&gt;=3,AM8&lt;=AsOfDate),IF(AS8="FT",IF(AU8&lt;FT_First,0,IF(AU8&lt;FT_Y5,1+INT((AU8-FT_First)/FT_Int1),FT_PreY5+FT_PerYear*INT((AU8-FT_Y5)/12)+FT_AnnivDays+INT(MOD(AU8-FT_Y5,12)/FT_Int2)-IF(EDATE(AI8,FT_Y5)&lt;PolicyDate,FT_AnnivDays-1,0))),IF(AS8="PT",IF(AU8&lt;PT_First,0,1+INT((AU8-PT_First)/PT_Int)),0))-IF(AS8="FT",IF(AW8&lt;FT_First,0,IF(AW8&lt;FT_Y5,1+INT((AW8-FT_First)/FT_Int1),FT_PreY5+FT_PerYear*INT((AW8-FT_Y5)/12)+FT_AnnivDays+INT(MOD(AW8-FT_Y5,12)/FT_Int2)-IF(EDATE(AI8,FT_Y5)&lt;PolicyDate,FT_AnnivDays-1,0))),IF(AS8="PT",IF(AW8&lt;PT_First,0,1+INT((AW8-PT_First)/PT_Int)),0)),0))</f>
        <v/>
      </c>
      <c r="BB8" s="16" t="str">
        <f aca="false">IF(AH8=0,"",IF(AQ8="FT",IF(AY8&lt;FT_First,0,IF(AY8&lt;FT_Y5,1+INT((AY8-FT_First)/FT_Int1),FT_PreY5+FT_PerYear*INT((AY8-FT_Y5)/12)+FT_AnnivDays+INT(MOD(AY8-FT_Y5,12)/FT_Int2)-IF(EDATE(AI8,FT_Y5)&lt;PolicyDate,FT_AnnivDays-1,0))),IF(AQ8="PT",IF(AY8&lt;PT_First,0,1+INT((AY8-PT_First)/PT_Int)),0))+IF(AND(AJ8&gt;=2,AL8&lt;=PFYDate),IF(AR8="FT",IF(AZ8&lt;FT_First,0,IF(AZ8&lt;FT_Y5,1+INT((AZ8-FT_First)/FT_Int1),FT_PreY5+FT_PerYear*INT((AZ8-FT_Y5)/12)+FT_AnnivDays+INT(MOD(AZ8-FT_Y5,12)/FT_Int2)-IF(EDATE(AI8,FT_Y5)&lt;PolicyDate,FT_AnnivDays-1,0))),IF(AR8="PT",IF(AZ8&lt;PT_First,0,1+INT((AZ8-PT_First)/PT_Int)),0))-IF(AR8="FT",IF(AY8&lt;FT_First,0,IF(AY8&lt;FT_Y5,1+INT((AY8-FT_First)/FT_Int1),FT_PreY5+FT_PerYear*INT((AY8-FT_Y5)/12)+FT_AnnivDays+INT(MOD(AY8-FT_Y5,12)/FT_Int2)-IF(EDATE(AI8,FT_Y5)&lt;PolicyDate,FT_AnnivDays-1,0))),IF(AR8="PT",IF(AY8&lt;PT_First,0,1+INT((AY8-PT_First)/PT_Int)),0)),0)+IF(AND(AJ8&gt;=3,AM8&lt;=PFYDate),IF(AS8="FT",IF(AX8&lt;FT_First,0,IF(AX8&lt;FT_Y5,1+INT((AX8-FT_First)/FT_Int1),FT_PreY5+FT_PerYear*INT((AX8-FT_Y5)/12)+FT_AnnivDays+INT(MOD(AX8-FT_Y5,12)/FT_Int2)-IF(EDATE(AI8,FT_Y5)&lt;PolicyDate,FT_AnnivDays-1,0))),IF(AS8="PT",IF(AX8&lt;PT_First,0,1+INT((AX8-PT_First)/PT_Int)),0))-IF(AS8="FT",IF(AZ8&lt;FT_First,0,IF(AZ8&lt;FT_Y5,1+INT((AZ8-FT_First)/FT_Int1),FT_PreY5+FT_PerYear*INT((AZ8-FT_Y5)/12)+FT_AnnivDays+INT(MOD(AZ8-FT_Y5,12)/FT_Int2)-IF(EDATE(AI8,FT_Y5)&lt;PolicyDate,FT_AnnivDays-1,0))),IF(AS8="PT",IF(AZ8&lt;PT_First,0,1+INT((AZ8-PT_First)/PT_Int)),0)),0))</f>
        <v/>
      </c>
      <c r="BC8" s="16" t="str">
        <f aca="false">IF(AH8=0,"",IF(AT8="FT",IF(AU8&lt;FT_First,FT_First,IF(AU8&lt;FT_Y5,MIN(FT_Y5,FT_First+FT_Int1*(INT((AU8-FT_First)/FT_Int1)+1)),FT_Y5+12*INT((AU8-FT_Y5)/12)+FT_Int2*(INT(MOD(AU8-FT_Y5,12)/FT_Int2)+1))),IF(AT8="PT",IF(AU8&lt;PT_First,PT_First,PT_First+PT_Int*(INT((AU8-PT_First)/PT_Int)+1)),"")))</f>
        <v/>
      </c>
      <c r="BD8" s="16" t="str">
        <f aca="false">IF(AH8=0,"",IF(NOT(LH_Ready),0,COUNTIFS(INDEX(LH_Data,0,LH_ColFirst),$A8,INDEX(LH_Data,0,LH_ColSur),$B8,INDEX(LH_Data,0,LH_ColCat),BonusCat)))</f>
        <v/>
      </c>
      <c r="BE8" s="16" t="str">
        <f aca="false">IF(AH8=0,"",IF(OR(NOT(LH_Ready),BD8=0),0,SUMPRODUCT(MAX((INDEX(LH_Data,0,LH_ColFirst)=$A8)*(INDEX(LH_Data,0,LH_ColSur)=$B8)*(INDEX(LH_Data,0,LH_ColCat)=BonusCat)*ROW(LH_Data)))))</f>
        <v/>
      </c>
      <c r="BF8" s="16" t="str">
        <f aca="false">IF(AH8=0,"",IF(EOMONTH(AsOfDate,-1)&lt;AI8,-1,12*(YEAR(EOMONTH(AsOfDate,-1))-YEAR(AI8))+MONTH(EOMONTH(AsOfDate,-1))-MONTH(AI8)-IF(DAY(EOMONTH(AsOfDate,-1))&lt;MIN(DAY(AI8),DAY(EOMONTH(EOMONTH(AsOfDate,-1),0))),1,0)))</f>
        <v/>
      </c>
      <c r="BG8" s="16" t="str">
        <f aca="false">IF(AH8=0,"",IF(OR(AJ8&lt;2,AL8&gt;EOMONTH(AsOfDate,-1)),BF8,IF((AL8-1)&lt;AI8,-1,12*(YEAR((AL8-1))-YEAR(AI8))+MONTH((AL8-1))-MONTH(AI8)-IF(DAY((AL8-1))&lt;MIN(DAY(AI8),DAY(EOMONTH((AL8-1),0))),1,0))))</f>
        <v/>
      </c>
      <c r="BH8" s="16" t="str">
        <f aca="false">IF(AH8=0,"",IF(OR(AJ8&lt;3,AM8&gt;EOMONTH(AsOfDate,-1)),BF8,IF((AM8-1)&lt;AI8,-1,12*(YEAR((AM8-1))-YEAR(AI8))+MONTH((AM8-1))-MONTH(AI8)-IF(DAY((AM8-1))&lt;MIN(DAY(AI8),DAY(EOMONTH((AM8-1),0))),1,0))))</f>
        <v/>
      </c>
      <c r="BI8" s="16" t="str">
        <f aca="false">IF(AH8=0,"",IF(AQ8="FT",IF(BG8&lt;FT_First,0,IF(BG8&lt;FT_Y5,1+INT((BG8-FT_First)/FT_Int1),FT_PreY5+FT_PerYear*INT((BG8-FT_Y5)/12)+FT_AnnivDays+INT(MOD(BG8-FT_Y5,12)/FT_Int2)-IF(EDATE(AI8,FT_Y5)&lt;PolicyDate,FT_AnnivDays-1,0))),IF(AQ8="PT",IF(BG8&lt;PT_First,0,1+INT((BG8-PT_First)/PT_Int)),0))+IF(AND(AJ8&gt;=2,AL8&lt;=EOMONTH(AsOfDate,-1)),IF(AR8="FT",IF(BH8&lt;FT_First,0,IF(BH8&lt;FT_Y5,1+INT((BH8-FT_First)/FT_Int1),FT_PreY5+FT_PerYear*INT((BH8-FT_Y5)/12)+FT_AnnivDays+INT(MOD(BH8-FT_Y5,12)/FT_Int2)-IF(EDATE(AI8,FT_Y5)&lt;PolicyDate,FT_AnnivDays-1,0))),IF(AR8="PT",IF(BH8&lt;PT_First,0,1+INT((BH8-PT_First)/PT_Int)),0))-IF(AR8="FT",IF(BG8&lt;FT_First,0,IF(BG8&lt;FT_Y5,1+INT((BG8-FT_First)/FT_Int1),FT_PreY5+FT_PerYear*INT((BG8-FT_Y5)/12)+FT_AnnivDays+INT(MOD(BG8-FT_Y5,12)/FT_Int2)-IF(EDATE(AI8,FT_Y5)&lt;PolicyDate,FT_AnnivDays-1,0))),IF(AR8="PT",IF(BG8&lt;PT_First,0,1+INT((BG8-PT_First)/PT_Int)),0)),0)+IF(AND(AJ8&gt;=3,AM8&lt;=EOMONTH(AsOfDate,-1)),IF(AS8="FT",IF(BF8&lt;FT_First,0,IF(BF8&lt;FT_Y5,1+INT((BF8-FT_First)/FT_Int1),FT_PreY5+FT_PerYear*INT((BF8-FT_Y5)/12)+FT_AnnivDays+INT(MOD(BF8-FT_Y5,12)/FT_Int2)-IF(EDATE(AI8,FT_Y5)&lt;PolicyDate,FT_AnnivDays-1,0))),IF(AS8="PT",IF(BF8&lt;PT_First,0,1+INT((BF8-PT_First)/PT_Int)),0))-IF(AS8="FT",IF(BH8&lt;FT_First,0,IF(BH8&lt;FT_Y5,1+INT((BH8-FT_First)/FT_Int1),FT_PreY5+FT_PerYear*INT((BH8-FT_Y5)/12)+FT_AnnivDays+INT(MOD(BH8-FT_Y5,12)/FT_Int2)-IF(EDATE(AI8,FT_Y5)&lt;PolicyDate,FT_AnnivDays-1,0))),IF(AS8="PT",IF(BH8&lt;PT_First,0,1+INT((BH8-PT_First)/PT_Int)),0)),0))</f>
        <v/>
      </c>
      <c r="BJ8" s="16" t="str">
        <f aca="false">IF(AH8=0,"",IF(AT8="FT",IF(AU8&lt;FT_First,"",IF(AU8&lt;FT_Y5,FT_First+FT_Int1*INT((AU8-FT_First)/FT_Int1),FT_Y5+FT_Int2*INT((AU8-FT_Y5)/FT_Int2))),IF(AT8="PT",IF(AU8&lt;PT_First,"",PT_First+PT_Int*INT((AU8-PT_First)/PT_Int)),"")))</f>
        <v/>
      </c>
      <c r="BK8" s="16" t="str">
        <f aca="false">IF(AH8=0,"",IF((SchemeStart-1)&lt;AI8,-1,12*(YEAR((SchemeStart-1))-YEAR(AI8))+MONTH((SchemeStart-1))-MONTH(AI8)-IF(DAY((SchemeStart-1))&lt;MIN(DAY(AI8),DAY(EOMONTH((SchemeStart-1),0))),1,0)))</f>
        <v/>
      </c>
      <c r="BL8" s="16" t="str">
        <f aca="false">IF(AH8=0,"",IF(OR(AJ8&lt;2,AL8&gt;(SchemeStart-1)),BK8,IF((AL8-1)&lt;AI8,-1,12*(YEAR((AL8-1))-YEAR(AI8))+MONTH((AL8-1))-MONTH(AI8)-IF(DAY((AL8-1))&lt;MIN(DAY(AI8),DAY(EOMONTH((AL8-1),0))),1,0))))</f>
        <v/>
      </c>
      <c r="BM8" s="16" t="str">
        <f aca="false">IF(AH8=0,"",IF(OR(AJ8&lt;3,AM8&gt;(SchemeStart-1)),BK8,IF((AM8-1)&lt;AI8,-1,12*(YEAR((AM8-1))-YEAR(AI8))+MONTH((AM8-1))-MONTH(AI8)-IF(DAY((AM8-1))&lt;MIN(DAY(AI8),DAY(EOMONTH((AM8-1),0))),1,0))))</f>
        <v/>
      </c>
      <c r="BN8" s="16" t="str">
        <f aca="false">IF(AH8=0,"",IF(AQ8="FT",IF(BL8&lt;FT_First,0,IF(BL8&lt;FT_Y5,1+INT((BL8-FT_First)/FT_Int1),FT_PreY5+FT_PerYear*INT((BL8-FT_Y5)/12)+FT_AnnivDays+INT(MOD(BL8-FT_Y5,12)/FT_Int2)-IF(EDATE(AI8,FT_Y5)&lt;PolicyDate,FT_AnnivDays-1,0))),IF(AQ8="PT",IF(BL8&lt;PT_First,0,1+INT((BL8-PT_First)/PT_Int)),0))+IF(AND(AJ8&gt;=2,AL8&lt;=(SchemeStart-1)),IF(AR8="FT",IF(BM8&lt;FT_First,0,IF(BM8&lt;FT_Y5,1+INT((BM8-FT_First)/FT_Int1),FT_PreY5+FT_PerYear*INT((BM8-FT_Y5)/12)+FT_AnnivDays+INT(MOD(BM8-FT_Y5,12)/FT_Int2)-IF(EDATE(AI8,FT_Y5)&lt;PolicyDate,FT_AnnivDays-1,0))),IF(AR8="PT",IF(BM8&lt;PT_First,0,1+INT((BM8-PT_First)/PT_Int)),0))-IF(AR8="FT",IF(BL8&lt;FT_First,0,IF(BL8&lt;FT_Y5,1+INT((BL8-FT_First)/FT_Int1),FT_PreY5+FT_PerYear*INT((BL8-FT_Y5)/12)+FT_AnnivDays+INT(MOD(BL8-FT_Y5,12)/FT_Int2)-IF(EDATE(AI8,FT_Y5)&lt;PolicyDate,FT_AnnivDays-1,0))),IF(AR8="PT",IF(BL8&lt;PT_First,0,1+INT((BL8-PT_First)/PT_Int)),0)),0)+IF(AND(AJ8&gt;=3,AM8&lt;=(SchemeStart-1)),IF(AS8="FT",IF(BK8&lt;FT_First,0,IF(BK8&lt;FT_Y5,1+INT((BK8-FT_First)/FT_Int1),FT_PreY5+FT_PerYear*INT((BK8-FT_Y5)/12)+FT_AnnivDays+INT(MOD(BK8-FT_Y5,12)/FT_Int2)-IF(EDATE(AI8,FT_Y5)&lt;PolicyDate,FT_AnnivDays-1,0))),IF(AS8="PT",IF(BK8&lt;PT_First,0,1+INT((BK8-PT_First)/PT_Int)),0))-IF(AS8="FT",IF(BM8&lt;FT_First,0,IF(BM8&lt;FT_Y5,1+INT((BM8-FT_First)/FT_Int1),FT_PreY5+FT_PerYear*INT((BM8-FT_Y5)/12)+FT_AnnivDays+INT(MOD(BM8-FT_Y5,12)/FT_Int2)-IF(EDATE(AI8,FT_Y5)&lt;PolicyDate,FT_AnnivDays-1,0))),IF(AS8="PT",IF(BM8&lt;PT_First,0,1+INT((BM8-PT_First)/PT_Int)),0)),0))</f>
        <v/>
      </c>
      <c r="BO8" s="0" t="str">
        <f aca="false">IF(LEN($A8&amp;$B8)=0,"",$A8&amp;" "&amp;$B8)</f>
        <v/>
      </c>
    </row>
    <row r="9" customFormat="false" ht="15" hidden="false" customHeight="false" outlineLevel="0" collapsed="false">
      <c r="A9" s="12"/>
      <c r="B9" s="12"/>
      <c r="C9" s="12"/>
      <c r="D9" s="13"/>
      <c r="E9" s="14" t="str">
        <f aca="false">IF(OR(AH9=0,$D9=""),"",DATE(YEAR(AsOfDate)+IF(DATE(YEAR(AsOfDate),MONTH($D9),DAY($D9))&lt;=AsOfDate,1,0),MONTH($D9),DAY($D9)))</f>
        <v/>
      </c>
      <c r="F9" s="13"/>
      <c r="G9" s="13"/>
      <c r="H9" s="13"/>
      <c r="I9" s="13"/>
      <c r="J9" s="13"/>
      <c r="K9" s="14" t="str">
        <f aca="false">IF(AH9=0,"",DATE(YEAR(AsOfDate)+IF(DATE(YEAR(AsOfDate),MONTH(AI9),DAY(AI9))&lt;=AsOfDate,1,0),MONTH(AI9),DAY(AI9)))</f>
        <v/>
      </c>
      <c r="L9" s="15" t="str">
        <f aca="false">IF(AH9=0,"",ROUND((AsOfDate-AI9)/365.25,1))</f>
        <v/>
      </c>
      <c r="M9" s="16" t="str">
        <f aca="false">IF(AH9=0,"",IF(AsOfDate&lt;AI9,"-",DATEDIF(AI9,AsOfDate,"y")&amp;"y "&amp;DATEDIF(AI9,AsOfDate,"ym")&amp;"m "&amp;DATEDIF(AI9,AsOfDate,"md")&amp;"d"))</f>
        <v/>
      </c>
      <c r="N9" s="17" t="str">
        <f aca="false">IF(AH9=0,"",O9*HoursPerDay)</f>
        <v/>
      </c>
      <c r="O9" s="17" t="str">
        <f aca="false">IF(AH9=0,"",MAX(0,BA9-BN9))</f>
        <v/>
      </c>
      <c r="P9" s="18"/>
      <c r="Q9" s="16" t="str">
        <f aca="false">IF(AH9=0,"",IF(AJ9&lt;2,"",AN9&amp;" to "&amp;AO9&amp;" on "&amp;TEXT(AL9,"dd/mm/yyyy")&amp;IF(AL9&gt;AsOfDate," (future)",IF(AQ9=AR9,"",IF(AR9="None"," - STOPPED accruing",IF(AQ9="None"," - commencement for Bonus Leave"," - pathway changed"))))&amp;IF(AJ9&lt;3,"","; "&amp;AO9&amp;" to "&amp;AP9&amp;" on "&amp;TEXT(AM9,"dd/mm/yyyy")&amp;IF(AM9&gt;AsOfDate," (future)",IF(AR9=AS9,"",IF(AS9="None"," - STOPPED accruing",IF(AR9="None"," - commencement for Bonus Leave"," - pathway changed")))))))</f>
        <v/>
      </c>
      <c r="R9" s="16" t="str">
        <f aca="false">IF(AH9=0,"",IF(AT9="None",IF(O9&gt;0,"No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IF(AH9=0,"",IF(AT9="None","",EDATE(AI9,BC9)))</f>
        <v/>
      </c>
      <c r="T9" s="17" t="str">
        <f aca="false">IF(AH9=0,"",IF(NOT(LH_Ready),"",IF(AI9&gt;PFYDate,0,IF(LH_ColPeriod=0,W9-U9+V9,SUMIFS(INDEX(LH_Data,0,LH_ColAcc),INDEX(LH_Data,0,LH_ColFirst),$A9,INDEX(LH_Data,0,LH_ColSur),$B9,INDEX(LH_Data,0,LH_ColCat),BonusCat,INDEX(LH_Data,0,LH_ColPeriod),LH_OpenLabel)*UnitFactor))))</f>
        <v/>
      </c>
      <c r="U9" s="17" t="str">
        <f aca="false">IF(AH9=0,"",IF(NOT(LH_Ready),"",SUMIFS(INDEX(LH_Data,0,LH_ColAcc),INDEX(LH_Data,0,LH_ColFirst),$A9,INDEX(LH_Data,0,LH_ColSur),$B9,INDEX(LH_Data,0,LH_ColCat),BonusCat,INDEX(LH_Data,0,LH_ColStart),"&gt;="&amp;AI9)*UnitFactor))</f>
        <v/>
      </c>
      <c r="V9" s="17" t="str">
        <f aca="false">IF(AH9=0,"",IF(NOT(LH_Ready),"",SUMIFS(INDEX(LH_Data,0,LH_ColTaken),INDEX(LH_Data,0,LH_ColFirst),$A9,INDEX(LH_Data,0,LH_ColSur),$B9,INDEX(LH_Data,0,LH_ColCat),BonusCat,INDEX(LH_Data,0,LH_ColStart),"&gt;="&amp;AI9)*UnitFactor))</f>
        <v/>
      </c>
      <c r="W9" s="17" t="str">
        <f aca="false">IF(AH9=0,"",IF(NOT(LH_Ready),"",IF(BE9=0,0,INDEX(INDEX(LH_Data,0,LH_ColClose),BE9-1)*UnitFactor)))</f>
        <v/>
      </c>
      <c r="X9" s="17" t="str">
        <f aca="false">IF(AH9=0,"",(MAX(0,BA9-BN9)-MAX(0,BB9-BN9))*HoursPerDay)</f>
        <v/>
      </c>
      <c r="Y9" s="17" t="str">
        <f aca="false">IF(AH9=0,"",IF(NOT(LH_Ready),"",IF(BD9=0,N9,IF(PFYDate&lt;$F9,N9-N(T9)-N(U9),X9-N(U9)))))</f>
        <v/>
      </c>
      <c r="Z9" s="16" t="str">
        <f aca="false">IF(OR(AH9=0,Y9=""),"",IF(Y9&gt;0,"Yes","No"))</f>
        <v/>
      </c>
      <c r="AA9" s="16" t="str">
        <f aca="false">IF(AH9=0,IF(LEN($A9&amp;$B9)=0,"","FIX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month")&amp;IF(BD9=0,";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EH)",""),IF(AT9="None",R9,"Not yet - first day on "&amp;TEXT(S9,"dd/mm/yyyy")))))))))</f>
        <v/>
      </c>
      <c r="AB9" s="17" t="str">
        <f aca="false">IF(OR(AH9=0,T9=""),"",MAX(0,BB9-BN9)*HoursPerDay-T9)</f>
        <v/>
      </c>
      <c r="AC9" s="16" t="str">
        <f aca="false">IF(AH9=0,"",BD9)</f>
        <v/>
      </c>
      <c r="AD9" s="16" t="str">
        <f aca="false">IF(AH9=0,"",TRIM(IF(OR(ISTEXT($F9),ISTEXT($H9),ISTEXT($I9),ISTEXT($G9),ISTEXT($J9),ISTEXT($D9)),"A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J9&gt;=1,IF(AJ9&gt;=3,AP9,IF(AJ9=2,AO9,AN9))&lt;&gt;IF($C9="","",IF(OR(ISNUMBER(SEARCH("full",$C9)),UPPER(TRIM($C9))="FT",UPPER(TRIM($C9))="FTE"),"Full-Time",IF(OR(ISNUMBER(SEARCH("part",$C9)),UPPER(TRIM($C9))="PT",UPPER(TRIM($C9))="PTE"),"Part-Time",IF(OR(ISNUMBER(SEARCH("cas",$C9)),UPPER(TRIM($C9))="CAS"),"Casual","Unknown"))))),"EmploymentType does not match latest start date ("&amp;IF(AJ9&gt;=3,AP9,IF(AJ9=2,AO9,AN9))&amp;"). ","")&amp;IF(AND(AJ9&gt;=1,AK9&lt;&gt;$F9),"Earliest type date should equal StartDate. ","")&amp;IF(AND(AJ9&gt;=2,AK9=AL9),"Two types start on the same date. ","")&amp;IF(AND(OR(ISNUMBER(SEARCH("part",$C9)),UPPER(TRIM($C9))="PT",UPPER(TRIM($C9))="PTE"),$P9=""),"Part-time: enter PT Hrs/Week (blank = 24+). ","")))</f>
        <v/>
      </c>
      <c r="AE9" s="17" t="str">
        <f aca="false">IF(AH9=0,"",O9-MAX(0,BI9-BN9))</f>
        <v/>
      </c>
      <c r="AF9" s="14" t="str">
        <f aca="false">IF(OR(AH9=0,AE9="",N(AE9)=0,BJ9=""),"",EDATE(AI9,BJ9))</f>
        <v/>
      </c>
      <c r="AG9" s="12"/>
      <c r="AH9" s="16" t="n">
        <f aca="false">IF(OR(LEN($A9&amp;$B9)=0,$F9=""),0,1)</f>
        <v>0</v>
      </c>
      <c r="AI9" s="14" t="str">
        <f aca="false">IF(AH9=0,"",IF($J9&lt;&gt;"",$J9,IF(OR(CasualCounts="Yes",COUNT($G9:$I9)=0,COUNT($H9:$I9)=0),$F9,MIN($H9:$I9))))</f>
        <v/>
      </c>
      <c r="AJ9" s="16" t="str">
        <f aca="false">IF(AH9=0,"",COUNT($G9:$I9))</f>
        <v/>
      </c>
      <c r="AK9" s="14" t="str">
        <f aca="false">IF(AH9=0,"",IFERROR(SMALL($G9:$I9,1),""))</f>
        <v/>
      </c>
      <c r="AL9" s="14" t="str">
        <f aca="false">IF(AH9=0,"",IFERROR(SMALL($G9:$I9,2),""))</f>
        <v/>
      </c>
      <c r="AM9" s="14" t="str">
        <f aca="false">IF(AH9=0,"",IFERROR(SMALL($G9:$I9,3),""))</f>
        <v/>
      </c>
      <c r="AN9" s="16" t="str">
        <f aca="false">IF(AH9=0,"",IF(AK9="","",IF(AK9=$H9,"Part-Time",IF(AK9=$I9,"Full-Time","Casual"))))</f>
        <v/>
      </c>
      <c r="AO9" s="16" t="str">
        <f aca="false">IF(AH9=0,"",IF(AL9="","",IF(AL9=$H9,"Part-Time",IF(AL9=$I9,"Full-Time","Casual"))))</f>
        <v/>
      </c>
      <c r="AP9" s="16" t="str">
        <f aca="false">IF(AH9=0,"",IF(AM9="","",IF(AM9=$H9,"Part-Time",IF(AM9=$I9,"Full-Time","Casual"))))</f>
        <v/>
      </c>
      <c r="AQ9" s="16" t="str">
        <f aca="false">IF(AH9=0,"",IF(AJ9=0,IF(OR(ISNUMBER(SEARCH("full",$C9)),UPPER(TRIM($C9))="FT",UPPER(TRIM($C9))="FTE"),"FT",IF(AND(OR(ISNUMBER(SEARCH("part",$C9)),UPPER(TRIM($C9))="PT",UPPER(TRIM($C9))="PTE"),OR($P9="",N($P9)&gt;=PT_MinHours)),"PT","None")),IF(OR(ISNUMBER(SEARCH("full",AN9)),UPPER(TRIM(AN9))="FT",UPPER(TRIM(AN9))="FTE"),"FT",IF(AND(OR(ISNUMBER(SEARCH("part",AN9)),UPPER(TRIM(AN9))="PT",UPPER(TRIM(AN9))="PTE"),OR($P9="",N($P9)&gt;=PT_MinHours)),"PT","None"))))</f>
        <v/>
      </c>
      <c r="AR9" s="16" t="str">
        <f aca="false">IF(AH9=0,"",IF(AJ9&lt;2,"",IF(OR(ISNUMBER(SEARCH("full",AO9)),UPPER(TRIM(AO9))="FT",UPPER(TRIM(AO9))="FTE"),"FT",IF(AND(OR(ISNUMBER(SEARCH("part",AO9)),UPPER(TRIM(AO9))="PT",UPPER(TRIM(AO9))="PTE"),OR($P9="",N($P9)&gt;=PT_MinHours)),"PT","None"))))</f>
        <v/>
      </c>
      <c r="AS9" s="16" t="str">
        <f aca="false">IF(AH9=0,"",IF(AJ9&lt;3,"",IF(OR(ISNUMBER(SEARCH("full",AP9)),UPPER(TRIM(AP9))="FT",UPPER(TRIM(AP9))="FTE"),"FT",IF(AND(OR(ISNUMBER(SEARCH("part",AP9)),UPPER(TRIM(AP9))="PT",UPPER(TRIM(AP9))="PTE"),OR($P9="",N($P9)&gt;=PT_MinHours)),"PT","None"))))</f>
        <v/>
      </c>
      <c r="AT9" s="16" t="str">
        <f aca="false">IF(AH9=0,"",IF(AND(AJ9&gt;=3,AM9&lt;=AsOfDate),AS9,IF(AND(AJ9&gt;=2,AL9&lt;=AsOfDate),AR9,AQ9)))</f>
        <v/>
      </c>
      <c r="AU9" s="16" t="str">
        <f aca="false">IF(AH9=0,"",IF(AsOfDate&lt;AI9,-1,12*(YEAR(AsOfDate)-YEAR(AI9))+MONTH(AsOfDate)-MONTH(AI9)-IF(DAY(AsOfDate)&lt;MIN(DAY(AI9),DAY(EOMONTH(AsOfDate,0))),1,0)))</f>
        <v/>
      </c>
      <c r="AV9" s="16" t="str">
        <f aca="false">IF(AH9=0,"",IF(OR(AJ9&lt;2,AL9&gt;AsOfDate),AU9,IF((AL9-1)&lt;AI9,-1,12*(YEAR((AL9-1))-YEAR(AI9))+MONTH((AL9-1))-MONTH(AI9)-IF(DAY((AL9-1))&lt;MIN(DAY(AI9),DAY(EOMONTH((AL9-1),0))),1,0))))</f>
        <v/>
      </c>
      <c r="AW9" s="16" t="str">
        <f aca="false">IF(AH9=0,"",IF(OR(AJ9&lt;3,AM9&gt;AsOfDate),AU9,IF((AM9-1)&lt;AI9,-1,12*(YEAR((AM9-1))-YEAR(AI9))+MONTH((AM9-1))-MONTH(AI9)-IF(DAY((AM9-1))&lt;MIN(DAY(AI9),DAY(EOMONTH((AM9-1),0))),1,0))))</f>
        <v/>
      </c>
      <c r="AX9" s="16" t="str">
        <f aca="false">IF(AH9=0,"",IF(PFYDate&lt;AI9,-1,12*(YEAR(PFYDate)-YEAR(AI9))+MONTH(PFYDate)-MONTH(AI9)-IF(DAY(PFYDate)&lt;MIN(DAY(AI9),DAY(EOMONTH(PFYDate,0))),1,0)))</f>
        <v/>
      </c>
      <c r="AY9" s="16" t="str">
        <f aca="false">IF(AH9=0,"",IF(OR(AJ9&lt;2,AL9&gt;PFYDate),AX9,IF((AL9-1)&lt;AI9,-1,12*(YEAR((AL9-1))-YEAR(AI9))+MONTH((AL9-1))-MONTH(AI9)-IF(DAY((AL9-1))&lt;MIN(DAY(AI9),DAY(EOMONTH((AL9-1),0))),1,0))))</f>
        <v/>
      </c>
      <c r="AZ9" s="16" t="str">
        <f aca="false">IF(AH9=0,"",IF(OR(AJ9&lt;3,AM9&gt;PFYDate),AX9,IF((AM9-1)&lt;AI9,-1,12*(YEAR((AM9-1))-YEAR(AI9))+MONTH((AM9-1))-MONTH(AI9)-IF(DAY((AM9-1))&lt;MIN(DAY(AI9),DAY(EOMONTH((AM9-1),0))),1,0))))</f>
        <v/>
      </c>
      <c r="BA9" s="16" t="str">
        <f aca="false">IF(AH9=0,"",IF(AQ9="FT",IF(AV9&lt;FT_First,0,IF(AV9&lt;FT_Y5,1+INT((AV9-FT_First)/FT_Int1),FT_PreY5+FT_PerYear*INT((AV9-FT_Y5)/12)+FT_AnnivDays+INT(MOD(AV9-FT_Y5,12)/FT_Int2)-IF(EDATE(AI9,FT_Y5)&lt;PolicyDate,FT_AnnivDays-1,0))),IF(AQ9="PT",IF(AV9&lt;PT_First,0,1+INT((AV9-PT_First)/PT_Int)),0))+IF(AND(AJ9&gt;=2,AL9&lt;=AsOfDate),IF(AR9="FT",IF(AW9&lt;FT_First,0,IF(AW9&lt;FT_Y5,1+INT((AW9-FT_First)/FT_Int1),FT_PreY5+FT_PerYear*INT((AW9-FT_Y5)/12)+FT_AnnivDays+INT(MOD(AW9-FT_Y5,12)/FT_Int2)-IF(EDATE(AI9,FT_Y5)&lt;PolicyDate,FT_AnnivDays-1,0))),IF(AR9="PT",IF(AW9&lt;PT_First,0,1+INT((AW9-PT_First)/PT_Int)),0))-IF(AR9="FT",IF(AV9&lt;FT_First,0,IF(AV9&lt;FT_Y5,1+INT((AV9-FT_First)/FT_Int1),FT_PreY5+FT_PerYear*INT((AV9-FT_Y5)/12)+FT_AnnivDays+INT(MOD(AV9-FT_Y5,12)/FT_Int2)-IF(EDATE(AI9,FT_Y5)&lt;PolicyDate,FT_AnnivDays-1,0))),IF(AR9="PT",IF(AV9&lt;PT_First,0,1+INT((AV9-PT_First)/PT_Int)),0)),0)+IF(AND(AJ9&gt;=3,AM9&lt;=AsOfDate),IF(AS9="FT",IF(AU9&lt;FT_First,0,IF(AU9&lt;FT_Y5,1+INT((AU9-FT_First)/FT_Int1),FT_PreY5+FT_PerYear*INT((AU9-FT_Y5)/12)+FT_AnnivDays+INT(MOD(AU9-FT_Y5,12)/FT_Int2)-IF(EDATE(AI9,FT_Y5)&lt;PolicyDate,FT_AnnivDays-1,0))),IF(AS9="PT",IF(AU9&lt;PT_First,0,1+INT((AU9-PT_First)/PT_Int)),0))-IF(AS9="FT",IF(AW9&lt;FT_First,0,IF(AW9&lt;FT_Y5,1+INT((AW9-FT_First)/FT_Int1),FT_PreY5+FT_PerYear*INT((AW9-FT_Y5)/12)+FT_AnnivDays+INT(MOD(AW9-FT_Y5,12)/FT_Int2)-IF(EDATE(AI9,FT_Y5)&lt;PolicyDate,FT_AnnivDays-1,0))),IF(AS9="PT",IF(AW9&lt;PT_First,0,1+INT((AW9-PT_First)/PT_Int)),0)),0))</f>
        <v/>
      </c>
      <c r="BB9" s="16" t="str">
        <f aca="false">IF(AH9=0,"",IF(AQ9="FT",IF(AY9&lt;FT_First,0,IF(AY9&lt;FT_Y5,1+INT((AY9-FT_First)/FT_Int1),FT_PreY5+FT_PerYear*INT((AY9-FT_Y5)/12)+FT_AnnivDays+INT(MOD(AY9-FT_Y5,12)/FT_Int2)-IF(EDATE(AI9,FT_Y5)&lt;PolicyDate,FT_AnnivDays-1,0))),IF(AQ9="PT",IF(AY9&lt;PT_First,0,1+INT((AY9-PT_First)/PT_Int)),0))+IF(AND(AJ9&gt;=2,AL9&lt;=PFYDate),IF(AR9="FT",IF(AZ9&lt;FT_First,0,IF(AZ9&lt;FT_Y5,1+INT((AZ9-FT_First)/FT_Int1),FT_PreY5+FT_PerYear*INT((AZ9-FT_Y5)/12)+FT_AnnivDays+INT(MOD(AZ9-FT_Y5,12)/FT_Int2)-IF(EDATE(AI9,FT_Y5)&lt;PolicyDate,FT_AnnivDays-1,0))),IF(AR9="PT",IF(AZ9&lt;PT_First,0,1+INT((AZ9-PT_First)/PT_Int)),0))-IF(AR9="FT",IF(AY9&lt;FT_First,0,IF(AY9&lt;FT_Y5,1+INT((AY9-FT_First)/FT_Int1),FT_PreY5+FT_PerYear*INT((AY9-FT_Y5)/12)+FT_AnnivDays+INT(MOD(AY9-FT_Y5,12)/FT_Int2)-IF(EDATE(AI9,FT_Y5)&lt;PolicyDate,FT_AnnivDays-1,0))),IF(AR9="PT",IF(AY9&lt;PT_First,0,1+INT((AY9-PT_First)/PT_Int)),0)),0)+IF(AND(AJ9&gt;=3,AM9&lt;=PFYDate),IF(AS9="FT",IF(AX9&lt;FT_First,0,IF(AX9&lt;FT_Y5,1+INT((AX9-FT_First)/FT_Int1),FT_PreY5+FT_PerYear*INT((AX9-FT_Y5)/12)+FT_AnnivDays+INT(MOD(AX9-FT_Y5,12)/FT_Int2)-IF(EDATE(AI9,FT_Y5)&lt;PolicyDate,FT_AnnivDays-1,0))),IF(AS9="PT",IF(AX9&lt;PT_First,0,1+INT((AX9-PT_First)/PT_Int)),0))-IF(AS9="FT",IF(AZ9&lt;FT_First,0,IF(AZ9&lt;FT_Y5,1+INT((AZ9-FT_First)/FT_Int1),FT_PreY5+FT_PerYear*INT((AZ9-FT_Y5)/12)+FT_AnnivDays+INT(MOD(AZ9-FT_Y5,12)/FT_Int2)-IF(EDATE(AI9,FT_Y5)&lt;PolicyDate,FT_AnnivDays-1,0))),IF(AS9="PT",IF(AZ9&lt;PT_First,0,1+INT((AZ9-PT_First)/PT_Int)),0)),0))</f>
        <v/>
      </c>
      <c r="BC9" s="16" t="str">
        <f aca="false">IF(AH9=0,"",IF(AT9="FT",IF(AU9&lt;FT_First,FT_First,IF(AU9&lt;FT_Y5,MIN(FT_Y5,FT_First+FT_Int1*(INT((AU9-FT_First)/FT_Int1)+1)),FT_Y5+12*INT((AU9-FT_Y5)/12)+FT_Int2*(INT(MOD(AU9-FT_Y5,12)/FT_Int2)+1))),IF(AT9="PT",IF(AU9&lt;PT_First,PT_First,PT_First+PT_Int*(INT((AU9-PT_First)/PT_Int)+1)),"")))</f>
        <v/>
      </c>
      <c r="BD9" s="16" t="str">
        <f aca="false">IF(AH9=0,"",IF(NOT(LH_Ready),0,COUNTIFS(INDEX(LH_Data,0,LH_ColFirst),$A9,INDEX(LH_Data,0,LH_ColSur),$B9,INDEX(LH_Data,0,LH_ColCat),BonusCat)))</f>
        <v/>
      </c>
      <c r="BE9" s="16" t="str">
        <f aca="false">IF(AH9=0,"",IF(OR(NOT(LH_Ready),BD9=0),0,SUMPRODUCT(MAX((INDEX(LH_Data,0,LH_ColFirst)=$A9)*(INDEX(LH_Data,0,LH_ColSur)=$B9)*(INDEX(LH_Data,0,LH_ColCat)=BonusCat)*ROW(LH_Data)))))</f>
        <v/>
      </c>
      <c r="BF9" s="16" t="str">
        <f aca="false">IF(AH9=0,"",IF(EOMONTH(AsOfDate,-1)&lt;AI9,-1,12*(YEAR(EOMONTH(AsOfDate,-1))-YEAR(AI9))+MONTH(EOMONTH(AsOfDate,-1))-MONTH(AI9)-IF(DAY(EOMONTH(AsOfDate,-1))&lt;MIN(DAY(AI9),DAY(EOMONTH(EOMONTH(AsOfDate,-1),0))),1,0)))</f>
        <v/>
      </c>
      <c r="BG9" s="16" t="str">
        <f aca="false">IF(AH9=0,"",IF(OR(AJ9&lt;2,AL9&gt;EOMONTH(AsOfDate,-1)),BF9,IF((AL9-1)&lt;AI9,-1,12*(YEAR((AL9-1))-YEAR(AI9))+MONTH((AL9-1))-MONTH(AI9)-IF(DAY((AL9-1))&lt;MIN(DAY(AI9),DAY(EOMONTH((AL9-1),0))),1,0))))</f>
        <v/>
      </c>
      <c r="BH9" s="16" t="str">
        <f aca="false">IF(AH9=0,"",IF(OR(AJ9&lt;3,AM9&gt;EOMONTH(AsOfDate,-1)),BF9,IF((AM9-1)&lt;AI9,-1,12*(YEAR((AM9-1))-YEAR(AI9))+MONTH((AM9-1))-MONTH(AI9)-IF(DAY((AM9-1))&lt;MIN(DAY(AI9),DAY(EOMONTH((AM9-1),0))),1,0))))</f>
        <v/>
      </c>
      <c r="BI9" s="16" t="str">
        <f aca="false">IF(AH9=0,"",IF(AQ9="FT",IF(BG9&lt;FT_First,0,IF(BG9&lt;FT_Y5,1+INT((BG9-FT_First)/FT_Int1),FT_PreY5+FT_PerYear*INT((BG9-FT_Y5)/12)+FT_AnnivDays+INT(MOD(BG9-FT_Y5,12)/FT_Int2)-IF(EDATE(AI9,FT_Y5)&lt;PolicyDate,FT_AnnivDays-1,0))),IF(AQ9="PT",IF(BG9&lt;PT_First,0,1+INT((BG9-PT_First)/PT_Int)),0))+IF(AND(AJ9&gt;=2,AL9&lt;=EOMONTH(AsOfDate,-1)),IF(AR9="FT",IF(BH9&lt;FT_First,0,IF(BH9&lt;FT_Y5,1+INT((BH9-FT_First)/FT_Int1),FT_PreY5+FT_PerYear*INT((BH9-FT_Y5)/12)+FT_AnnivDays+INT(MOD(BH9-FT_Y5,12)/FT_Int2)-IF(EDATE(AI9,FT_Y5)&lt;PolicyDate,FT_AnnivDays-1,0))),IF(AR9="PT",IF(BH9&lt;PT_First,0,1+INT((BH9-PT_First)/PT_Int)),0))-IF(AR9="FT",IF(BG9&lt;FT_First,0,IF(BG9&lt;FT_Y5,1+INT((BG9-FT_First)/FT_Int1),FT_PreY5+FT_PerYear*INT((BG9-FT_Y5)/12)+FT_AnnivDays+INT(MOD(BG9-FT_Y5,12)/FT_Int2)-IF(EDATE(AI9,FT_Y5)&lt;PolicyDate,FT_AnnivDays-1,0))),IF(AR9="PT",IF(BG9&lt;PT_First,0,1+INT((BG9-PT_First)/PT_Int)),0)),0)+IF(AND(AJ9&gt;=3,AM9&lt;=EOMONTH(AsOfDate,-1)),IF(AS9="FT",IF(BF9&lt;FT_First,0,IF(BF9&lt;FT_Y5,1+INT((BF9-FT_First)/FT_Int1),FT_PreY5+FT_PerYear*INT((BF9-FT_Y5)/12)+FT_AnnivDays+INT(MOD(BF9-FT_Y5,12)/FT_Int2)-IF(EDATE(AI9,FT_Y5)&lt;PolicyDate,FT_AnnivDays-1,0))),IF(AS9="PT",IF(BF9&lt;PT_First,0,1+INT((BF9-PT_First)/PT_Int)),0))-IF(AS9="FT",IF(BH9&lt;FT_First,0,IF(BH9&lt;FT_Y5,1+INT((BH9-FT_First)/FT_Int1),FT_PreY5+FT_PerYear*INT((BH9-FT_Y5)/12)+FT_AnnivDays+INT(MOD(BH9-FT_Y5,12)/FT_Int2)-IF(EDATE(AI9,FT_Y5)&lt;PolicyDate,FT_AnnivDays-1,0))),IF(AS9="PT",IF(BH9&lt;PT_First,0,1+INT((BH9-PT_First)/PT_Int)),0)),0))</f>
        <v/>
      </c>
      <c r="BJ9" s="16" t="str">
        <f aca="false">IF(AH9=0,"",IF(AT9="FT",IF(AU9&lt;FT_First,"",IF(AU9&lt;FT_Y5,FT_First+FT_Int1*INT((AU9-FT_First)/FT_Int1),FT_Y5+FT_Int2*INT((AU9-FT_Y5)/FT_Int2))),IF(AT9="PT",IF(AU9&lt;PT_First,"",PT_First+PT_Int*INT((AU9-PT_First)/PT_Int)),"")))</f>
        <v/>
      </c>
      <c r="BK9" s="16" t="str">
        <f aca="false">IF(AH9=0,"",IF((SchemeStart-1)&lt;AI9,-1,12*(YEAR((SchemeStart-1))-YEAR(AI9))+MONTH((SchemeStart-1))-MONTH(AI9)-IF(DAY((SchemeStart-1))&lt;MIN(DAY(AI9),DAY(EOMONTH((SchemeStart-1),0))),1,0)))</f>
        <v/>
      </c>
      <c r="BL9" s="16" t="str">
        <f aca="false">IF(AH9=0,"",IF(OR(AJ9&lt;2,AL9&gt;(SchemeStart-1)),BK9,IF((AL9-1)&lt;AI9,-1,12*(YEAR((AL9-1))-YEAR(AI9))+MONTH((AL9-1))-MONTH(AI9)-IF(DAY((AL9-1))&lt;MIN(DAY(AI9),DAY(EOMONTH((AL9-1),0))),1,0))))</f>
        <v/>
      </c>
      <c r="BM9" s="16" t="str">
        <f aca="false">IF(AH9=0,"",IF(OR(AJ9&lt;3,AM9&gt;(SchemeStart-1)),BK9,IF((AM9-1)&lt;AI9,-1,12*(YEAR((AM9-1))-YEAR(AI9))+MONTH((AM9-1))-MONTH(AI9)-IF(DAY((AM9-1))&lt;MIN(DAY(AI9),DAY(EOMONTH((AM9-1),0))),1,0))))</f>
        <v/>
      </c>
      <c r="BN9" s="16" t="str">
        <f aca="false">IF(AH9=0,"",IF(AQ9="FT",IF(BL9&lt;FT_First,0,IF(BL9&lt;FT_Y5,1+INT((BL9-FT_First)/FT_Int1),FT_PreY5+FT_PerYear*INT((BL9-FT_Y5)/12)+FT_AnnivDays+INT(MOD(BL9-FT_Y5,12)/FT_Int2)-IF(EDATE(AI9,FT_Y5)&lt;PolicyDate,FT_AnnivDays-1,0))),IF(AQ9="PT",IF(BL9&lt;PT_First,0,1+INT((BL9-PT_First)/PT_Int)),0))+IF(AND(AJ9&gt;=2,AL9&lt;=(SchemeStart-1)),IF(AR9="FT",IF(BM9&lt;FT_First,0,IF(BM9&lt;FT_Y5,1+INT((BM9-FT_First)/FT_Int1),FT_PreY5+FT_PerYear*INT((BM9-FT_Y5)/12)+FT_AnnivDays+INT(MOD(BM9-FT_Y5,12)/FT_Int2)-IF(EDATE(AI9,FT_Y5)&lt;PolicyDate,FT_AnnivDays-1,0))),IF(AR9="PT",IF(BM9&lt;PT_First,0,1+INT((BM9-PT_First)/PT_Int)),0))-IF(AR9="FT",IF(BL9&lt;FT_First,0,IF(BL9&lt;FT_Y5,1+INT((BL9-FT_First)/FT_Int1),FT_PreY5+FT_PerYear*INT((BL9-FT_Y5)/12)+FT_AnnivDays+INT(MOD(BL9-FT_Y5,12)/FT_Int2)-IF(EDATE(AI9,FT_Y5)&lt;PolicyDate,FT_AnnivDays-1,0))),IF(AR9="PT",IF(BL9&lt;PT_First,0,1+INT((BL9-PT_First)/PT_Int)),0)),0)+IF(AND(AJ9&gt;=3,AM9&lt;=(SchemeStart-1)),IF(AS9="FT",IF(BK9&lt;FT_First,0,IF(BK9&lt;FT_Y5,1+INT((BK9-FT_First)/FT_Int1),FT_PreY5+FT_PerYear*INT((BK9-FT_Y5)/12)+FT_AnnivDays+INT(MOD(BK9-FT_Y5,12)/FT_Int2)-IF(EDATE(AI9,FT_Y5)&lt;PolicyDate,FT_AnnivDays-1,0))),IF(AS9="PT",IF(BK9&lt;PT_First,0,1+INT((BK9-PT_First)/PT_Int)),0))-IF(AS9="FT",IF(BM9&lt;FT_First,0,IF(BM9&lt;FT_Y5,1+INT((BM9-FT_First)/FT_Int1),FT_PreY5+FT_PerYear*INT((BM9-FT_Y5)/12)+FT_AnnivDays+INT(MOD(BM9-FT_Y5,12)/FT_Int2)-IF(EDATE(AI9,FT_Y5)&lt;PolicyDate,FT_AnnivDays-1,0))),IF(AS9="PT",IF(BM9&lt;PT_First,0,1+INT((BM9-PT_First)/PT_Int)),0)),0))</f>
        <v/>
      </c>
      <c r="BO9" s="0" t="str">
        <f aca="false">IF(LEN($A9&amp;$B9)=0,"",$A9&amp;" "&amp;$B9)</f>
        <v/>
      </c>
    </row>
    <row r="10" customFormat="false" ht="15" hidden="false" customHeight="false" outlineLevel="0" collapsed="false">
      <c r="A10" s="12"/>
      <c r="B10" s="12"/>
      <c r="C10" s="12"/>
      <c r="D10" s="13"/>
      <c r="E10" s="14" t="str">
        <f aca="false">IF(OR(AH10=0,$D10=""),"",DATE(YEAR(AsOfDate)+IF(DATE(YEAR(AsOfDate),MONTH($D10),DAY($D10))&lt;=AsOfDate,1,0),MONTH($D10),DAY($D10)))</f>
        <v/>
      </c>
      <c r="F10" s="13"/>
      <c r="G10" s="13"/>
      <c r="H10" s="13"/>
      <c r="I10" s="13"/>
      <c r="J10" s="13"/>
      <c r="K10" s="14" t="str">
        <f aca="false">IF(AH10=0,"",DATE(YEAR(AsOfDate)+IF(DATE(YEAR(AsOfDate),MONTH(AI10),DAY(AI10))&lt;=AsOfDate,1,0),MONTH(AI10),DAY(AI10)))</f>
        <v/>
      </c>
      <c r="L10" s="15" t="str">
        <f aca="false">IF(AH10=0,"",ROUND((AsOfDate-AI10)/365.25,1))</f>
        <v/>
      </c>
      <c r="M10" s="16" t="str">
        <f aca="false">IF(AH10=0,"",IF(AsOfDate&lt;AI10,"-",DATEDIF(AI10,AsOfDate,"y")&amp;"y "&amp;DATEDIF(AI10,AsOfDate,"ym")&amp;"m "&amp;DATEDIF(AI10,AsOfDate,"md")&amp;"d"))</f>
        <v/>
      </c>
      <c r="N10" s="17" t="str">
        <f aca="false">IF(AH10=0,"",O10*HoursPerDay)</f>
        <v/>
      </c>
      <c r="O10" s="17" t="str">
        <f aca="false">IF(AH10=0,"",MAX(0,BA10-BN10))</f>
        <v/>
      </c>
      <c r="P10" s="18"/>
      <c r="Q10" s="16" t="str">
        <f aca="false">IF(AH10=0,"",IF(AJ10&lt;2,"",AN10&amp;" to "&amp;AO10&amp;" on "&amp;TEXT(AL10,"dd/mm/yyyy")&amp;IF(AL10&gt;AsOfDate," (future)",IF(AQ10=AR10,"",IF(AR10="None"," - STOPPED accruing",IF(AQ10="None"," - commencement for Bonus Leave"," - pathway changed"))))&amp;IF(AJ10&lt;3,"","; "&amp;AO10&amp;" to "&amp;AP10&amp;" on "&amp;TEXT(AM10,"dd/mm/yyyy")&amp;IF(AM10&gt;AsOfDate," (future)",IF(AR10=AS10,"",IF(AS10="None"," - STOPPED accruing",IF(AR10="None"," - commencement for Bonus Leave"," - pathway changed")))))))</f>
        <v/>
      </c>
      <c r="R10" s="16" t="str">
        <f aca="false">IF(AH10=0,"",IF(AT10="None",IF(O10&gt;0,"No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IF(AH10=0,"",IF(AT10="None","",EDATE(AI10,BC10)))</f>
        <v/>
      </c>
      <c r="T10" s="17" t="str">
        <f aca="false">IF(AH10=0,"",IF(NOT(LH_Ready),"",IF(AI10&gt;PFYDate,0,IF(LH_ColPeriod=0,W10-U10+V10,SUMIFS(INDEX(LH_Data,0,LH_ColAcc),INDEX(LH_Data,0,LH_ColFirst),$A10,INDEX(LH_Data,0,LH_ColSur),$B10,INDEX(LH_Data,0,LH_ColCat),BonusCat,INDEX(LH_Data,0,LH_ColPeriod),LH_OpenLabel)*UnitFactor))))</f>
        <v/>
      </c>
      <c r="U10" s="17" t="str">
        <f aca="false">IF(AH10=0,"",IF(NOT(LH_Ready),"",SUMIFS(INDEX(LH_Data,0,LH_ColAcc),INDEX(LH_Data,0,LH_ColFirst),$A10,INDEX(LH_Data,0,LH_ColSur),$B10,INDEX(LH_Data,0,LH_ColCat),BonusCat,INDEX(LH_Data,0,LH_ColStart),"&gt;="&amp;AI10)*UnitFactor))</f>
        <v/>
      </c>
      <c r="V10" s="17" t="str">
        <f aca="false">IF(AH10=0,"",IF(NOT(LH_Ready),"",SUMIFS(INDEX(LH_Data,0,LH_ColTaken),INDEX(LH_Data,0,LH_ColFirst),$A10,INDEX(LH_Data,0,LH_ColSur),$B10,INDEX(LH_Data,0,LH_ColCat),BonusCat,INDEX(LH_Data,0,LH_ColStart),"&gt;="&amp;AI10)*UnitFactor))</f>
        <v/>
      </c>
      <c r="W10" s="17" t="str">
        <f aca="false">IF(AH10=0,"",IF(NOT(LH_Ready),"",IF(BE10=0,0,INDEX(INDEX(LH_Data,0,LH_ColClose),BE10-1)*UnitFactor)))</f>
        <v/>
      </c>
      <c r="X10" s="17" t="str">
        <f aca="false">IF(AH10=0,"",(MAX(0,BA10-BN10)-MAX(0,BB10-BN10))*HoursPerDay)</f>
        <v/>
      </c>
      <c r="Y10" s="17" t="str">
        <f aca="false">IF(AH10=0,"",IF(NOT(LH_Ready),"",IF(BD10=0,N10,IF(PFYDate&lt;$F10,N10-N(T10)-N(U10),X10-N(U10)))))</f>
        <v/>
      </c>
      <c r="Z10" s="16" t="str">
        <f aca="false">IF(OR(AH10=0,Y10=""),"",IF(Y10&gt;0,"Yes","No"))</f>
        <v/>
      </c>
      <c r="AA10" s="16" t="str">
        <f aca="false">IF(AH10=0,IF(LEN($A10&amp;$B10)=0,"","FIX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month")&amp;IF(BD10=0,";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EH)",""),IF(AT10="None",R10,"Not yet - first day on "&amp;TEXT(S10,"dd/mm/yyyy")))))))))</f>
        <v/>
      </c>
      <c r="AB10" s="17" t="str">
        <f aca="false">IF(OR(AH10=0,T10=""),"",MAX(0,BB10-BN10)*HoursPerDay-T10)</f>
        <v/>
      </c>
      <c r="AC10" s="16" t="str">
        <f aca="false">IF(AH10=0,"",BD10)</f>
        <v/>
      </c>
      <c r="AD10" s="16" t="str">
        <f aca="false">IF(AH10=0,"",TRIM(IF(OR(ISTEXT($F10),ISTEXT($H10),ISTEXT($I10),ISTEXT($G10),ISTEXT($J10),ISTEXT($D10)),"A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J10&gt;=1,IF(AJ10&gt;=3,AP10,IF(AJ10=2,AO10,AN10))&lt;&gt;IF($C10="","",IF(OR(ISNUMBER(SEARCH("full",$C10)),UPPER(TRIM($C10))="FT",UPPER(TRIM($C10))="FTE"),"Full-Time",IF(OR(ISNUMBER(SEARCH("part",$C10)),UPPER(TRIM($C10))="PT",UPPER(TRIM($C10))="PTE"),"Part-Time",IF(OR(ISNUMBER(SEARCH("cas",$C10)),UPPER(TRIM($C10))="CAS"),"Casual","Unknown"))))),"EmploymentType does not match latest start date ("&amp;IF(AJ10&gt;=3,AP10,IF(AJ10=2,AO10,AN10))&amp;"). ","")&amp;IF(AND(AJ10&gt;=1,AK10&lt;&gt;$F10),"Earliest type date should equal StartDate. ","")&amp;IF(AND(AJ10&gt;=2,AK10=AL10),"Two types start on the same date. ","")&amp;IF(AND(OR(ISNUMBER(SEARCH("part",$C10)),UPPER(TRIM($C10))="PT",UPPER(TRIM($C10))="PTE"),$P10=""),"Part-time: enter PT Hrs/Week (blank = 24+). ","")))</f>
        <v/>
      </c>
      <c r="AE10" s="17" t="str">
        <f aca="false">IF(AH10=0,"",O10-MAX(0,BI10-BN10))</f>
        <v/>
      </c>
      <c r="AF10" s="14" t="str">
        <f aca="false">IF(OR(AH10=0,AE10="",N(AE10)=0,BJ10=""),"",EDATE(AI10,BJ10))</f>
        <v/>
      </c>
      <c r="AG10" s="12"/>
      <c r="AH10" s="16" t="n">
        <f aca="false">IF(OR(LEN($A10&amp;$B10)=0,$F10=""),0,1)</f>
        <v>0</v>
      </c>
      <c r="AI10" s="14" t="str">
        <f aca="false">IF(AH10=0,"",IF($J10&lt;&gt;"",$J10,IF(OR(CasualCounts="Yes",COUNT($G10:$I10)=0,COUNT($H10:$I10)=0),$F10,MIN($H10:$I10))))</f>
        <v/>
      </c>
      <c r="AJ10" s="16" t="str">
        <f aca="false">IF(AH10=0,"",COUNT($G10:$I10))</f>
        <v/>
      </c>
      <c r="AK10" s="14" t="str">
        <f aca="false">IF(AH10=0,"",IFERROR(SMALL($G10:$I10,1),""))</f>
        <v/>
      </c>
      <c r="AL10" s="14" t="str">
        <f aca="false">IF(AH10=0,"",IFERROR(SMALL($G10:$I10,2),""))</f>
        <v/>
      </c>
      <c r="AM10" s="14" t="str">
        <f aca="false">IF(AH10=0,"",IFERROR(SMALL($G10:$I10,3),""))</f>
        <v/>
      </c>
      <c r="AN10" s="16" t="str">
        <f aca="false">IF(AH10=0,"",IF(AK10="","",IF(AK10=$H10,"Part-Time",IF(AK10=$I10,"Full-Time","Casual"))))</f>
        <v/>
      </c>
      <c r="AO10" s="16" t="str">
        <f aca="false">IF(AH10=0,"",IF(AL10="","",IF(AL10=$H10,"Part-Time",IF(AL10=$I10,"Full-Time","Casual"))))</f>
        <v/>
      </c>
      <c r="AP10" s="16" t="str">
        <f aca="false">IF(AH10=0,"",IF(AM10="","",IF(AM10=$H10,"Part-Time",IF(AM10=$I10,"Full-Time","Casual"))))</f>
        <v/>
      </c>
      <c r="AQ10" s="16" t="str">
        <f aca="false">IF(AH10=0,"",IF(AJ10=0,IF(OR(ISNUMBER(SEARCH("full",$C10)),UPPER(TRIM($C10))="FT",UPPER(TRIM($C10))="FTE"),"FT",IF(AND(OR(ISNUMBER(SEARCH("part",$C10)),UPPER(TRIM($C10))="PT",UPPER(TRIM($C10))="PTE"),OR($P10="",N($P10)&gt;=PT_MinHours)),"PT","None")),IF(OR(ISNUMBER(SEARCH("full",AN10)),UPPER(TRIM(AN10))="FT",UPPER(TRIM(AN10))="FTE"),"FT",IF(AND(OR(ISNUMBER(SEARCH("part",AN10)),UPPER(TRIM(AN10))="PT",UPPER(TRIM(AN10))="PTE"),OR($P10="",N($P10)&gt;=PT_MinHours)),"PT","None"))))</f>
        <v/>
      </c>
      <c r="AR10" s="16" t="str">
        <f aca="false">IF(AH10=0,"",IF(AJ10&lt;2,"",IF(OR(ISNUMBER(SEARCH("full",AO10)),UPPER(TRIM(AO10))="FT",UPPER(TRIM(AO10))="FTE"),"FT",IF(AND(OR(ISNUMBER(SEARCH("part",AO10)),UPPER(TRIM(AO10))="PT",UPPER(TRIM(AO10))="PTE"),OR($P10="",N($P10)&gt;=PT_MinHours)),"PT","None"))))</f>
        <v/>
      </c>
      <c r="AS10" s="16" t="str">
        <f aca="false">IF(AH10=0,"",IF(AJ10&lt;3,"",IF(OR(ISNUMBER(SEARCH("full",AP10)),UPPER(TRIM(AP10))="FT",UPPER(TRIM(AP10))="FTE"),"FT",IF(AND(OR(ISNUMBER(SEARCH("part",AP10)),UPPER(TRIM(AP10))="PT",UPPER(TRIM(AP10))="PTE"),OR($P10="",N($P10)&gt;=PT_MinHours)),"PT","None"))))</f>
        <v/>
      </c>
      <c r="AT10" s="16" t="str">
        <f aca="false">IF(AH10=0,"",IF(AND(AJ10&gt;=3,AM10&lt;=AsOfDate),AS10,IF(AND(AJ10&gt;=2,AL10&lt;=AsOfDate),AR10,AQ10)))</f>
        <v/>
      </c>
      <c r="AU10" s="16" t="str">
        <f aca="false">IF(AH10=0,"",IF(AsOfDate&lt;AI10,-1,12*(YEAR(AsOfDate)-YEAR(AI10))+MONTH(AsOfDate)-MONTH(AI10)-IF(DAY(AsOfDate)&lt;MIN(DAY(AI10),DAY(EOMONTH(AsOfDate,0))),1,0)))</f>
        <v/>
      </c>
      <c r="AV10" s="16" t="str">
        <f aca="false">IF(AH10=0,"",IF(OR(AJ10&lt;2,AL10&gt;AsOfDate),AU10,IF((AL10-1)&lt;AI10,-1,12*(YEAR((AL10-1))-YEAR(AI10))+MONTH((AL10-1))-MONTH(AI10)-IF(DAY((AL10-1))&lt;MIN(DAY(AI10),DAY(EOMONTH((AL10-1),0))),1,0))))</f>
        <v/>
      </c>
      <c r="AW10" s="16" t="str">
        <f aca="false">IF(AH10=0,"",IF(OR(AJ10&lt;3,AM10&gt;AsOfDate),AU10,IF((AM10-1)&lt;AI10,-1,12*(YEAR((AM10-1))-YEAR(AI10))+MONTH((AM10-1))-MONTH(AI10)-IF(DAY((AM10-1))&lt;MIN(DAY(AI10),DAY(EOMONTH((AM10-1),0))),1,0))))</f>
        <v/>
      </c>
      <c r="AX10" s="16" t="str">
        <f aca="false">IF(AH10=0,"",IF(PFYDate&lt;AI10,-1,12*(YEAR(PFYDate)-YEAR(AI10))+MONTH(PFYDate)-MONTH(AI10)-IF(DAY(PFYDate)&lt;MIN(DAY(AI10),DAY(EOMONTH(PFYDate,0))),1,0)))</f>
        <v/>
      </c>
      <c r="AY10" s="16" t="str">
        <f aca="false">IF(AH10=0,"",IF(OR(AJ10&lt;2,AL10&gt;PFYDate),AX10,IF((AL10-1)&lt;AI10,-1,12*(YEAR((AL10-1))-YEAR(AI10))+MONTH((AL10-1))-MONTH(AI10)-IF(DAY((AL10-1))&lt;MIN(DAY(AI10),DAY(EOMONTH((AL10-1),0))),1,0))))</f>
        <v/>
      </c>
      <c r="AZ10" s="16" t="str">
        <f aca="false">IF(AH10=0,"",IF(OR(AJ10&lt;3,AM10&gt;PFYDate),AX10,IF((AM10-1)&lt;AI10,-1,12*(YEAR((AM10-1))-YEAR(AI10))+MONTH((AM10-1))-MONTH(AI10)-IF(DAY((AM10-1))&lt;MIN(DAY(AI10),DAY(EOMONTH((AM10-1),0))),1,0))))</f>
        <v/>
      </c>
      <c r="BA10" s="16" t="str">
        <f aca="false">IF(AH10=0,"",IF(AQ10="FT",IF(AV10&lt;FT_First,0,IF(AV10&lt;FT_Y5,1+INT((AV10-FT_First)/FT_Int1),FT_PreY5+FT_PerYear*INT((AV10-FT_Y5)/12)+FT_AnnivDays+INT(MOD(AV10-FT_Y5,12)/FT_Int2)-IF(EDATE(AI10,FT_Y5)&lt;PolicyDate,FT_AnnivDays-1,0))),IF(AQ10="PT",IF(AV10&lt;PT_First,0,1+INT((AV10-PT_First)/PT_Int)),0))+IF(AND(AJ10&gt;=2,AL10&lt;=AsOfDate),IF(AR10="FT",IF(AW10&lt;FT_First,0,IF(AW10&lt;FT_Y5,1+INT((AW10-FT_First)/FT_Int1),FT_PreY5+FT_PerYear*INT((AW10-FT_Y5)/12)+FT_AnnivDays+INT(MOD(AW10-FT_Y5,12)/FT_Int2)-IF(EDATE(AI10,FT_Y5)&lt;PolicyDate,FT_AnnivDays-1,0))),IF(AR10="PT",IF(AW10&lt;PT_First,0,1+INT((AW10-PT_First)/PT_Int)),0))-IF(AR10="FT",IF(AV10&lt;FT_First,0,IF(AV10&lt;FT_Y5,1+INT((AV10-FT_First)/FT_Int1),FT_PreY5+FT_PerYear*INT((AV10-FT_Y5)/12)+FT_AnnivDays+INT(MOD(AV10-FT_Y5,12)/FT_Int2)-IF(EDATE(AI10,FT_Y5)&lt;PolicyDate,FT_AnnivDays-1,0))),IF(AR10="PT",IF(AV10&lt;PT_First,0,1+INT((AV10-PT_First)/PT_Int)),0)),0)+IF(AND(AJ10&gt;=3,AM10&lt;=AsOfDate),IF(AS10="FT",IF(AU10&lt;FT_First,0,IF(AU10&lt;FT_Y5,1+INT((AU10-FT_First)/FT_Int1),FT_PreY5+FT_PerYear*INT((AU10-FT_Y5)/12)+FT_AnnivDays+INT(MOD(AU10-FT_Y5,12)/FT_Int2)-IF(EDATE(AI10,FT_Y5)&lt;PolicyDate,FT_AnnivDays-1,0))),IF(AS10="PT",IF(AU10&lt;PT_First,0,1+INT((AU10-PT_First)/PT_Int)),0))-IF(AS10="FT",IF(AW10&lt;FT_First,0,IF(AW10&lt;FT_Y5,1+INT((AW10-FT_First)/FT_Int1),FT_PreY5+FT_PerYear*INT((AW10-FT_Y5)/12)+FT_AnnivDays+INT(MOD(AW10-FT_Y5,12)/FT_Int2)-IF(EDATE(AI10,FT_Y5)&lt;PolicyDate,FT_AnnivDays-1,0))),IF(AS10="PT",IF(AW10&lt;PT_First,0,1+INT((AW10-PT_First)/PT_Int)),0)),0))</f>
        <v/>
      </c>
      <c r="BB10" s="16" t="str">
        <f aca="false">IF(AH10=0,"",IF(AQ10="FT",IF(AY10&lt;FT_First,0,IF(AY10&lt;FT_Y5,1+INT((AY10-FT_First)/FT_Int1),FT_PreY5+FT_PerYear*INT((AY10-FT_Y5)/12)+FT_AnnivDays+INT(MOD(AY10-FT_Y5,12)/FT_Int2)-IF(EDATE(AI10,FT_Y5)&lt;PolicyDate,FT_AnnivDays-1,0))),IF(AQ10="PT",IF(AY10&lt;PT_First,0,1+INT((AY10-PT_First)/PT_Int)),0))+IF(AND(AJ10&gt;=2,AL10&lt;=PFYDate),IF(AR10="FT",IF(AZ10&lt;FT_First,0,IF(AZ10&lt;FT_Y5,1+INT((AZ10-FT_First)/FT_Int1),FT_PreY5+FT_PerYear*INT((AZ10-FT_Y5)/12)+FT_AnnivDays+INT(MOD(AZ10-FT_Y5,12)/FT_Int2)-IF(EDATE(AI10,FT_Y5)&lt;PolicyDate,FT_AnnivDays-1,0))),IF(AR10="PT",IF(AZ10&lt;PT_First,0,1+INT((AZ10-PT_First)/PT_Int)),0))-IF(AR10="FT",IF(AY10&lt;FT_First,0,IF(AY10&lt;FT_Y5,1+INT((AY10-FT_First)/FT_Int1),FT_PreY5+FT_PerYear*INT((AY10-FT_Y5)/12)+FT_AnnivDays+INT(MOD(AY10-FT_Y5,12)/FT_Int2)-IF(EDATE(AI10,FT_Y5)&lt;PolicyDate,FT_AnnivDays-1,0))),IF(AR10="PT",IF(AY10&lt;PT_First,0,1+INT((AY10-PT_First)/PT_Int)),0)),0)+IF(AND(AJ10&gt;=3,AM10&lt;=PFYDate),IF(AS10="FT",IF(AX10&lt;FT_First,0,IF(AX10&lt;FT_Y5,1+INT((AX10-FT_First)/FT_Int1),FT_PreY5+FT_PerYear*INT((AX10-FT_Y5)/12)+FT_AnnivDays+INT(MOD(AX10-FT_Y5,12)/FT_Int2)-IF(EDATE(AI10,FT_Y5)&lt;PolicyDate,FT_AnnivDays-1,0))),IF(AS10="PT",IF(AX10&lt;PT_First,0,1+INT((AX10-PT_First)/PT_Int)),0))-IF(AS10="FT",IF(AZ10&lt;FT_First,0,IF(AZ10&lt;FT_Y5,1+INT((AZ10-FT_First)/FT_Int1),FT_PreY5+FT_PerYear*INT((AZ10-FT_Y5)/12)+FT_AnnivDays+INT(MOD(AZ10-FT_Y5,12)/FT_Int2)-IF(EDATE(AI10,FT_Y5)&lt;PolicyDate,FT_AnnivDays-1,0))),IF(AS10="PT",IF(AZ10&lt;PT_First,0,1+INT((AZ10-PT_First)/PT_Int)),0)),0))</f>
        <v/>
      </c>
      <c r="BC10" s="16" t="str">
        <f aca="false">IF(AH10=0,"",IF(AT10="FT",IF(AU10&lt;FT_First,FT_First,IF(AU10&lt;FT_Y5,MIN(FT_Y5,FT_First+FT_Int1*(INT((AU10-FT_First)/FT_Int1)+1)),FT_Y5+12*INT((AU10-FT_Y5)/12)+FT_Int2*(INT(MOD(AU10-FT_Y5,12)/FT_Int2)+1))),IF(AT10="PT",IF(AU10&lt;PT_First,PT_First,PT_First+PT_Int*(INT((AU10-PT_First)/PT_Int)+1)),"")))</f>
        <v/>
      </c>
      <c r="BD10" s="16" t="str">
        <f aca="false">IF(AH10=0,"",IF(NOT(LH_Ready),0,COUNTIFS(INDEX(LH_Data,0,LH_ColFirst),$A10,INDEX(LH_Data,0,LH_ColSur),$B10,INDEX(LH_Data,0,LH_ColCat),BonusCat)))</f>
        <v/>
      </c>
      <c r="BE10" s="16" t="str">
        <f aca="false">IF(AH10=0,"",IF(OR(NOT(LH_Ready),BD10=0),0,SUMPRODUCT(MAX((INDEX(LH_Data,0,LH_ColFirst)=$A10)*(INDEX(LH_Data,0,LH_ColSur)=$B10)*(INDEX(LH_Data,0,LH_ColCat)=BonusCat)*ROW(LH_Data)))))</f>
        <v/>
      </c>
      <c r="BF10" s="16" t="str">
        <f aca="false">IF(AH10=0,"",IF(EOMONTH(AsOfDate,-1)&lt;AI10,-1,12*(YEAR(EOMONTH(AsOfDate,-1))-YEAR(AI10))+MONTH(EOMONTH(AsOfDate,-1))-MONTH(AI10)-IF(DAY(EOMONTH(AsOfDate,-1))&lt;MIN(DAY(AI10),DAY(EOMONTH(EOMONTH(AsOfDate,-1),0))),1,0)))</f>
        <v/>
      </c>
      <c r="BG10" s="16" t="str">
        <f aca="false">IF(AH10=0,"",IF(OR(AJ10&lt;2,AL10&gt;EOMONTH(AsOfDate,-1)),BF10,IF((AL10-1)&lt;AI10,-1,12*(YEAR((AL10-1))-YEAR(AI10))+MONTH((AL10-1))-MONTH(AI10)-IF(DAY((AL10-1))&lt;MIN(DAY(AI10),DAY(EOMONTH((AL10-1),0))),1,0))))</f>
        <v/>
      </c>
      <c r="BH10" s="16" t="str">
        <f aca="false">IF(AH10=0,"",IF(OR(AJ10&lt;3,AM10&gt;EOMONTH(AsOfDate,-1)),BF10,IF((AM10-1)&lt;AI10,-1,12*(YEAR((AM10-1))-YEAR(AI10))+MONTH((AM10-1))-MONTH(AI10)-IF(DAY((AM10-1))&lt;MIN(DAY(AI10),DAY(EOMONTH((AM10-1),0))),1,0))))</f>
        <v/>
      </c>
      <c r="BI10" s="16" t="str">
        <f aca="false">IF(AH10=0,"",IF(AQ10="FT",IF(BG10&lt;FT_First,0,IF(BG10&lt;FT_Y5,1+INT((BG10-FT_First)/FT_Int1),FT_PreY5+FT_PerYear*INT((BG10-FT_Y5)/12)+FT_AnnivDays+INT(MOD(BG10-FT_Y5,12)/FT_Int2)-IF(EDATE(AI10,FT_Y5)&lt;PolicyDate,FT_AnnivDays-1,0))),IF(AQ10="PT",IF(BG10&lt;PT_First,0,1+INT((BG10-PT_First)/PT_Int)),0))+IF(AND(AJ10&gt;=2,AL10&lt;=EOMONTH(AsOfDate,-1)),IF(AR10="FT",IF(BH10&lt;FT_First,0,IF(BH10&lt;FT_Y5,1+INT((BH10-FT_First)/FT_Int1),FT_PreY5+FT_PerYear*INT((BH10-FT_Y5)/12)+FT_AnnivDays+INT(MOD(BH10-FT_Y5,12)/FT_Int2)-IF(EDATE(AI10,FT_Y5)&lt;PolicyDate,FT_AnnivDays-1,0))),IF(AR10="PT",IF(BH10&lt;PT_First,0,1+INT((BH10-PT_First)/PT_Int)),0))-IF(AR10="FT",IF(BG10&lt;FT_First,0,IF(BG10&lt;FT_Y5,1+INT((BG10-FT_First)/FT_Int1),FT_PreY5+FT_PerYear*INT((BG10-FT_Y5)/12)+FT_AnnivDays+INT(MOD(BG10-FT_Y5,12)/FT_Int2)-IF(EDATE(AI10,FT_Y5)&lt;PolicyDate,FT_AnnivDays-1,0))),IF(AR10="PT",IF(BG10&lt;PT_First,0,1+INT((BG10-PT_First)/PT_Int)),0)),0)+IF(AND(AJ10&gt;=3,AM10&lt;=EOMONTH(AsOfDate,-1)),IF(AS10="FT",IF(BF10&lt;FT_First,0,IF(BF10&lt;FT_Y5,1+INT((BF10-FT_First)/FT_Int1),FT_PreY5+FT_PerYear*INT((BF10-FT_Y5)/12)+FT_AnnivDays+INT(MOD(BF10-FT_Y5,12)/FT_Int2)-IF(EDATE(AI10,FT_Y5)&lt;PolicyDate,FT_AnnivDays-1,0))),IF(AS10="PT",IF(BF10&lt;PT_First,0,1+INT((BF10-PT_First)/PT_Int)),0))-IF(AS10="FT",IF(BH10&lt;FT_First,0,IF(BH10&lt;FT_Y5,1+INT((BH10-FT_First)/FT_Int1),FT_PreY5+FT_PerYear*INT((BH10-FT_Y5)/12)+FT_AnnivDays+INT(MOD(BH10-FT_Y5,12)/FT_Int2)-IF(EDATE(AI10,FT_Y5)&lt;PolicyDate,FT_AnnivDays-1,0))),IF(AS10="PT",IF(BH10&lt;PT_First,0,1+INT((BH10-PT_First)/PT_Int)),0)),0))</f>
        <v/>
      </c>
      <c r="BJ10" s="16" t="str">
        <f aca="false">IF(AH10=0,"",IF(AT10="FT",IF(AU10&lt;FT_First,"",IF(AU10&lt;FT_Y5,FT_First+FT_Int1*INT((AU10-FT_First)/FT_Int1),FT_Y5+FT_Int2*INT((AU10-FT_Y5)/FT_Int2))),IF(AT10="PT",IF(AU10&lt;PT_First,"",PT_First+PT_Int*INT((AU10-PT_First)/PT_Int)),"")))</f>
        <v/>
      </c>
      <c r="BK10" s="16" t="str">
        <f aca="false">IF(AH10=0,"",IF((SchemeStart-1)&lt;AI10,-1,12*(YEAR((SchemeStart-1))-YEAR(AI10))+MONTH((SchemeStart-1))-MONTH(AI10)-IF(DAY((SchemeStart-1))&lt;MIN(DAY(AI10),DAY(EOMONTH((SchemeStart-1),0))),1,0)))</f>
        <v/>
      </c>
      <c r="BL10" s="16" t="str">
        <f aca="false">IF(AH10=0,"",IF(OR(AJ10&lt;2,AL10&gt;(SchemeStart-1)),BK10,IF((AL10-1)&lt;AI10,-1,12*(YEAR((AL10-1))-YEAR(AI10))+MONTH((AL10-1))-MONTH(AI10)-IF(DAY((AL10-1))&lt;MIN(DAY(AI10),DAY(EOMONTH((AL10-1),0))),1,0))))</f>
        <v/>
      </c>
      <c r="BM10" s="16" t="str">
        <f aca="false">IF(AH10=0,"",IF(OR(AJ10&lt;3,AM10&gt;(SchemeStart-1)),BK10,IF((AM10-1)&lt;AI10,-1,12*(YEAR((AM10-1))-YEAR(AI10))+MONTH((AM10-1))-MONTH(AI10)-IF(DAY((AM10-1))&lt;MIN(DAY(AI10),DAY(EOMONTH((AM10-1),0))),1,0))))</f>
        <v/>
      </c>
      <c r="BN10" s="16" t="str">
        <f aca="false">IF(AH10=0,"",IF(AQ10="FT",IF(BL10&lt;FT_First,0,IF(BL10&lt;FT_Y5,1+INT((BL10-FT_First)/FT_Int1),FT_PreY5+FT_PerYear*INT((BL10-FT_Y5)/12)+FT_AnnivDays+INT(MOD(BL10-FT_Y5,12)/FT_Int2)-IF(EDATE(AI10,FT_Y5)&lt;PolicyDate,FT_AnnivDays-1,0))),IF(AQ10="PT",IF(BL10&lt;PT_First,0,1+INT((BL10-PT_First)/PT_Int)),0))+IF(AND(AJ10&gt;=2,AL10&lt;=(SchemeStart-1)),IF(AR10="FT",IF(BM10&lt;FT_First,0,IF(BM10&lt;FT_Y5,1+INT((BM10-FT_First)/FT_Int1),FT_PreY5+FT_PerYear*INT((BM10-FT_Y5)/12)+FT_AnnivDays+INT(MOD(BM10-FT_Y5,12)/FT_Int2)-IF(EDATE(AI10,FT_Y5)&lt;PolicyDate,FT_AnnivDays-1,0))),IF(AR10="PT",IF(BM10&lt;PT_First,0,1+INT((BM10-PT_First)/PT_Int)),0))-IF(AR10="FT",IF(BL10&lt;FT_First,0,IF(BL10&lt;FT_Y5,1+INT((BL10-FT_First)/FT_Int1),FT_PreY5+FT_PerYear*INT((BL10-FT_Y5)/12)+FT_AnnivDays+INT(MOD(BL10-FT_Y5,12)/FT_Int2)-IF(EDATE(AI10,FT_Y5)&lt;PolicyDate,FT_AnnivDays-1,0))),IF(AR10="PT",IF(BL10&lt;PT_First,0,1+INT((BL10-PT_First)/PT_Int)),0)),0)+IF(AND(AJ10&gt;=3,AM10&lt;=(SchemeStart-1)),IF(AS10="FT",IF(BK10&lt;FT_First,0,IF(BK10&lt;FT_Y5,1+INT((BK10-FT_First)/FT_Int1),FT_PreY5+FT_PerYear*INT((BK10-FT_Y5)/12)+FT_AnnivDays+INT(MOD(BK10-FT_Y5,12)/FT_Int2)-IF(EDATE(AI10,FT_Y5)&lt;PolicyDate,FT_AnnivDays-1,0))),IF(AS10="PT",IF(BK10&lt;PT_First,0,1+INT((BK10-PT_First)/PT_Int)),0))-IF(AS10="FT",IF(BM10&lt;FT_First,0,IF(BM10&lt;FT_Y5,1+INT((BM10-FT_First)/FT_Int1),FT_PreY5+FT_PerYear*INT((BM10-FT_Y5)/12)+FT_AnnivDays+INT(MOD(BM10-FT_Y5,12)/FT_Int2)-IF(EDATE(AI10,FT_Y5)&lt;PolicyDate,FT_AnnivDays-1,0))),IF(AS10="PT",IF(BM10&lt;PT_First,0,1+INT((BM10-PT_First)/PT_Int)),0)),0))</f>
        <v/>
      </c>
      <c r="BO10" s="0" t="str">
        <f aca="false">IF(LEN($A10&amp;$B10)=0,"",$A10&amp;" "&amp;$B10)</f>
        <v/>
      </c>
    </row>
    <row r="11" customFormat="false" ht="15" hidden="false" customHeight="false" outlineLevel="0" collapsed="false">
      <c r="A11" s="12"/>
      <c r="B11" s="12"/>
      <c r="C11" s="12"/>
      <c r="D11" s="13"/>
      <c r="E11" s="14" t="str">
        <f aca="false">IF(OR(AH11=0,$D11=""),"",DATE(YEAR(AsOfDate)+IF(DATE(YEAR(AsOfDate),MONTH($D11),DAY($D11))&lt;=AsOfDate,1,0),MONTH($D11),DAY($D11)))</f>
        <v/>
      </c>
      <c r="F11" s="13"/>
      <c r="G11" s="13"/>
      <c r="H11" s="13"/>
      <c r="I11" s="13"/>
      <c r="J11" s="13"/>
      <c r="K11" s="14" t="str">
        <f aca="false">IF(AH11=0,"",DATE(YEAR(AsOfDate)+IF(DATE(YEAR(AsOfDate),MONTH(AI11),DAY(AI11))&lt;=AsOfDate,1,0),MONTH(AI11),DAY(AI11)))</f>
        <v/>
      </c>
      <c r="L11" s="15" t="str">
        <f aca="false">IF(AH11=0,"",ROUND((AsOfDate-AI11)/365.25,1))</f>
        <v/>
      </c>
      <c r="M11" s="16" t="str">
        <f aca="false">IF(AH11=0,"",IF(AsOfDate&lt;AI11,"-",DATEDIF(AI11,AsOfDate,"y")&amp;"y "&amp;DATEDIF(AI11,AsOfDate,"ym")&amp;"m "&amp;DATEDIF(AI11,AsOfDate,"md")&amp;"d"))</f>
        <v/>
      </c>
      <c r="N11" s="17" t="str">
        <f aca="false">IF(AH11=0,"",O11*HoursPerDay)</f>
        <v/>
      </c>
      <c r="O11" s="17" t="str">
        <f aca="false">IF(AH11=0,"",MAX(0,BA11-BN11))</f>
        <v/>
      </c>
      <c r="P11" s="18"/>
      <c r="Q11" s="16" t="str">
        <f aca="false">IF(AH11=0,"",IF(AJ11&lt;2,"",AN11&amp;" to "&amp;AO11&amp;" on "&amp;TEXT(AL11,"dd/mm/yyyy")&amp;IF(AL11&gt;AsOfDate," (future)",IF(AQ11=AR11,"",IF(AR11="None"," - STOPPED accruing",IF(AQ11="None"," - commencement for Bonus Leave"," - pathway changed"))))&amp;IF(AJ11&lt;3,"","; "&amp;AO11&amp;" to "&amp;AP11&amp;" on "&amp;TEXT(AM11,"dd/mm/yyyy")&amp;IF(AM11&gt;AsOfDate," (future)",IF(AR11=AS11,"",IF(AS11="None"," - STOPPED accruing",IF(AR11="None"," - commencement for Bonus Leave"," - pathway changed")))))))</f>
        <v/>
      </c>
      <c r="R11" s="16" t="str">
        <f aca="false">IF(AH11=0,"",IF(AT11="None",IF(O11&gt;0,"No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IF(AH11=0,"",IF(AT11="None","",EDATE(AI11,BC11)))</f>
        <v/>
      </c>
      <c r="T11" s="17" t="str">
        <f aca="false">IF(AH11=0,"",IF(NOT(LH_Ready),"",IF(AI11&gt;PFYDate,0,IF(LH_ColPeriod=0,W11-U11+V11,SUMIFS(INDEX(LH_Data,0,LH_ColAcc),INDEX(LH_Data,0,LH_ColFirst),$A11,INDEX(LH_Data,0,LH_ColSur),$B11,INDEX(LH_Data,0,LH_ColCat),BonusCat,INDEX(LH_Data,0,LH_ColPeriod),LH_OpenLabel)*UnitFactor))))</f>
        <v/>
      </c>
      <c r="U11" s="17" t="str">
        <f aca="false">IF(AH11=0,"",IF(NOT(LH_Ready),"",SUMIFS(INDEX(LH_Data,0,LH_ColAcc),INDEX(LH_Data,0,LH_ColFirst),$A11,INDEX(LH_Data,0,LH_ColSur),$B11,INDEX(LH_Data,0,LH_ColCat),BonusCat,INDEX(LH_Data,0,LH_ColStart),"&gt;="&amp;AI11)*UnitFactor))</f>
        <v/>
      </c>
      <c r="V11" s="17" t="str">
        <f aca="false">IF(AH11=0,"",IF(NOT(LH_Ready),"",SUMIFS(INDEX(LH_Data,0,LH_ColTaken),INDEX(LH_Data,0,LH_ColFirst),$A11,INDEX(LH_Data,0,LH_ColSur),$B11,INDEX(LH_Data,0,LH_ColCat),BonusCat,INDEX(LH_Data,0,LH_ColStart),"&gt;="&amp;AI11)*UnitFactor))</f>
        <v/>
      </c>
      <c r="W11" s="17" t="str">
        <f aca="false">IF(AH11=0,"",IF(NOT(LH_Ready),"",IF(BE11=0,0,INDEX(INDEX(LH_Data,0,LH_ColClose),BE11-1)*UnitFactor)))</f>
        <v/>
      </c>
      <c r="X11" s="17" t="str">
        <f aca="false">IF(AH11=0,"",(MAX(0,BA11-BN11)-MAX(0,BB11-BN11))*HoursPerDay)</f>
        <v/>
      </c>
      <c r="Y11" s="17" t="str">
        <f aca="false">IF(AH11=0,"",IF(NOT(LH_Ready),"",IF(BD11=0,N11,IF(PFYDate&lt;$F11,N11-N(T11)-N(U11),X11-N(U11)))))</f>
        <v/>
      </c>
      <c r="Z11" s="16" t="str">
        <f aca="false">IF(OR(AH11=0,Y11=""),"",IF(Y11&gt;0,"Yes","No"))</f>
        <v/>
      </c>
      <c r="AA11" s="16" t="str">
        <f aca="false">IF(AH11=0,IF(LEN($A11&amp;$B11)=0,"","FIX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month")&amp;IF(BD11=0,";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EH)",""),IF(AT11="None",R11,"Not yet - first day on "&amp;TEXT(S11,"dd/mm/yyyy")))))))))</f>
        <v/>
      </c>
      <c r="AB11" s="17" t="str">
        <f aca="false">IF(OR(AH11=0,T11=""),"",MAX(0,BB11-BN11)*HoursPerDay-T11)</f>
        <v/>
      </c>
      <c r="AC11" s="16" t="str">
        <f aca="false">IF(AH11=0,"",BD11)</f>
        <v/>
      </c>
      <c r="AD11" s="16" t="str">
        <f aca="false">IF(AH11=0,"",TRIM(IF(OR(ISTEXT($F11),ISTEXT($H11),ISTEXT($I11),ISTEXT($G11),ISTEXT($J11),ISTEXT($D11)),"A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J11&gt;=1,IF(AJ11&gt;=3,AP11,IF(AJ11=2,AO11,AN11))&lt;&gt;IF($C11="","",IF(OR(ISNUMBER(SEARCH("full",$C11)),UPPER(TRIM($C11))="FT",UPPER(TRIM($C11))="FTE"),"Full-Time",IF(OR(ISNUMBER(SEARCH("part",$C11)),UPPER(TRIM($C11))="PT",UPPER(TRIM($C11))="PTE"),"Part-Time",IF(OR(ISNUMBER(SEARCH("cas",$C11)),UPPER(TRIM($C11))="CAS"),"Casual","Unknown"))))),"EmploymentType does not match latest start date ("&amp;IF(AJ11&gt;=3,AP11,IF(AJ11=2,AO11,AN11))&amp;"). ","")&amp;IF(AND(AJ11&gt;=1,AK11&lt;&gt;$F11),"Earliest type date should equal StartDate. ","")&amp;IF(AND(AJ11&gt;=2,AK11=AL11),"Two types start on the same date. ","")&amp;IF(AND(OR(ISNUMBER(SEARCH("part",$C11)),UPPER(TRIM($C11))="PT",UPPER(TRIM($C11))="PTE"),$P11=""),"Part-time: enter PT Hrs/Week (blank = 24+). ","")))</f>
        <v/>
      </c>
      <c r="AE11" s="17" t="str">
        <f aca="false">IF(AH11=0,"",O11-MAX(0,BI11-BN11))</f>
        <v/>
      </c>
      <c r="AF11" s="14" t="str">
        <f aca="false">IF(OR(AH11=0,AE11="",N(AE11)=0,BJ11=""),"",EDATE(AI11,BJ11))</f>
        <v/>
      </c>
      <c r="AG11" s="12"/>
      <c r="AH11" s="16" t="n">
        <f aca="false">IF(OR(LEN($A11&amp;$B11)=0,$F11=""),0,1)</f>
        <v>0</v>
      </c>
      <c r="AI11" s="14" t="str">
        <f aca="false">IF(AH11=0,"",IF($J11&lt;&gt;"",$J11,IF(OR(CasualCounts="Yes",COUNT($G11:$I11)=0,COUNT($H11:$I11)=0),$F11,MIN($H11:$I11))))</f>
        <v/>
      </c>
      <c r="AJ11" s="16" t="str">
        <f aca="false">IF(AH11=0,"",COUNT($G11:$I11))</f>
        <v/>
      </c>
      <c r="AK11" s="14" t="str">
        <f aca="false">IF(AH11=0,"",IFERROR(SMALL($G11:$I11,1),""))</f>
        <v/>
      </c>
      <c r="AL11" s="14" t="str">
        <f aca="false">IF(AH11=0,"",IFERROR(SMALL($G11:$I11,2),""))</f>
        <v/>
      </c>
      <c r="AM11" s="14" t="str">
        <f aca="false">IF(AH11=0,"",IFERROR(SMALL($G11:$I11,3),""))</f>
        <v/>
      </c>
      <c r="AN11" s="16" t="str">
        <f aca="false">IF(AH11=0,"",IF(AK11="","",IF(AK11=$H11,"Part-Time",IF(AK11=$I11,"Full-Time","Casual"))))</f>
        <v/>
      </c>
      <c r="AO11" s="16" t="str">
        <f aca="false">IF(AH11=0,"",IF(AL11="","",IF(AL11=$H11,"Part-Time",IF(AL11=$I11,"Full-Time","Casual"))))</f>
        <v/>
      </c>
      <c r="AP11" s="16" t="str">
        <f aca="false">IF(AH11=0,"",IF(AM11="","",IF(AM11=$H11,"Part-Time",IF(AM11=$I11,"Full-Time","Casual"))))</f>
        <v/>
      </c>
      <c r="AQ11" s="16" t="str">
        <f aca="false">IF(AH11=0,"",IF(AJ11=0,IF(OR(ISNUMBER(SEARCH("full",$C11)),UPPER(TRIM($C11))="FT",UPPER(TRIM($C11))="FTE"),"FT",IF(AND(OR(ISNUMBER(SEARCH("part",$C11)),UPPER(TRIM($C11))="PT",UPPER(TRIM($C11))="PTE"),OR($P11="",N($P11)&gt;=PT_MinHours)),"PT","None")),IF(OR(ISNUMBER(SEARCH("full",AN11)),UPPER(TRIM(AN11))="FT",UPPER(TRIM(AN11))="FTE"),"FT",IF(AND(OR(ISNUMBER(SEARCH("part",AN11)),UPPER(TRIM(AN11))="PT",UPPER(TRIM(AN11))="PTE"),OR($P11="",N($P11)&gt;=PT_MinHours)),"PT","None"))))</f>
        <v/>
      </c>
      <c r="AR11" s="16" t="str">
        <f aca="false">IF(AH11=0,"",IF(AJ11&lt;2,"",IF(OR(ISNUMBER(SEARCH("full",AO11)),UPPER(TRIM(AO11))="FT",UPPER(TRIM(AO11))="FTE"),"FT",IF(AND(OR(ISNUMBER(SEARCH("part",AO11)),UPPER(TRIM(AO11))="PT",UPPER(TRIM(AO11))="PTE"),OR($P11="",N($P11)&gt;=PT_MinHours)),"PT","None"))))</f>
        <v/>
      </c>
      <c r="AS11" s="16" t="str">
        <f aca="false">IF(AH11=0,"",IF(AJ11&lt;3,"",IF(OR(ISNUMBER(SEARCH("full",AP11)),UPPER(TRIM(AP11))="FT",UPPER(TRIM(AP11))="FTE"),"FT",IF(AND(OR(ISNUMBER(SEARCH("part",AP11)),UPPER(TRIM(AP11))="PT",UPPER(TRIM(AP11))="PTE"),OR($P11="",N($P11)&gt;=PT_MinHours)),"PT","None"))))</f>
        <v/>
      </c>
      <c r="AT11" s="16" t="str">
        <f aca="false">IF(AH11=0,"",IF(AND(AJ11&gt;=3,AM11&lt;=AsOfDate),AS11,IF(AND(AJ11&gt;=2,AL11&lt;=AsOfDate),AR11,AQ11)))</f>
        <v/>
      </c>
      <c r="AU11" s="16" t="str">
        <f aca="false">IF(AH11=0,"",IF(AsOfDate&lt;AI11,-1,12*(YEAR(AsOfDate)-YEAR(AI11))+MONTH(AsOfDate)-MONTH(AI11)-IF(DAY(AsOfDate)&lt;MIN(DAY(AI11),DAY(EOMONTH(AsOfDate,0))),1,0)))</f>
        <v/>
      </c>
      <c r="AV11" s="16" t="str">
        <f aca="false">IF(AH11=0,"",IF(OR(AJ11&lt;2,AL11&gt;AsOfDate),AU11,IF((AL11-1)&lt;AI11,-1,12*(YEAR((AL11-1))-YEAR(AI11))+MONTH((AL11-1))-MONTH(AI11)-IF(DAY((AL11-1))&lt;MIN(DAY(AI11),DAY(EOMONTH((AL11-1),0))),1,0))))</f>
        <v/>
      </c>
      <c r="AW11" s="16" t="str">
        <f aca="false">IF(AH11=0,"",IF(OR(AJ11&lt;3,AM11&gt;AsOfDate),AU11,IF((AM11-1)&lt;AI11,-1,12*(YEAR((AM11-1))-YEAR(AI11))+MONTH((AM11-1))-MONTH(AI11)-IF(DAY((AM11-1))&lt;MIN(DAY(AI11),DAY(EOMONTH((AM11-1),0))),1,0))))</f>
        <v/>
      </c>
      <c r="AX11" s="16" t="str">
        <f aca="false">IF(AH11=0,"",IF(PFYDate&lt;AI11,-1,12*(YEAR(PFYDate)-YEAR(AI11))+MONTH(PFYDate)-MONTH(AI11)-IF(DAY(PFYDate)&lt;MIN(DAY(AI11),DAY(EOMONTH(PFYDate,0))),1,0)))</f>
        <v/>
      </c>
      <c r="AY11" s="16" t="str">
        <f aca="false">IF(AH11=0,"",IF(OR(AJ11&lt;2,AL11&gt;PFYDate),AX11,IF((AL11-1)&lt;AI11,-1,12*(YEAR((AL11-1))-YEAR(AI11))+MONTH((AL11-1))-MONTH(AI11)-IF(DAY((AL11-1))&lt;MIN(DAY(AI11),DAY(EOMONTH((AL11-1),0))),1,0))))</f>
        <v/>
      </c>
      <c r="AZ11" s="16" t="str">
        <f aca="false">IF(AH11=0,"",IF(OR(AJ11&lt;3,AM11&gt;PFYDate),AX11,IF((AM11-1)&lt;AI11,-1,12*(YEAR((AM11-1))-YEAR(AI11))+MONTH((AM11-1))-MONTH(AI11)-IF(DAY((AM11-1))&lt;MIN(DAY(AI11),DAY(EOMONTH((AM11-1),0))),1,0))))</f>
        <v/>
      </c>
      <c r="BA11" s="16" t="str">
        <f aca="false">IF(AH11=0,"",IF(AQ11="FT",IF(AV11&lt;FT_First,0,IF(AV11&lt;FT_Y5,1+INT((AV11-FT_First)/FT_Int1),FT_PreY5+FT_PerYear*INT((AV11-FT_Y5)/12)+FT_AnnivDays+INT(MOD(AV11-FT_Y5,12)/FT_Int2)-IF(EDATE(AI11,FT_Y5)&lt;PolicyDate,FT_AnnivDays-1,0))),IF(AQ11="PT",IF(AV11&lt;PT_First,0,1+INT((AV11-PT_First)/PT_Int)),0))+IF(AND(AJ11&gt;=2,AL11&lt;=AsOfDate),IF(AR11="FT",IF(AW11&lt;FT_First,0,IF(AW11&lt;FT_Y5,1+INT((AW11-FT_First)/FT_Int1),FT_PreY5+FT_PerYear*INT((AW11-FT_Y5)/12)+FT_AnnivDays+INT(MOD(AW11-FT_Y5,12)/FT_Int2)-IF(EDATE(AI11,FT_Y5)&lt;PolicyDate,FT_AnnivDays-1,0))),IF(AR11="PT",IF(AW11&lt;PT_First,0,1+INT((AW11-PT_First)/PT_Int)),0))-IF(AR11="FT",IF(AV11&lt;FT_First,0,IF(AV11&lt;FT_Y5,1+INT((AV11-FT_First)/FT_Int1),FT_PreY5+FT_PerYear*INT((AV11-FT_Y5)/12)+FT_AnnivDays+INT(MOD(AV11-FT_Y5,12)/FT_Int2)-IF(EDATE(AI11,FT_Y5)&lt;PolicyDate,FT_AnnivDays-1,0))),IF(AR11="PT",IF(AV11&lt;PT_First,0,1+INT((AV11-PT_First)/PT_Int)),0)),0)+IF(AND(AJ11&gt;=3,AM11&lt;=AsOfDate),IF(AS11="FT",IF(AU11&lt;FT_First,0,IF(AU11&lt;FT_Y5,1+INT((AU11-FT_First)/FT_Int1),FT_PreY5+FT_PerYear*INT((AU11-FT_Y5)/12)+FT_AnnivDays+INT(MOD(AU11-FT_Y5,12)/FT_Int2)-IF(EDATE(AI11,FT_Y5)&lt;PolicyDate,FT_AnnivDays-1,0))),IF(AS11="PT",IF(AU11&lt;PT_First,0,1+INT((AU11-PT_First)/PT_Int)),0))-IF(AS11="FT",IF(AW11&lt;FT_First,0,IF(AW11&lt;FT_Y5,1+INT((AW11-FT_First)/FT_Int1),FT_PreY5+FT_PerYear*INT((AW11-FT_Y5)/12)+FT_AnnivDays+INT(MOD(AW11-FT_Y5,12)/FT_Int2)-IF(EDATE(AI11,FT_Y5)&lt;PolicyDate,FT_AnnivDays-1,0))),IF(AS11="PT",IF(AW11&lt;PT_First,0,1+INT((AW11-PT_First)/PT_Int)),0)),0))</f>
        <v/>
      </c>
      <c r="BB11" s="16" t="str">
        <f aca="false">IF(AH11=0,"",IF(AQ11="FT",IF(AY11&lt;FT_First,0,IF(AY11&lt;FT_Y5,1+INT((AY11-FT_First)/FT_Int1),FT_PreY5+FT_PerYear*INT((AY11-FT_Y5)/12)+FT_AnnivDays+INT(MOD(AY11-FT_Y5,12)/FT_Int2)-IF(EDATE(AI11,FT_Y5)&lt;PolicyDate,FT_AnnivDays-1,0))),IF(AQ11="PT",IF(AY11&lt;PT_First,0,1+INT((AY11-PT_First)/PT_Int)),0))+IF(AND(AJ11&gt;=2,AL11&lt;=PFYDate),IF(AR11="FT",IF(AZ11&lt;FT_First,0,IF(AZ11&lt;FT_Y5,1+INT((AZ11-FT_First)/FT_Int1),FT_PreY5+FT_PerYear*INT((AZ11-FT_Y5)/12)+FT_AnnivDays+INT(MOD(AZ11-FT_Y5,12)/FT_Int2)-IF(EDATE(AI11,FT_Y5)&lt;PolicyDate,FT_AnnivDays-1,0))),IF(AR11="PT",IF(AZ11&lt;PT_First,0,1+INT((AZ11-PT_First)/PT_Int)),0))-IF(AR11="FT",IF(AY11&lt;FT_First,0,IF(AY11&lt;FT_Y5,1+INT((AY11-FT_First)/FT_Int1),FT_PreY5+FT_PerYear*INT((AY11-FT_Y5)/12)+FT_AnnivDays+INT(MOD(AY11-FT_Y5,12)/FT_Int2)-IF(EDATE(AI11,FT_Y5)&lt;PolicyDate,FT_AnnivDays-1,0))),IF(AR11="PT",IF(AY11&lt;PT_First,0,1+INT((AY11-PT_First)/PT_Int)),0)),0)+IF(AND(AJ11&gt;=3,AM11&lt;=PFYDate),IF(AS11="FT",IF(AX11&lt;FT_First,0,IF(AX11&lt;FT_Y5,1+INT((AX11-FT_First)/FT_Int1),FT_PreY5+FT_PerYear*INT((AX11-FT_Y5)/12)+FT_AnnivDays+INT(MOD(AX11-FT_Y5,12)/FT_Int2)-IF(EDATE(AI11,FT_Y5)&lt;PolicyDate,FT_AnnivDays-1,0))),IF(AS11="PT",IF(AX11&lt;PT_First,0,1+INT((AX11-PT_First)/PT_Int)),0))-IF(AS11="FT",IF(AZ11&lt;FT_First,0,IF(AZ11&lt;FT_Y5,1+INT((AZ11-FT_First)/FT_Int1),FT_PreY5+FT_PerYear*INT((AZ11-FT_Y5)/12)+FT_AnnivDays+INT(MOD(AZ11-FT_Y5,12)/FT_Int2)-IF(EDATE(AI11,FT_Y5)&lt;PolicyDate,FT_AnnivDays-1,0))),IF(AS11="PT",IF(AZ11&lt;PT_First,0,1+INT((AZ11-PT_First)/PT_Int)),0)),0))</f>
        <v/>
      </c>
      <c r="BC11" s="16" t="str">
        <f aca="false">IF(AH11=0,"",IF(AT11="FT",IF(AU11&lt;FT_First,FT_First,IF(AU11&lt;FT_Y5,MIN(FT_Y5,FT_First+FT_Int1*(INT((AU11-FT_First)/FT_Int1)+1)),FT_Y5+12*INT((AU11-FT_Y5)/12)+FT_Int2*(INT(MOD(AU11-FT_Y5,12)/FT_Int2)+1))),IF(AT11="PT",IF(AU11&lt;PT_First,PT_First,PT_First+PT_Int*(INT((AU11-PT_First)/PT_Int)+1)),"")))</f>
        <v/>
      </c>
      <c r="BD11" s="16" t="str">
        <f aca="false">IF(AH11=0,"",IF(NOT(LH_Ready),0,COUNTIFS(INDEX(LH_Data,0,LH_ColFirst),$A11,INDEX(LH_Data,0,LH_ColSur),$B11,INDEX(LH_Data,0,LH_ColCat),BonusCat)))</f>
        <v/>
      </c>
      <c r="BE11" s="16" t="str">
        <f aca="false">IF(AH11=0,"",IF(OR(NOT(LH_Ready),BD11=0),0,SUMPRODUCT(MAX((INDEX(LH_Data,0,LH_ColFirst)=$A11)*(INDEX(LH_Data,0,LH_ColSur)=$B11)*(INDEX(LH_Data,0,LH_ColCat)=BonusCat)*ROW(LH_Data)))))</f>
        <v/>
      </c>
      <c r="BF11" s="16" t="str">
        <f aca="false">IF(AH11=0,"",IF(EOMONTH(AsOfDate,-1)&lt;AI11,-1,12*(YEAR(EOMONTH(AsOfDate,-1))-YEAR(AI11))+MONTH(EOMONTH(AsOfDate,-1))-MONTH(AI11)-IF(DAY(EOMONTH(AsOfDate,-1))&lt;MIN(DAY(AI11),DAY(EOMONTH(EOMONTH(AsOfDate,-1),0))),1,0)))</f>
        <v/>
      </c>
      <c r="BG11" s="16" t="str">
        <f aca="false">IF(AH11=0,"",IF(OR(AJ11&lt;2,AL11&gt;EOMONTH(AsOfDate,-1)),BF11,IF((AL11-1)&lt;AI11,-1,12*(YEAR((AL11-1))-YEAR(AI11))+MONTH((AL11-1))-MONTH(AI11)-IF(DAY((AL11-1))&lt;MIN(DAY(AI11),DAY(EOMONTH((AL11-1),0))),1,0))))</f>
        <v/>
      </c>
      <c r="BH11" s="16" t="str">
        <f aca="false">IF(AH11=0,"",IF(OR(AJ11&lt;3,AM11&gt;EOMONTH(AsOfDate,-1)),BF11,IF((AM11-1)&lt;AI11,-1,12*(YEAR((AM11-1))-YEAR(AI11))+MONTH((AM11-1))-MONTH(AI11)-IF(DAY((AM11-1))&lt;MIN(DAY(AI11),DAY(EOMONTH((AM11-1),0))),1,0))))</f>
        <v/>
      </c>
      <c r="BI11" s="16" t="str">
        <f aca="false">IF(AH11=0,"",IF(AQ11="FT",IF(BG11&lt;FT_First,0,IF(BG11&lt;FT_Y5,1+INT((BG11-FT_First)/FT_Int1),FT_PreY5+FT_PerYear*INT((BG11-FT_Y5)/12)+FT_AnnivDays+INT(MOD(BG11-FT_Y5,12)/FT_Int2)-IF(EDATE(AI11,FT_Y5)&lt;PolicyDate,FT_AnnivDays-1,0))),IF(AQ11="PT",IF(BG11&lt;PT_First,0,1+INT((BG11-PT_First)/PT_Int)),0))+IF(AND(AJ11&gt;=2,AL11&lt;=EOMONTH(AsOfDate,-1)),IF(AR11="FT",IF(BH11&lt;FT_First,0,IF(BH11&lt;FT_Y5,1+INT((BH11-FT_First)/FT_Int1),FT_PreY5+FT_PerYear*INT((BH11-FT_Y5)/12)+FT_AnnivDays+INT(MOD(BH11-FT_Y5,12)/FT_Int2)-IF(EDATE(AI11,FT_Y5)&lt;PolicyDate,FT_AnnivDays-1,0))),IF(AR11="PT",IF(BH11&lt;PT_First,0,1+INT((BH11-PT_First)/PT_Int)),0))-IF(AR11="FT",IF(BG11&lt;FT_First,0,IF(BG11&lt;FT_Y5,1+INT((BG11-FT_First)/FT_Int1),FT_PreY5+FT_PerYear*INT((BG11-FT_Y5)/12)+FT_AnnivDays+INT(MOD(BG11-FT_Y5,12)/FT_Int2)-IF(EDATE(AI11,FT_Y5)&lt;PolicyDate,FT_AnnivDays-1,0))),IF(AR11="PT",IF(BG11&lt;PT_First,0,1+INT((BG11-PT_First)/PT_Int)),0)),0)+IF(AND(AJ11&gt;=3,AM11&lt;=EOMONTH(AsOfDate,-1)),IF(AS11="FT",IF(BF11&lt;FT_First,0,IF(BF11&lt;FT_Y5,1+INT((BF11-FT_First)/FT_Int1),FT_PreY5+FT_PerYear*INT((BF11-FT_Y5)/12)+FT_AnnivDays+INT(MOD(BF11-FT_Y5,12)/FT_Int2)-IF(EDATE(AI11,FT_Y5)&lt;PolicyDate,FT_AnnivDays-1,0))),IF(AS11="PT",IF(BF11&lt;PT_First,0,1+INT((BF11-PT_First)/PT_Int)),0))-IF(AS11="FT",IF(BH11&lt;FT_First,0,IF(BH11&lt;FT_Y5,1+INT((BH11-FT_First)/FT_Int1),FT_PreY5+FT_PerYear*INT((BH11-FT_Y5)/12)+FT_AnnivDays+INT(MOD(BH11-FT_Y5,12)/FT_Int2)-IF(EDATE(AI11,FT_Y5)&lt;PolicyDate,FT_AnnivDays-1,0))),IF(AS11="PT",IF(BH11&lt;PT_First,0,1+INT((BH11-PT_First)/PT_Int)),0)),0))</f>
        <v/>
      </c>
      <c r="BJ11" s="16" t="str">
        <f aca="false">IF(AH11=0,"",IF(AT11="FT",IF(AU11&lt;FT_First,"",IF(AU11&lt;FT_Y5,FT_First+FT_Int1*INT((AU11-FT_First)/FT_Int1),FT_Y5+FT_Int2*INT((AU11-FT_Y5)/FT_Int2))),IF(AT11="PT",IF(AU11&lt;PT_First,"",PT_First+PT_Int*INT((AU11-PT_First)/PT_Int)),"")))</f>
        <v/>
      </c>
      <c r="BK11" s="16" t="str">
        <f aca="false">IF(AH11=0,"",IF((SchemeStart-1)&lt;AI11,-1,12*(YEAR((SchemeStart-1))-YEAR(AI11))+MONTH((SchemeStart-1))-MONTH(AI11)-IF(DAY((SchemeStart-1))&lt;MIN(DAY(AI11),DAY(EOMONTH((SchemeStart-1),0))),1,0)))</f>
        <v/>
      </c>
      <c r="BL11" s="16" t="str">
        <f aca="false">IF(AH11=0,"",IF(OR(AJ11&lt;2,AL11&gt;(SchemeStart-1)),BK11,IF((AL11-1)&lt;AI11,-1,12*(YEAR((AL11-1))-YEAR(AI11))+MONTH((AL11-1))-MONTH(AI11)-IF(DAY((AL11-1))&lt;MIN(DAY(AI11),DAY(EOMONTH((AL11-1),0))),1,0))))</f>
        <v/>
      </c>
      <c r="BM11" s="16" t="str">
        <f aca="false">IF(AH11=0,"",IF(OR(AJ11&lt;3,AM11&gt;(SchemeStart-1)),BK11,IF((AM11-1)&lt;AI11,-1,12*(YEAR((AM11-1))-YEAR(AI11))+MONTH((AM11-1))-MONTH(AI11)-IF(DAY((AM11-1))&lt;MIN(DAY(AI11),DAY(EOMONTH((AM11-1),0))),1,0))))</f>
        <v/>
      </c>
      <c r="BN11" s="16" t="str">
        <f aca="false">IF(AH11=0,"",IF(AQ11="FT",IF(BL11&lt;FT_First,0,IF(BL11&lt;FT_Y5,1+INT((BL11-FT_First)/FT_Int1),FT_PreY5+FT_PerYear*INT((BL11-FT_Y5)/12)+FT_AnnivDays+INT(MOD(BL11-FT_Y5,12)/FT_Int2)-IF(EDATE(AI11,FT_Y5)&lt;PolicyDate,FT_AnnivDays-1,0))),IF(AQ11="PT",IF(BL11&lt;PT_First,0,1+INT((BL11-PT_First)/PT_Int)),0))+IF(AND(AJ11&gt;=2,AL11&lt;=(SchemeStart-1)),IF(AR11="FT",IF(BM11&lt;FT_First,0,IF(BM11&lt;FT_Y5,1+INT((BM11-FT_First)/FT_Int1),FT_PreY5+FT_PerYear*INT((BM11-FT_Y5)/12)+FT_AnnivDays+INT(MOD(BM11-FT_Y5,12)/FT_Int2)-IF(EDATE(AI11,FT_Y5)&lt;PolicyDate,FT_AnnivDays-1,0))),IF(AR11="PT",IF(BM11&lt;PT_First,0,1+INT((BM11-PT_First)/PT_Int)),0))-IF(AR11="FT",IF(BL11&lt;FT_First,0,IF(BL11&lt;FT_Y5,1+INT((BL11-FT_First)/FT_Int1),FT_PreY5+FT_PerYear*INT((BL11-FT_Y5)/12)+FT_AnnivDays+INT(MOD(BL11-FT_Y5,12)/FT_Int2)-IF(EDATE(AI11,FT_Y5)&lt;PolicyDate,FT_AnnivDays-1,0))),IF(AR11="PT",IF(BL11&lt;PT_First,0,1+INT((BL11-PT_First)/PT_Int)),0)),0)+IF(AND(AJ11&gt;=3,AM11&lt;=(SchemeStart-1)),IF(AS11="FT",IF(BK11&lt;FT_First,0,IF(BK11&lt;FT_Y5,1+INT((BK11-FT_First)/FT_Int1),FT_PreY5+FT_PerYear*INT((BK11-FT_Y5)/12)+FT_AnnivDays+INT(MOD(BK11-FT_Y5,12)/FT_Int2)-IF(EDATE(AI11,FT_Y5)&lt;PolicyDate,FT_AnnivDays-1,0))),IF(AS11="PT",IF(BK11&lt;PT_First,0,1+INT((BK11-PT_First)/PT_Int)),0))-IF(AS11="FT",IF(BM11&lt;FT_First,0,IF(BM11&lt;FT_Y5,1+INT((BM11-FT_First)/FT_Int1),FT_PreY5+FT_PerYear*INT((BM11-FT_Y5)/12)+FT_AnnivDays+INT(MOD(BM11-FT_Y5,12)/FT_Int2)-IF(EDATE(AI11,FT_Y5)&lt;PolicyDate,FT_AnnivDays-1,0))),IF(AS11="PT",IF(BM11&lt;PT_First,0,1+INT((BM11-PT_First)/PT_Int)),0)),0))</f>
        <v/>
      </c>
      <c r="BO11" s="0" t="str">
        <f aca="false">IF(LEN($A11&amp;$B11)=0,"",$A11&amp;" "&amp;$B11)</f>
        <v/>
      </c>
    </row>
    <row r="12" customFormat="false" ht="15" hidden="false" customHeight="false" outlineLevel="0" collapsed="false">
      <c r="A12" s="12"/>
      <c r="B12" s="12"/>
      <c r="C12" s="12"/>
      <c r="D12" s="13"/>
      <c r="E12" s="14" t="str">
        <f aca="false">IF(OR(AH12=0,$D12=""),"",DATE(YEAR(AsOfDate)+IF(DATE(YEAR(AsOfDate),MONTH($D12),DAY($D12))&lt;=AsOfDate,1,0),MONTH($D12),DAY($D12)))</f>
        <v/>
      </c>
      <c r="F12" s="13"/>
      <c r="G12" s="13"/>
      <c r="H12" s="13"/>
      <c r="I12" s="13"/>
      <c r="J12" s="13"/>
      <c r="K12" s="14" t="str">
        <f aca="false">IF(AH12=0,"",DATE(YEAR(AsOfDate)+IF(DATE(YEAR(AsOfDate),MONTH(AI12),DAY(AI12))&lt;=AsOfDate,1,0),MONTH(AI12),DAY(AI12)))</f>
        <v/>
      </c>
      <c r="L12" s="15" t="str">
        <f aca="false">IF(AH12=0,"",ROUND((AsOfDate-AI12)/365.25,1))</f>
        <v/>
      </c>
      <c r="M12" s="16" t="str">
        <f aca="false">IF(AH12=0,"",IF(AsOfDate&lt;AI12,"-",DATEDIF(AI12,AsOfDate,"y")&amp;"y "&amp;DATEDIF(AI12,AsOfDate,"ym")&amp;"m "&amp;DATEDIF(AI12,AsOfDate,"md")&amp;"d"))</f>
        <v/>
      </c>
      <c r="N12" s="17" t="str">
        <f aca="false">IF(AH12=0,"",O12*HoursPerDay)</f>
        <v/>
      </c>
      <c r="O12" s="17" t="str">
        <f aca="false">IF(AH12=0,"",MAX(0,BA12-BN12))</f>
        <v/>
      </c>
      <c r="P12" s="18"/>
      <c r="Q12" s="16" t="str">
        <f aca="false">IF(AH12=0,"",IF(AJ12&lt;2,"",AN12&amp;" to "&amp;AO12&amp;" on "&amp;TEXT(AL12,"dd/mm/yyyy")&amp;IF(AL12&gt;AsOfDate," (future)",IF(AQ12=AR12,"",IF(AR12="None"," - STOPPED accruing",IF(AQ12="None"," - commencement for Bonus Leave"," - pathway changed"))))&amp;IF(AJ12&lt;3,"","; "&amp;AO12&amp;" to "&amp;AP12&amp;" on "&amp;TEXT(AM12,"dd/mm/yyyy")&amp;IF(AM12&gt;AsOfDate," (future)",IF(AR12=AS12,"",IF(AS12="None"," - STOPPED accruing",IF(AR12="None"," - commencement for Bonus Leave"," - pathway changed")))))))</f>
        <v/>
      </c>
      <c r="R12" s="16" t="str">
        <f aca="false">IF(AH12=0,"",IF(AT12="None",IF(O12&gt;0,"No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IF(AH12=0,"",IF(AT12="None","",EDATE(AI12,BC12)))</f>
        <v/>
      </c>
      <c r="T12" s="17" t="str">
        <f aca="false">IF(AH12=0,"",IF(NOT(LH_Ready),"",IF(AI12&gt;PFYDate,0,IF(LH_ColPeriod=0,W12-U12+V12,SUMIFS(INDEX(LH_Data,0,LH_ColAcc),INDEX(LH_Data,0,LH_ColFirst),$A12,INDEX(LH_Data,0,LH_ColSur),$B12,INDEX(LH_Data,0,LH_ColCat),BonusCat,INDEX(LH_Data,0,LH_ColPeriod),LH_OpenLabel)*UnitFactor))))</f>
        <v/>
      </c>
      <c r="U12" s="17" t="str">
        <f aca="false">IF(AH12=0,"",IF(NOT(LH_Ready),"",SUMIFS(INDEX(LH_Data,0,LH_ColAcc),INDEX(LH_Data,0,LH_ColFirst),$A12,INDEX(LH_Data,0,LH_ColSur),$B12,INDEX(LH_Data,0,LH_ColCat),BonusCat,INDEX(LH_Data,0,LH_ColStart),"&gt;="&amp;AI12)*UnitFactor))</f>
        <v/>
      </c>
      <c r="V12" s="17" t="str">
        <f aca="false">IF(AH12=0,"",IF(NOT(LH_Ready),"",SUMIFS(INDEX(LH_Data,0,LH_ColTaken),INDEX(LH_Data,0,LH_ColFirst),$A12,INDEX(LH_Data,0,LH_ColSur),$B12,INDEX(LH_Data,0,LH_ColCat),BonusCat,INDEX(LH_Data,0,LH_ColStart),"&gt;="&amp;AI12)*UnitFactor))</f>
        <v/>
      </c>
      <c r="W12" s="17" t="str">
        <f aca="false">IF(AH12=0,"",IF(NOT(LH_Ready),"",IF(BE12=0,0,INDEX(INDEX(LH_Data,0,LH_ColClose),BE12-1)*UnitFactor)))</f>
        <v/>
      </c>
      <c r="X12" s="17" t="str">
        <f aca="false">IF(AH12=0,"",(MAX(0,BA12-BN12)-MAX(0,BB12-BN12))*HoursPerDay)</f>
        <v/>
      </c>
      <c r="Y12" s="17" t="str">
        <f aca="false">IF(AH12=0,"",IF(NOT(LH_Ready),"",IF(BD12=0,N12,IF(PFYDate&lt;$F12,N12-N(T12)-N(U12),X12-N(U12)))))</f>
        <v/>
      </c>
      <c r="Z12" s="16" t="str">
        <f aca="false">IF(OR(AH12=0,Y12=""),"",IF(Y12&gt;0,"Yes","No"))</f>
        <v/>
      </c>
      <c r="AA12" s="16" t="str">
        <f aca="false">IF(AH12=0,IF(LEN($A12&amp;$B12)=0,"","FIX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month")&amp;IF(BD12=0,";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EH)",""),IF(AT12="None",R12,"Not yet - first day on "&amp;TEXT(S12,"dd/mm/yyyy")))))))))</f>
        <v/>
      </c>
      <c r="AB12" s="17" t="str">
        <f aca="false">IF(OR(AH12=0,T12=""),"",MAX(0,BB12-BN12)*HoursPerDay-T12)</f>
        <v/>
      </c>
      <c r="AC12" s="16" t="str">
        <f aca="false">IF(AH12=0,"",BD12)</f>
        <v/>
      </c>
      <c r="AD12" s="16" t="str">
        <f aca="false">IF(AH12=0,"",TRIM(IF(OR(ISTEXT($F12),ISTEXT($H12),ISTEXT($I12),ISTEXT($G12),ISTEXT($J12),ISTEXT($D12)),"A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J12&gt;=1,IF(AJ12&gt;=3,AP12,IF(AJ12=2,AO12,AN12))&lt;&gt;IF($C12="","",IF(OR(ISNUMBER(SEARCH("full",$C12)),UPPER(TRIM($C12))="FT",UPPER(TRIM($C12))="FTE"),"Full-Time",IF(OR(ISNUMBER(SEARCH("part",$C12)),UPPER(TRIM($C12))="PT",UPPER(TRIM($C12))="PTE"),"Part-Time",IF(OR(ISNUMBER(SEARCH("cas",$C12)),UPPER(TRIM($C12))="CAS"),"Casual","Unknown"))))),"EmploymentType does not match latest start date ("&amp;IF(AJ12&gt;=3,AP12,IF(AJ12=2,AO12,AN12))&amp;"). ","")&amp;IF(AND(AJ12&gt;=1,AK12&lt;&gt;$F12),"Earliest type date should equal StartDate. ","")&amp;IF(AND(AJ12&gt;=2,AK12=AL12),"Two types start on the same date. ","")&amp;IF(AND(OR(ISNUMBER(SEARCH("part",$C12)),UPPER(TRIM($C12))="PT",UPPER(TRIM($C12))="PTE"),$P12=""),"Part-time: enter PT Hrs/Week (blank = 24+). ","")))</f>
        <v/>
      </c>
      <c r="AE12" s="17" t="str">
        <f aca="false">IF(AH12=0,"",O12-MAX(0,BI12-BN12))</f>
        <v/>
      </c>
      <c r="AF12" s="14" t="str">
        <f aca="false">IF(OR(AH12=0,AE12="",N(AE12)=0,BJ12=""),"",EDATE(AI12,BJ12))</f>
        <v/>
      </c>
      <c r="AG12" s="12"/>
      <c r="AH12" s="16" t="n">
        <f aca="false">IF(OR(LEN($A12&amp;$B12)=0,$F12=""),0,1)</f>
        <v>0</v>
      </c>
      <c r="AI12" s="14" t="str">
        <f aca="false">IF(AH12=0,"",IF($J12&lt;&gt;"",$J12,IF(OR(CasualCounts="Yes",COUNT($G12:$I12)=0,COUNT($H12:$I12)=0),$F12,MIN($H12:$I12))))</f>
        <v/>
      </c>
      <c r="AJ12" s="16" t="str">
        <f aca="false">IF(AH12=0,"",COUNT($G12:$I12))</f>
        <v/>
      </c>
      <c r="AK12" s="14" t="str">
        <f aca="false">IF(AH12=0,"",IFERROR(SMALL($G12:$I12,1),""))</f>
        <v/>
      </c>
      <c r="AL12" s="14" t="str">
        <f aca="false">IF(AH12=0,"",IFERROR(SMALL($G12:$I12,2),""))</f>
        <v/>
      </c>
      <c r="AM12" s="14" t="str">
        <f aca="false">IF(AH12=0,"",IFERROR(SMALL($G12:$I12,3),""))</f>
        <v/>
      </c>
      <c r="AN12" s="16" t="str">
        <f aca="false">IF(AH12=0,"",IF(AK12="","",IF(AK12=$H12,"Part-Time",IF(AK12=$I12,"Full-Time","Casual"))))</f>
        <v/>
      </c>
      <c r="AO12" s="16" t="str">
        <f aca="false">IF(AH12=0,"",IF(AL12="","",IF(AL12=$H12,"Part-Time",IF(AL12=$I12,"Full-Time","Casual"))))</f>
        <v/>
      </c>
      <c r="AP12" s="16" t="str">
        <f aca="false">IF(AH12=0,"",IF(AM12="","",IF(AM12=$H12,"Part-Time",IF(AM12=$I12,"Full-Time","Casual"))))</f>
        <v/>
      </c>
      <c r="AQ12" s="16" t="str">
        <f aca="false">IF(AH12=0,"",IF(AJ12=0,IF(OR(ISNUMBER(SEARCH("full",$C12)),UPPER(TRIM($C12))="FT",UPPER(TRIM($C12))="FTE"),"FT",IF(AND(OR(ISNUMBER(SEARCH("part",$C12)),UPPER(TRIM($C12))="PT",UPPER(TRIM($C12))="PTE"),OR($P12="",N($P12)&gt;=PT_MinHours)),"PT","None")),IF(OR(ISNUMBER(SEARCH("full",AN12)),UPPER(TRIM(AN12))="FT",UPPER(TRIM(AN12))="FTE"),"FT",IF(AND(OR(ISNUMBER(SEARCH("part",AN12)),UPPER(TRIM(AN12))="PT",UPPER(TRIM(AN12))="PTE"),OR($P12="",N($P12)&gt;=PT_MinHours)),"PT","None"))))</f>
        <v/>
      </c>
      <c r="AR12" s="16" t="str">
        <f aca="false">IF(AH12=0,"",IF(AJ12&lt;2,"",IF(OR(ISNUMBER(SEARCH("full",AO12)),UPPER(TRIM(AO12))="FT",UPPER(TRIM(AO12))="FTE"),"FT",IF(AND(OR(ISNUMBER(SEARCH("part",AO12)),UPPER(TRIM(AO12))="PT",UPPER(TRIM(AO12))="PTE"),OR($P12="",N($P12)&gt;=PT_MinHours)),"PT","None"))))</f>
        <v/>
      </c>
      <c r="AS12" s="16" t="str">
        <f aca="false">IF(AH12=0,"",IF(AJ12&lt;3,"",IF(OR(ISNUMBER(SEARCH("full",AP12)),UPPER(TRIM(AP12))="FT",UPPER(TRIM(AP12))="FTE"),"FT",IF(AND(OR(ISNUMBER(SEARCH("part",AP12)),UPPER(TRIM(AP12))="PT",UPPER(TRIM(AP12))="PTE"),OR($P12="",N($P12)&gt;=PT_MinHours)),"PT","None"))))</f>
        <v/>
      </c>
      <c r="AT12" s="16" t="str">
        <f aca="false">IF(AH12=0,"",IF(AND(AJ12&gt;=3,AM12&lt;=AsOfDate),AS12,IF(AND(AJ12&gt;=2,AL12&lt;=AsOfDate),AR12,AQ12)))</f>
        <v/>
      </c>
      <c r="AU12" s="16" t="str">
        <f aca="false">IF(AH12=0,"",IF(AsOfDate&lt;AI12,-1,12*(YEAR(AsOfDate)-YEAR(AI12))+MONTH(AsOfDate)-MONTH(AI12)-IF(DAY(AsOfDate)&lt;MIN(DAY(AI12),DAY(EOMONTH(AsOfDate,0))),1,0)))</f>
        <v/>
      </c>
      <c r="AV12" s="16" t="str">
        <f aca="false">IF(AH12=0,"",IF(OR(AJ12&lt;2,AL12&gt;AsOfDate),AU12,IF((AL12-1)&lt;AI12,-1,12*(YEAR((AL12-1))-YEAR(AI12))+MONTH((AL12-1))-MONTH(AI12)-IF(DAY((AL12-1))&lt;MIN(DAY(AI12),DAY(EOMONTH((AL12-1),0))),1,0))))</f>
        <v/>
      </c>
      <c r="AW12" s="16" t="str">
        <f aca="false">IF(AH12=0,"",IF(OR(AJ12&lt;3,AM12&gt;AsOfDate),AU12,IF((AM12-1)&lt;AI12,-1,12*(YEAR((AM12-1))-YEAR(AI12))+MONTH((AM12-1))-MONTH(AI12)-IF(DAY((AM12-1))&lt;MIN(DAY(AI12),DAY(EOMONTH((AM12-1),0))),1,0))))</f>
        <v/>
      </c>
      <c r="AX12" s="16" t="str">
        <f aca="false">IF(AH12=0,"",IF(PFYDate&lt;AI12,-1,12*(YEAR(PFYDate)-YEAR(AI12))+MONTH(PFYDate)-MONTH(AI12)-IF(DAY(PFYDate)&lt;MIN(DAY(AI12),DAY(EOMONTH(PFYDate,0))),1,0)))</f>
        <v/>
      </c>
      <c r="AY12" s="16" t="str">
        <f aca="false">IF(AH12=0,"",IF(OR(AJ12&lt;2,AL12&gt;PFYDate),AX12,IF((AL12-1)&lt;AI12,-1,12*(YEAR((AL12-1))-YEAR(AI12))+MONTH((AL12-1))-MONTH(AI12)-IF(DAY((AL12-1))&lt;MIN(DAY(AI12),DAY(EOMONTH((AL12-1),0))),1,0))))</f>
        <v/>
      </c>
      <c r="AZ12" s="16" t="str">
        <f aca="false">IF(AH12=0,"",IF(OR(AJ12&lt;3,AM12&gt;PFYDate),AX12,IF((AM12-1)&lt;AI12,-1,12*(YEAR((AM12-1))-YEAR(AI12))+MONTH((AM12-1))-MONTH(AI12)-IF(DAY((AM12-1))&lt;MIN(DAY(AI12),DAY(EOMONTH((AM12-1),0))),1,0))))</f>
        <v/>
      </c>
      <c r="BA12" s="16" t="str">
        <f aca="false">IF(AH12=0,"",IF(AQ12="FT",IF(AV12&lt;FT_First,0,IF(AV12&lt;FT_Y5,1+INT((AV12-FT_First)/FT_Int1),FT_PreY5+FT_PerYear*INT((AV12-FT_Y5)/12)+FT_AnnivDays+INT(MOD(AV12-FT_Y5,12)/FT_Int2)-IF(EDATE(AI12,FT_Y5)&lt;PolicyDate,FT_AnnivDays-1,0))),IF(AQ12="PT",IF(AV12&lt;PT_First,0,1+INT((AV12-PT_First)/PT_Int)),0))+IF(AND(AJ12&gt;=2,AL12&lt;=AsOfDate),IF(AR12="FT",IF(AW12&lt;FT_First,0,IF(AW12&lt;FT_Y5,1+INT((AW12-FT_First)/FT_Int1),FT_PreY5+FT_PerYear*INT((AW12-FT_Y5)/12)+FT_AnnivDays+INT(MOD(AW12-FT_Y5,12)/FT_Int2)-IF(EDATE(AI12,FT_Y5)&lt;PolicyDate,FT_AnnivDays-1,0))),IF(AR12="PT",IF(AW12&lt;PT_First,0,1+INT((AW12-PT_First)/PT_Int)),0))-IF(AR12="FT",IF(AV12&lt;FT_First,0,IF(AV12&lt;FT_Y5,1+INT((AV12-FT_First)/FT_Int1),FT_PreY5+FT_PerYear*INT((AV12-FT_Y5)/12)+FT_AnnivDays+INT(MOD(AV12-FT_Y5,12)/FT_Int2)-IF(EDATE(AI12,FT_Y5)&lt;PolicyDate,FT_AnnivDays-1,0))),IF(AR12="PT",IF(AV12&lt;PT_First,0,1+INT((AV12-PT_First)/PT_Int)),0)),0)+IF(AND(AJ12&gt;=3,AM12&lt;=AsOfDate),IF(AS12="FT",IF(AU12&lt;FT_First,0,IF(AU12&lt;FT_Y5,1+INT((AU12-FT_First)/FT_Int1),FT_PreY5+FT_PerYear*INT((AU12-FT_Y5)/12)+FT_AnnivDays+INT(MOD(AU12-FT_Y5,12)/FT_Int2)-IF(EDATE(AI12,FT_Y5)&lt;PolicyDate,FT_AnnivDays-1,0))),IF(AS12="PT",IF(AU12&lt;PT_First,0,1+INT((AU12-PT_First)/PT_Int)),0))-IF(AS12="FT",IF(AW12&lt;FT_First,0,IF(AW12&lt;FT_Y5,1+INT((AW12-FT_First)/FT_Int1),FT_PreY5+FT_PerYear*INT((AW12-FT_Y5)/12)+FT_AnnivDays+INT(MOD(AW12-FT_Y5,12)/FT_Int2)-IF(EDATE(AI12,FT_Y5)&lt;PolicyDate,FT_AnnivDays-1,0))),IF(AS12="PT",IF(AW12&lt;PT_First,0,1+INT((AW12-PT_First)/PT_Int)),0)),0))</f>
        <v/>
      </c>
      <c r="BB12" s="16" t="str">
        <f aca="false">IF(AH12=0,"",IF(AQ12="FT",IF(AY12&lt;FT_First,0,IF(AY12&lt;FT_Y5,1+INT((AY12-FT_First)/FT_Int1),FT_PreY5+FT_PerYear*INT((AY12-FT_Y5)/12)+FT_AnnivDays+INT(MOD(AY12-FT_Y5,12)/FT_Int2)-IF(EDATE(AI12,FT_Y5)&lt;PolicyDate,FT_AnnivDays-1,0))),IF(AQ12="PT",IF(AY12&lt;PT_First,0,1+INT((AY12-PT_First)/PT_Int)),0))+IF(AND(AJ12&gt;=2,AL12&lt;=PFYDate),IF(AR12="FT",IF(AZ12&lt;FT_First,0,IF(AZ12&lt;FT_Y5,1+INT((AZ12-FT_First)/FT_Int1),FT_PreY5+FT_PerYear*INT((AZ12-FT_Y5)/12)+FT_AnnivDays+INT(MOD(AZ12-FT_Y5,12)/FT_Int2)-IF(EDATE(AI12,FT_Y5)&lt;PolicyDate,FT_AnnivDays-1,0))),IF(AR12="PT",IF(AZ12&lt;PT_First,0,1+INT((AZ12-PT_First)/PT_Int)),0))-IF(AR12="FT",IF(AY12&lt;FT_First,0,IF(AY12&lt;FT_Y5,1+INT((AY12-FT_First)/FT_Int1),FT_PreY5+FT_PerYear*INT((AY12-FT_Y5)/12)+FT_AnnivDays+INT(MOD(AY12-FT_Y5,12)/FT_Int2)-IF(EDATE(AI12,FT_Y5)&lt;PolicyDate,FT_AnnivDays-1,0))),IF(AR12="PT",IF(AY12&lt;PT_First,0,1+INT((AY12-PT_First)/PT_Int)),0)),0)+IF(AND(AJ12&gt;=3,AM12&lt;=PFYDate),IF(AS12="FT",IF(AX12&lt;FT_First,0,IF(AX12&lt;FT_Y5,1+INT((AX12-FT_First)/FT_Int1),FT_PreY5+FT_PerYear*INT((AX12-FT_Y5)/12)+FT_AnnivDays+INT(MOD(AX12-FT_Y5,12)/FT_Int2)-IF(EDATE(AI12,FT_Y5)&lt;PolicyDate,FT_AnnivDays-1,0))),IF(AS12="PT",IF(AX12&lt;PT_First,0,1+INT((AX12-PT_First)/PT_Int)),0))-IF(AS12="FT",IF(AZ12&lt;FT_First,0,IF(AZ12&lt;FT_Y5,1+INT((AZ12-FT_First)/FT_Int1),FT_PreY5+FT_PerYear*INT((AZ12-FT_Y5)/12)+FT_AnnivDays+INT(MOD(AZ12-FT_Y5,12)/FT_Int2)-IF(EDATE(AI12,FT_Y5)&lt;PolicyDate,FT_AnnivDays-1,0))),IF(AS12="PT",IF(AZ12&lt;PT_First,0,1+INT((AZ12-PT_First)/PT_Int)),0)),0))</f>
        <v/>
      </c>
      <c r="BC12" s="16" t="str">
        <f aca="false">IF(AH12=0,"",IF(AT12="FT",IF(AU12&lt;FT_First,FT_First,IF(AU12&lt;FT_Y5,MIN(FT_Y5,FT_First+FT_Int1*(INT((AU12-FT_First)/FT_Int1)+1)),FT_Y5+12*INT((AU12-FT_Y5)/12)+FT_Int2*(INT(MOD(AU12-FT_Y5,12)/FT_Int2)+1))),IF(AT12="PT",IF(AU12&lt;PT_First,PT_First,PT_First+PT_Int*(INT((AU12-PT_First)/PT_Int)+1)),"")))</f>
        <v/>
      </c>
      <c r="BD12" s="16" t="str">
        <f aca="false">IF(AH12=0,"",IF(NOT(LH_Ready),0,COUNTIFS(INDEX(LH_Data,0,LH_ColFirst),$A12,INDEX(LH_Data,0,LH_ColSur),$B12,INDEX(LH_Data,0,LH_ColCat),BonusCat)))</f>
        <v/>
      </c>
      <c r="BE12" s="16" t="str">
        <f aca="false">IF(AH12=0,"",IF(OR(NOT(LH_Ready),BD12=0),0,SUMPRODUCT(MAX((INDEX(LH_Data,0,LH_ColFirst)=$A12)*(INDEX(LH_Data,0,LH_ColSur)=$B12)*(INDEX(LH_Data,0,LH_ColCat)=BonusCat)*ROW(LH_Data)))))</f>
        <v/>
      </c>
      <c r="BF12" s="16" t="str">
        <f aca="false">IF(AH12=0,"",IF(EOMONTH(AsOfDate,-1)&lt;AI12,-1,12*(YEAR(EOMONTH(AsOfDate,-1))-YEAR(AI12))+MONTH(EOMONTH(AsOfDate,-1))-MONTH(AI12)-IF(DAY(EOMONTH(AsOfDate,-1))&lt;MIN(DAY(AI12),DAY(EOMONTH(EOMONTH(AsOfDate,-1),0))),1,0)))</f>
        <v/>
      </c>
      <c r="BG12" s="16" t="str">
        <f aca="false">IF(AH12=0,"",IF(OR(AJ12&lt;2,AL12&gt;EOMONTH(AsOfDate,-1)),BF12,IF((AL12-1)&lt;AI12,-1,12*(YEAR((AL12-1))-YEAR(AI12))+MONTH((AL12-1))-MONTH(AI12)-IF(DAY((AL12-1))&lt;MIN(DAY(AI12),DAY(EOMONTH((AL12-1),0))),1,0))))</f>
        <v/>
      </c>
      <c r="BH12" s="16" t="str">
        <f aca="false">IF(AH12=0,"",IF(OR(AJ12&lt;3,AM12&gt;EOMONTH(AsOfDate,-1)),BF12,IF((AM12-1)&lt;AI12,-1,12*(YEAR((AM12-1))-YEAR(AI12))+MONTH((AM12-1))-MONTH(AI12)-IF(DAY((AM12-1))&lt;MIN(DAY(AI12),DAY(EOMONTH((AM12-1),0))),1,0))))</f>
        <v/>
      </c>
      <c r="BI12" s="16" t="str">
        <f aca="false">IF(AH12=0,"",IF(AQ12="FT",IF(BG12&lt;FT_First,0,IF(BG12&lt;FT_Y5,1+INT((BG12-FT_First)/FT_Int1),FT_PreY5+FT_PerYear*INT((BG12-FT_Y5)/12)+FT_AnnivDays+INT(MOD(BG12-FT_Y5,12)/FT_Int2)-IF(EDATE(AI12,FT_Y5)&lt;PolicyDate,FT_AnnivDays-1,0))),IF(AQ12="PT",IF(BG12&lt;PT_First,0,1+INT((BG12-PT_First)/PT_Int)),0))+IF(AND(AJ12&gt;=2,AL12&lt;=EOMONTH(AsOfDate,-1)),IF(AR12="FT",IF(BH12&lt;FT_First,0,IF(BH12&lt;FT_Y5,1+INT((BH12-FT_First)/FT_Int1),FT_PreY5+FT_PerYear*INT((BH12-FT_Y5)/12)+FT_AnnivDays+INT(MOD(BH12-FT_Y5,12)/FT_Int2)-IF(EDATE(AI12,FT_Y5)&lt;PolicyDate,FT_AnnivDays-1,0))),IF(AR12="PT",IF(BH12&lt;PT_First,0,1+INT((BH12-PT_First)/PT_Int)),0))-IF(AR12="FT",IF(BG12&lt;FT_First,0,IF(BG12&lt;FT_Y5,1+INT((BG12-FT_First)/FT_Int1),FT_PreY5+FT_PerYear*INT((BG12-FT_Y5)/12)+FT_AnnivDays+INT(MOD(BG12-FT_Y5,12)/FT_Int2)-IF(EDATE(AI12,FT_Y5)&lt;PolicyDate,FT_AnnivDays-1,0))),IF(AR12="PT",IF(BG12&lt;PT_First,0,1+INT((BG12-PT_First)/PT_Int)),0)),0)+IF(AND(AJ12&gt;=3,AM12&lt;=EOMONTH(AsOfDate,-1)),IF(AS12="FT",IF(BF12&lt;FT_First,0,IF(BF12&lt;FT_Y5,1+INT((BF12-FT_First)/FT_Int1),FT_PreY5+FT_PerYear*INT((BF12-FT_Y5)/12)+FT_AnnivDays+INT(MOD(BF12-FT_Y5,12)/FT_Int2)-IF(EDATE(AI12,FT_Y5)&lt;PolicyDate,FT_AnnivDays-1,0))),IF(AS12="PT",IF(BF12&lt;PT_First,0,1+INT((BF12-PT_First)/PT_Int)),0))-IF(AS12="FT",IF(BH12&lt;FT_First,0,IF(BH12&lt;FT_Y5,1+INT((BH12-FT_First)/FT_Int1),FT_PreY5+FT_PerYear*INT((BH12-FT_Y5)/12)+FT_AnnivDays+INT(MOD(BH12-FT_Y5,12)/FT_Int2)-IF(EDATE(AI12,FT_Y5)&lt;PolicyDate,FT_AnnivDays-1,0))),IF(AS12="PT",IF(BH12&lt;PT_First,0,1+INT((BH12-PT_First)/PT_Int)),0)),0))</f>
        <v/>
      </c>
      <c r="BJ12" s="16" t="str">
        <f aca="false">IF(AH12=0,"",IF(AT12="FT",IF(AU12&lt;FT_First,"",IF(AU12&lt;FT_Y5,FT_First+FT_Int1*INT((AU12-FT_First)/FT_Int1),FT_Y5+FT_Int2*INT((AU12-FT_Y5)/FT_Int2))),IF(AT12="PT",IF(AU12&lt;PT_First,"",PT_First+PT_Int*INT((AU12-PT_First)/PT_Int)),"")))</f>
        <v/>
      </c>
      <c r="BK12" s="16" t="str">
        <f aca="false">IF(AH12=0,"",IF((SchemeStart-1)&lt;AI12,-1,12*(YEAR((SchemeStart-1))-YEAR(AI12))+MONTH((SchemeStart-1))-MONTH(AI12)-IF(DAY((SchemeStart-1))&lt;MIN(DAY(AI12),DAY(EOMONTH((SchemeStart-1),0))),1,0)))</f>
        <v/>
      </c>
      <c r="BL12" s="16" t="str">
        <f aca="false">IF(AH12=0,"",IF(OR(AJ12&lt;2,AL12&gt;(SchemeStart-1)),BK12,IF((AL12-1)&lt;AI12,-1,12*(YEAR((AL12-1))-YEAR(AI12))+MONTH((AL12-1))-MONTH(AI12)-IF(DAY((AL12-1))&lt;MIN(DAY(AI12),DAY(EOMONTH((AL12-1),0))),1,0))))</f>
        <v/>
      </c>
      <c r="BM12" s="16" t="str">
        <f aca="false">IF(AH12=0,"",IF(OR(AJ12&lt;3,AM12&gt;(SchemeStart-1)),BK12,IF((AM12-1)&lt;AI12,-1,12*(YEAR((AM12-1))-YEAR(AI12))+MONTH((AM12-1))-MONTH(AI12)-IF(DAY((AM12-1))&lt;MIN(DAY(AI12),DAY(EOMONTH((AM12-1),0))),1,0))))</f>
        <v/>
      </c>
      <c r="BN12" s="16" t="str">
        <f aca="false">IF(AH12=0,"",IF(AQ12="FT",IF(BL12&lt;FT_First,0,IF(BL12&lt;FT_Y5,1+INT((BL12-FT_First)/FT_Int1),FT_PreY5+FT_PerYear*INT((BL12-FT_Y5)/12)+FT_AnnivDays+INT(MOD(BL12-FT_Y5,12)/FT_Int2)-IF(EDATE(AI12,FT_Y5)&lt;PolicyDate,FT_AnnivDays-1,0))),IF(AQ12="PT",IF(BL12&lt;PT_First,0,1+INT((BL12-PT_First)/PT_Int)),0))+IF(AND(AJ12&gt;=2,AL12&lt;=(SchemeStart-1)),IF(AR12="FT",IF(BM12&lt;FT_First,0,IF(BM12&lt;FT_Y5,1+INT((BM12-FT_First)/FT_Int1),FT_PreY5+FT_PerYear*INT((BM12-FT_Y5)/12)+FT_AnnivDays+INT(MOD(BM12-FT_Y5,12)/FT_Int2)-IF(EDATE(AI12,FT_Y5)&lt;PolicyDate,FT_AnnivDays-1,0))),IF(AR12="PT",IF(BM12&lt;PT_First,0,1+INT((BM12-PT_First)/PT_Int)),0))-IF(AR12="FT",IF(BL12&lt;FT_First,0,IF(BL12&lt;FT_Y5,1+INT((BL12-FT_First)/FT_Int1),FT_PreY5+FT_PerYear*INT((BL12-FT_Y5)/12)+FT_AnnivDays+INT(MOD(BL12-FT_Y5,12)/FT_Int2)-IF(EDATE(AI12,FT_Y5)&lt;PolicyDate,FT_AnnivDays-1,0))),IF(AR12="PT",IF(BL12&lt;PT_First,0,1+INT((BL12-PT_First)/PT_Int)),0)),0)+IF(AND(AJ12&gt;=3,AM12&lt;=(SchemeStart-1)),IF(AS12="FT",IF(BK12&lt;FT_First,0,IF(BK12&lt;FT_Y5,1+INT((BK12-FT_First)/FT_Int1),FT_PreY5+FT_PerYear*INT((BK12-FT_Y5)/12)+FT_AnnivDays+INT(MOD(BK12-FT_Y5,12)/FT_Int2)-IF(EDATE(AI12,FT_Y5)&lt;PolicyDate,FT_AnnivDays-1,0))),IF(AS12="PT",IF(BK12&lt;PT_First,0,1+INT((BK12-PT_First)/PT_Int)),0))-IF(AS12="FT",IF(BM12&lt;FT_First,0,IF(BM12&lt;FT_Y5,1+INT((BM12-FT_First)/FT_Int1),FT_PreY5+FT_PerYear*INT((BM12-FT_Y5)/12)+FT_AnnivDays+INT(MOD(BM12-FT_Y5,12)/FT_Int2)-IF(EDATE(AI12,FT_Y5)&lt;PolicyDate,FT_AnnivDays-1,0))),IF(AS12="PT",IF(BM12&lt;PT_First,0,1+INT((BM12-PT_First)/PT_Int)),0)),0))</f>
        <v/>
      </c>
      <c r="BO12" s="0" t="str">
        <f aca="false">IF(LEN($A12&amp;$B12)=0,"",$A12&amp;" "&amp;$B12)</f>
        <v/>
      </c>
    </row>
    <row r="13" customFormat="false" ht="15" hidden="false" customHeight="false" outlineLevel="0" collapsed="false">
      <c r="A13" s="12"/>
      <c r="B13" s="12"/>
      <c r="C13" s="12"/>
      <c r="D13" s="13"/>
      <c r="E13" s="14" t="str">
        <f aca="false">IF(OR(AH13=0,$D13=""),"",DATE(YEAR(AsOfDate)+IF(DATE(YEAR(AsOfDate),MONTH($D13),DAY($D13))&lt;=AsOfDate,1,0),MONTH($D13),DAY($D13)))</f>
        <v/>
      </c>
      <c r="F13" s="13"/>
      <c r="G13" s="13"/>
      <c r="H13" s="13"/>
      <c r="I13" s="13"/>
      <c r="J13" s="13"/>
      <c r="K13" s="14" t="str">
        <f aca="false">IF(AH13=0,"",DATE(YEAR(AsOfDate)+IF(DATE(YEAR(AsOfDate),MONTH(AI13),DAY(AI13))&lt;=AsOfDate,1,0),MONTH(AI13),DAY(AI13)))</f>
        <v/>
      </c>
      <c r="L13" s="15" t="str">
        <f aca="false">IF(AH13=0,"",ROUND((AsOfDate-AI13)/365.25,1))</f>
        <v/>
      </c>
      <c r="M13" s="16" t="str">
        <f aca="false">IF(AH13=0,"",IF(AsOfDate&lt;AI13,"-",DATEDIF(AI13,AsOfDate,"y")&amp;"y "&amp;DATEDIF(AI13,AsOfDate,"ym")&amp;"m "&amp;DATEDIF(AI13,AsOfDate,"md")&amp;"d"))</f>
        <v/>
      </c>
      <c r="N13" s="17" t="str">
        <f aca="false">IF(AH13=0,"",O13*HoursPerDay)</f>
        <v/>
      </c>
      <c r="O13" s="17" t="str">
        <f aca="false">IF(AH13=0,"",MAX(0,BA13-BN13))</f>
        <v/>
      </c>
      <c r="P13" s="18"/>
      <c r="Q13" s="16" t="str">
        <f aca="false">IF(AH13=0,"",IF(AJ13&lt;2,"",AN13&amp;" to "&amp;AO13&amp;" on "&amp;TEXT(AL13,"dd/mm/yyyy")&amp;IF(AL13&gt;AsOfDate," (future)",IF(AQ13=AR13,"",IF(AR13="None"," - STOPPED accruing",IF(AQ13="None"," - commencement for Bonus Leave"," - pathway changed"))))&amp;IF(AJ13&lt;3,"","; "&amp;AO13&amp;" to "&amp;AP13&amp;" on "&amp;TEXT(AM13,"dd/mm/yyyy")&amp;IF(AM13&gt;AsOfDate," (future)",IF(AR13=AS13,"",IF(AS13="None"," - STOPPED accruing",IF(AR13="None"," - commencement for Bonus Leave"," - pathway changed")))))))</f>
        <v/>
      </c>
      <c r="R13" s="16" t="str">
        <f aca="false">IF(AH13=0,"",IF(AT13="None",IF(O13&gt;0,"No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IF(AH13=0,"",IF(AT13="None","",EDATE(AI13,BC13)))</f>
        <v/>
      </c>
      <c r="T13" s="17" t="str">
        <f aca="false">IF(AH13=0,"",IF(NOT(LH_Ready),"",IF(AI13&gt;PFYDate,0,IF(LH_ColPeriod=0,W13-U13+V13,SUMIFS(INDEX(LH_Data,0,LH_ColAcc),INDEX(LH_Data,0,LH_ColFirst),$A13,INDEX(LH_Data,0,LH_ColSur),$B13,INDEX(LH_Data,0,LH_ColCat),BonusCat,INDEX(LH_Data,0,LH_ColPeriod),LH_OpenLabel)*UnitFactor))))</f>
        <v/>
      </c>
      <c r="U13" s="17" t="str">
        <f aca="false">IF(AH13=0,"",IF(NOT(LH_Ready),"",SUMIFS(INDEX(LH_Data,0,LH_ColAcc),INDEX(LH_Data,0,LH_ColFirst),$A13,INDEX(LH_Data,0,LH_ColSur),$B13,INDEX(LH_Data,0,LH_ColCat),BonusCat,INDEX(LH_Data,0,LH_ColStart),"&gt;="&amp;AI13)*UnitFactor))</f>
        <v/>
      </c>
      <c r="V13" s="17" t="str">
        <f aca="false">IF(AH13=0,"",IF(NOT(LH_Ready),"",SUMIFS(INDEX(LH_Data,0,LH_ColTaken),INDEX(LH_Data,0,LH_ColFirst),$A13,INDEX(LH_Data,0,LH_ColSur),$B13,INDEX(LH_Data,0,LH_ColCat),BonusCat,INDEX(LH_Data,0,LH_ColStart),"&gt;="&amp;AI13)*UnitFactor))</f>
        <v/>
      </c>
      <c r="W13" s="17" t="str">
        <f aca="false">IF(AH13=0,"",IF(NOT(LH_Ready),"",IF(BE13=0,0,INDEX(INDEX(LH_Data,0,LH_ColClose),BE13-1)*UnitFactor)))</f>
        <v/>
      </c>
      <c r="X13" s="17" t="str">
        <f aca="false">IF(AH13=0,"",(MAX(0,BA13-BN13)-MAX(0,BB13-BN13))*HoursPerDay)</f>
        <v/>
      </c>
      <c r="Y13" s="17" t="str">
        <f aca="false">IF(AH13=0,"",IF(NOT(LH_Ready),"",IF(BD13=0,N13,IF(PFYDate&lt;$F13,N13-N(T13)-N(U13),X13-N(U13)))))</f>
        <v/>
      </c>
      <c r="Z13" s="16" t="str">
        <f aca="false">IF(OR(AH13=0,Y13=""),"",IF(Y13&gt;0,"Yes","No"))</f>
        <v/>
      </c>
      <c r="AA13" s="16" t="str">
        <f aca="false">IF(AH13=0,IF(LEN($A13&amp;$B13)=0,"","FIX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month")&amp;IF(BD13=0,";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EH)",""),IF(AT13="None",R13,"Not yet - first day on "&amp;TEXT(S13,"dd/mm/yyyy")))))))))</f>
        <v/>
      </c>
      <c r="AB13" s="17" t="str">
        <f aca="false">IF(OR(AH13=0,T13=""),"",MAX(0,BB13-BN13)*HoursPerDay-T13)</f>
        <v/>
      </c>
      <c r="AC13" s="16" t="str">
        <f aca="false">IF(AH13=0,"",BD13)</f>
        <v/>
      </c>
      <c r="AD13" s="16" t="str">
        <f aca="false">IF(AH13=0,"",TRIM(IF(OR(ISTEXT($F13),ISTEXT($H13),ISTEXT($I13),ISTEXT($G13),ISTEXT($J13),ISTEXT($D13)),"A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J13&gt;=1,IF(AJ13&gt;=3,AP13,IF(AJ13=2,AO13,AN13))&lt;&gt;IF($C13="","",IF(OR(ISNUMBER(SEARCH("full",$C13)),UPPER(TRIM($C13))="FT",UPPER(TRIM($C13))="FTE"),"Full-Time",IF(OR(ISNUMBER(SEARCH("part",$C13)),UPPER(TRIM($C13))="PT",UPPER(TRIM($C13))="PTE"),"Part-Time",IF(OR(ISNUMBER(SEARCH("cas",$C13)),UPPER(TRIM($C13))="CAS"),"Casual","Unknown"))))),"EmploymentType does not match latest start date ("&amp;IF(AJ13&gt;=3,AP13,IF(AJ13=2,AO13,AN13))&amp;"). ","")&amp;IF(AND(AJ13&gt;=1,AK13&lt;&gt;$F13),"Earliest type date should equal StartDate. ","")&amp;IF(AND(AJ13&gt;=2,AK13=AL13),"Two types start on the same date. ","")&amp;IF(AND(OR(ISNUMBER(SEARCH("part",$C13)),UPPER(TRIM($C13))="PT",UPPER(TRIM($C13))="PTE"),$P13=""),"Part-time: enter PT Hrs/Week (blank = 24+). ","")))</f>
        <v/>
      </c>
      <c r="AE13" s="17" t="str">
        <f aca="false">IF(AH13=0,"",O13-MAX(0,BI13-BN13))</f>
        <v/>
      </c>
      <c r="AF13" s="14" t="str">
        <f aca="false">IF(OR(AH13=0,AE13="",N(AE13)=0,BJ13=""),"",EDATE(AI13,BJ13))</f>
        <v/>
      </c>
      <c r="AG13" s="12"/>
      <c r="AH13" s="16" t="n">
        <f aca="false">IF(OR(LEN($A13&amp;$B13)=0,$F13=""),0,1)</f>
        <v>0</v>
      </c>
      <c r="AI13" s="14" t="str">
        <f aca="false">IF(AH13=0,"",IF($J13&lt;&gt;"",$J13,IF(OR(CasualCounts="Yes",COUNT($G13:$I13)=0,COUNT($H13:$I13)=0),$F13,MIN($H13:$I13))))</f>
        <v/>
      </c>
      <c r="AJ13" s="16" t="str">
        <f aca="false">IF(AH13=0,"",COUNT($G13:$I13))</f>
        <v/>
      </c>
      <c r="AK13" s="14" t="str">
        <f aca="false">IF(AH13=0,"",IFERROR(SMALL($G13:$I13,1),""))</f>
        <v/>
      </c>
      <c r="AL13" s="14" t="str">
        <f aca="false">IF(AH13=0,"",IFERROR(SMALL($G13:$I13,2),""))</f>
        <v/>
      </c>
      <c r="AM13" s="14" t="str">
        <f aca="false">IF(AH13=0,"",IFERROR(SMALL($G13:$I13,3),""))</f>
        <v/>
      </c>
      <c r="AN13" s="16" t="str">
        <f aca="false">IF(AH13=0,"",IF(AK13="","",IF(AK13=$H13,"Part-Time",IF(AK13=$I13,"Full-Time","Casual"))))</f>
        <v/>
      </c>
      <c r="AO13" s="16" t="str">
        <f aca="false">IF(AH13=0,"",IF(AL13="","",IF(AL13=$H13,"Part-Time",IF(AL13=$I13,"Full-Time","Casual"))))</f>
        <v/>
      </c>
      <c r="AP13" s="16" t="str">
        <f aca="false">IF(AH13=0,"",IF(AM13="","",IF(AM13=$H13,"Part-Time",IF(AM13=$I13,"Full-Time","Casual"))))</f>
        <v/>
      </c>
      <c r="AQ13" s="16" t="str">
        <f aca="false">IF(AH13=0,"",IF(AJ13=0,IF(OR(ISNUMBER(SEARCH("full",$C13)),UPPER(TRIM($C13))="FT",UPPER(TRIM($C13))="FTE"),"FT",IF(AND(OR(ISNUMBER(SEARCH("part",$C13)),UPPER(TRIM($C13))="PT",UPPER(TRIM($C13))="PTE"),OR($P13="",N($P13)&gt;=PT_MinHours)),"PT","None")),IF(OR(ISNUMBER(SEARCH("full",AN13)),UPPER(TRIM(AN13))="FT",UPPER(TRIM(AN13))="FTE"),"FT",IF(AND(OR(ISNUMBER(SEARCH("part",AN13)),UPPER(TRIM(AN13))="PT",UPPER(TRIM(AN13))="PTE"),OR($P13="",N($P13)&gt;=PT_MinHours)),"PT","None"))))</f>
        <v/>
      </c>
      <c r="AR13" s="16" t="str">
        <f aca="false">IF(AH13=0,"",IF(AJ13&lt;2,"",IF(OR(ISNUMBER(SEARCH("full",AO13)),UPPER(TRIM(AO13))="FT",UPPER(TRIM(AO13))="FTE"),"FT",IF(AND(OR(ISNUMBER(SEARCH("part",AO13)),UPPER(TRIM(AO13))="PT",UPPER(TRIM(AO13))="PTE"),OR($P13="",N($P13)&gt;=PT_MinHours)),"PT","None"))))</f>
        <v/>
      </c>
      <c r="AS13" s="16" t="str">
        <f aca="false">IF(AH13=0,"",IF(AJ13&lt;3,"",IF(OR(ISNUMBER(SEARCH("full",AP13)),UPPER(TRIM(AP13))="FT",UPPER(TRIM(AP13))="FTE"),"FT",IF(AND(OR(ISNUMBER(SEARCH("part",AP13)),UPPER(TRIM(AP13))="PT",UPPER(TRIM(AP13))="PTE"),OR($P13="",N($P13)&gt;=PT_MinHours)),"PT","None"))))</f>
        <v/>
      </c>
      <c r="AT13" s="16" t="str">
        <f aca="false">IF(AH13=0,"",IF(AND(AJ13&gt;=3,AM13&lt;=AsOfDate),AS13,IF(AND(AJ13&gt;=2,AL13&lt;=AsOfDate),AR13,AQ13)))</f>
        <v/>
      </c>
      <c r="AU13" s="16" t="str">
        <f aca="false">IF(AH13=0,"",IF(AsOfDate&lt;AI13,-1,12*(YEAR(AsOfDate)-YEAR(AI13))+MONTH(AsOfDate)-MONTH(AI13)-IF(DAY(AsOfDate)&lt;MIN(DAY(AI13),DAY(EOMONTH(AsOfDate,0))),1,0)))</f>
        <v/>
      </c>
      <c r="AV13" s="16" t="str">
        <f aca="false">IF(AH13=0,"",IF(OR(AJ13&lt;2,AL13&gt;AsOfDate),AU13,IF((AL13-1)&lt;AI13,-1,12*(YEAR((AL13-1))-YEAR(AI13))+MONTH((AL13-1))-MONTH(AI13)-IF(DAY((AL13-1))&lt;MIN(DAY(AI13),DAY(EOMONTH((AL13-1),0))),1,0))))</f>
        <v/>
      </c>
      <c r="AW13" s="16" t="str">
        <f aca="false">IF(AH13=0,"",IF(OR(AJ13&lt;3,AM13&gt;AsOfDate),AU13,IF((AM13-1)&lt;AI13,-1,12*(YEAR((AM13-1))-YEAR(AI13))+MONTH((AM13-1))-MONTH(AI13)-IF(DAY((AM13-1))&lt;MIN(DAY(AI13),DAY(EOMONTH((AM13-1),0))),1,0))))</f>
        <v/>
      </c>
      <c r="AX13" s="16" t="str">
        <f aca="false">IF(AH13=0,"",IF(PFYDate&lt;AI13,-1,12*(YEAR(PFYDate)-YEAR(AI13))+MONTH(PFYDate)-MONTH(AI13)-IF(DAY(PFYDate)&lt;MIN(DAY(AI13),DAY(EOMONTH(PFYDate,0))),1,0)))</f>
        <v/>
      </c>
      <c r="AY13" s="16" t="str">
        <f aca="false">IF(AH13=0,"",IF(OR(AJ13&lt;2,AL13&gt;PFYDate),AX13,IF((AL13-1)&lt;AI13,-1,12*(YEAR((AL13-1))-YEAR(AI13))+MONTH((AL13-1))-MONTH(AI13)-IF(DAY((AL13-1))&lt;MIN(DAY(AI13),DAY(EOMONTH((AL13-1),0))),1,0))))</f>
        <v/>
      </c>
      <c r="AZ13" s="16" t="str">
        <f aca="false">IF(AH13=0,"",IF(OR(AJ13&lt;3,AM13&gt;PFYDate),AX13,IF((AM13-1)&lt;AI13,-1,12*(YEAR((AM13-1))-YEAR(AI13))+MONTH((AM13-1))-MONTH(AI13)-IF(DAY((AM13-1))&lt;MIN(DAY(AI13),DAY(EOMONTH((AM13-1),0))),1,0))))</f>
        <v/>
      </c>
      <c r="BA13" s="16" t="str">
        <f aca="false">IF(AH13=0,"",IF(AQ13="FT",IF(AV13&lt;FT_First,0,IF(AV13&lt;FT_Y5,1+INT((AV13-FT_First)/FT_Int1),FT_PreY5+FT_PerYear*INT((AV13-FT_Y5)/12)+FT_AnnivDays+INT(MOD(AV13-FT_Y5,12)/FT_Int2)-IF(EDATE(AI13,FT_Y5)&lt;PolicyDate,FT_AnnivDays-1,0))),IF(AQ13="PT",IF(AV13&lt;PT_First,0,1+INT((AV13-PT_First)/PT_Int)),0))+IF(AND(AJ13&gt;=2,AL13&lt;=AsOfDate),IF(AR13="FT",IF(AW13&lt;FT_First,0,IF(AW13&lt;FT_Y5,1+INT((AW13-FT_First)/FT_Int1),FT_PreY5+FT_PerYear*INT((AW13-FT_Y5)/12)+FT_AnnivDays+INT(MOD(AW13-FT_Y5,12)/FT_Int2)-IF(EDATE(AI13,FT_Y5)&lt;PolicyDate,FT_AnnivDays-1,0))),IF(AR13="PT",IF(AW13&lt;PT_First,0,1+INT((AW13-PT_First)/PT_Int)),0))-IF(AR13="FT",IF(AV13&lt;FT_First,0,IF(AV13&lt;FT_Y5,1+INT((AV13-FT_First)/FT_Int1),FT_PreY5+FT_PerYear*INT((AV13-FT_Y5)/12)+FT_AnnivDays+INT(MOD(AV13-FT_Y5,12)/FT_Int2)-IF(EDATE(AI13,FT_Y5)&lt;PolicyDate,FT_AnnivDays-1,0))),IF(AR13="PT",IF(AV13&lt;PT_First,0,1+INT((AV13-PT_First)/PT_Int)),0)),0)+IF(AND(AJ13&gt;=3,AM13&lt;=AsOfDate),IF(AS13="FT",IF(AU13&lt;FT_First,0,IF(AU13&lt;FT_Y5,1+INT((AU13-FT_First)/FT_Int1),FT_PreY5+FT_PerYear*INT((AU13-FT_Y5)/12)+FT_AnnivDays+INT(MOD(AU13-FT_Y5,12)/FT_Int2)-IF(EDATE(AI13,FT_Y5)&lt;PolicyDate,FT_AnnivDays-1,0))),IF(AS13="PT",IF(AU13&lt;PT_First,0,1+INT((AU13-PT_First)/PT_Int)),0))-IF(AS13="FT",IF(AW13&lt;FT_First,0,IF(AW13&lt;FT_Y5,1+INT((AW13-FT_First)/FT_Int1),FT_PreY5+FT_PerYear*INT((AW13-FT_Y5)/12)+FT_AnnivDays+INT(MOD(AW13-FT_Y5,12)/FT_Int2)-IF(EDATE(AI13,FT_Y5)&lt;PolicyDate,FT_AnnivDays-1,0))),IF(AS13="PT",IF(AW13&lt;PT_First,0,1+INT((AW13-PT_First)/PT_Int)),0)),0))</f>
        <v/>
      </c>
      <c r="BB13" s="16" t="str">
        <f aca="false">IF(AH13=0,"",IF(AQ13="FT",IF(AY13&lt;FT_First,0,IF(AY13&lt;FT_Y5,1+INT((AY13-FT_First)/FT_Int1),FT_PreY5+FT_PerYear*INT((AY13-FT_Y5)/12)+FT_AnnivDays+INT(MOD(AY13-FT_Y5,12)/FT_Int2)-IF(EDATE(AI13,FT_Y5)&lt;PolicyDate,FT_AnnivDays-1,0))),IF(AQ13="PT",IF(AY13&lt;PT_First,0,1+INT((AY13-PT_First)/PT_Int)),0))+IF(AND(AJ13&gt;=2,AL13&lt;=PFYDate),IF(AR13="FT",IF(AZ13&lt;FT_First,0,IF(AZ13&lt;FT_Y5,1+INT((AZ13-FT_First)/FT_Int1),FT_PreY5+FT_PerYear*INT((AZ13-FT_Y5)/12)+FT_AnnivDays+INT(MOD(AZ13-FT_Y5,12)/FT_Int2)-IF(EDATE(AI13,FT_Y5)&lt;PolicyDate,FT_AnnivDays-1,0))),IF(AR13="PT",IF(AZ13&lt;PT_First,0,1+INT((AZ13-PT_First)/PT_Int)),0))-IF(AR13="FT",IF(AY13&lt;FT_First,0,IF(AY13&lt;FT_Y5,1+INT((AY13-FT_First)/FT_Int1),FT_PreY5+FT_PerYear*INT((AY13-FT_Y5)/12)+FT_AnnivDays+INT(MOD(AY13-FT_Y5,12)/FT_Int2)-IF(EDATE(AI13,FT_Y5)&lt;PolicyDate,FT_AnnivDays-1,0))),IF(AR13="PT",IF(AY13&lt;PT_First,0,1+INT((AY13-PT_First)/PT_Int)),0)),0)+IF(AND(AJ13&gt;=3,AM13&lt;=PFYDate),IF(AS13="FT",IF(AX13&lt;FT_First,0,IF(AX13&lt;FT_Y5,1+INT((AX13-FT_First)/FT_Int1),FT_PreY5+FT_PerYear*INT((AX13-FT_Y5)/12)+FT_AnnivDays+INT(MOD(AX13-FT_Y5,12)/FT_Int2)-IF(EDATE(AI13,FT_Y5)&lt;PolicyDate,FT_AnnivDays-1,0))),IF(AS13="PT",IF(AX13&lt;PT_First,0,1+INT((AX13-PT_First)/PT_Int)),0))-IF(AS13="FT",IF(AZ13&lt;FT_First,0,IF(AZ13&lt;FT_Y5,1+INT((AZ13-FT_First)/FT_Int1),FT_PreY5+FT_PerYear*INT((AZ13-FT_Y5)/12)+FT_AnnivDays+INT(MOD(AZ13-FT_Y5,12)/FT_Int2)-IF(EDATE(AI13,FT_Y5)&lt;PolicyDate,FT_AnnivDays-1,0))),IF(AS13="PT",IF(AZ13&lt;PT_First,0,1+INT((AZ13-PT_First)/PT_Int)),0)),0))</f>
        <v/>
      </c>
      <c r="BC13" s="16" t="str">
        <f aca="false">IF(AH13=0,"",IF(AT13="FT",IF(AU13&lt;FT_First,FT_First,IF(AU13&lt;FT_Y5,MIN(FT_Y5,FT_First+FT_Int1*(INT((AU13-FT_First)/FT_Int1)+1)),FT_Y5+12*INT((AU13-FT_Y5)/12)+FT_Int2*(INT(MOD(AU13-FT_Y5,12)/FT_Int2)+1))),IF(AT13="PT",IF(AU13&lt;PT_First,PT_First,PT_First+PT_Int*(INT((AU13-PT_First)/PT_Int)+1)),"")))</f>
        <v/>
      </c>
      <c r="BD13" s="16" t="str">
        <f aca="false">IF(AH13=0,"",IF(NOT(LH_Ready),0,COUNTIFS(INDEX(LH_Data,0,LH_ColFirst),$A13,INDEX(LH_Data,0,LH_ColSur),$B13,INDEX(LH_Data,0,LH_ColCat),BonusCat)))</f>
        <v/>
      </c>
      <c r="BE13" s="16" t="str">
        <f aca="false">IF(AH13=0,"",IF(OR(NOT(LH_Ready),BD13=0),0,SUMPRODUCT(MAX((INDEX(LH_Data,0,LH_ColFirst)=$A13)*(INDEX(LH_Data,0,LH_ColSur)=$B13)*(INDEX(LH_Data,0,LH_ColCat)=BonusCat)*ROW(LH_Data)))))</f>
        <v/>
      </c>
      <c r="BF13" s="16" t="str">
        <f aca="false">IF(AH13=0,"",IF(EOMONTH(AsOfDate,-1)&lt;AI13,-1,12*(YEAR(EOMONTH(AsOfDate,-1))-YEAR(AI13))+MONTH(EOMONTH(AsOfDate,-1))-MONTH(AI13)-IF(DAY(EOMONTH(AsOfDate,-1))&lt;MIN(DAY(AI13),DAY(EOMONTH(EOMONTH(AsOfDate,-1),0))),1,0)))</f>
        <v/>
      </c>
      <c r="BG13" s="16" t="str">
        <f aca="false">IF(AH13=0,"",IF(OR(AJ13&lt;2,AL13&gt;EOMONTH(AsOfDate,-1)),BF13,IF((AL13-1)&lt;AI13,-1,12*(YEAR((AL13-1))-YEAR(AI13))+MONTH((AL13-1))-MONTH(AI13)-IF(DAY((AL13-1))&lt;MIN(DAY(AI13),DAY(EOMONTH((AL13-1),0))),1,0))))</f>
        <v/>
      </c>
      <c r="BH13" s="16" t="str">
        <f aca="false">IF(AH13=0,"",IF(OR(AJ13&lt;3,AM13&gt;EOMONTH(AsOfDate,-1)),BF13,IF((AM13-1)&lt;AI13,-1,12*(YEAR((AM13-1))-YEAR(AI13))+MONTH((AM13-1))-MONTH(AI13)-IF(DAY((AM13-1))&lt;MIN(DAY(AI13),DAY(EOMONTH((AM13-1),0))),1,0))))</f>
        <v/>
      </c>
      <c r="BI13" s="16" t="str">
        <f aca="false">IF(AH13=0,"",IF(AQ13="FT",IF(BG13&lt;FT_First,0,IF(BG13&lt;FT_Y5,1+INT((BG13-FT_First)/FT_Int1),FT_PreY5+FT_PerYear*INT((BG13-FT_Y5)/12)+FT_AnnivDays+INT(MOD(BG13-FT_Y5,12)/FT_Int2)-IF(EDATE(AI13,FT_Y5)&lt;PolicyDate,FT_AnnivDays-1,0))),IF(AQ13="PT",IF(BG13&lt;PT_First,0,1+INT((BG13-PT_First)/PT_Int)),0))+IF(AND(AJ13&gt;=2,AL13&lt;=EOMONTH(AsOfDate,-1)),IF(AR13="FT",IF(BH13&lt;FT_First,0,IF(BH13&lt;FT_Y5,1+INT((BH13-FT_First)/FT_Int1),FT_PreY5+FT_PerYear*INT((BH13-FT_Y5)/12)+FT_AnnivDays+INT(MOD(BH13-FT_Y5,12)/FT_Int2)-IF(EDATE(AI13,FT_Y5)&lt;PolicyDate,FT_AnnivDays-1,0))),IF(AR13="PT",IF(BH13&lt;PT_First,0,1+INT((BH13-PT_First)/PT_Int)),0))-IF(AR13="FT",IF(BG13&lt;FT_First,0,IF(BG13&lt;FT_Y5,1+INT((BG13-FT_First)/FT_Int1),FT_PreY5+FT_PerYear*INT((BG13-FT_Y5)/12)+FT_AnnivDays+INT(MOD(BG13-FT_Y5,12)/FT_Int2)-IF(EDATE(AI13,FT_Y5)&lt;PolicyDate,FT_AnnivDays-1,0))),IF(AR13="PT",IF(BG13&lt;PT_First,0,1+INT((BG13-PT_First)/PT_Int)),0)),0)+IF(AND(AJ13&gt;=3,AM13&lt;=EOMONTH(AsOfDate,-1)),IF(AS13="FT",IF(BF13&lt;FT_First,0,IF(BF13&lt;FT_Y5,1+INT((BF13-FT_First)/FT_Int1),FT_PreY5+FT_PerYear*INT((BF13-FT_Y5)/12)+FT_AnnivDays+INT(MOD(BF13-FT_Y5,12)/FT_Int2)-IF(EDATE(AI13,FT_Y5)&lt;PolicyDate,FT_AnnivDays-1,0))),IF(AS13="PT",IF(BF13&lt;PT_First,0,1+INT((BF13-PT_First)/PT_Int)),0))-IF(AS13="FT",IF(BH13&lt;FT_First,0,IF(BH13&lt;FT_Y5,1+INT((BH13-FT_First)/FT_Int1),FT_PreY5+FT_PerYear*INT((BH13-FT_Y5)/12)+FT_AnnivDays+INT(MOD(BH13-FT_Y5,12)/FT_Int2)-IF(EDATE(AI13,FT_Y5)&lt;PolicyDate,FT_AnnivDays-1,0))),IF(AS13="PT",IF(BH13&lt;PT_First,0,1+INT((BH13-PT_First)/PT_Int)),0)),0))</f>
        <v/>
      </c>
      <c r="BJ13" s="16" t="str">
        <f aca="false">IF(AH13=0,"",IF(AT13="FT",IF(AU13&lt;FT_First,"",IF(AU13&lt;FT_Y5,FT_First+FT_Int1*INT((AU13-FT_First)/FT_Int1),FT_Y5+FT_Int2*INT((AU13-FT_Y5)/FT_Int2))),IF(AT13="PT",IF(AU13&lt;PT_First,"",PT_First+PT_Int*INT((AU13-PT_First)/PT_Int)),"")))</f>
        <v/>
      </c>
      <c r="BK13" s="16" t="str">
        <f aca="false">IF(AH13=0,"",IF((SchemeStart-1)&lt;AI13,-1,12*(YEAR((SchemeStart-1))-YEAR(AI13))+MONTH((SchemeStart-1))-MONTH(AI13)-IF(DAY((SchemeStart-1))&lt;MIN(DAY(AI13),DAY(EOMONTH((SchemeStart-1),0))),1,0)))</f>
        <v/>
      </c>
      <c r="BL13" s="16" t="str">
        <f aca="false">IF(AH13=0,"",IF(OR(AJ13&lt;2,AL13&gt;(SchemeStart-1)),BK13,IF((AL13-1)&lt;AI13,-1,12*(YEAR((AL13-1))-YEAR(AI13))+MONTH((AL13-1))-MONTH(AI13)-IF(DAY((AL13-1))&lt;MIN(DAY(AI13),DAY(EOMONTH((AL13-1),0))),1,0))))</f>
        <v/>
      </c>
      <c r="BM13" s="16" t="str">
        <f aca="false">IF(AH13=0,"",IF(OR(AJ13&lt;3,AM13&gt;(SchemeStart-1)),BK13,IF((AM13-1)&lt;AI13,-1,12*(YEAR((AM13-1))-YEAR(AI13))+MONTH((AM13-1))-MONTH(AI13)-IF(DAY((AM13-1))&lt;MIN(DAY(AI13),DAY(EOMONTH((AM13-1),0))),1,0))))</f>
        <v/>
      </c>
      <c r="BN13" s="16" t="str">
        <f aca="false">IF(AH13=0,"",IF(AQ13="FT",IF(BL13&lt;FT_First,0,IF(BL13&lt;FT_Y5,1+INT((BL13-FT_First)/FT_Int1),FT_PreY5+FT_PerYear*INT((BL13-FT_Y5)/12)+FT_AnnivDays+INT(MOD(BL13-FT_Y5,12)/FT_Int2)-IF(EDATE(AI13,FT_Y5)&lt;PolicyDate,FT_AnnivDays-1,0))),IF(AQ13="PT",IF(BL13&lt;PT_First,0,1+INT((BL13-PT_First)/PT_Int)),0))+IF(AND(AJ13&gt;=2,AL13&lt;=(SchemeStart-1)),IF(AR13="FT",IF(BM13&lt;FT_First,0,IF(BM13&lt;FT_Y5,1+INT((BM13-FT_First)/FT_Int1),FT_PreY5+FT_PerYear*INT((BM13-FT_Y5)/12)+FT_AnnivDays+INT(MOD(BM13-FT_Y5,12)/FT_Int2)-IF(EDATE(AI13,FT_Y5)&lt;PolicyDate,FT_AnnivDays-1,0))),IF(AR13="PT",IF(BM13&lt;PT_First,0,1+INT((BM13-PT_First)/PT_Int)),0))-IF(AR13="FT",IF(BL13&lt;FT_First,0,IF(BL13&lt;FT_Y5,1+INT((BL13-FT_First)/FT_Int1),FT_PreY5+FT_PerYear*INT((BL13-FT_Y5)/12)+FT_AnnivDays+INT(MOD(BL13-FT_Y5,12)/FT_Int2)-IF(EDATE(AI13,FT_Y5)&lt;PolicyDate,FT_AnnivDays-1,0))),IF(AR13="PT",IF(BL13&lt;PT_First,0,1+INT((BL13-PT_First)/PT_Int)),0)),0)+IF(AND(AJ13&gt;=3,AM13&lt;=(SchemeStart-1)),IF(AS13="FT",IF(BK13&lt;FT_First,0,IF(BK13&lt;FT_Y5,1+INT((BK13-FT_First)/FT_Int1),FT_PreY5+FT_PerYear*INT((BK13-FT_Y5)/12)+FT_AnnivDays+INT(MOD(BK13-FT_Y5,12)/FT_Int2)-IF(EDATE(AI13,FT_Y5)&lt;PolicyDate,FT_AnnivDays-1,0))),IF(AS13="PT",IF(BK13&lt;PT_First,0,1+INT((BK13-PT_First)/PT_Int)),0))-IF(AS13="FT",IF(BM13&lt;FT_First,0,IF(BM13&lt;FT_Y5,1+INT((BM13-FT_First)/FT_Int1),FT_PreY5+FT_PerYear*INT((BM13-FT_Y5)/12)+FT_AnnivDays+INT(MOD(BM13-FT_Y5,12)/FT_Int2)-IF(EDATE(AI13,FT_Y5)&lt;PolicyDate,FT_AnnivDays-1,0))),IF(AS13="PT",IF(BM13&lt;PT_First,0,1+INT((BM13-PT_First)/PT_Int)),0)),0))</f>
        <v/>
      </c>
      <c r="BO13" s="0" t="str">
        <f aca="false">IF(LEN($A13&amp;$B13)=0,"",$A13&amp;" "&amp;$B13)</f>
        <v/>
      </c>
    </row>
    <row r="14" customFormat="false" ht="15" hidden="false" customHeight="false" outlineLevel="0" collapsed="false">
      <c r="A14" s="12"/>
      <c r="B14" s="12"/>
      <c r="C14" s="12"/>
      <c r="D14" s="13"/>
      <c r="E14" s="14" t="str">
        <f aca="false">IF(OR(AH14=0,$D14=""),"",DATE(YEAR(AsOfDate)+IF(DATE(YEAR(AsOfDate),MONTH($D14),DAY($D14))&lt;=AsOfDate,1,0),MONTH($D14),DAY($D14)))</f>
        <v/>
      </c>
      <c r="F14" s="13"/>
      <c r="G14" s="13"/>
      <c r="H14" s="13"/>
      <c r="I14" s="13"/>
      <c r="J14" s="13"/>
      <c r="K14" s="14" t="str">
        <f aca="false">IF(AH14=0,"",DATE(YEAR(AsOfDate)+IF(DATE(YEAR(AsOfDate),MONTH(AI14),DAY(AI14))&lt;=AsOfDate,1,0),MONTH(AI14),DAY(AI14)))</f>
        <v/>
      </c>
      <c r="L14" s="15" t="str">
        <f aca="false">IF(AH14=0,"",ROUND((AsOfDate-AI14)/365.25,1))</f>
        <v/>
      </c>
      <c r="M14" s="16" t="str">
        <f aca="false">IF(AH14=0,"",IF(AsOfDate&lt;AI14,"-",DATEDIF(AI14,AsOfDate,"y")&amp;"y "&amp;DATEDIF(AI14,AsOfDate,"ym")&amp;"m "&amp;DATEDIF(AI14,AsOfDate,"md")&amp;"d"))</f>
        <v/>
      </c>
      <c r="N14" s="17" t="str">
        <f aca="false">IF(AH14=0,"",O14*HoursPerDay)</f>
        <v/>
      </c>
      <c r="O14" s="17" t="str">
        <f aca="false">IF(AH14=0,"",MAX(0,BA14-BN14))</f>
        <v/>
      </c>
      <c r="P14" s="18"/>
      <c r="Q14" s="16" t="str">
        <f aca="false">IF(AH14=0,"",IF(AJ14&lt;2,"",AN14&amp;" to "&amp;AO14&amp;" on "&amp;TEXT(AL14,"dd/mm/yyyy")&amp;IF(AL14&gt;AsOfDate," (future)",IF(AQ14=AR14,"",IF(AR14="None"," - STOPPED accruing",IF(AQ14="None"," - commencement for Bonus Leave"," - pathway changed"))))&amp;IF(AJ14&lt;3,"","; "&amp;AO14&amp;" to "&amp;AP14&amp;" on "&amp;TEXT(AM14,"dd/mm/yyyy")&amp;IF(AM14&gt;AsOfDate," (future)",IF(AR14=AS14,"",IF(AS14="None"," - STOPPED accruing",IF(AR14="None"," - commencement for Bonus Leave"," - pathway changed")))))))</f>
        <v/>
      </c>
      <c r="R14" s="16" t="str">
        <f aca="false">IF(AH14=0,"",IF(AT14="None",IF(O14&gt;0,"No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IF(AH14=0,"",IF(AT14="None","",EDATE(AI14,BC14)))</f>
        <v/>
      </c>
      <c r="T14" s="17" t="str">
        <f aca="false">IF(AH14=0,"",IF(NOT(LH_Ready),"",IF(AI14&gt;PFYDate,0,IF(LH_ColPeriod=0,W14-U14+V14,SUMIFS(INDEX(LH_Data,0,LH_ColAcc),INDEX(LH_Data,0,LH_ColFirst),$A14,INDEX(LH_Data,0,LH_ColSur),$B14,INDEX(LH_Data,0,LH_ColCat),BonusCat,INDEX(LH_Data,0,LH_ColPeriod),LH_OpenLabel)*UnitFactor))))</f>
        <v/>
      </c>
      <c r="U14" s="17" t="str">
        <f aca="false">IF(AH14=0,"",IF(NOT(LH_Ready),"",SUMIFS(INDEX(LH_Data,0,LH_ColAcc),INDEX(LH_Data,0,LH_ColFirst),$A14,INDEX(LH_Data,0,LH_ColSur),$B14,INDEX(LH_Data,0,LH_ColCat),BonusCat,INDEX(LH_Data,0,LH_ColStart),"&gt;="&amp;AI14)*UnitFactor))</f>
        <v/>
      </c>
      <c r="V14" s="17" t="str">
        <f aca="false">IF(AH14=0,"",IF(NOT(LH_Ready),"",SUMIFS(INDEX(LH_Data,0,LH_ColTaken),INDEX(LH_Data,0,LH_ColFirst),$A14,INDEX(LH_Data,0,LH_ColSur),$B14,INDEX(LH_Data,0,LH_ColCat),BonusCat,INDEX(LH_Data,0,LH_ColStart),"&gt;="&amp;AI14)*UnitFactor))</f>
        <v/>
      </c>
      <c r="W14" s="17" t="str">
        <f aca="false">IF(AH14=0,"",IF(NOT(LH_Ready),"",IF(BE14=0,0,INDEX(INDEX(LH_Data,0,LH_ColClose),BE14-1)*UnitFactor)))</f>
        <v/>
      </c>
      <c r="X14" s="17" t="str">
        <f aca="false">IF(AH14=0,"",(MAX(0,BA14-BN14)-MAX(0,BB14-BN14))*HoursPerDay)</f>
        <v/>
      </c>
      <c r="Y14" s="17" t="str">
        <f aca="false">IF(AH14=0,"",IF(NOT(LH_Ready),"",IF(BD14=0,N14,IF(PFYDate&lt;$F14,N14-N(T14)-N(U14),X14-N(U14)))))</f>
        <v/>
      </c>
      <c r="Z14" s="16" t="str">
        <f aca="false">IF(OR(AH14=0,Y14=""),"",IF(Y14&gt;0,"Yes","No"))</f>
        <v/>
      </c>
      <c r="AA14" s="16" t="str">
        <f aca="false">IF(AH14=0,IF(LEN($A14&amp;$B14)=0,"","FIX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month")&amp;IF(BD14=0,";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EH)",""),IF(AT14="None",R14,"Not yet - first day on "&amp;TEXT(S14,"dd/mm/yyyy")))))))))</f>
        <v/>
      </c>
      <c r="AB14" s="17" t="str">
        <f aca="false">IF(OR(AH14=0,T14=""),"",MAX(0,BB14-BN14)*HoursPerDay-T14)</f>
        <v/>
      </c>
      <c r="AC14" s="16" t="str">
        <f aca="false">IF(AH14=0,"",BD14)</f>
        <v/>
      </c>
      <c r="AD14" s="16" t="str">
        <f aca="false">IF(AH14=0,"",TRIM(IF(OR(ISTEXT($F14),ISTEXT($H14),ISTEXT($I14),ISTEXT($G14),ISTEXT($J14),ISTEXT($D14)),"A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J14&gt;=1,IF(AJ14&gt;=3,AP14,IF(AJ14=2,AO14,AN14))&lt;&gt;IF($C14="","",IF(OR(ISNUMBER(SEARCH("full",$C14)),UPPER(TRIM($C14))="FT",UPPER(TRIM($C14))="FTE"),"Full-Time",IF(OR(ISNUMBER(SEARCH("part",$C14)),UPPER(TRIM($C14))="PT",UPPER(TRIM($C14))="PTE"),"Part-Time",IF(OR(ISNUMBER(SEARCH("cas",$C14)),UPPER(TRIM($C14))="CAS"),"Casual","Unknown"))))),"EmploymentType does not match latest start date ("&amp;IF(AJ14&gt;=3,AP14,IF(AJ14=2,AO14,AN14))&amp;"). ","")&amp;IF(AND(AJ14&gt;=1,AK14&lt;&gt;$F14),"Earliest type date should equal StartDate. ","")&amp;IF(AND(AJ14&gt;=2,AK14=AL14),"Two types start on the same date. ","")&amp;IF(AND(OR(ISNUMBER(SEARCH("part",$C14)),UPPER(TRIM($C14))="PT",UPPER(TRIM($C14))="PTE"),$P14=""),"Part-time: enter PT Hrs/Week (blank = 24+). ","")))</f>
        <v/>
      </c>
      <c r="AE14" s="17" t="str">
        <f aca="false">IF(AH14=0,"",O14-MAX(0,BI14-BN14))</f>
        <v/>
      </c>
      <c r="AF14" s="14" t="str">
        <f aca="false">IF(OR(AH14=0,AE14="",N(AE14)=0,BJ14=""),"",EDATE(AI14,BJ14))</f>
        <v/>
      </c>
      <c r="AG14" s="12"/>
      <c r="AH14" s="16" t="n">
        <f aca="false">IF(OR(LEN($A14&amp;$B14)=0,$F14=""),0,1)</f>
        <v>0</v>
      </c>
      <c r="AI14" s="14" t="str">
        <f aca="false">IF(AH14=0,"",IF($J14&lt;&gt;"",$J14,IF(OR(CasualCounts="Yes",COUNT($G14:$I14)=0,COUNT($H14:$I14)=0),$F14,MIN($H14:$I14))))</f>
        <v/>
      </c>
      <c r="AJ14" s="16" t="str">
        <f aca="false">IF(AH14=0,"",COUNT($G14:$I14))</f>
        <v/>
      </c>
      <c r="AK14" s="14" t="str">
        <f aca="false">IF(AH14=0,"",IFERROR(SMALL($G14:$I14,1),""))</f>
        <v/>
      </c>
      <c r="AL14" s="14" t="str">
        <f aca="false">IF(AH14=0,"",IFERROR(SMALL($G14:$I14,2),""))</f>
        <v/>
      </c>
      <c r="AM14" s="14" t="str">
        <f aca="false">IF(AH14=0,"",IFERROR(SMALL($G14:$I14,3),""))</f>
        <v/>
      </c>
      <c r="AN14" s="16" t="str">
        <f aca="false">IF(AH14=0,"",IF(AK14="","",IF(AK14=$H14,"Part-Time",IF(AK14=$I14,"Full-Time","Casual"))))</f>
        <v/>
      </c>
      <c r="AO14" s="16" t="str">
        <f aca="false">IF(AH14=0,"",IF(AL14="","",IF(AL14=$H14,"Part-Time",IF(AL14=$I14,"Full-Time","Casual"))))</f>
        <v/>
      </c>
      <c r="AP14" s="16" t="str">
        <f aca="false">IF(AH14=0,"",IF(AM14="","",IF(AM14=$H14,"Part-Time",IF(AM14=$I14,"Full-Time","Casual"))))</f>
        <v/>
      </c>
      <c r="AQ14" s="16" t="str">
        <f aca="false">IF(AH14=0,"",IF(AJ14=0,IF(OR(ISNUMBER(SEARCH("full",$C14)),UPPER(TRIM($C14))="FT",UPPER(TRIM($C14))="FTE"),"FT",IF(AND(OR(ISNUMBER(SEARCH("part",$C14)),UPPER(TRIM($C14))="PT",UPPER(TRIM($C14))="PTE"),OR($P14="",N($P14)&gt;=PT_MinHours)),"PT","None")),IF(OR(ISNUMBER(SEARCH("full",AN14)),UPPER(TRIM(AN14))="FT",UPPER(TRIM(AN14))="FTE"),"FT",IF(AND(OR(ISNUMBER(SEARCH("part",AN14)),UPPER(TRIM(AN14))="PT",UPPER(TRIM(AN14))="PTE"),OR($P14="",N($P14)&gt;=PT_MinHours)),"PT","None"))))</f>
        <v/>
      </c>
      <c r="AR14" s="16" t="str">
        <f aca="false">IF(AH14=0,"",IF(AJ14&lt;2,"",IF(OR(ISNUMBER(SEARCH("full",AO14)),UPPER(TRIM(AO14))="FT",UPPER(TRIM(AO14))="FTE"),"FT",IF(AND(OR(ISNUMBER(SEARCH("part",AO14)),UPPER(TRIM(AO14))="PT",UPPER(TRIM(AO14))="PTE"),OR($P14="",N($P14)&gt;=PT_MinHours)),"PT","None"))))</f>
        <v/>
      </c>
      <c r="AS14" s="16" t="str">
        <f aca="false">IF(AH14=0,"",IF(AJ14&lt;3,"",IF(OR(ISNUMBER(SEARCH("full",AP14)),UPPER(TRIM(AP14))="FT",UPPER(TRIM(AP14))="FTE"),"FT",IF(AND(OR(ISNUMBER(SEARCH("part",AP14)),UPPER(TRIM(AP14))="PT",UPPER(TRIM(AP14))="PTE"),OR($P14="",N($P14)&gt;=PT_MinHours)),"PT","None"))))</f>
        <v/>
      </c>
      <c r="AT14" s="16" t="str">
        <f aca="false">IF(AH14=0,"",IF(AND(AJ14&gt;=3,AM14&lt;=AsOfDate),AS14,IF(AND(AJ14&gt;=2,AL14&lt;=AsOfDate),AR14,AQ14)))</f>
        <v/>
      </c>
      <c r="AU14" s="16" t="str">
        <f aca="false">IF(AH14=0,"",IF(AsOfDate&lt;AI14,-1,12*(YEAR(AsOfDate)-YEAR(AI14))+MONTH(AsOfDate)-MONTH(AI14)-IF(DAY(AsOfDate)&lt;MIN(DAY(AI14),DAY(EOMONTH(AsOfDate,0))),1,0)))</f>
        <v/>
      </c>
      <c r="AV14" s="16" t="str">
        <f aca="false">IF(AH14=0,"",IF(OR(AJ14&lt;2,AL14&gt;AsOfDate),AU14,IF((AL14-1)&lt;AI14,-1,12*(YEAR((AL14-1))-YEAR(AI14))+MONTH((AL14-1))-MONTH(AI14)-IF(DAY((AL14-1))&lt;MIN(DAY(AI14),DAY(EOMONTH((AL14-1),0))),1,0))))</f>
        <v/>
      </c>
      <c r="AW14" s="16" t="str">
        <f aca="false">IF(AH14=0,"",IF(OR(AJ14&lt;3,AM14&gt;AsOfDate),AU14,IF((AM14-1)&lt;AI14,-1,12*(YEAR((AM14-1))-YEAR(AI14))+MONTH((AM14-1))-MONTH(AI14)-IF(DAY((AM14-1))&lt;MIN(DAY(AI14),DAY(EOMONTH((AM14-1),0))),1,0))))</f>
        <v/>
      </c>
      <c r="AX14" s="16" t="str">
        <f aca="false">IF(AH14=0,"",IF(PFYDate&lt;AI14,-1,12*(YEAR(PFYDate)-YEAR(AI14))+MONTH(PFYDate)-MONTH(AI14)-IF(DAY(PFYDate)&lt;MIN(DAY(AI14),DAY(EOMONTH(PFYDate,0))),1,0)))</f>
        <v/>
      </c>
      <c r="AY14" s="16" t="str">
        <f aca="false">IF(AH14=0,"",IF(OR(AJ14&lt;2,AL14&gt;PFYDate),AX14,IF((AL14-1)&lt;AI14,-1,12*(YEAR((AL14-1))-YEAR(AI14))+MONTH((AL14-1))-MONTH(AI14)-IF(DAY((AL14-1))&lt;MIN(DAY(AI14),DAY(EOMONTH((AL14-1),0))),1,0))))</f>
        <v/>
      </c>
      <c r="AZ14" s="16" t="str">
        <f aca="false">IF(AH14=0,"",IF(OR(AJ14&lt;3,AM14&gt;PFYDate),AX14,IF((AM14-1)&lt;AI14,-1,12*(YEAR((AM14-1))-YEAR(AI14))+MONTH((AM14-1))-MONTH(AI14)-IF(DAY((AM14-1))&lt;MIN(DAY(AI14),DAY(EOMONTH((AM14-1),0))),1,0))))</f>
        <v/>
      </c>
      <c r="BA14" s="16" t="str">
        <f aca="false">IF(AH14=0,"",IF(AQ14="FT",IF(AV14&lt;FT_First,0,IF(AV14&lt;FT_Y5,1+INT((AV14-FT_First)/FT_Int1),FT_PreY5+FT_PerYear*INT((AV14-FT_Y5)/12)+FT_AnnivDays+INT(MOD(AV14-FT_Y5,12)/FT_Int2)-IF(EDATE(AI14,FT_Y5)&lt;PolicyDate,FT_AnnivDays-1,0))),IF(AQ14="PT",IF(AV14&lt;PT_First,0,1+INT((AV14-PT_First)/PT_Int)),0))+IF(AND(AJ14&gt;=2,AL14&lt;=AsOfDate),IF(AR14="FT",IF(AW14&lt;FT_First,0,IF(AW14&lt;FT_Y5,1+INT((AW14-FT_First)/FT_Int1),FT_PreY5+FT_PerYear*INT((AW14-FT_Y5)/12)+FT_AnnivDays+INT(MOD(AW14-FT_Y5,12)/FT_Int2)-IF(EDATE(AI14,FT_Y5)&lt;PolicyDate,FT_AnnivDays-1,0))),IF(AR14="PT",IF(AW14&lt;PT_First,0,1+INT((AW14-PT_First)/PT_Int)),0))-IF(AR14="FT",IF(AV14&lt;FT_First,0,IF(AV14&lt;FT_Y5,1+INT((AV14-FT_First)/FT_Int1),FT_PreY5+FT_PerYear*INT((AV14-FT_Y5)/12)+FT_AnnivDays+INT(MOD(AV14-FT_Y5,12)/FT_Int2)-IF(EDATE(AI14,FT_Y5)&lt;PolicyDate,FT_AnnivDays-1,0))),IF(AR14="PT",IF(AV14&lt;PT_First,0,1+INT((AV14-PT_First)/PT_Int)),0)),0)+IF(AND(AJ14&gt;=3,AM14&lt;=AsOfDate),IF(AS14="FT",IF(AU14&lt;FT_First,0,IF(AU14&lt;FT_Y5,1+INT((AU14-FT_First)/FT_Int1),FT_PreY5+FT_PerYear*INT((AU14-FT_Y5)/12)+FT_AnnivDays+INT(MOD(AU14-FT_Y5,12)/FT_Int2)-IF(EDATE(AI14,FT_Y5)&lt;PolicyDate,FT_AnnivDays-1,0))),IF(AS14="PT",IF(AU14&lt;PT_First,0,1+INT((AU14-PT_First)/PT_Int)),0))-IF(AS14="FT",IF(AW14&lt;FT_First,0,IF(AW14&lt;FT_Y5,1+INT((AW14-FT_First)/FT_Int1),FT_PreY5+FT_PerYear*INT((AW14-FT_Y5)/12)+FT_AnnivDays+INT(MOD(AW14-FT_Y5,12)/FT_Int2)-IF(EDATE(AI14,FT_Y5)&lt;PolicyDate,FT_AnnivDays-1,0))),IF(AS14="PT",IF(AW14&lt;PT_First,0,1+INT((AW14-PT_First)/PT_Int)),0)),0))</f>
        <v/>
      </c>
      <c r="BB14" s="16" t="str">
        <f aca="false">IF(AH14=0,"",IF(AQ14="FT",IF(AY14&lt;FT_First,0,IF(AY14&lt;FT_Y5,1+INT((AY14-FT_First)/FT_Int1),FT_PreY5+FT_PerYear*INT((AY14-FT_Y5)/12)+FT_AnnivDays+INT(MOD(AY14-FT_Y5,12)/FT_Int2)-IF(EDATE(AI14,FT_Y5)&lt;PolicyDate,FT_AnnivDays-1,0))),IF(AQ14="PT",IF(AY14&lt;PT_First,0,1+INT((AY14-PT_First)/PT_Int)),0))+IF(AND(AJ14&gt;=2,AL14&lt;=PFYDate),IF(AR14="FT",IF(AZ14&lt;FT_First,0,IF(AZ14&lt;FT_Y5,1+INT((AZ14-FT_First)/FT_Int1),FT_PreY5+FT_PerYear*INT((AZ14-FT_Y5)/12)+FT_AnnivDays+INT(MOD(AZ14-FT_Y5,12)/FT_Int2)-IF(EDATE(AI14,FT_Y5)&lt;PolicyDate,FT_AnnivDays-1,0))),IF(AR14="PT",IF(AZ14&lt;PT_First,0,1+INT((AZ14-PT_First)/PT_Int)),0))-IF(AR14="FT",IF(AY14&lt;FT_First,0,IF(AY14&lt;FT_Y5,1+INT((AY14-FT_First)/FT_Int1),FT_PreY5+FT_PerYear*INT((AY14-FT_Y5)/12)+FT_AnnivDays+INT(MOD(AY14-FT_Y5,12)/FT_Int2)-IF(EDATE(AI14,FT_Y5)&lt;PolicyDate,FT_AnnivDays-1,0))),IF(AR14="PT",IF(AY14&lt;PT_First,0,1+INT((AY14-PT_First)/PT_Int)),0)),0)+IF(AND(AJ14&gt;=3,AM14&lt;=PFYDate),IF(AS14="FT",IF(AX14&lt;FT_First,0,IF(AX14&lt;FT_Y5,1+INT((AX14-FT_First)/FT_Int1),FT_PreY5+FT_PerYear*INT((AX14-FT_Y5)/12)+FT_AnnivDays+INT(MOD(AX14-FT_Y5,12)/FT_Int2)-IF(EDATE(AI14,FT_Y5)&lt;PolicyDate,FT_AnnivDays-1,0))),IF(AS14="PT",IF(AX14&lt;PT_First,0,1+INT((AX14-PT_First)/PT_Int)),0))-IF(AS14="FT",IF(AZ14&lt;FT_First,0,IF(AZ14&lt;FT_Y5,1+INT((AZ14-FT_First)/FT_Int1),FT_PreY5+FT_PerYear*INT((AZ14-FT_Y5)/12)+FT_AnnivDays+INT(MOD(AZ14-FT_Y5,12)/FT_Int2)-IF(EDATE(AI14,FT_Y5)&lt;PolicyDate,FT_AnnivDays-1,0))),IF(AS14="PT",IF(AZ14&lt;PT_First,0,1+INT((AZ14-PT_First)/PT_Int)),0)),0))</f>
        <v/>
      </c>
      <c r="BC14" s="16" t="str">
        <f aca="false">IF(AH14=0,"",IF(AT14="FT",IF(AU14&lt;FT_First,FT_First,IF(AU14&lt;FT_Y5,MIN(FT_Y5,FT_First+FT_Int1*(INT((AU14-FT_First)/FT_Int1)+1)),FT_Y5+12*INT((AU14-FT_Y5)/12)+FT_Int2*(INT(MOD(AU14-FT_Y5,12)/FT_Int2)+1))),IF(AT14="PT",IF(AU14&lt;PT_First,PT_First,PT_First+PT_Int*(INT((AU14-PT_First)/PT_Int)+1)),"")))</f>
        <v/>
      </c>
      <c r="BD14" s="16" t="str">
        <f aca="false">IF(AH14=0,"",IF(NOT(LH_Ready),0,COUNTIFS(INDEX(LH_Data,0,LH_ColFirst),$A14,INDEX(LH_Data,0,LH_ColSur),$B14,INDEX(LH_Data,0,LH_ColCat),BonusCat)))</f>
        <v/>
      </c>
      <c r="BE14" s="16" t="str">
        <f aca="false">IF(AH14=0,"",IF(OR(NOT(LH_Ready),BD14=0),0,SUMPRODUCT(MAX((INDEX(LH_Data,0,LH_ColFirst)=$A14)*(INDEX(LH_Data,0,LH_ColSur)=$B14)*(INDEX(LH_Data,0,LH_ColCat)=BonusCat)*ROW(LH_Data)))))</f>
        <v/>
      </c>
      <c r="BF14" s="16" t="str">
        <f aca="false">IF(AH14=0,"",IF(EOMONTH(AsOfDate,-1)&lt;AI14,-1,12*(YEAR(EOMONTH(AsOfDate,-1))-YEAR(AI14))+MONTH(EOMONTH(AsOfDate,-1))-MONTH(AI14)-IF(DAY(EOMONTH(AsOfDate,-1))&lt;MIN(DAY(AI14),DAY(EOMONTH(EOMONTH(AsOfDate,-1),0))),1,0)))</f>
        <v/>
      </c>
      <c r="BG14" s="16" t="str">
        <f aca="false">IF(AH14=0,"",IF(OR(AJ14&lt;2,AL14&gt;EOMONTH(AsOfDate,-1)),BF14,IF((AL14-1)&lt;AI14,-1,12*(YEAR((AL14-1))-YEAR(AI14))+MONTH((AL14-1))-MONTH(AI14)-IF(DAY((AL14-1))&lt;MIN(DAY(AI14),DAY(EOMONTH((AL14-1),0))),1,0))))</f>
        <v/>
      </c>
      <c r="BH14" s="16" t="str">
        <f aca="false">IF(AH14=0,"",IF(OR(AJ14&lt;3,AM14&gt;EOMONTH(AsOfDate,-1)),BF14,IF((AM14-1)&lt;AI14,-1,12*(YEAR((AM14-1))-YEAR(AI14))+MONTH((AM14-1))-MONTH(AI14)-IF(DAY((AM14-1))&lt;MIN(DAY(AI14),DAY(EOMONTH((AM14-1),0))),1,0))))</f>
        <v/>
      </c>
      <c r="BI14" s="16" t="str">
        <f aca="false">IF(AH14=0,"",IF(AQ14="FT",IF(BG14&lt;FT_First,0,IF(BG14&lt;FT_Y5,1+INT((BG14-FT_First)/FT_Int1),FT_PreY5+FT_PerYear*INT((BG14-FT_Y5)/12)+FT_AnnivDays+INT(MOD(BG14-FT_Y5,12)/FT_Int2)-IF(EDATE(AI14,FT_Y5)&lt;PolicyDate,FT_AnnivDays-1,0))),IF(AQ14="PT",IF(BG14&lt;PT_First,0,1+INT((BG14-PT_First)/PT_Int)),0))+IF(AND(AJ14&gt;=2,AL14&lt;=EOMONTH(AsOfDate,-1)),IF(AR14="FT",IF(BH14&lt;FT_First,0,IF(BH14&lt;FT_Y5,1+INT((BH14-FT_First)/FT_Int1),FT_PreY5+FT_PerYear*INT((BH14-FT_Y5)/12)+FT_AnnivDays+INT(MOD(BH14-FT_Y5,12)/FT_Int2)-IF(EDATE(AI14,FT_Y5)&lt;PolicyDate,FT_AnnivDays-1,0))),IF(AR14="PT",IF(BH14&lt;PT_First,0,1+INT((BH14-PT_First)/PT_Int)),0))-IF(AR14="FT",IF(BG14&lt;FT_First,0,IF(BG14&lt;FT_Y5,1+INT((BG14-FT_First)/FT_Int1),FT_PreY5+FT_PerYear*INT((BG14-FT_Y5)/12)+FT_AnnivDays+INT(MOD(BG14-FT_Y5,12)/FT_Int2)-IF(EDATE(AI14,FT_Y5)&lt;PolicyDate,FT_AnnivDays-1,0))),IF(AR14="PT",IF(BG14&lt;PT_First,0,1+INT((BG14-PT_First)/PT_Int)),0)),0)+IF(AND(AJ14&gt;=3,AM14&lt;=EOMONTH(AsOfDate,-1)),IF(AS14="FT",IF(BF14&lt;FT_First,0,IF(BF14&lt;FT_Y5,1+INT((BF14-FT_First)/FT_Int1),FT_PreY5+FT_PerYear*INT((BF14-FT_Y5)/12)+FT_AnnivDays+INT(MOD(BF14-FT_Y5,12)/FT_Int2)-IF(EDATE(AI14,FT_Y5)&lt;PolicyDate,FT_AnnivDays-1,0))),IF(AS14="PT",IF(BF14&lt;PT_First,0,1+INT((BF14-PT_First)/PT_Int)),0))-IF(AS14="FT",IF(BH14&lt;FT_First,0,IF(BH14&lt;FT_Y5,1+INT((BH14-FT_First)/FT_Int1),FT_PreY5+FT_PerYear*INT((BH14-FT_Y5)/12)+FT_AnnivDays+INT(MOD(BH14-FT_Y5,12)/FT_Int2)-IF(EDATE(AI14,FT_Y5)&lt;PolicyDate,FT_AnnivDays-1,0))),IF(AS14="PT",IF(BH14&lt;PT_First,0,1+INT((BH14-PT_First)/PT_Int)),0)),0))</f>
        <v/>
      </c>
      <c r="BJ14" s="16" t="str">
        <f aca="false">IF(AH14=0,"",IF(AT14="FT",IF(AU14&lt;FT_First,"",IF(AU14&lt;FT_Y5,FT_First+FT_Int1*INT((AU14-FT_First)/FT_Int1),FT_Y5+FT_Int2*INT((AU14-FT_Y5)/FT_Int2))),IF(AT14="PT",IF(AU14&lt;PT_First,"",PT_First+PT_Int*INT((AU14-PT_First)/PT_Int)),"")))</f>
        <v/>
      </c>
      <c r="BK14" s="16" t="str">
        <f aca="false">IF(AH14=0,"",IF((SchemeStart-1)&lt;AI14,-1,12*(YEAR((SchemeStart-1))-YEAR(AI14))+MONTH((SchemeStart-1))-MONTH(AI14)-IF(DAY((SchemeStart-1))&lt;MIN(DAY(AI14),DAY(EOMONTH((SchemeStart-1),0))),1,0)))</f>
        <v/>
      </c>
      <c r="BL14" s="16" t="str">
        <f aca="false">IF(AH14=0,"",IF(OR(AJ14&lt;2,AL14&gt;(SchemeStart-1)),BK14,IF((AL14-1)&lt;AI14,-1,12*(YEAR((AL14-1))-YEAR(AI14))+MONTH((AL14-1))-MONTH(AI14)-IF(DAY((AL14-1))&lt;MIN(DAY(AI14),DAY(EOMONTH((AL14-1),0))),1,0))))</f>
        <v/>
      </c>
      <c r="BM14" s="16" t="str">
        <f aca="false">IF(AH14=0,"",IF(OR(AJ14&lt;3,AM14&gt;(SchemeStart-1)),BK14,IF((AM14-1)&lt;AI14,-1,12*(YEAR((AM14-1))-YEAR(AI14))+MONTH((AM14-1))-MONTH(AI14)-IF(DAY((AM14-1))&lt;MIN(DAY(AI14),DAY(EOMONTH((AM14-1),0))),1,0))))</f>
        <v/>
      </c>
      <c r="BN14" s="16" t="str">
        <f aca="false">IF(AH14=0,"",IF(AQ14="FT",IF(BL14&lt;FT_First,0,IF(BL14&lt;FT_Y5,1+INT((BL14-FT_First)/FT_Int1),FT_PreY5+FT_PerYear*INT((BL14-FT_Y5)/12)+FT_AnnivDays+INT(MOD(BL14-FT_Y5,12)/FT_Int2)-IF(EDATE(AI14,FT_Y5)&lt;PolicyDate,FT_AnnivDays-1,0))),IF(AQ14="PT",IF(BL14&lt;PT_First,0,1+INT((BL14-PT_First)/PT_Int)),0))+IF(AND(AJ14&gt;=2,AL14&lt;=(SchemeStart-1)),IF(AR14="FT",IF(BM14&lt;FT_First,0,IF(BM14&lt;FT_Y5,1+INT((BM14-FT_First)/FT_Int1),FT_PreY5+FT_PerYear*INT((BM14-FT_Y5)/12)+FT_AnnivDays+INT(MOD(BM14-FT_Y5,12)/FT_Int2)-IF(EDATE(AI14,FT_Y5)&lt;PolicyDate,FT_AnnivDays-1,0))),IF(AR14="PT",IF(BM14&lt;PT_First,0,1+INT((BM14-PT_First)/PT_Int)),0))-IF(AR14="FT",IF(BL14&lt;FT_First,0,IF(BL14&lt;FT_Y5,1+INT((BL14-FT_First)/FT_Int1),FT_PreY5+FT_PerYear*INT((BL14-FT_Y5)/12)+FT_AnnivDays+INT(MOD(BL14-FT_Y5,12)/FT_Int2)-IF(EDATE(AI14,FT_Y5)&lt;PolicyDate,FT_AnnivDays-1,0))),IF(AR14="PT",IF(BL14&lt;PT_First,0,1+INT((BL14-PT_First)/PT_Int)),0)),0)+IF(AND(AJ14&gt;=3,AM14&lt;=(SchemeStart-1)),IF(AS14="FT",IF(BK14&lt;FT_First,0,IF(BK14&lt;FT_Y5,1+INT((BK14-FT_First)/FT_Int1),FT_PreY5+FT_PerYear*INT((BK14-FT_Y5)/12)+FT_AnnivDays+INT(MOD(BK14-FT_Y5,12)/FT_Int2)-IF(EDATE(AI14,FT_Y5)&lt;PolicyDate,FT_AnnivDays-1,0))),IF(AS14="PT",IF(BK14&lt;PT_First,0,1+INT((BK14-PT_First)/PT_Int)),0))-IF(AS14="FT",IF(BM14&lt;FT_First,0,IF(BM14&lt;FT_Y5,1+INT((BM14-FT_First)/FT_Int1),FT_PreY5+FT_PerYear*INT((BM14-FT_Y5)/12)+FT_AnnivDays+INT(MOD(BM14-FT_Y5,12)/FT_Int2)-IF(EDATE(AI14,FT_Y5)&lt;PolicyDate,FT_AnnivDays-1,0))),IF(AS14="PT",IF(BM14&lt;PT_First,0,1+INT((BM14-PT_First)/PT_Int)),0)),0))</f>
        <v/>
      </c>
      <c r="BO14" s="0" t="str">
        <f aca="false">IF(LEN($A14&amp;$B14)=0,"",$A14&amp;" "&amp;$B14)</f>
        <v/>
      </c>
    </row>
    <row r="15" customFormat="false" ht="15" hidden="false" customHeight="false" outlineLevel="0" collapsed="false">
      <c r="A15" s="12"/>
      <c r="B15" s="12"/>
      <c r="C15" s="12"/>
      <c r="D15" s="13"/>
      <c r="E15" s="14" t="str">
        <f aca="false">IF(OR(AH15=0,$D15=""),"",DATE(YEAR(AsOfDate)+IF(DATE(YEAR(AsOfDate),MONTH($D15),DAY($D15))&lt;=AsOfDate,1,0),MONTH($D15),DAY($D15)))</f>
        <v/>
      </c>
      <c r="F15" s="13"/>
      <c r="G15" s="13"/>
      <c r="H15" s="13"/>
      <c r="I15" s="13"/>
      <c r="J15" s="13"/>
      <c r="K15" s="14" t="str">
        <f aca="false">IF(AH15=0,"",DATE(YEAR(AsOfDate)+IF(DATE(YEAR(AsOfDate),MONTH(AI15),DAY(AI15))&lt;=AsOfDate,1,0),MONTH(AI15),DAY(AI15)))</f>
        <v/>
      </c>
      <c r="L15" s="15" t="str">
        <f aca="false">IF(AH15=0,"",ROUND((AsOfDate-AI15)/365.25,1))</f>
        <v/>
      </c>
      <c r="M15" s="16" t="str">
        <f aca="false">IF(AH15=0,"",IF(AsOfDate&lt;AI15,"-",DATEDIF(AI15,AsOfDate,"y")&amp;"y "&amp;DATEDIF(AI15,AsOfDate,"ym")&amp;"m "&amp;DATEDIF(AI15,AsOfDate,"md")&amp;"d"))</f>
        <v/>
      </c>
      <c r="N15" s="17" t="str">
        <f aca="false">IF(AH15=0,"",O15*HoursPerDay)</f>
        <v/>
      </c>
      <c r="O15" s="17" t="str">
        <f aca="false">IF(AH15=0,"",MAX(0,BA15-BN15))</f>
        <v/>
      </c>
      <c r="P15" s="18"/>
      <c r="Q15" s="16" t="str">
        <f aca="false">IF(AH15=0,"",IF(AJ15&lt;2,"",AN15&amp;" to "&amp;AO15&amp;" on "&amp;TEXT(AL15,"dd/mm/yyyy")&amp;IF(AL15&gt;AsOfDate," (future)",IF(AQ15=AR15,"",IF(AR15="None"," - STOPPED accruing",IF(AQ15="None"," - commencement for Bonus Leave"," - pathway changed"))))&amp;IF(AJ15&lt;3,"","; "&amp;AO15&amp;" to "&amp;AP15&amp;" on "&amp;TEXT(AM15,"dd/mm/yyyy")&amp;IF(AM15&gt;AsOfDate," (future)",IF(AR15=AS15,"",IF(AS15="None"," - STOPPED accruing",IF(AR15="None"," - commencement for Bonus Leave"," - pathway changed")))))))</f>
        <v/>
      </c>
      <c r="R15" s="16" t="str">
        <f aca="false">IF(AH15=0,"",IF(AT15="None",IF(O15&gt;0,"No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IF(AH15=0,"",IF(AT15="None","",EDATE(AI15,BC15)))</f>
        <v/>
      </c>
      <c r="T15" s="17" t="str">
        <f aca="false">IF(AH15=0,"",IF(NOT(LH_Ready),"",IF(AI15&gt;PFYDate,0,IF(LH_ColPeriod=0,W15-U15+V15,SUMIFS(INDEX(LH_Data,0,LH_ColAcc),INDEX(LH_Data,0,LH_ColFirst),$A15,INDEX(LH_Data,0,LH_ColSur),$B15,INDEX(LH_Data,0,LH_ColCat),BonusCat,INDEX(LH_Data,0,LH_ColPeriod),LH_OpenLabel)*UnitFactor))))</f>
        <v/>
      </c>
      <c r="U15" s="17" t="str">
        <f aca="false">IF(AH15=0,"",IF(NOT(LH_Ready),"",SUMIFS(INDEX(LH_Data,0,LH_ColAcc),INDEX(LH_Data,0,LH_ColFirst),$A15,INDEX(LH_Data,0,LH_ColSur),$B15,INDEX(LH_Data,0,LH_ColCat),BonusCat,INDEX(LH_Data,0,LH_ColStart),"&gt;="&amp;AI15)*UnitFactor))</f>
        <v/>
      </c>
      <c r="V15" s="17" t="str">
        <f aca="false">IF(AH15=0,"",IF(NOT(LH_Ready),"",SUMIFS(INDEX(LH_Data,0,LH_ColTaken),INDEX(LH_Data,0,LH_ColFirst),$A15,INDEX(LH_Data,0,LH_ColSur),$B15,INDEX(LH_Data,0,LH_ColCat),BonusCat,INDEX(LH_Data,0,LH_ColStart),"&gt;="&amp;AI15)*UnitFactor))</f>
        <v/>
      </c>
      <c r="W15" s="17" t="str">
        <f aca="false">IF(AH15=0,"",IF(NOT(LH_Ready),"",IF(BE15=0,0,INDEX(INDEX(LH_Data,0,LH_ColClose),BE15-1)*UnitFactor)))</f>
        <v/>
      </c>
      <c r="X15" s="17" t="str">
        <f aca="false">IF(AH15=0,"",(MAX(0,BA15-BN15)-MAX(0,BB15-BN15))*HoursPerDay)</f>
        <v/>
      </c>
      <c r="Y15" s="17" t="str">
        <f aca="false">IF(AH15=0,"",IF(NOT(LH_Ready),"",IF(BD15=0,N15,IF(PFYDate&lt;$F15,N15-N(T15)-N(U15),X15-N(U15)))))</f>
        <v/>
      </c>
      <c r="Z15" s="16" t="str">
        <f aca="false">IF(OR(AH15=0,Y15=""),"",IF(Y15&gt;0,"Yes","No"))</f>
        <v/>
      </c>
      <c r="AA15" s="16" t="str">
        <f aca="false">IF(AH15=0,IF(LEN($A15&amp;$B15)=0,"","FIX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month")&amp;IF(BD15=0,";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EH)",""),IF(AT15="None",R15,"Not yet - first day on "&amp;TEXT(S15,"dd/mm/yyyy")))))))))</f>
        <v/>
      </c>
      <c r="AB15" s="17" t="str">
        <f aca="false">IF(OR(AH15=0,T15=""),"",MAX(0,BB15-BN15)*HoursPerDay-T15)</f>
        <v/>
      </c>
      <c r="AC15" s="16" t="str">
        <f aca="false">IF(AH15=0,"",BD15)</f>
        <v/>
      </c>
      <c r="AD15" s="16" t="str">
        <f aca="false">IF(AH15=0,"",TRIM(IF(OR(ISTEXT($F15),ISTEXT($H15),ISTEXT($I15),ISTEXT($G15),ISTEXT($J15),ISTEXT($D15)),"A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J15&gt;=1,IF(AJ15&gt;=3,AP15,IF(AJ15=2,AO15,AN15))&lt;&gt;IF($C15="","",IF(OR(ISNUMBER(SEARCH("full",$C15)),UPPER(TRIM($C15))="FT",UPPER(TRIM($C15))="FTE"),"Full-Time",IF(OR(ISNUMBER(SEARCH("part",$C15)),UPPER(TRIM($C15))="PT",UPPER(TRIM($C15))="PTE"),"Part-Time",IF(OR(ISNUMBER(SEARCH("cas",$C15)),UPPER(TRIM($C15))="CAS"),"Casual","Unknown"))))),"EmploymentType does not match latest start date ("&amp;IF(AJ15&gt;=3,AP15,IF(AJ15=2,AO15,AN15))&amp;"). ","")&amp;IF(AND(AJ15&gt;=1,AK15&lt;&gt;$F15),"Earliest type date should equal StartDate. ","")&amp;IF(AND(AJ15&gt;=2,AK15=AL15),"Two types start on the same date. ","")&amp;IF(AND(OR(ISNUMBER(SEARCH("part",$C15)),UPPER(TRIM($C15))="PT",UPPER(TRIM($C15))="PTE"),$P15=""),"Part-time: enter PT Hrs/Week (blank = 24+). ","")))</f>
        <v/>
      </c>
      <c r="AE15" s="17" t="str">
        <f aca="false">IF(AH15=0,"",O15-MAX(0,BI15-BN15))</f>
        <v/>
      </c>
      <c r="AF15" s="14" t="str">
        <f aca="false">IF(OR(AH15=0,AE15="",N(AE15)=0,BJ15=""),"",EDATE(AI15,BJ15))</f>
        <v/>
      </c>
      <c r="AG15" s="12"/>
      <c r="AH15" s="16" t="n">
        <f aca="false">IF(OR(LEN($A15&amp;$B15)=0,$F15=""),0,1)</f>
        <v>0</v>
      </c>
      <c r="AI15" s="14" t="str">
        <f aca="false">IF(AH15=0,"",IF($J15&lt;&gt;"",$J15,IF(OR(CasualCounts="Yes",COUNT($G15:$I15)=0,COUNT($H15:$I15)=0),$F15,MIN($H15:$I15))))</f>
        <v/>
      </c>
      <c r="AJ15" s="16" t="str">
        <f aca="false">IF(AH15=0,"",COUNT($G15:$I15))</f>
        <v/>
      </c>
      <c r="AK15" s="14" t="str">
        <f aca="false">IF(AH15=0,"",IFERROR(SMALL($G15:$I15,1),""))</f>
        <v/>
      </c>
      <c r="AL15" s="14" t="str">
        <f aca="false">IF(AH15=0,"",IFERROR(SMALL($G15:$I15,2),""))</f>
        <v/>
      </c>
      <c r="AM15" s="14" t="str">
        <f aca="false">IF(AH15=0,"",IFERROR(SMALL($G15:$I15,3),""))</f>
        <v/>
      </c>
      <c r="AN15" s="16" t="str">
        <f aca="false">IF(AH15=0,"",IF(AK15="","",IF(AK15=$H15,"Part-Time",IF(AK15=$I15,"Full-Time","Casual"))))</f>
        <v/>
      </c>
      <c r="AO15" s="16" t="str">
        <f aca="false">IF(AH15=0,"",IF(AL15="","",IF(AL15=$H15,"Part-Time",IF(AL15=$I15,"Full-Time","Casual"))))</f>
        <v/>
      </c>
      <c r="AP15" s="16" t="str">
        <f aca="false">IF(AH15=0,"",IF(AM15="","",IF(AM15=$H15,"Part-Time",IF(AM15=$I15,"Full-Time","Casual"))))</f>
        <v/>
      </c>
      <c r="AQ15" s="16" t="str">
        <f aca="false">IF(AH15=0,"",IF(AJ15=0,IF(OR(ISNUMBER(SEARCH("full",$C15)),UPPER(TRIM($C15))="FT",UPPER(TRIM($C15))="FTE"),"FT",IF(AND(OR(ISNUMBER(SEARCH("part",$C15)),UPPER(TRIM($C15))="PT",UPPER(TRIM($C15))="PTE"),OR($P15="",N($P15)&gt;=PT_MinHours)),"PT","None")),IF(OR(ISNUMBER(SEARCH("full",AN15)),UPPER(TRIM(AN15))="FT",UPPER(TRIM(AN15))="FTE"),"FT",IF(AND(OR(ISNUMBER(SEARCH("part",AN15)),UPPER(TRIM(AN15))="PT",UPPER(TRIM(AN15))="PTE"),OR($P15="",N($P15)&gt;=PT_MinHours)),"PT","None"))))</f>
        <v/>
      </c>
      <c r="AR15" s="16" t="str">
        <f aca="false">IF(AH15=0,"",IF(AJ15&lt;2,"",IF(OR(ISNUMBER(SEARCH("full",AO15)),UPPER(TRIM(AO15))="FT",UPPER(TRIM(AO15))="FTE"),"FT",IF(AND(OR(ISNUMBER(SEARCH("part",AO15)),UPPER(TRIM(AO15))="PT",UPPER(TRIM(AO15))="PTE"),OR($P15="",N($P15)&gt;=PT_MinHours)),"PT","None"))))</f>
        <v/>
      </c>
      <c r="AS15" s="16" t="str">
        <f aca="false">IF(AH15=0,"",IF(AJ15&lt;3,"",IF(OR(ISNUMBER(SEARCH("full",AP15)),UPPER(TRIM(AP15))="FT",UPPER(TRIM(AP15))="FTE"),"FT",IF(AND(OR(ISNUMBER(SEARCH("part",AP15)),UPPER(TRIM(AP15))="PT",UPPER(TRIM(AP15))="PTE"),OR($P15="",N($P15)&gt;=PT_MinHours)),"PT","None"))))</f>
        <v/>
      </c>
      <c r="AT15" s="16" t="str">
        <f aca="false">IF(AH15=0,"",IF(AND(AJ15&gt;=3,AM15&lt;=AsOfDate),AS15,IF(AND(AJ15&gt;=2,AL15&lt;=AsOfDate),AR15,AQ15)))</f>
        <v/>
      </c>
      <c r="AU15" s="16" t="str">
        <f aca="false">IF(AH15=0,"",IF(AsOfDate&lt;AI15,-1,12*(YEAR(AsOfDate)-YEAR(AI15))+MONTH(AsOfDate)-MONTH(AI15)-IF(DAY(AsOfDate)&lt;MIN(DAY(AI15),DAY(EOMONTH(AsOfDate,0))),1,0)))</f>
        <v/>
      </c>
      <c r="AV15" s="16" t="str">
        <f aca="false">IF(AH15=0,"",IF(OR(AJ15&lt;2,AL15&gt;AsOfDate),AU15,IF((AL15-1)&lt;AI15,-1,12*(YEAR((AL15-1))-YEAR(AI15))+MONTH((AL15-1))-MONTH(AI15)-IF(DAY((AL15-1))&lt;MIN(DAY(AI15),DAY(EOMONTH((AL15-1),0))),1,0))))</f>
        <v/>
      </c>
      <c r="AW15" s="16" t="str">
        <f aca="false">IF(AH15=0,"",IF(OR(AJ15&lt;3,AM15&gt;AsOfDate),AU15,IF((AM15-1)&lt;AI15,-1,12*(YEAR((AM15-1))-YEAR(AI15))+MONTH((AM15-1))-MONTH(AI15)-IF(DAY((AM15-1))&lt;MIN(DAY(AI15),DAY(EOMONTH((AM15-1),0))),1,0))))</f>
        <v/>
      </c>
      <c r="AX15" s="16" t="str">
        <f aca="false">IF(AH15=0,"",IF(PFYDate&lt;AI15,-1,12*(YEAR(PFYDate)-YEAR(AI15))+MONTH(PFYDate)-MONTH(AI15)-IF(DAY(PFYDate)&lt;MIN(DAY(AI15),DAY(EOMONTH(PFYDate,0))),1,0)))</f>
        <v/>
      </c>
      <c r="AY15" s="16" t="str">
        <f aca="false">IF(AH15=0,"",IF(OR(AJ15&lt;2,AL15&gt;PFYDate),AX15,IF((AL15-1)&lt;AI15,-1,12*(YEAR((AL15-1))-YEAR(AI15))+MONTH((AL15-1))-MONTH(AI15)-IF(DAY((AL15-1))&lt;MIN(DAY(AI15),DAY(EOMONTH((AL15-1),0))),1,0))))</f>
        <v/>
      </c>
      <c r="AZ15" s="16" t="str">
        <f aca="false">IF(AH15=0,"",IF(OR(AJ15&lt;3,AM15&gt;PFYDate),AX15,IF((AM15-1)&lt;AI15,-1,12*(YEAR((AM15-1))-YEAR(AI15))+MONTH((AM15-1))-MONTH(AI15)-IF(DAY((AM15-1))&lt;MIN(DAY(AI15),DAY(EOMONTH((AM15-1),0))),1,0))))</f>
        <v/>
      </c>
      <c r="BA15" s="16" t="str">
        <f aca="false">IF(AH15=0,"",IF(AQ15="FT",IF(AV15&lt;FT_First,0,IF(AV15&lt;FT_Y5,1+INT((AV15-FT_First)/FT_Int1),FT_PreY5+FT_PerYear*INT((AV15-FT_Y5)/12)+FT_AnnivDays+INT(MOD(AV15-FT_Y5,12)/FT_Int2)-IF(EDATE(AI15,FT_Y5)&lt;PolicyDate,FT_AnnivDays-1,0))),IF(AQ15="PT",IF(AV15&lt;PT_First,0,1+INT((AV15-PT_First)/PT_Int)),0))+IF(AND(AJ15&gt;=2,AL15&lt;=AsOfDate),IF(AR15="FT",IF(AW15&lt;FT_First,0,IF(AW15&lt;FT_Y5,1+INT((AW15-FT_First)/FT_Int1),FT_PreY5+FT_PerYear*INT((AW15-FT_Y5)/12)+FT_AnnivDays+INT(MOD(AW15-FT_Y5,12)/FT_Int2)-IF(EDATE(AI15,FT_Y5)&lt;PolicyDate,FT_AnnivDays-1,0))),IF(AR15="PT",IF(AW15&lt;PT_First,0,1+INT((AW15-PT_First)/PT_Int)),0))-IF(AR15="FT",IF(AV15&lt;FT_First,0,IF(AV15&lt;FT_Y5,1+INT((AV15-FT_First)/FT_Int1),FT_PreY5+FT_PerYear*INT((AV15-FT_Y5)/12)+FT_AnnivDays+INT(MOD(AV15-FT_Y5,12)/FT_Int2)-IF(EDATE(AI15,FT_Y5)&lt;PolicyDate,FT_AnnivDays-1,0))),IF(AR15="PT",IF(AV15&lt;PT_First,0,1+INT((AV15-PT_First)/PT_Int)),0)),0)+IF(AND(AJ15&gt;=3,AM15&lt;=AsOfDate),IF(AS15="FT",IF(AU15&lt;FT_First,0,IF(AU15&lt;FT_Y5,1+INT((AU15-FT_First)/FT_Int1),FT_PreY5+FT_PerYear*INT((AU15-FT_Y5)/12)+FT_AnnivDays+INT(MOD(AU15-FT_Y5,12)/FT_Int2)-IF(EDATE(AI15,FT_Y5)&lt;PolicyDate,FT_AnnivDays-1,0))),IF(AS15="PT",IF(AU15&lt;PT_First,0,1+INT((AU15-PT_First)/PT_Int)),0))-IF(AS15="FT",IF(AW15&lt;FT_First,0,IF(AW15&lt;FT_Y5,1+INT((AW15-FT_First)/FT_Int1),FT_PreY5+FT_PerYear*INT((AW15-FT_Y5)/12)+FT_AnnivDays+INT(MOD(AW15-FT_Y5,12)/FT_Int2)-IF(EDATE(AI15,FT_Y5)&lt;PolicyDate,FT_AnnivDays-1,0))),IF(AS15="PT",IF(AW15&lt;PT_First,0,1+INT((AW15-PT_First)/PT_Int)),0)),0))</f>
        <v/>
      </c>
      <c r="BB15" s="16" t="str">
        <f aca="false">IF(AH15=0,"",IF(AQ15="FT",IF(AY15&lt;FT_First,0,IF(AY15&lt;FT_Y5,1+INT((AY15-FT_First)/FT_Int1),FT_PreY5+FT_PerYear*INT((AY15-FT_Y5)/12)+FT_AnnivDays+INT(MOD(AY15-FT_Y5,12)/FT_Int2)-IF(EDATE(AI15,FT_Y5)&lt;PolicyDate,FT_AnnivDays-1,0))),IF(AQ15="PT",IF(AY15&lt;PT_First,0,1+INT((AY15-PT_First)/PT_Int)),0))+IF(AND(AJ15&gt;=2,AL15&lt;=PFYDate),IF(AR15="FT",IF(AZ15&lt;FT_First,0,IF(AZ15&lt;FT_Y5,1+INT((AZ15-FT_First)/FT_Int1),FT_PreY5+FT_PerYear*INT((AZ15-FT_Y5)/12)+FT_AnnivDays+INT(MOD(AZ15-FT_Y5,12)/FT_Int2)-IF(EDATE(AI15,FT_Y5)&lt;PolicyDate,FT_AnnivDays-1,0))),IF(AR15="PT",IF(AZ15&lt;PT_First,0,1+INT((AZ15-PT_First)/PT_Int)),0))-IF(AR15="FT",IF(AY15&lt;FT_First,0,IF(AY15&lt;FT_Y5,1+INT((AY15-FT_First)/FT_Int1),FT_PreY5+FT_PerYear*INT((AY15-FT_Y5)/12)+FT_AnnivDays+INT(MOD(AY15-FT_Y5,12)/FT_Int2)-IF(EDATE(AI15,FT_Y5)&lt;PolicyDate,FT_AnnivDays-1,0))),IF(AR15="PT",IF(AY15&lt;PT_First,0,1+INT((AY15-PT_First)/PT_Int)),0)),0)+IF(AND(AJ15&gt;=3,AM15&lt;=PFYDate),IF(AS15="FT",IF(AX15&lt;FT_First,0,IF(AX15&lt;FT_Y5,1+INT((AX15-FT_First)/FT_Int1),FT_PreY5+FT_PerYear*INT((AX15-FT_Y5)/12)+FT_AnnivDays+INT(MOD(AX15-FT_Y5,12)/FT_Int2)-IF(EDATE(AI15,FT_Y5)&lt;PolicyDate,FT_AnnivDays-1,0))),IF(AS15="PT",IF(AX15&lt;PT_First,0,1+INT((AX15-PT_First)/PT_Int)),0))-IF(AS15="FT",IF(AZ15&lt;FT_First,0,IF(AZ15&lt;FT_Y5,1+INT((AZ15-FT_First)/FT_Int1),FT_PreY5+FT_PerYear*INT((AZ15-FT_Y5)/12)+FT_AnnivDays+INT(MOD(AZ15-FT_Y5,12)/FT_Int2)-IF(EDATE(AI15,FT_Y5)&lt;PolicyDate,FT_AnnivDays-1,0))),IF(AS15="PT",IF(AZ15&lt;PT_First,0,1+INT((AZ15-PT_First)/PT_Int)),0)),0))</f>
        <v/>
      </c>
      <c r="BC15" s="16" t="str">
        <f aca="false">IF(AH15=0,"",IF(AT15="FT",IF(AU15&lt;FT_First,FT_First,IF(AU15&lt;FT_Y5,MIN(FT_Y5,FT_First+FT_Int1*(INT((AU15-FT_First)/FT_Int1)+1)),FT_Y5+12*INT((AU15-FT_Y5)/12)+FT_Int2*(INT(MOD(AU15-FT_Y5,12)/FT_Int2)+1))),IF(AT15="PT",IF(AU15&lt;PT_First,PT_First,PT_First+PT_Int*(INT((AU15-PT_First)/PT_Int)+1)),"")))</f>
        <v/>
      </c>
      <c r="BD15" s="16" t="str">
        <f aca="false">IF(AH15=0,"",IF(NOT(LH_Ready),0,COUNTIFS(INDEX(LH_Data,0,LH_ColFirst),$A15,INDEX(LH_Data,0,LH_ColSur),$B15,INDEX(LH_Data,0,LH_ColCat),BonusCat)))</f>
        <v/>
      </c>
      <c r="BE15" s="16" t="str">
        <f aca="false">IF(AH15=0,"",IF(OR(NOT(LH_Ready),BD15=0),0,SUMPRODUCT(MAX((INDEX(LH_Data,0,LH_ColFirst)=$A15)*(INDEX(LH_Data,0,LH_ColSur)=$B15)*(INDEX(LH_Data,0,LH_ColCat)=BonusCat)*ROW(LH_Data)))))</f>
        <v/>
      </c>
      <c r="BF15" s="16" t="str">
        <f aca="false">IF(AH15=0,"",IF(EOMONTH(AsOfDate,-1)&lt;AI15,-1,12*(YEAR(EOMONTH(AsOfDate,-1))-YEAR(AI15))+MONTH(EOMONTH(AsOfDate,-1))-MONTH(AI15)-IF(DAY(EOMONTH(AsOfDate,-1))&lt;MIN(DAY(AI15),DAY(EOMONTH(EOMONTH(AsOfDate,-1),0))),1,0)))</f>
        <v/>
      </c>
      <c r="BG15" s="16" t="str">
        <f aca="false">IF(AH15=0,"",IF(OR(AJ15&lt;2,AL15&gt;EOMONTH(AsOfDate,-1)),BF15,IF((AL15-1)&lt;AI15,-1,12*(YEAR((AL15-1))-YEAR(AI15))+MONTH((AL15-1))-MONTH(AI15)-IF(DAY((AL15-1))&lt;MIN(DAY(AI15),DAY(EOMONTH((AL15-1),0))),1,0))))</f>
        <v/>
      </c>
      <c r="BH15" s="16" t="str">
        <f aca="false">IF(AH15=0,"",IF(OR(AJ15&lt;3,AM15&gt;EOMONTH(AsOfDate,-1)),BF15,IF((AM15-1)&lt;AI15,-1,12*(YEAR((AM15-1))-YEAR(AI15))+MONTH((AM15-1))-MONTH(AI15)-IF(DAY((AM15-1))&lt;MIN(DAY(AI15),DAY(EOMONTH((AM15-1),0))),1,0))))</f>
        <v/>
      </c>
      <c r="BI15" s="16" t="str">
        <f aca="false">IF(AH15=0,"",IF(AQ15="FT",IF(BG15&lt;FT_First,0,IF(BG15&lt;FT_Y5,1+INT((BG15-FT_First)/FT_Int1),FT_PreY5+FT_PerYear*INT((BG15-FT_Y5)/12)+FT_AnnivDays+INT(MOD(BG15-FT_Y5,12)/FT_Int2)-IF(EDATE(AI15,FT_Y5)&lt;PolicyDate,FT_AnnivDays-1,0))),IF(AQ15="PT",IF(BG15&lt;PT_First,0,1+INT((BG15-PT_First)/PT_Int)),0))+IF(AND(AJ15&gt;=2,AL15&lt;=EOMONTH(AsOfDate,-1)),IF(AR15="FT",IF(BH15&lt;FT_First,0,IF(BH15&lt;FT_Y5,1+INT((BH15-FT_First)/FT_Int1),FT_PreY5+FT_PerYear*INT((BH15-FT_Y5)/12)+FT_AnnivDays+INT(MOD(BH15-FT_Y5,12)/FT_Int2)-IF(EDATE(AI15,FT_Y5)&lt;PolicyDate,FT_AnnivDays-1,0))),IF(AR15="PT",IF(BH15&lt;PT_First,0,1+INT((BH15-PT_First)/PT_Int)),0))-IF(AR15="FT",IF(BG15&lt;FT_First,0,IF(BG15&lt;FT_Y5,1+INT((BG15-FT_First)/FT_Int1),FT_PreY5+FT_PerYear*INT((BG15-FT_Y5)/12)+FT_AnnivDays+INT(MOD(BG15-FT_Y5,12)/FT_Int2)-IF(EDATE(AI15,FT_Y5)&lt;PolicyDate,FT_AnnivDays-1,0))),IF(AR15="PT",IF(BG15&lt;PT_First,0,1+INT((BG15-PT_First)/PT_Int)),0)),0)+IF(AND(AJ15&gt;=3,AM15&lt;=EOMONTH(AsOfDate,-1)),IF(AS15="FT",IF(BF15&lt;FT_First,0,IF(BF15&lt;FT_Y5,1+INT((BF15-FT_First)/FT_Int1),FT_PreY5+FT_PerYear*INT((BF15-FT_Y5)/12)+FT_AnnivDays+INT(MOD(BF15-FT_Y5,12)/FT_Int2)-IF(EDATE(AI15,FT_Y5)&lt;PolicyDate,FT_AnnivDays-1,0))),IF(AS15="PT",IF(BF15&lt;PT_First,0,1+INT((BF15-PT_First)/PT_Int)),0))-IF(AS15="FT",IF(BH15&lt;FT_First,0,IF(BH15&lt;FT_Y5,1+INT((BH15-FT_First)/FT_Int1),FT_PreY5+FT_PerYear*INT((BH15-FT_Y5)/12)+FT_AnnivDays+INT(MOD(BH15-FT_Y5,12)/FT_Int2)-IF(EDATE(AI15,FT_Y5)&lt;PolicyDate,FT_AnnivDays-1,0))),IF(AS15="PT",IF(BH15&lt;PT_First,0,1+INT((BH15-PT_First)/PT_Int)),0)),0))</f>
        <v/>
      </c>
      <c r="BJ15" s="16" t="str">
        <f aca="false">IF(AH15=0,"",IF(AT15="FT",IF(AU15&lt;FT_First,"",IF(AU15&lt;FT_Y5,FT_First+FT_Int1*INT((AU15-FT_First)/FT_Int1),FT_Y5+FT_Int2*INT((AU15-FT_Y5)/FT_Int2))),IF(AT15="PT",IF(AU15&lt;PT_First,"",PT_First+PT_Int*INT((AU15-PT_First)/PT_Int)),"")))</f>
        <v/>
      </c>
      <c r="BK15" s="16" t="str">
        <f aca="false">IF(AH15=0,"",IF((SchemeStart-1)&lt;AI15,-1,12*(YEAR((SchemeStart-1))-YEAR(AI15))+MONTH((SchemeStart-1))-MONTH(AI15)-IF(DAY((SchemeStart-1))&lt;MIN(DAY(AI15),DAY(EOMONTH((SchemeStart-1),0))),1,0)))</f>
        <v/>
      </c>
      <c r="BL15" s="16" t="str">
        <f aca="false">IF(AH15=0,"",IF(OR(AJ15&lt;2,AL15&gt;(SchemeStart-1)),BK15,IF((AL15-1)&lt;AI15,-1,12*(YEAR((AL15-1))-YEAR(AI15))+MONTH((AL15-1))-MONTH(AI15)-IF(DAY((AL15-1))&lt;MIN(DAY(AI15),DAY(EOMONTH((AL15-1),0))),1,0))))</f>
        <v/>
      </c>
      <c r="BM15" s="16" t="str">
        <f aca="false">IF(AH15=0,"",IF(OR(AJ15&lt;3,AM15&gt;(SchemeStart-1)),BK15,IF((AM15-1)&lt;AI15,-1,12*(YEAR((AM15-1))-YEAR(AI15))+MONTH((AM15-1))-MONTH(AI15)-IF(DAY((AM15-1))&lt;MIN(DAY(AI15),DAY(EOMONTH((AM15-1),0))),1,0))))</f>
        <v/>
      </c>
      <c r="BN15" s="16" t="str">
        <f aca="false">IF(AH15=0,"",IF(AQ15="FT",IF(BL15&lt;FT_First,0,IF(BL15&lt;FT_Y5,1+INT((BL15-FT_First)/FT_Int1),FT_PreY5+FT_PerYear*INT((BL15-FT_Y5)/12)+FT_AnnivDays+INT(MOD(BL15-FT_Y5,12)/FT_Int2)-IF(EDATE(AI15,FT_Y5)&lt;PolicyDate,FT_AnnivDays-1,0))),IF(AQ15="PT",IF(BL15&lt;PT_First,0,1+INT((BL15-PT_First)/PT_Int)),0))+IF(AND(AJ15&gt;=2,AL15&lt;=(SchemeStart-1)),IF(AR15="FT",IF(BM15&lt;FT_First,0,IF(BM15&lt;FT_Y5,1+INT((BM15-FT_First)/FT_Int1),FT_PreY5+FT_PerYear*INT((BM15-FT_Y5)/12)+FT_AnnivDays+INT(MOD(BM15-FT_Y5,12)/FT_Int2)-IF(EDATE(AI15,FT_Y5)&lt;PolicyDate,FT_AnnivDays-1,0))),IF(AR15="PT",IF(BM15&lt;PT_First,0,1+INT((BM15-PT_First)/PT_Int)),0))-IF(AR15="FT",IF(BL15&lt;FT_First,0,IF(BL15&lt;FT_Y5,1+INT((BL15-FT_First)/FT_Int1),FT_PreY5+FT_PerYear*INT((BL15-FT_Y5)/12)+FT_AnnivDays+INT(MOD(BL15-FT_Y5,12)/FT_Int2)-IF(EDATE(AI15,FT_Y5)&lt;PolicyDate,FT_AnnivDays-1,0))),IF(AR15="PT",IF(BL15&lt;PT_First,0,1+INT((BL15-PT_First)/PT_Int)),0)),0)+IF(AND(AJ15&gt;=3,AM15&lt;=(SchemeStart-1)),IF(AS15="FT",IF(BK15&lt;FT_First,0,IF(BK15&lt;FT_Y5,1+INT((BK15-FT_First)/FT_Int1),FT_PreY5+FT_PerYear*INT((BK15-FT_Y5)/12)+FT_AnnivDays+INT(MOD(BK15-FT_Y5,12)/FT_Int2)-IF(EDATE(AI15,FT_Y5)&lt;PolicyDate,FT_AnnivDays-1,0))),IF(AS15="PT",IF(BK15&lt;PT_First,0,1+INT((BK15-PT_First)/PT_Int)),0))-IF(AS15="FT",IF(BM15&lt;FT_First,0,IF(BM15&lt;FT_Y5,1+INT((BM15-FT_First)/FT_Int1),FT_PreY5+FT_PerYear*INT((BM15-FT_Y5)/12)+FT_AnnivDays+INT(MOD(BM15-FT_Y5,12)/FT_Int2)-IF(EDATE(AI15,FT_Y5)&lt;PolicyDate,FT_AnnivDays-1,0))),IF(AS15="PT",IF(BM15&lt;PT_First,0,1+INT((BM15-PT_First)/PT_Int)),0)),0))</f>
        <v/>
      </c>
      <c r="BO15" s="0" t="str">
        <f aca="false">IF(LEN($A15&amp;$B15)=0,"",$A15&amp;" "&amp;$B15)</f>
        <v/>
      </c>
    </row>
    <row r="16" customFormat="false" ht="15" hidden="false" customHeight="false" outlineLevel="0" collapsed="false">
      <c r="A16" s="12"/>
      <c r="B16" s="12"/>
      <c r="C16" s="12"/>
      <c r="D16" s="13"/>
      <c r="E16" s="14" t="str">
        <f aca="false">IF(OR(AH16=0,$D16=""),"",DATE(YEAR(AsOfDate)+IF(DATE(YEAR(AsOfDate),MONTH($D16),DAY($D16))&lt;=AsOfDate,1,0),MONTH($D16),DAY($D16)))</f>
        <v/>
      </c>
      <c r="F16" s="13"/>
      <c r="G16" s="13"/>
      <c r="H16" s="13"/>
      <c r="I16" s="13"/>
      <c r="J16" s="13"/>
      <c r="K16" s="14" t="str">
        <f aca="false">IF(AH16=0,"",DATE(YEAR(AsOfDate)+IF(DATE(YEAR(AsOfDate),MONTH(AI16),DAY(AI16))&lt;=AsOfDate,1,0),MONTH(AI16),DAY(AI16)))</f>
        <v/>
      </c>
      <c r="L16" s="15" t="str">
        <f aca="false">IF(AH16=0,"",ROUND((AsOfDate-AI16)/365.25,1))</f>
        <v/>
      </c>
      <c r="M16" s="16" t="str">
        <f aca="false">IF(AH16=0,"",IF(AsOfDate&lt;AI16,"-",DATEDIF(AI16,AsOfDate,"y")&amp;"y "&amp;DATEDIF(AI16,AsOfDate,"ym")&amp;"m "&amp;DATEDIF(AI16,AsOfDate,"md")&amp;"d"))</f>
        <v/>
      </c>
      <c r="N16" s="17" t="str">
        <f aca="false">IF(AH16=0,"",O16*HoursPerDay)</f>
        <v/>
      </c>
      <c r="O16" s="17" t="str">
        <f aca="false">IF(AH16=0,"",MAX(0,BA16-BN16))</f>
        <v/>
      </c>
      <c r="P16" s="18"/>
      <c r="Q16" s="16" t="str">
        <f aca="false">IF(AH16=0,"",IF(AJ16&lt;2,"",AN16&amp;" to "&amp;AO16&amp;" on "&amp;TEXT(AL16,"dd/mm/yyyy")&amp;IF(AL16&gt;AsOfDate," (future)",IF(AQ16=AR16,"",IF(AR16="None"," - STOPPED accruing",IF(AQ16="None"," - commencement for Bonus Leave"," - pathway changed"))))&amp;IF(AJ16&lt;3,"","; "&amp;AO16&amp;" to "&amp;AP16&amp;" on "&amp;TEXT(AM16,"dd/mm/yyyy")&amp;IF(AM16&gt;AsOfDate," (future)",IF(AR16=AS16,"",IF(AS16="None"," - STOPPED accruing",IF(AR16="None"," - commencement for Bonus Leave"," - pathway changed")))))))</f>
        <v/>
      </c>
      <c r="R16" s="16" t="str">
        <f aca="false">IF(AH16=0,"",IF(AT16="None",IF(O16&gt;0,"No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IF(AH16=0,"",IF(AT16="None","",EDATE(AI16,BC16)))</f>
        <v/>
      </c>
      <c r="T16" s="17" t="str">
        <f aca="false">IF(AH16=0,"",IF(NOT(LH_Ready),"",IF(AI16&gt;PFYDate,0,IF(LH_ColPeriod=0,W16-U16+V16,SUMIFS(INDEX(LH_Data,0,LH_ColAcc),INDEX(LH_Data,0,LH_ColFirst),$A16,INDEX(LH_Data,0,LH_ColSur),$B16,INDEX(LH_Data,0,LH_ColCat),BonusCat,INDEX(LH_Data,0,LH_ColPeriod),LH_OpenLabel)*UnitFactor))))</f>
        <v/>
      </c>
      <c r="U16" s="17" t="str">
        <f aca="false">IF(AH16=0,"",IF(NOT(LH_Ready),"",SUMIFS(INDEX(LH_Data,0,LH_ColAcc),INDEX(LH_Data,0,LH_ColFirst),$A16,INDEX(LH_Data,0,LH_ColSur),$B16,INDEX(LH_Data,0,LH_ColCat),BonusCat,INDEX(LH_Data,0,LH_ColStart),"&gt;="&amp;AI16)*UnitFactor))</f>
        <v/>
      </c>
      <c r="V16" s="17" t="str">
        <f aca="false">IF(AH16=0,"",IF(NOT(LH_Ready),"",SUMIFS(INDEX(LH_Data,0,LH_ColTaken),INDEX(LH_Data,0,LH_ColFirst),$A16,INDEX(LH_Data,0,LH_ColSur),$B16,INDEX(LH_Data,0,LH_ColCat),BonusCat,INDEX(LH_Data,0,LH_ColStart),"&gt;="&amp;AI16)*UnitFactor))</f>
        <v/>
      </c>
      <c r="W16" s="17" t="str">
        <f aca="false">IF(AH16=0,"",IF(NOT(LH_Ready),"",IF(BE16=0,0,INDEX(INDEX(LH_Data,0,LH_ColClose),BE16-1)*UnitFactor)))</f>
        <v/>
      </c>
      <c r="X16" s="17" t="str">
        <f aca="false">IF(AH16=0,"",(MAX(0,BA16-BN16)-MAX(0,BB16-BN16))*HoursPerDay)</f>
        <v/>
      </c>
      <c r="Y16" s="17" t="str">
        <f aca="false">IF(AH16=0,"",IF(NOT(LH_Ready),"",IF(BD16=0,N16,IF(PFYDate&lt;$F16,N16-N(T16)-N(U16),X16-N(U16)))))</f>
        <v/>
      </c>
      <c r="Z16" s="16" t="str">
        <f aca="false">IF(OR(AH16=0,Y16=""),"",IF(Y16&gt;0,"Yes","No"))</f>
        <v/>
      </c>
      <c r="AA16" s="16" t="str">
        <f aca="false">IF(AH16=0,IF(LEN($A16&amp;$B16)=0,"","FIX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month")&amp;IF(BD16=0,";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EH)",""),IF(AT16="None",R16,"Not yet - first day on "&amp;TEXT(S16,"dd/mm/yyyy")))))))))</f>
        <v/>
      </c>
      <c r="AB16" s="17" t="str">
        <f aca="false">IF(OR(AH16=0,T16=""),"",MAX(0,BB16-BN16)*HoursPerDay-T16)</f>
        <v/>
      </c>
      <c r="AC16" s="16" t="str">
        <f aca="false">IF(AH16=0,"",BD16)</f>
        <v/>
      </c>
      <c r="AD16" s="16" t="str">
        <f aca="false">IF(AH16=0,"",TRIM(IF(OR(ISTEXT($F16),ISTEXT($H16),ISTEXT($I16),ISTEXT($G16),ISTEXT($J16),ISTEXT($D16)),"A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J16&gt;=1,IF(AJ16&gt;=3,AP16,IF(AJ16=2,AO16,AN16))&lt;&gt;IF($C16="","",IF(OR(ISNUMBER(SEARCH("full",$C16)),UPPER(TRIM($C16))="FT",UPPER(TRIM($C16))="FTE"),"Full-Time",IF(OR(ISNUMBER(SEARCH("part",$C16)),UPPER(TRIM($C16))="PT",UPPER(TRIM($C16))="PTE"),"Part-Time",IF(OR(ISNUMBER(SEARCH("cas",$C16)),UPPER(TRIM($C16))="CAS"),"Casual","Unknown"))))),"EmploymentType does not match latest start date ("&amp;IF(AJ16&gt;=3,AP16,IF(AJ16=2,AO16,AN16))&amp;"). ","")&amp;IF(AND(AJ16&gt;=1,AK16&lt;&gt;$F16),"Earliest type date should equal StartDate. ","")&amp;IF(AND(AJ16&gt;=2,AK16=AL16),"Two types start on the same date. ","")&amp;IF(AND(OR(ISNUMBER(SEARCH("part",$C16)),UPPER(TRIM($C16))="PT",UPPER(TRIM($C16))="PTE"),$P16=""),"Part-time: enter PT Hrs/Week (blank = 24+). ","")))</f>
        <v/>
      </c>
      <c r="AE16" s="17" t="str">
        <f aca="false">IF(AH16=0,"",O16-MAX(0,BI16-BN16))</f>
        <v/>
      </c>
      <c r="AF16" s="14" t="str">
        <f aca="false">IF(OR(AH16=0,AE16="",N(AE16)=0,BJ16=""),"",EDATE(AI16,BJ16))</f>
        <v/>
      </c>
      <c r="AG16" s="12"/>
      <c r="AH16" s="16" t="n">
        <f aca="false">IF(OR(LEN($A16&amp;$B16)=0,$F16=""),0,1)</f>
        <v>0</v>
      </c>
      <c r="AI16" s="14" t="str">
        <f aca="false">IF(AH16=0,"",IF($J16&lt;&gt;"",$J16,IF(OR(CasualCounts="Yes",COUNT($G16:$I16)=0,COUNT($H16:$I16)=0),$F16,MIN($H16:$I16))))</f>
        <v/>
      </c>
      <c r="AJ16" s="16" t="str">
        <f aca="false">IF(AH16=0,"",COUNT($G16:$I16))</f>
        <v/>
      </c>
      <c r="AK16" s="14" t="str">
        <f aca="false">IF(AH16=0,"",IFERROR(SMALL($G16:$I16,1),""))</f>
        <v/>
      </c>
      <c r="AL16" s="14" t="str">
        <f aca="false">IF(AH16=0,"",IFERROR(SMALL($G16:$I16,2),""))</f>
        <v/>
      </c>
      <c r="AM16" s="14" t="str">
        <f aca="false">IF(AH16=0,"",IFERROR(SMALL($G16:$I16,3),""))</f>
        <v/>
      </c>
      <c r="AN16" s="16" t="str">
        <f aca="false">IF(AH16=0,"",IF(AK16="","",IF(AK16=$H16,"Part-Time",IF(AK16=$I16,"Full-Time","Casual"))))</f>
        <v/>
      </c>
      <c r="AO16" s="16" t="str">
        <f aca="false">IF(AH16=0,"",IF(AL16="","",IF(AL16=$H16,"Part-Time",IF(AL16=$I16,"Full-Time","Casual"))))</f>
        <v/>
      </c>
      <c r="AP16" s="16" t="str">
        <f aca="false">IF(AH16=0,"",IF(AM16="","",IF(AM16=$H16,"Part-Time",IF(AM16=$I16,"Full-Time","Casual"))))</f>
        <v/>
      </c>
      <c r="AQ16" s="16" t="str">
        <f aca="false">IF(AH16=0,"",IF(AJ16=0,IF(OR(ISNUMBER(SEARCH("full",$C16)),UPPER(TRIM($C16))="FT",UPPER(TRIM($C16))="FTE"),"FT",IF(AND(OR(ISNUMBER(SEARCH("part",$C16)),UPPER(TRIM($C16))="PT",UPPER(TRIM($C16))="PTE"),OR($P16="",N($P16)&gt;=PT_MinHours)),"PT","None")),IF(OR(ISNUMBER(SEARCH("full",AN16)),UPPER(TRIM(AN16))="FT",UPPER(TRIM(AN16))="FTE"),"FT",IF(AND(OR(ISNUMBER(SEARCH("part",AN16)),UPPER(TRIM(AN16))="PT",UPPER(TRIM(AN16))="PTE"),OR($P16="",N($P16)&gt;=PT_MinHours)),"PT","None"))))</f>
        <v/>
      </c>
      <c r="AR16" s="16" t="str">
        <f aca="false">IF(AH16=0,"",IF(AJ16&lt;2,"",IF(OR(ISNUMBER(SEARCH("full",AO16)),UPPER(TRIM(AO16))="FT",UPPER(TRIM(AO16))="FTE"),"FT",IF(AND(OR(ISNUMBER(SEARCH("part",AO16)),UPPER(TRIM(AO16))="PT",UPPER(TRIM(AO16))="PTE"),OR($P16="",N($P16)&gt;=PT_MinHours)),"PT","None"))))</f>
        <v/>
      </c>
      <c r="AS16" s="16" t="str">
        <f aca="false">IF(AH16=0,"",IF(AJ16&lt;3,"",IF(OR(ISNUMBER(SEARCH("full",AP16)),UPPER(TRIM(AP16))="FT",UPPER(TRIM(AP16))="FTE"),"FT",IF(AND(OR(ISNUMBER(SEARCH("part",AP16)),UPPER(TRIM(AP16))="PT",UPPER(TRIM(AP16))="PTE"),OR($P16="",N($P16)&gt;=PT_MinHours)),"PT","None"))))</f>
        <v/>
      </c>
      <c r="AT16" s="16" t="str">
        <f aca="false">IF(AH16=0,"",IF(AND(AJ16&gt;=3,AM16&lt;=AsOfDate),AS16,IF(AND(AJ16&gt;=2,AL16&lt;=AsOfDate),AR16,AQ16)))</f>
        <v/>
      </c>
      <c r="AU16" s="16" t="str">
        <f aca="false">IF(AH16=0,"",IF(AsOfDate&lt;AI16,-1,12*(YEAR(AsOfDate)-YEAR(AI16))+MONTH(AsOfDate)-MONTH(AI16)-IF(DAY(AsOfDate)&lt;MIN(DAY(AI16),DAY(EOMONTH(AsOfDate,0))),1,0)))</f>
        <v/>
      </c>
      <c r="AV16" s="16" t="str">
        <f aca="false">IF(AH16=0,"",IF(OR(AJ16&lt;2,AL16&gt;AsOfDate),AU16,IF((AL16-1)&lt;AI16,-1,12*(YEAR((AL16-1))-YEAR(AI16))+MONTH((AL16-1))-MONTH(AI16)-IF(DAY((AL16-1))&lt;MIN(DAY(AI16),DAY(EOMONTH((AL16-1),0))),1,0))))</f>
        <v/>
      </c>
      <c r="AW16" s="16" t="str">
        <f aca="false">IF(AH16=0,"",IF(OR(AJ16&lt;3,AM16&gt;AsOfDate),AU16,IF((AM16-1)&lt;AI16,-1,12*(YEAR((AM16-1))-YEAR(AI16))+MONTH((AM16-1))-MONTH(AI16)-IF(DAY((AM16-1))&lt;MIN(DAY(AI16),DAY(EOMONTH((AM16-1),0))),1,0))))</f>
        <v/>
      </c>
      <c r="AX16" s="16" t="str">
        <f aca="false">IF(AH16=0,"",IF(PFYDate&lt;AI16,-1,12*(YEAR(PFYDate)-YEAR(AI16))+MONTH(PFYDate)-MONTH(AI16)-IF(DAY(PFYDate)&lt;MIN(DAY(AI16),DAY(EOMONTH(PFYDate,0))),1,0)))</f>
        <v/>
      </c>
      <c r="AY16" s="16" t="str">
        <f aca="false">IF(AH16=0,"",IF(OR(AJ16&lt;2,AL16&gt;PFYDate),AX16,IF((AL16-1)&lt;AI16,-1,12*(YEAR((AL16-1))-YEAR(AI16))+MONTH((AL16-1))-MONTH(AI16)-IF(DAY((AL16-1))&lt;MIN(DAY(AI16),DAY(EOMONTH((AL16-1),0))),1,0))))</f>
        <v/>
      </c>
      <c r="AZ16" s="16" t="str">
        <f aca="false">IF(AH16=0,"",IF(OR(AJ16&lt;3,AM16&gt;PFYDate),AX16,IF((AM16-1)&lt;AI16,-1,12*(YEAR((AM16-1))-YEAR(AI16))+MONTH((AM16-1))-MONTH(AI16)-IF(DAY((AM16-1))&lt;MIN(DAY(AI16),DAY(EOMONTH((AM16-1),0))),1,0))))</f>
        <v/>
      </c>
      <c r="BA16" s="16" t="str">
        <f aca="false">IF(AH16=0,"",IF(AQ16="FT",IF(AV16&lt;FT_First,0,IF(AV16&lt;FT_Y5,1+INT((AV16-FT_First)/FT_Int1),FT_PreY5+FT_PerYear*INT((AV16-FT_Y5)/12)+FT_AnnivDays+INT(MOD(AV16-FT_Y5,12)/FT_Int2)-IF(EDATE(AI16,FT_Y5)&lt;PolicyDate,FT_AnnivDays-1,0))),IF(AQ16="PT",IF(AV16&lt;PT_First,0,1+INT((AV16-PT_First)/PT_Int)),0))+IF(AND(AJ16&gt;=2,AL16&lt;=AsOfDate),IF(AR16="FT",IF(AW16&lt;FT_First,0,IF(AW16&lt;FT_Y5,1+INT((AW16-FT_First)/FT_Int1),FT_PreY5+FT_PerYear*INT((AW16-FT_Y5)/12)+FT_AnnivDays+INT(MOD(AW16-FT_Y5,12)/FT_Int2)-IF(EDATE(AI16,FT_Y5)&lt;PolicyDate,FT_AnnivDays-1,0))),IF(AR16="PT",IF(AW16&lt;PT_First,0,1+INT((AW16-PT_First)/PT_Int)),0))-IF(AR16="FT",IF(AV16&lt;FT_First,0,IF(AV16&lt;FT_Y5,1+INT((AV16-FT_First)/FT_Int1),FT_PreY5+FT_PerYear*INT((AV16-FT_Y5)/12)+FT_AnnivDays+INT(MOD(AV16-FT_Y5,12)/FT_Int2)-IF(EDATE(AI16,FT_Y5)&lt;PolicyDate,FT_AnnivDays-1,0))),IF(AR16="PT",IF(AV16&lt;PT_First,0,1+INT((AV16-PT_First)/PT_Int)),0)),0)+IF(AND(AJ16&gt;=3,AM16&lt;=AsOfDate),IF(AS16="FT",IF(AU16&lt;FT_First,0,IF(AU16&lt;FT_Y5,1+INT((AU16-FT_First)/FT_Int1),FT_PreY5+FT_PerYear*INT((AU16-FT_Y5)/12)+FT_AnnivDays+INT(MOD(AU16-FT_Y5,12)/FT_Int2)-IF(EDATE(AI16,FT_Y5)&lt;PolicyDate,FT_AnnivDays-1,0))),IF(AS16="PT",IF(AU16&lt;PT_First,0,1+INT((AU16-PT_First)/PT_Int)),0))-IF(AS16="FT",IF(AW16&lt;FT_First,0,IF(AW16&lt;FT_Y5,1+INT((AW16-FT_First)/FT_Int1),FT_PreY5+FT_PerYear*INT((AW16-FT_Y5)/12)+FT_AnnivDays+INT(MOD(AW16-FT_Y5,12)/FT_Int2)-IF(EDATE(AI16,FT_Y5)&lt;PolicyDate,FT_AnnivDays-1,0))),IF(AS16="PT",IF(AW16&lt;PT_First,0,1+INT((AW16-PT_First)/PT_Int)),0)),0))</f>
        <v/>
      </c>
      <c r="BB16" s="16" t="str">
        <f aca="false">IF(AH16=0,"",IF(AQ16="FT",IF(AY16&lt;FT_First,0,IF(AY16&lt;FT_Y5,1+INT((AY16-FT_First)/FT_Int1),FT_PreY5+FT_PerYear*INT((AY16-FT_Y5)/12)+FT_AnnivDays+INT(MOD(AY16-FT_Y5,12)/FT_Int2)-IF(EDATE(AI16,FT_Y5)&lt;PolicyDate,FT_AnnivDays-1,0))),IF(AQ16="PT",IF(AY16&lt;PT_First,0,1+INT((AY16-PT_First)/PT_Int)),0))+IF(AND(AJ16&gt;=2,AL16&lt;=PFYDate),IF(AR16="FT",IF(AZ16&lt;FT_First,0,IF(AZ16&lt;FT_Y5,1+INT((AZ16-FT_First)/FT_Int1),FT_PreY5+FT_PerYear*INT((AZ16-FT_Y5)/12)+FT_AnnivDays+INT(MOD(AZ16-FT_Y5,12)/FT_Int2)-IF(EDATE(AI16,FT_Y5)&lt;PolicyDate,FT_AnnivDays-1,0))),IF(AR16="PT",IF(AZ16&lt;PT_First,0,1+INT((AZ16-PT_First)/PT_Int)),0))-IF(AR16="FT",IF(AY16&lt;FT_First,0,IF(AY16&lt;FT_Y5,1+INT((AY16-FT_First)/FT_Int1),FT_PreY5+FT_PerYear*INT((AY16-FT_Y5)/12)+FT_AnnivDays+INT(MOD(AY16-FT_Y5,12)/FT_Int2)-IF(EDATE(AI16,FT_Y5)&lt;PolicyDate,FT_AnnivDays-1,0))),IF(AR16="PT",IF(AY16&lt;PT_First,0,1+INT((AY16-PT_First)/PT_Int)),0)),0)+IF(AND(AJ16&gt;=3,AM16&lt;=PFYDate),IF(AS16="FT",IF(AX16&lt;FT_First,0,IF(AX16&lt;FT_Y5,1+INT((AX16-FT_First)/FT_Int1),FT_PreY5+FT_PerYear*INT((AX16-FT_Y5)/12)+FT_AnnivDays+INT(MOD(AX16-FT_Y5,12)/FT_Int2)-IF(EDATE(AI16,FT_Y5)&lt;PolicyDate,FT_AnnivDays-1,0))),IF(AS16="PT",IF(AX16&lt;PT_First,0,1+INT((AX16-PT_First)/PT_Int)),0))-IF(AS16="FT",IF(AZ16&lt;FT_First,0,IF(AZ16&lt;FT_Y5,1+INT((AZ16-FT_First)/FT_Int1),FT_PreY5+FT_PerYear*INT((AZ16-FT_Y5)/12)+FT_AnnivDays+INT(MOD(AZ16-FT_Y5,12)/FT_Int2)-IF(EDATE(AI16,FT_Y5)&lt;PolicyDate,FT_AnnivDays-1,0))),IF(AS16="PT",IF(AZ16&lt;PT_First,0,1+INT((AZ16-PT_First)/PT_Int)),0)),0))</f>
        <v/>
      </c>
      <c r="BC16" s="16" t="str">
        <f aca="false">IF(AH16=0,"",IF(AT16="FT",IF(AU16&lt;FT_First,FT_First,IF(AU16&lt;FT_Y5,MIN(FT_Y5,FT_First+FT_Int1*(INT((AU16-FT_First)/FT_Int1)+1)),FT_Y5+12*INT((AU16-FT_Y5)/12)+FT_Int2*(INT(MOD(AU16-FT_Y5,12)/FT_Int2)+1))),IF(AT16="PT",IF(AU16&lt;PT_First,PT_First,PT_First+PT_Int*(INT((AU16-PT_First)/PT_Int)+1)),"")))</f>
        <v/>
      </c>
      <c r="BD16" s="16" t="str">
        <f aca="false">IF(AH16=0,"",IF(NOT(LH_Ready),0,COUNTIFS(INDEX(LH_Data,0,LH_ColFirst),$A16,INDEX(LH_Data,0,LH_ColSur),$B16,INDEX(LH_Data,0,LH_ColCat),BonusCat)))</f>
        <v/>
      </c>
      <c r="BE16" s="16" t="str">
        <f aca="false">IF(AH16=0,"",IF(OR(NOT(LH_Ready),BD16=0),0,SUMPRODUCT(MAX((INDEX(LH_Data,0,LH_ColFirst)=$A16)*(INDEX(LH_Data,0,LH_ColSur)=$B16)*(INDEX(LH_Data,0,LH_ColCat)=BonusCat)*ROW(LH_Data)))))</f>
        <v/>
      </c>
      <c r="BF16" s="16" t="str">
        <f aca="false">IF(AH16=0,"",IF(EOMONTH(AsOfDate,-1)&lt;AI16,-1,12*(YEAR(EOMONTH(AsOfDate,-1))-YEAR(AI16))+MONTH(EOMONTH(AsOfDate,-1))-MONTH(AI16)-IF(DAY(EOMONTH(AsOfDate,-1))&lt;MIN(DAY(AI16),DAY(EOMONTH(EOMONTH(AsOfDate,-1),0))),1,0)))</f>
        <v/>
      </c>
      <c r="BG16" s="16" t="str">
        <f aca="false">IF(AH16=0,"",IF(OR(AJ16&lt;2,AL16&gt;EOMONTH(AsOfDate,-1)),BF16,IF((AL16-1)&lt;AI16,-1,12*(YEAR((AL16-1))-YEAR(AI16))+MONTH((AL16-1))-MONTH(AI16)-IF(DAY((AL16-1))&lt;MIN(DAY(AI16),DAY(EOMONTH((AL16-1),0))),1,0))))</f>
        <v/>
      </c>
      <c r="BH16" s="16" t="str">
        <f aca="false">IF(AH16=0,"",IF(OR(AJ16&lt;3,AM16&gt;EOMONTH(AsOfDate,-1)),BF16,IF((AM16-1)&lt;AI16,-1,12*(YEAR((AM16-1))-YEAR(AI16))+MONTH((AM16-1))-MONTH(AI16)-IF(DAY((AM16-1))&lt;MIN(DAY(AI16),DAY(EOMONTH((AM16-1),0))),1,0))))</f>
        <v/>
      </c>
      <c r="BI16" s="16" t="str">
        <f aca="false">IF(AH16=0,"",IF(AQ16="FT",IF(BG16&lt;FT_First,0,IF(BG16&lt;FT_Y5,1+INT((BG16-FT_First)/FT_Int1),FT_PreY5+FT_PerYear*INT((BG16-FT_Y5)/12)+FT_AnnivDays+INT(MOD(BG16-FT_Y5,12)/FT_Int2)-IF(EDATE(AI16,FT_Y5)&lt;PolicyDate,FT_AnnivDays-1,0))),IF(AQ16="PT",IF(BG16&lt;PT_First,0,1+INT((BG16-PT_First)/PT_Int)),0))+IF(AND(AJ16&gt;=2,AL16&lt;=EOMONTH(AsOfDate,-1)),IF(AR16="FT",IF(BH16&lt;FT_First,0,IF(BH16&lt;FT_Y5,1+INT((BH16-FT_First)/FT_Int1),FT_PreY5+FT_PerYear*INT((BH16-FT_Y5)/12)+FT_AnnivDays+INT(MOD(BH16-FT_Y5,12)/FT_Int2)-IF(EDATE(AI16,FT_Y5)&lt;PolicyDate,FT_AnnivDays-1,0))),IF(AR16="PT",IF(BH16&lt;PT_First,0,1+INT((BH16-PT_First)/PT_Int)),0))-IF(AR16="FT",IF(BG16&lt;FT_First,0,IF(BG16&lt;FT_Y5,1+INT((BG16-FT_First)/FT_Int1),FT_PreY5+FT_PerYear*INT((BG16-FT_Y5)/12)+FT_AnnivDays+INT(MOD(BG16-FT_Y5,12)/FT_Int2)-IF(EDATE(AI16,FT_Y5)&lt;PolicyDate,FT_AnnivDays-1,0))),IF(AR16="PT",IF(BG16&lt;PT_First,0,1+INT((BG16-PT_First)/PT_Int)),0)),0)+IF(AND(AJ16&gt;=3,AM16&lt;=EOMONTH(AsOfDate,-1)),IF(AS16="FT",IF(BF16&lt;FT_First,0,IF(BF16&lt;FT_Y5,1+INT((BF16-FT_First)/FT_Int1),FT_PreY5+FT_PerYear*INT((BF16-FT_Y5)/12)+FT_AnnivDays+INT(MOD(BF16-FT_Y5,12)/FT_Int2)-IF(EDATE(AI16,FT_Y5)&lt;PolicyDate,FT_AnnivDays-1,0))),IF(AS16="PT",IF(BF16&lt;PT_First,0,1+INT((BF16-PT_First)/PT_Int)),0))-IF(AS16="FT",IF(BH16&lt;FT_First,0,IF(BH16&lt;FT_Y5,1+INT((BH16-FT_First)/FT_Int1),FT_PreY5+FT_PerYear*INT((BH16-FT_Y5)/12)+FT_AnnivDays+INT(MOD(BH16-FT_Y5,12)/FT_Int2)-IF(EDATE(AI16,FT_Y5)&lt;PolicyDate,FT_AnnivDays-1,0))),IF(AS16="PT",IF(BH16&lt;PT_First,0,1+INT((BH16-PT_First)/PT_Int)),0)),0))</f>
        <v/>
      </c>
      <c r="BJ16" s="16" t="str">
        <f aca="false">IF(AH16=0,"",IF(AT16="FT",IF(AU16&lt;FT_First,"",IF(AU16&lt;FT_Y5,FT_First+FT_Int1*INT((AU16-FT_First)/FT_Int1),FT_Y5+FT_Int2*INT((AU16-FT_Y5)/FT_Int2))),IF(AT16="PT",IF(AU16&lt;PT_First,"",PT_First+PT_Int*INT((AU16-PT_First)/PT_Int)),"")))</f>
        <v/>
      </c>
      <c r="BK16" s="16" t="str">
        <f aca="false">IF(AH16=0,"",IF((SchemeStart-1)&lt;AI16,-1,12*(YEAR((SchemeStart-1))-YEAR(AI16))+MONTH((SchemeStart-1))-MONTH(AI16)-IF(DAY((SchemeStart-1))&lt;MIN(DAY(AI16),DAY(EOMONTH((SchemeStart-1),0))),1,0)))</f>
        <v/>
      </c>
      <c r="BL16" s="16" t="str">
        <f aca="false">IF(AH16=0,"",IF(OR(AJ16&lt;2,AL16&gt;(SchemeStart-1)),BK16,IF((AL16-1)&lt;AI16,-1,12*(YEAR((AL16-1))-YEAR(AI16))+MONTH((AL16-1))-MONTH(AI16)-IF(DAY((AL16-1))&lt;MIN(DAY(AI16),DAY(EOMONTH((AL16-1),0))),1,0))))</f>
        <v/>
      </c>
      <c r="BM16" s="16" t="str">
        <f aca="false">IF(AH16=0,"",IF(OR(AJ16&lt;3,AM16&gt;(SchemeStart-1)),BK16,IF((AM16-1)&lt;AI16,-1,12*(YEAR((AM16-1))-YEAR(AI16))+MONTH((AM16-1))-MONTH(AI16)-IF(DAY((AM16-1))&lt;MIN(DAY(AI16),DAY(EOMONTH((AM16-1),0))),1,0))))</f>
        <v/>
      </c>
      <c r="BN16" s="16" t="str">
        <f aca="false">IF(AH16=0,"",IF(AQ16="FT",IF(BL16&lt;FT_First,0,IF(BL16&lt;FT_Y5,1+INT((BL16-FT_First)/FT_Int1),FT_PreY5+FT_PerYear*INT((BL16-FT_Y5)/12)+FT_AnnivDays+INT(MOD(BL16-FT_Y5,12)/FT_Int2)-IF(EDATE(AI16,FT_Y5)&lt;PolicyDate,FT_AnnivDays-1,0))),IF(AQ16="PT",IF(BL16&lt;PT_First,0,1+INT((BL16-PT_First)/PT_Int)),0))+IF(AND(AJ16&gt;=2,AL16&lt;=(SchemeStart-1)),IF(AR16="FT",IF(BM16&lt;FT_First,0,IF(BM16&lt;FT_Y5,1+INT((BM16-FT_First)/FT_Int1),FT_PreY5+FT_PerYear*INT((BM16-FT_Y5)/12)+FT_AnnivDays+INT(MOD(BM16-FT_Y5,12)/FT_Int2)-IF(EDATE(AI16,FT_Y5)&lt;PolicyDate,FT_AnnivDays-1,0))),IF(AR16="PT",IF(BM16&lt;PT_First,0,1+INT((BM16-PT_First)/PT_Int)),0))-IF(AR16="FT",IF(BL16&lt;FT_First,0,IF(BL16&lt;FT_Y5,1+INT((BL16-FT_First)/FT_Int1),FT_PreY5+FT_PerYear*INT((BL16-FT_Y5)/12)+FT_AnnivDays+INT(MOD(BL16-FT_Y5,12)/FT_Int2)-IF(EDATE(AI16,FT_Y5)&lt;PolicyDate,FT_AnnivDays-1,0))),IF(AR16="PT",IF(BL16&lt;PT_First,0,1+INT((BL16-PT_First)/PT_Int)),0)),0)+IF(AND(AJ16&gt;=3,AM16&lt;=(SchemeStart-1)),IF(AS16="FT",IF(BK16&lt;FT_First,0,IF(BK16&lt;FT_Y5,1+INT((BK16-FT_First)/FT_Int1),FT_PreY5+FT_PerYear*INT((BK16-FT_Y5)/12)+FT_AnnivDays+INT(MOD(BK16-FT_Y5,12)/FT_Int2)-IF(EDATE(AI16,FT_Y5)&lt;PolicyDate,FT_AnnivDays-1,0))),IF(AS16="PT",IF(BK16&lt;PT_First,0,1+INT((BK16-PT_First)/PT_Int)),0))-IF(AS16="FT",IF(BM16&lt;FT_First,0,IF(BM16&lt;FT_Y5,1+INT((BM16-FT_First)/FT_Int1),FT_PreY5+FT_PerYear*INT((BM16-FT_Y5)/12)+FT_AnnivDays+INT(MOD(BM16-FT_Y5,12)/FT_Int2)-IF(EDATE(AI16,FT_Y5)&lt;PolicyDate,FT_AnnivDays-1,0))),IF(AS16="PT",IF(BM16&lt;PT_First,0,1+INT((BM16-PT_First)/PT_Int)),0)),0))</f>
        <v/>
      </c>
      <c r="BO16" s="0" t="str">
        <f aca="false">IF(LEN($A16&amp;$B16)=0,"",$A16&amp;" "&amp;$B16)</f>
        <v/>
      </c>
    </row>
    <row r="17" customFormat="false" ht="15" hidden="false" customHeight="false" outlineLevel="0" collapsed="false">
      <c r="A17" s="12"/>
      <c r="B17" s="12"/>
      <c r="C17" s="12"/>
      <c r="D17" s="13"/>
      <c r="E17" s="14" t="str">
        <f aca="false">IF(OR(AH17=0,$D17=""),"",DATE(YEAR(AsOfDate)+IF(DATE(YEAR(AsOfDate),MONTH($D17),DAY($D17))&lt;=AsOfDate,1,0),MONTH($D17),DAY($D17)))</f>
        <v/>
      </c>
      <c r="F17" s="13"/>
      <c r="G17" s="13"/>
      <c r="H17" s="13"/>
      <c r="I17" s="13"/>
      <c r="J17" s="13"/>
      <c r="K17" s="14" t="str">
        <f aca="false">IF(AH17=0,"",DATE(YEAR(AsOfDate)+IF(DATE(YEAR(AsOfDate),MONTH(AI17),DAY(AI17))&lt;=AsOfDate,1,0),MONTH(AI17),DAY(AI17)))</f>
        <v/>
      </c>
      <c r="L17" s="15" t="str">
        <f aca="false">IF(AH17=0,"",ROUND((AsOfDate-AI17)/365.25,1))</f>
        <v/>
      </c>
      <c r="M17" s="16" t="str">
        <f aca="false">IF(AH17=0,"",IF(AsOfDate&lt;AI17,"-",DATEDIF(AI17,AsOfDate,"y")&amp;"y "&amp;DATEDIF(AI17,AsOfDate,"ym")&amp;"m "&amp;DATEDIF(AI17,AsOfDate,"md")&amp;"d"))</f>
        <v/>
      </c>
      <c r="N17" s="17" t="str">
        <f aca="false">IF(AH17=0,"",O17*HoursPerDay)</f>
        <v/>
      </c>
      <c r="O17" s="17" t="str">
        <f aca="false">IF(AH17=0,"",MAX(0,BA17-BN17))</f>
        <v/>
      </c>
      <c r="P17" s="18"/>
      <c r="Q17" s="16" t="str">
        <f aca="false">IF(AH17=0,"",IF(AJ17&lt;2,"",AN17&amp;" to "&amp;AO17&amp;" on "&amp;TEXT(AL17,"dd/mm/yyyy")&amp;IF(AL17&gt;AsOfDate," (future)",IF(AQ17=AR17,"",IF(AR17="None"," - STOPPED accruing",IF(AQ17="None"," - commencement for Bonus Leave"," - pathway changed"))))&amp;IF(AJ17&lt;3,"","; "&amp;AO17&amp;" to "&amp;AP17&amp;" on "&amp;TEXT(AM17,"dd/mm/yyyy")&amp;IF(AM17&gt;AsOfDate," (future)",IF(AR17=AS17,"",IF(AS17="None"," - STOPPED accruing",IF(AR17="None"," - commencement for Bonus Leave"," - pathway changed")))))))</f>
        <v/>
      </c>
      <c r="R17" s="16" t="str">
        <f aca="false">IF(AH17=0,"",IF(AT17="None",IF(O17&gt;0,"No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IF(AH17=0,"",IF(AT17="None","",EDATE(AI17,BC17)))</f>
        <v/>
      </c>
      <c r="T17" s="17" t="str">
        <f aca="false">IF(AH17=0,"",IF(NOT(LH_Ready),"",IF(AI17&gt;PFYDate,0,IF(LH_ColPeriod=0,W17-U17+V17,SUMIFS(INDEX(LH_Data,0,LH_ColAcc),INDEX(LH_Data,0,LH_ColFirst),$A17,INDEX(LH_Data,0,LH_ColSur),$B17,INDEX(LH_Data,0,LH_ColCat),BonusCat,INDEX(LH_Data,0,LH_ColPeriod),LH_OpenLabel)*UnitFactor))))</f>
        <v/>
      </c>
      <c r="U17" s="17" t="str">
        <f aca="false">IF(AH17=0,"",IF(NOT(LH_Ready),"",SUMIFS(INDEX(LH_Data,0,LH_ColAcc),INDEX(LH_Data,0,LH_ColFirst),$A17,INDEX(LH_Data,0,LH_ColSur),$B17,INDEX(LH_Data,0,LH_ColCat),BonusCat,INDEX(LH_Data,0,LH_ColStart),"&gt;="&amp;AI17)*UnitFactor))</f>
        <v/>
      </c>
      <c r="V17" s="17" t="str">
        <f aca="false">IF(AH17=0,"",IF(NOT(LH_Ready),"",SUMIFS(INDEX(LH_Data,0,LH_ColTaken),INDEX(LH_Data,0,LH_ColFirst),$A17,INDEX(LH_Data,0,LH_ColSur),$B17,INDEX(LH_Data,0,LH_ColCat),BonusCat,INDEX(LH_Data,0,LH_ColStart),"&gt;="&amp;AI17)*UnitFactor))</f>
        <v/>
      </c>
      <c r="W17" s="17" t="str">
        <f aca="false">IF(AH17=0,"",IF(NOT(LH_Ready),"",IF(BE17=0,0,INDEX(INDEX(LH_Data,0,LH_ColClose),BE17-1)*UnitFactor)))</f>
        <v/>
      </c>
      <c r="X17" s="17" t="str">
        <f aca="false">IF(AH17=0,"",(MAX(0,BA17-BN17)-MAX(0,BB17-BN17))*HoursPerDay)</f>
        <v/>
      </c>
      <c r="Y17" s="17" t="str">
        <f aca="false">IF(AH17=0,"",IF(NOT(LH_Ready),"",IF(BD17=0,N17,IF(PFYDate&lt;$F17,N17-N(T17)-N(U17),X17-N(U17)))))</f>
        <v/>
      </c>
      <c r="Z17" s="16" t="str">
        <f aca="false">IF(OR(AH17=0,Y17=""),"",IF(Y17&gt;0,"Yes","No"))</f>
        <v/>
      </c>
      <c r="AA17" s="16" t="str">
        <f aca="false">IF(AH17=0,IF(LEN($A17&amp;$B17)=0,"","FIX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month")&amp;IF(BD17=0,";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EH)",""),IF(AT17="None",R17,"Not yet - first day on "&amp;TEXT(S17,"dd/mm/yyyy")))))))))</f>
        <v/>
      </c>
      <c r="AB17" s="17" t="str">
        <f aca="false">IF(OR(AH17=0,T17=""),"",MAX(0,BB17-BN17)*HoursPerDay-T17)</f>
        <v/>
      </c>
      <c r="AC17" s="16" t="str">
        <f aca="false">IF(AH17=0,"",BD17)</f>
        <v/>
      </c>
      <c r="AD17" s="16" t="str">
        <f aca="false">IF(AH17=0,"",TRIM(IF(OR(ISTEXT($F17),ISTEXT($H17),ISTEXT($I17),ISTEXT($G17),ISTEXT($J17),ISTEXT($D17)),"A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J17&gt;=1,IF(AJ17&gt;=3,AP17,IF(AJ17=2,AO17,AN17))&lt;&gt;IF($C17="","",IF(OR(ISNUMBER(SEARCH("full",$C17)),UPPER(TRIM($C17))="FT",UPPER(TRIM($C17))="FTE"),"Full-Time",IF(OR(ISNUMBER(SEARCH("part",$C17)),UPPER(TRIM($C17))="PT",UPPER(TRIM($C17))="PTE"),"Part-Time",IF(OR(ISNUMBER(SEARCH("cas",$C17)),UPPER(TRIM($C17))="CAS"),"Casual","Unknown"))))),"EmploymentType does not match latest start date ("&amp;IF(AJ17&gt;=3,AP17,IF(AJ17=2,AO17,AN17))&amp;"). ","")&amp;IF(AND(AJ17&gt;=1,AK17&lt;&gt;$F17),"Earliest type date should equal StartDate. ","")&amp;IF(AND(AJ17&gt;=2,AK17=AL17),"Two types start on the same date. ","")&amp;IF(AND(OR(ISNUMBER(SEARCH("part",$C17)),UPPER(TRIM($C17))="PT",UPPER(TRIM($C17))="PTE"),$P17=""),"Part-time: enter PT Hrs/Week (blank = 24+). ","")))</f>
        <v/>
      </c>
      <c r="AE17" s="17" t="str">
        <f aca="false">IF(AH17=0,"",O17-MAX(0,BI17-BN17))</f>
        <v/>
      </c>
      <c r="AF17" s="14" t="str">
        <f aca="false">IF(OR(AH17=0,AE17="",N(AE17)=0,BJ17=""),"",EDATE(AI17,BJ17))</f>
        <v/>
      </c>
      <c r="AG17" s="12"/>
      <c r="AH17" s="16" t="n">
        <f aca="false">IF(OR(LEN($A17&amp;$B17)=0,$F17=""),0,1)</f>
        <v>0</v>
      </c>
      <c r="AI17" s="14" t="str">
        <f aca="false">IF(AH17=0,"",IF($J17&lt;&gt;"",$J17,IF(OR(CasualCounts="Yes",COUNT($G17:$I17)=0,COUNT($H17:$I17)=0),$F17,MIN($H17:$I17))))</f>
        <v/>
      </c>
      <c r="AJ17" s="16" t="str">
        <f aca="false">IF(AH17=0,"",COUNT($G17:$I17))</f>
        <v/>
      </c>
      <c r="AK17" s="14" t="str">
        <f aca="false">IF(AH17=0,"",IFERROR(SMALL($G17:$I17,1),""))</f>
        <v/>
      </c>
      <c r="AL17" s="14" t="str">
        <f aca="false">IF(AH17=0,"",IFERROR(SMALL($G17:$I17,2),""))</f>
        <v/>
      </c>
      <c r="AM17" s="14" t="str">
        <f aca="false">IF(AH17=0,"",IFERROR(SMALL($G17:$I17,3),""))</f>
        <v/>
      </c>
      <c r="AN17" s="16" t="str">
        <f aca="false">IF(AH17=0,"",IF(AK17="","",IF(AK17=$H17,"Part-Time",IF(AK17=$I17,"Full-Time","Casual"))))</f>
        <v/>
      </c>
      <c r="AO17" s="16" t="str">
        <f aca="false">IF(AH17=0,"",IF(AL17="","",IF(AL17=$H17,"Part-Time",IF(AL17=$I17,"Full-Time","Casual"))))</f>
        <v/>
      </c>
      <c r="AP17" s="16" t="str">
        <f aca="false">IF(AH17=0,"",IF(AM17="","",IF(AM17=$H17,"Part-Time",IF(AM17=$I17,"Full-Time","Casual"))))</f>
        <v/>
      </c>
      <c r="AQ17" s="16" t="str">
        <f aca="false">IF(AH17=0,"",IF(AJ17=0,IF(OR(ISNUMBER(SEARCH("full",$C17)),UPPER(TRIM($C17))="FT",UPPER(TRIM($C17))="FTE"),"FT",IF(AND(OR(ISNUMBER(SEARCH("part",$C17)),UPPER(TRIM($C17))="PT",UPPER(TRIM($C17))="PTE"),OR($P17="",N($P17)&gt;=PT_MinHours)),"PT","None")),IF(OR(ISNUMBER(SEARCH("full",AN17)),UPPER(TRIM(AN17))="FT",UPPER(TRIM(AN17))="FTE"),"FT",IF(AND(OR(ISNUMBER(SEARCH("part",AN17)),UPPER(TRIM(AN17))="PT",UPPER(TRIM(AN17))="PTE"),OR($P17="",N($P17)&gt;=PT_MinHours)),"PT","None"))))</f>
        <v/>
      </c>
      <c r="AR17" s="16" t="str">
        <f aca="false">IF(AH17=0,"",IF(AJ17&lt;2,"",IF(OR(ISNUMBER(SEARCH("full",AO17)),UPPER(TRIM(AO17))="FT",UPPER(TRIM(AO17))="FTE"),"FT",IF(AND(OR(ISNUMBER(SEARCH("part",AO17)),UPPER(TRIM(AO17))="PT",UPPER(TRIM(AO17))="PTE"),OR($P17="",N($P17)&gt;=PT_MinHours)),"PT","None"))))</f>
        <v/>
      </c>
      <c r="AS17" s="16" t="str">
        <f aca="false">IF(AH17=0,"",IF(AJ17&lt;3,"",IF(OR(ISNUMBER(SEARCH("full",AP17)),UPPER(TRIM(AP17))="FT",UPPER(TRIM(AP17))="FTE"),"FT",IF(AND(OR(ISNUMBER(SEARCH("part",AP17)),UPPER(TRIM(AP17))="PT",UPPER(TRIM(AP17))="PTE"),OR($P17="",N($P17)&gt;=PT_MinHours)),"PT","None"))))</f>
        <v/>
      </c>
      <c r="AT17" s="16" t="str">
        <f aca="false">IF(AH17=0,"",IF(AND(AJ17&gt;=3,AM17&lt;=AsOfDate),AS17,IF(AND(AJ17&gt;=2,AL17&lt;=AsOfDate),AR17,AQ17)))</f>
        <v/>
      </c>
      <c r="AU17" s="16" t="str">
        <f aca="false">IF(AH17=0,"",IF(AsOfDate&lt;AI17,-1,12*(YEAR(AsOfDate)-YEAR(AI17))+MONTH(AsOfDate)-MONTH(AI17)-IF(DAY(AsOfDate)&lt;MIN(DAY(AI17),DAY(EOMONTH(AsOfDate,0))),1,0)))</f>
        <v/>
      </c>
      <c r="AV17" s="16" t="str">
        <f aca="false">IF(AH17=0,"",IF(OR(AJ17&lt;2,AL17&gt;AsOfDate),AU17,IF((AL17-1)&lt;AI17,-1,12*(YEAR((AL17-1))-YEAR(AI17))+MONTH((AL17-1))-MONTH(AI17)-IF(DAY((AL17-1))&lt;MIN(DAY(AI17),DAY(EOMONTH((AL17-1),0))),1,0))))</f>
        <v/>
      </c>
      <c r="AW17" s="16" t="str">
        <f aca="false">IF(AH17=0,"",IF(OR(AJ17&lt;3,AM17&gt;AsOfDate),AU17,IF((AM17-1)&lt;AI17,-1,12*(YEAR((AM17-1))-YEAR(AI17))+MONTH((AM17-1))-MONTH(AI17)-IF(DAY((AM17-1))&lt;MIN(DAY(AI17),DAY(EOMONTH((AM17-1),0))),1,0))))</f>
        <v/>
      </c>
      <c r="AX17" s="16" t="str">
        <f aca="false">IF(AH17=0,"",IF(PFYDate&lt;AI17,-1,12*(YEAR(PFYDate)-YEAR(AI17))+MONTH(PFYDate)-MONTH(AI17)-IF(DAY(PFYDate)&lt;MIN(DAY(AI17),DAY(EOMONTH(PFYDate,0))),1,0)))</f>
        <v/>
      </c>
      <c r="AY17" s="16" t="str">
        <f aca="false">IF(AH17=0,"",IF(OR(AJ17&lt;2,AL17&gt;PFYDate),AX17,IF((AL17-1)&lt;AI17,-1,12*(YEAR((AL17-1))-YEAR(AI17))+MONTH((AL17-1))-MONTH(AI17)-IF(DAY((AL17-1))&lt;MIN(DAY(AI17),DAY(EOMONTH((AL17-1),0))),1,0))))</f>
        <v/>
      </c>
      <c r="AZ17" s="16" t="str">
        <f aca="false">IF(AH17=0,"",IF(OR(AJ17&lt;3,AM17&gt;PFYDate),AX17,IF((AM17-1)&lt;AI17,-1,12*(YEAR((AM17-1))-YEAR(AI17))+MONTH((AM17-1))-MONTH(AI17)-IF(DAY((AM17-1))&lt;MIN(DAY(AI17),DAY(EOMONTH((AM17-1),0))),1,0))))</f>
        <v/>
      </c>
      <c r="BA17" s="16" t="str">
        <f aca="false">IF(AH17=0,"",IF(AQ17="FT",IF(AV17&lt;FT_First,0,IF(AV17&lt;FT_Y5,1+INT((AV17-FT_First)/FT_Int1),FT_PreY5+FT_PerYear*INT((AV17-FT_Y5)/12)+FT_AnnivDays+INT(MOD(AV17-FT_Y5,12)/FT_Int2)-IF(EDATE(AI17,FT_Y5)&lt;PolicyDate,FT_AnnivDays-1,0))),IF(AQ17="PT",IF(AV17&lt;PT_First,0,1+INT((AV17-PT_First)/PT_Int)),0))+IF(AND(AJ17&gt;=2,AL17&lt;=AsOfDate),IF(AR17="FT",IF(AW17&lt;FT_First,0,IF(AW17&lt;FT_Y5,1+INT((AW17-FT_First)/FT_Int1),FT_PreY5+FT_PerYear*INT((AW17-FT_Y5)/12)+FT_AnnivDays+INT(MOD(AW17-FT_Y5,12)/FT_Int2)-IF(EDATE(AI17,FT_Y5)&lt;PolicyDate,FT_AnnivDays-1,0))),IF(AR17="PT",IF(AW17&lt;PT_First,0,1+INT((AW17-PT_First)/PT_Int)),0))-IF(AR17="FT",IF(AV17&lt;FT_First,0,IF(AV17&lt;FT_Y5,1+INT((AV17-FT_First)/FT_Int1),FT_PreY5+FT_PerYear*INT((AV17-FT_Y5)/12)+FT_AnnivDays+INT(MOD(AV17-FT_Y5,12)/FT_Int2)-IF(EDATE(AI17,FT_Y5)&lt;PolicyDate,FT_AnnivDays-1,0))),IF(AR17="PT",IF(AV17&lt;PT_First,0,1+INT((AV17-PT_First)/PT_Int)),0)),0)+IF(AND(AJ17&gt;=3,AM17&lt;=AsOfDate),IF(AS17="FT",IF(AU17&lt;FT_First,0,IF(AU17&lt;FT_Y5,1+INT((AU17-FT_First)/FT_Int1),FT_PreY5+FT_PerYear*INT((AU17-FT_Y5)/12)+FT_AnnivDays+INT(MOD(AU17-FT_Y5,12)/FT_Int2)-IF(EDATE(AI17,FT_Y5)&lt;PolicyDate,FT_AnnivDays-1,0))),IF(AS17="PT",IF(AU17&lt;PT_First,0,1+INT((AU17-PT_First)/PT_Int)),0))-IF(AS17="FT",IF(AW17&lt;FT_First,0,IF(AW17&lt;FT_Y5,1+INT((AW17-FT_First)/FT_Int1),FT_PreY5+FT_PerYear*INT((AW17-FT_Y5)/12)+FT_AnnivDays+INT(MOD(AW17-FT_Y5,12)/FT_Int2)-IF(EDATE(AI17,FT_Y5)&lt;PolicyDate,FT_AnnivDays-1,0))),IF(AS17="PT",IF(AW17&lt;PT_First,0,1+INT((AW17-PT_First)/PT_Int)),0)),0))</f>
        <v/>
      </c>
      <c r="BB17" s="16" t="str">
        <f aca="false">IF(AH17=0,"",IF(AQ17="FT",IF(AY17&lt;FT_First,0,IF(AY17&lt;FT_Y5,1+INT((AY17-FT_First)/FT_Int1),FT_PreY5+FT_PerYear*INT((AY17-FT_Y5)/12)+FT_AnnivDays+INT(MOD(AY17-FT_Y5,12)/FT_Int2)-IF(EDATE(AI17,FT_Y5)&lt;PolicyDate,FT_AnnivDays-1,0))),IF(AQ17="PT",IF(AY17&lt;PT_First,0,1+INT((AY17-PT_First)/PT_Int)),0))+IF(AND(AJ17&gt;=2,AL17&lt;=PFYDate),IF(AR17="FT",IF(AZ17&lt;FT_First,0,IF(AZ17&lt;FT_Y5,1+INT((AZ17-FT_First)/FT_Int1),FT_PreY5+FT_PerYear*INT((AZ17-FT_Y5)/12)+FT_AnnivDays+INT(MOD(AZ17-FT_Y5,12)/FT_Int2)-IF(EDATE(AI17,FT_Y5)&lt;PolicyDate,FT_AnnivDays-1,0))),IF(AR17="PT",IF(AZ17&lt;PT_First,0,1+INT((AZ17-PT_First)/PT_Int)),0))-IF(AR17="FT",IF(AY17&lt;FT_First,0,IF(AY17&lt;FT_Y5,1+INT((AY17-FT_First)/FT_Int1),FT_PreY5+FT_PerYear*INT((AY17-FT_Y5)/12)+FT_AnnivDays+INT(MOD(AY17-FT_Y5,12)/FT_Int2)-IF(EDATE(AI17,FT_Y5)&lt;PolicyDate,FT_AnnivDays-1,0))),IF(AR17="PT",IF(AY17&lt;PT_First,0,1+INT((AY17-PT_First)/PT_Int)),0)),0)+IF(AND(AJ17&gt;=3,AM17&lt;=PFYDate),IF(AS17="FT",IF(AX17&lt;FT_First,0,IF(AX17&lt;FT_Y5,1+INT((AX17-FT_First)/FT_Int1),FT_PreY5+FT_PerYear*INT((AX17-FT_Y5)/12)+FT_AnnivDays+INT(MOD(AX17-FT_Y5,12)/FT_Int2)-IF(EDATE(AI17,FT_Y5)&lt;PolicyDate,FT_AnnivDays-1,0))),IF(AS17="PT",IF(AX17&lt;PT_First,0,1+INT((AX17-PT_First)/PT_Int)),0))-IF(AS17="FT",IF(AZ17&lt;FT_First,0,IF(AZ17&lt;FT_Y5,1+INT((AZ17-FT_First)/FT_Int1),FT_PreY5+FT_PerYear*INT((AZ17-FT_Y5)/12)+FT_AnnivDays+INT(MOD(AZ17-FT_Y5,12)/FT_Int2)-IF(EDATE(AI17,FT_Y5)&lt;PolicyDate,FT_AnnivDays-1,0))),IF(AS17="PT",IF(AZ17&lt;PT_First,0,1+INT((AZ17-PT_First)/PT_Int)),0)),0))</f>
        <v/>
      </c>
      <c r="BC17" s="16" t="str">
        <f aca="false">IF(AH17=0,"",IF(AT17="FT",IF(AU17&lt;FT_First,FT_First,IF(AU17&lt;FT_Y5,MIN(FT_Y5,FT_First+FT_Int1*(INT((AU17-FT_First)/FT_Int1)+1)),FT_Y5+12*INT((AU17-FT_Y5)/12)+FT_Int2*(INT(MOD(AU17-FT_Y5,12)/FT_Int2)+1))),IF(AT17="PT",IF(AU17&lt;PT_First,PT_First,PT_First+PT_Int*(INT((AU17-PT_First)/PT_Int)+1)),"")))</f>
        <v/>
      </c>
      <c r="BD17" s="16" t="str">
        <f aca="false">IF(AH17=0,"",IF(NOT(LH_Ready),0,COUNTIFS(INDEX(LH_Data,0,LH_ColFirst),$A17,INDEX(LH_Data,0,LH_ColSur),$B17,INDEX(LH_Data,0,LH_ColCat),BonusCat)))</f>
        <v/>
      </c>
      <c r="BE17" s="16" t="str">
        <f aca="false">IF(AH17=0,"",IF(OR(NOT(LH_Ready),BD17=0),0,SUMPRODUCT(MAX((INDEX(LH_Data,0,LH_ColFirst)=$A17)*(INDEX(LH_Data,0,LH_ColSur)=$B17)*(INDEX(LH_Data,0,LH_ColCat)=BonusCat)*ROW(LH_Data)))))</f>
        <v/>
      </c>
      <c r="BF17" s="16" t="str">
        <f aca="false">IF(AH17=0,"",IF(EOMONTH(AsOfDate,-1)&lt;AI17,-1,12*(YEAR(EOMONTH(AsOfDate,-1))-YEAR(AI17))+MONTH(EOMONTH(AsOfDate,-1))-MONTH(AI17)-IF(DAY(EOMONTH(AsOfDate,-1))&lt;MIN(DAY(AI17),DAY(EOMONTH(EOMONTH(AsOfDate,-1),0))),1,0)))</f>
        <v/>
      </c>
      <c r="BG17" s="16" t="str">
        <f aca="false">IF(AH17=0,"",IF(OR(AJ17&lt;2,AL17&gt;EOMONTH(AsOfDate,-1)),BF17,IF((AL17-1)&lt;AI17,-1,12*(YEAR((AL17-1))-YEAR(AI17))+MONTH((AL17-1))-MONTH(AI17)-IF(DAY((AL17-1))&lt;MIN(DAY(AI17),DAY(EOMONTH((AL17-1),0))),1,0))))</f>
        <v/>
      </c>
      <c r="BH17" s="16" t="str">
        <f aca="false">IF(AH17=0,"",IF(OR(AJ17&lt;3,AM17&gt;EOMONTH(AsOfDate,-1)),BF17,IF((AM17-1)&lt;AI17,-1,12*(YEAR((AM17-1))-YEAR(AI17))+MONTH((AM17-1))-MONTH(AI17)-IF(DAY((AM17-1))&lt;MIN(DAY(AI17),DAY(EOMONTH((AM17-1),0))),1,0))))</f>
        <v/>
      </c>
      <c r="BI17" s="16" t="str">
        <f aca="false">IF(AH17=0,"",IF(AQ17="FT",IF(BG17&lt;FT_First,0,IF(BG17&lt;FT_Y5,1+INT((BG17-FT_First)/FT_Int1),FT_PreY5+FT_PerYear*INT((BG17-FT_Y5)/12)+FT_AnnivDays+INT(MOD(BG17-FT_Y5,12)/FT_Int2)-IF(EDATE(AI17,FT_Y5)&lt;PolicyDate,FT_AnnivDays-1,0))),IF(AQ17="PT",IF(BG17&lt;PT_First,0,1+INT((BG17-PT_First)/PT_Int)),0))+IF(AND(AJ17&gt;=2,AL17&lt;=EOMONTH(AsOfDate,-1)),IF(AR17="FT",IF(BH17&lt;FT_First,0,IF(BH17&lt;FT_Y5,1+INT((BH17-FT_First)/FT_Int1),FT_PreY5+FT_PerYear*INT((BH17-FT_Y5)/12)+FT_AnnivDays+INT(MOD(BH17-FT_Y5,12)/FT_Int2)-IF(EDATE(AI17,FT_Y5)&lt;PolicyDate,FT_AnnivDays-1,0))),IF(AR17="PT",IF(BH17&lt;PT_First,0,1+INT((BH17-PT_First)/PT_Int)),0))-IF(AR17="FT",IF(BG17&lt;FT_First,0,IF(BG17&lt;FT_Y5,1+INT((BG17-FT_First)/FT_Int1),FT_PreY5+FT_PerYear*INT((BG17-FT_Y5)/12)+FT_AnnivDays+INT(MOD(BG17-FT_Y5,12)/FT_Int2)-IF(EDATE(AI17,FT_Y5)&lt;PolicyDate,FT_AnnivDays-1,0))),IF(AR17="PT",IF(BG17&lt;PT_First,0,1+INT((BG17-PT_First)/PT_Int)),0)),0)+IF(AND(AJ17&gt;=3,AM17&lt;=EOMONTH(AsOfDate,-1)),IF(AS17="FT",IF(BF17&lt;FT_First,0,IF(BF17&lt;FT_Y5,1+INT((BF17-FT_First)/FT_Int1),FT_PreY5+FT_PerYear*INT((BF17-FT_Y5)/12)+FT_AnnivDays+INT(MOD(BF17-FT_Y5,12)/FT_Int2)-IF(EDATE(AI17,FT_Y5)&lt;PolicyDate,FT_AnnivDays-1,0))),IF(AS17="PT",IF(BF17&lt;PT_First,0,1+INT((BF17-PT_First)/PT_Int)),0))-IF(AS17="FT",IF(BH17&lt;FT_First,0,IF(BH17&lt;FT_Y5,1+INT((BH17-FT_First)/FT_Int1),FT_PreY5+FT_PerYear*INT((BH17-FT_Y5)/12)+FT_AnnivDays+INT(MOD(BH17-FT_Y5,12)/FT_Int2)-IF(EDATE(AI17,FT_Y5)&lt;PolicyDate,FT_AnnivDays-1,0))),IF(AS17="PT",IF(BH17&lt;PT_First,0,1+INT((BH17-PT_First)/PT_Int)),0)),0))</f>
        <v/>
      </c>
      <c r="BJ17" s="16" t="str">
        <f aca="false">IF(AH17=0,"",IF(AT17="FT",IF(AU17&lt;FT_First,"",IF(AU17&lt;FT_Y5,FT_First+FT_Int1*INT((AU17-FT_First)/FT_Int1),FT_Y5+FT_Int2*INT((AU17-FT_Y5)/FT_Int2))),IF(AT17="PT",IF(AU17&lt;PT_First,"",PT_First+PT_Int*INT((AU17-PT_First)/PT_Int)),"")))</f>
        <v/>
      </c>
      <c r="BK17" s="16" t="str">
        <f aca="false">IF(AH17=0,"",IF((SchemeStart-1)&lt;AI17,-1,12*(YEAR((SchemeStart-1))-YEAR(AI17))+MONTH((SchemeStart-1))-MONTH(AI17)-IF(DAY((SchemeStart-1))&lt;MIN(DAY(AI17),DAY(EOMONTH((SchemeStart-1),0))),1,0)))</f>
        <v/>
      </c>
      <c r="BL17" s="16" t="str">
        <f aca="false">IF(AH17=0,"",IF(OR(AJ17&lt;2,AL17&gt;(SchemeStart-1)),BK17,IF((AL17-1)&lt;AI17,-1,12*(YEAR((AL17-1))-YEAR(AI17))+MONTH((AL17-1))-MONTH(AI17)-IF(DAY((AL17-1))&lt;MIN(DAY(AI17),DAY(EOMONTH((AL17-1),0))),1,0))))</f>
        <v/>
      </c>
      <c r="BM17" s="16" t="str">
        <f aca="false">IF(AH17=0,"",IF(OR(AJ17&lt;3,AM17&gt;(SchemeStart-1)),BK17,IF((AM17-1)&lt;AI17,-1,12*(YEAR((AM17-1))-YEAR(AI17))+MONTH((AM17-1))-MONTH(AI17)-IF(DAY((AM17-1))&lt;MIN(DAY(AI17),DAY(EOMONTH((AM17-1),0))),1,0))))</f>
        <v/>
      </c>
      <c r="BN17" s="16" t="str">
        <f aca="false">IF(AH17=0,"",IF(AQ17="FT",IF(BL17&lt;FT_First,0,IF(BL17&lt;FT_Y5,1+INT((BL17-FT_First)/FT_Int1),FT_PreY5+FT_PerYear*INT((BL17-FT_Y5)/12)+FT_AnnivDays+INT(MOD(BL17-FT_Y5,12)/FT_Int2)-IF(EDATE(AI17,FT_Y5)&lt;PolicyDate,FT_AnnivDays-1,0))),IF(AQ17="PT",IF(BL17&lt;PT_First,0,1+INT((BL17-PT_First)/PT_Int)),0))+IF(AND(AJ17&gt;=2,AL17&lt;=(SchemeStart-1)),IF(AR17="FT",IF(BM17&lt;FT_First,0,IF(BM17&lt;FT_Y5,1+INT((BM17-FT_First)/FT_Int1),FT_PreY5+FT_PerYear*INT((BM17-FT_Y5)/12)+FT_AnnivDays+INT(MOD(BM17-FT_Y5,12)/FT_Int2)-IF(EDATE(AI17,FT_Y5)&lt;PolicyDate,FT_AnnivDays-1,0))),IF(AR17="PT",IF(BM17&lt;PT_First,0,1+INT((BM17-PT_First)/PT_Int)),0))-IF(AR17="FT",IF(BL17&lt;FT_First,0,IF(BL17&lt;FT_Y5,1+INT((BL17-FT_First)/FT_Int1),FT_PreY5+FT_PerYear*INT((BL17-FT_Y5)/12)+FT_AnnivDays+INT(MOD(BL17-FT_Y5,12)/FT_Int2)-IF(EDATE(AI17,FT_Y5)&lt;PolicyDate,FT_AnnivDays-1,0))),IF(AR17="PT",IF(BL17&lt;PT_First,0,1+INT((BL17-PT_First)/PT_Int)),0)),0)+IF(AND(AJ17&gt;=3,AM17&lt;=(SchemeStart-1)),IF(AS17="FT",IF(BK17&lt;FT_First,0,IF(BK17&lt;FT_Y5,1+INT((BK17-FT_First)/FT_Int1),FT_PreY5+FT_PerYear*INT((BK17-FT_Y5)/12)+FT_AnnivDays+INT(MOD(BK17-FT_Y5,12)/FT_Int2)-IF(EDATE(AI17,FT_Y5)&lt;PolicyDate,FT_AnnivDays-1,0))),IF(AS17="PT",IF(BK17&lt;PT_First,0,1+INT((BK17-PT_First)/PT_Int)),0))-IF(AS17="FT",IF(BM17&lt;FT_First,0,IF(BM17&lt;FT_Y5,1+INT((BM17-FT_First)/FT_Int1),FT_PreY5+FT_PerYear*INT((BM17-FT_Y5)/12)+FT_AnnivDays+INT(MOD(BM17-FT_Y5,12)/FT_Int2)-IF(EDATE(AI17,FT_Y5)&lt;PolicyDate,FT_AnnivDays-1,0))),IF(AS17="PT",IF(BM17&lt;PT_First,0,1+INT((BM17-PT_First)/PT_Int)),0)),0))</f>
        <v/>
      </c>
      <c r="BO17" s="0" t="str">
        <f aca="false">IF(LEN($A17&amp;$B17)=0,"",$A17&amp;" "&amp;$B17)</f>
        <v/>
      </c>
    </row>
    <row r="18" customFormat="false" ht="15" hidden="false" customHeight="false" outlineLevel="0" collapsed="false">
      <c r="A18" s="12"/>
      <c r="B18" s="12"/>
      <c r="C18" s="12"/>
      <c r="D18" s="13"/>
      <c r="E18" s="14" t="str">
        <f aca="false">IF(OR(AH18=0,$D18=""),"",DATE(YEAR(AsOfDate)+IF(DATE(YEAR(AsOfDate),MONTH($D18),DAY($D18))&lt;=AsOfDate,1,0),MONTH($D18),DAY($D18)))</f>
        <v/>
      </c>
      <c r="F18" s="13"/>
      <c r="G18" s="13"/>
      <c r="H18" s="13"/>
      <c r="I18" s="13"/>
      <c r="J18" s="13"/>
      <c r="K18" s="14" t="str">
        <f aca="false">IF(AH18=0,"",DATE(YEAR(AsOfDate)+IF(DATE(YEAR(AsOfDate),MONTH(AI18),DAY(AI18))&lt;=AsOfDate,1,0),MONTH(AI18),DAY(AI18)))</f>
        <v/>
      </c>
      <c r="L18" s="15" t="str">
        <f aca="false">IF(AH18=0,"",ROUND((AsOfDate-AI18)/365.25,1))</f>
        <v/>
      </c>
      <c r="M18" s="16" t="str">
        <f aca="false">IF(AH18=0,"",IF(AsOfDate&lt;AI18,"-",DATEDIF(AI18,AsOfDate,"y")&amp;"y "&amp;DATEDIF(AI18,AsOfDate,"ym")&amp;"m "&amp;DATEDIF(AI18,AsOfDate,"md")&amp;"d"))</f>
        <v/>
      </c>
      <c r="N18" s="17" t="str">
        <f aca="false">IF(AH18=0,"",O18*HoursPerDay)</f>
        <v/>
      </c>
      <c r="O18" s="17" t="str">
        <f aca="false">IF(AH18=0,"",MAX(0,BA18-BN18))</f>
        <v/>
      </c>
      <c r="P18" s="18"/>
      <c r="Q18" s="16" t="str">
        <f aca="false">IF(AH18=0,"",IF(AJ18&lt;2,"",AN18&amp;" to "&amp;AO18&amp;" on "&amp;TEXT(AL18,"dd/mm/yyyy")&amp;IF(AL18&gt;AsOfDate," (future)",IF(AQ18=AR18,"",IF(AR18="None"," - STOPPED accruing",IF(AQ18="None"," - commencement for Bonus Leave"," - pathway changed"))))&amp;IF(AJ18&lt;3,"","; "&amp;AO18&amp;" to "&amp;AP18&amp;" on "&amp;TEXT(AM18,"dd/mm/yyyy")&amp;IF(AM18&gt;AsOfDate," (future)",IF(AR18=AS18,"",IF(AS18="None"," - STOPPED accruing",IF(AR18="None"," - commencement for Bonus Leave"," - pathway changed")))))))</f>
        <v/>
      </c>
      <c r="R18" s="16" t="str">
        <f aca="false">IF(AH18=0,"",IF(AT18="None",IF(O18&gt;0,"No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IF(AH18=0,"",IF(AT18="None","",EDATE(AI18,BC18)))</f>
        <v/>
      </c>
      <c r="T18" s="17" t="str">
        <f aca="false">IF(AH18=0,"",IF(NOT(LH_Ready),"",IF(AI18&gt;PFYDate,0,IF(LH_ColPeriod=0,W18-U18+V18,SUMIFS(INDEX(LH_Data,0,LH_ColAcc),INDEX(LH_Data,0,LH_ColFirst),$A18,INDEX(LH_Data,0,LH_ColSur),$B18,INDEX(LH_Data,0,LH_ColCat),BonusCat,INDEX(LH_Data,0,LH_ColPeriod),LH_OpenLabel)*UnitFactor))))</f>
        <v/>
      </c>
      <c r="U18" s="17" t="str">
        <f aca="false">IF(AH18=0,"",IF(NOT(LH_Ready),"",SUMIFS(INDEX(LH_Data,0,LH_ColAcc),INDEX(LH_Data,0,LH_ColFirst),$A18,INDEX(LH_Data,0,LH_ColSur),$B18,INDEX(LH_Data,0,LH_ColCat),BonusCat,INDEX(LH_Data,0,LH_ColStart),"&gt;="&amp;AI18)*UnitFactor))</f>
        <v/>
      </c>
      <c r="V18" s="17" t="str">
        <f aca="false">IF(AH18=0,"",IF(NOT(LH_Ready),"",SUMIFS(INDEX(LH_Data,0,LH_ColTaken),INDEX(LH_Data,0,LH_ColFirst),$A18,INDEX(LH_Data,0,LH_ColSur),$B18,INDEX(LH_Data,0,LH_ColCat),BonusCat,INDEX(LH_Data,0,LH_ColStart),"&gt;="&amp;AI18)*UnitFactor))</f>
        <v/>
      </c>
      <c r="W18" s="17" t="str">
        <f aca="false">IF(AH18=0,"",IF(NOT(LH_Ready),"",IF(BE18=0,0,INDEX(INDEX(LH_Data,0,LH_ColClose),BE18-1)*UnitFactor)))</f>
        <v/>
      </c>
      <c r="X18" s="17" t="str">
        <f aca="false">IF(AH18=0,"",(MAX(0,BA18-BN18)-MAX(0,BB18-BN18))*HoursPerDay)</f>
        <v/>
      </c>
      <c r="Y18" s="17" t="str">
        <f aca="false">IF(AH18=0,"",IF(NOT(LH_Ready),"",IF(BD18=0,N18,IF(PFYDate&lt;$F18,N18-N(T18)-N(U18),X18-N(U18)))))</f>
        <v/>
      </c>
      <c r="Z18" s="16" t="str">
        <f aca="false">IF(OR(AH18=0,Y18=""),"",IF(Y18&gt;0,"Yes","No"))</f>
        <v/>
      </c>
      <c r="AA18" s="16" t="str">
        <f aca="false">IF(AH18=0,IF(LEN($A18&amp;$B18)=0,"","FIX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month")&amp;IF(BD18=0,";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EH)",""),IF(AT18="None",R18,"Not yet - first day on "&amp;TEXT(S18,"dd/mm/yyyy")))))))))</f>
        <v/>
      </c>
      <c r="AB18" s="17" t="str">
        <f aca="false">IF(OR(AH18=0,T18=""),"",MAX(0,BB18-BN18)*HoursPerDay-T18)</f>
        <v/>
      </c>
      <c r="AC18" s="16" t="str">
        <f aca="false">IF(AH18=0,"",BD18)</f>
        <v/>
      </c>
      <c r="AD18" s="16" t="str">
        <f aca="false">IF(AH18=0,"",TRIM(IF(OR(ISTEXT($F18),ISTEXT($H18),ISTEXT($I18),ISTEXT($G18),ISTEXT($J18),ISTEXT($D18)),"A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J18&gt;=1,IF(AJ18&gt;=3,AP18,IF(AJ18=2,AO18,AN18))&lt;&gt;IF($C18="","",IF(OR(ISNUMBER(SEARCH("full",$C18)),UPPER(TRIM($C18))="FT",UPPER(TRIM($C18))="FTE"),"Full-Time",IF(OR(ISNUMBER(SEARCH("part",$C18)),UPPER(TRIM($C18))="PT",UPPER(TRIM($C18))="PTE"),"Part-Time",IF(OR(ISNUMBER(SEARCH("cas",$C18)),UPPER(TRIM($C18))="CAS"),"Casual","Unknown"))))),"EmploymentType does not match latest start date ("&amp;IF(AJ18&gt;=3,AP18,IF(AJ18=2,AO18,AN18))&amp;"). ","")&amp;IF(AND(AJ18&gt;=1,AK18&lt;&gt;$F18),"Earliest type date should equal StartDate. ","")&amp;IF(AND(AJ18&gt;=2,AK18=AL18),"Two types start on the same date. ","")&amp;IF(AND(OR(ISNUMBER(SEARCH("part",$C18)),UPPER(TRIM($C18))="PT",UPPER(TRIM($C18))="PTE"),$P18=""),"Part-time: enter PT Hrs/Week (blank = 24+). ","")))</f>
        <v/>
      </c>
      <c r="AE18" s="17" t="str">
        <f aca="false">IF(AH18=0,"",O18-MAX(0,BI18-BN18))</f>
        <v/>
      </c>
      <c r="AF18" s="14" t="str">
        <f aca="false">IF(OR(AH18=0,AE18="",N(AE18)=0,BJ18=""),"",EDATE(AI18,BJ18))</f>
        <v/>
      </c>
      <c r="AG18" s="12"/>
      <c r="AH18" s="16" t="n">
        <f aca="false">IF(OR(LEN($A18&amp;$B18)=0,$F18=""),0,1)</f>
        <v>0</v>
      </c>
      <c r="AI18" s="14" t="str">
        <f aca="false">IF(AH18=0,"",IF($J18&lt;&gt;"",$J18,IF(OR(CasualCounts="Yes",COUNT($G18:$I18)=0,COUNT($H18:$I18)=0),$F18,MIN($H18:$I18))))</f>
        <v/>
      </c>
      <c r="AJ18" s="16" t="str">
        <f aca="false">IF(AH18=0,"",COUNT($G18:$I18))</f>
        <v/>
      </c>
      <c r="AK18" s="14" t="str">
        <f aca="false">IF(AH18=0,"",IFERROR(SMALL($G18:$I18,1),""))</f>
        <v/>
      </c>
      <c r="AL18" s="14" t="str">
        <f aca="false">IF(AH18=0,"",IFERROR(SMALL($G18:$I18,2),""))</f>
        <v/>
      </c>
      <c r="AM18" s="14" t="str">
        <f aca="false">IF(AH18=0,"",IFERROR(SMALL($G18:$I18,3),""))</f>
        <v/>
      </c>
      <c r="AN18" s="16" t="str">
        <f aca="false">IF(AH18=0,"",IF(AK18="","",IF(AK18=$H18,"Part-Time",IF(AK18=$I18,"Full-Time","Casual"))))</f>
        <v/>
      </c>
      <c r="AO18" s="16" t="str">
        <f aca="false">IF(AH18=0,"",IF(AL18="","",IF(AL18=$H18,"Part-Time",IF(AL18=$I18,"Full-Time","Casual"))))</f>
        <v/>
      </c>
      <c r="AP18" s="16" t="str">
        <f aca="false">IF(AH18=0,"",IF(AM18="","",IF(AM18=$H18,"Part-Time",IF(AM18=$I18,"Full-Time","Casual"))))</f>
        <v/>
      </c>
      <c r="AQ18" s="16" t="str">
        <f aca="false">IF(AH18=0,"",IF(AJ18=0,IF(OR(ISNUMBER(SEARCH("full",$C18)),UPPER(TRIM($C18))="FT",UPPER(TRIM($C18))="FTE"),"FT",IF(AND(OR(ISNUMBER(SEARCH("part",$C18)),UPPER(TRIM($C18))="PT",UPPER(TRIM($C18))="PTE"),OR($P18="",N($P18)&gt;=PT_MinHours)),"PT","None")),IF(OR(ISNUMBER(SEARCH("full",AN18)),UPPER(TRIM(AN18))="FT",UPPER(TRIM(AN18))="FTE"),"FT",IF(AND(OR(ISNUMBER(SEARCH("part",AN18)),UPPER(TRIM(AN18))="PT",UPPER(TRIM(AN18))="PTE"),OR($P18="",N($P18)&gt;=PT_MinHours)),"PT","None"))))</f>
        <v/>
      </c>
      <c r="AR18" s="16" t="str">
        <f aca="false">IF(AH18=0,"",IF(AJ18&lt;2,"",IF(OR(ISNUMBER(SEARCH("full",AO18)),UPPER(TRIM(AO18))="FT",UPPER(TRIM(AO18))="FTE"),"FT",IF(AND(OR(ISNUMBER(SEARCH("part",AO18)),UPPER(TRIM(AO18))="PT",UPPER(TRIM(AO18))="PTE"),OR($P18="",N($P18)&gt;=PT_MinHours)),"PT","None"))))</f>
        <v/>
      </c>
      <c r="AS18" s="16" t="str">
        <f aca="false">IF(AH18=0,"",IF(AJ18&lt;3,"",IF(OR(ISNUMBER(SEARCH("full",AP18)),UPPER(TRIM(AP18))="FT",UPPER(TRIM(AP18))="FTE"),"FT",IF(AND(OR(ISNUMBER(SEARCH("part",AP18)),UPPER(TRIM(AP18))="PT",UPPER(TRIM(AP18))="PTE"),OR($P18="",N($P18)&gt;=PT_MinHours)),"PT","None"))))</f>
        <v/>
      </c>
      <c r="AT18" s="16" t="str">
        <f aca="false">IF(AH18=0,"",IF(AND(AJ18&gt;=3,AM18&lt;=AsOfDate),AS18,IF(AND(AJ18&gt;=2,AL18&lt;=AsOfDate),AR18,AQ18)))</f>
        <v/>
      </c>
      <c r="AU18" s="16" t="str">
        <f aca="false">IF(AH18=0,"",IF(AsOfDate&lt;AI18,-1,12*(YEAR(AsOfDate)-YEAR(AI18))+MONTH(AsOfDate)-MONTH(AI18)-IF(DAY(AsOfDate)&lt;MIN(DAY(AI18),DAY(EOMONTH(AsOfDate,0))),1,0)))</f>
        <v/>
      </c>
      <c r="AV18" s="16" t="str">
        <f aca="false">IF(AH18=0,"",IF(OR(AJ18&lt;2,AL18&gt;AsOfDate),AU18,IF((AL18-1)&lt;AI18,-1,12*(YEAR((AL18-1))-YEAR(AI18))+MONTH((AL18-1))-MONTH(AI18)-IF(DAY((AL18-1))&lt;MIN(DAY(AI18),DAY(EOMONTH((AL18-1),0))),1,0))))</f>
        <v/>
      </c>
      <c r="AW18" s="16" t="str">
        <f aca="false">IF(AH18=0,"",IF(OR(AJ18&lt;3,AM18&gt;AsOfDate),AU18,IF((AM18-1)&lt;AI18,-1,12*(YEAR((AM18-1))-YEAR(AI18))+MONTH((AM18-1))-MONTH(AI18)-IF(DAY((AM18-1))&lt;MIN(DAY(AI18),DAY(EOMONTH((AM18-1),0))),1,0))))</f>
        <v/>
      </c>
      <c r="AX18" s="16" t="str">
        <f aca="false">IF(AH18=0,"",IF(PFYDate&lt;AI18,-1,12*(YEAR(PFYDate)-YEAR(AI18))+MONTH(PFYDate)-MONTH(AI18)-IF(DAY(PFYDate)&lt;MIN(DAY(AI18),DAY(EOMONTH(PFYDate,0))),1,0)))</f>
        <v/>
      </c>
      <c r="AY18" s="16" t="str">
        <f aca="false">IF(AH18=0,"",IF(OR(AJ18&lt;2,AL18&gt;PFYDate),AX18,IF((AL18-1)&lt;AI18,-1,12*(YEAR((AL18-1))-YEAR(AI18))+MONTH((AL18-1))-MONTH(AI18)-IF(DAY((AL18-1))&lt;MIN(DAY(AI18),DAY(EOMONTH((AL18-1),0))),1,0))))</f>
        <v/>
      </c>
      <c r="AZ18" s="16" t="str">
        <f aca="false">IF(AH18=0,"",IF(OR(AJ18&lt;3,AM18&gt;PFYDate),AX18,IF((AM18-1)&lt;AI18,-1,12*(YEAR((AM18-1))-YEAR(AI18))+MONTH((AM18-1))-MONTH(AI18)-IF(DAY((AM18-1))&lt;MIN(DAY(AI18),DAY(EOMONTH((AM18-1),0))),1,0))))</f>
        <v/>
      </c>
      <c r="BA18" s="16" t="str">
        <f aca="false">IF(AH18=0,"",IF(AQ18="FT",IF(AV18&lt;FT_First,0,IF(AV18&lt;FT_Y5,1+INT((AV18-FT_First)/FT_Int1),FT_PreY5+FT_PerYear*INT((AV18-FT_Y5)/12)+FT_AnnivDays+INT(MOD(AV18-FT_Y5,12)/FT_Int2)-IF(EDATE(AI18,FT_Y5)&lt;PolicyDate,FT_AnnivDays-1,0))),IF(AQ18="PT",IF(AV18&lt;PT_First,0,1+INT((AV18-PT_First)/PT_Int)),0))+IF(AND(AJ18&gt;=2,AL18&lt;=AsOfDate),IF(AR18="FT",IF(AW18&lt;FT_First,0,IF(AW18&lt;FT_Y5,1+INT((AW18-FT_First)/FT_Int1),FT_PreY5+FT_PerYear*INT((AW18-FT_Y5)/12)+FT_AnnivDays+INT(MOD(AW18-FT_Y5,12)/FT_Int2)-IF(EDATE(AI18,FT_Y5)&lt;PolicyDate,FT_AnnivDays-1,0))),IF(AR18="PT",IF(AW18&lt;PT_First,0,1+INT((AW18-PT_First)/PT_Int)),0))-IF(AR18="FT",IF(AV18&lt;FT_First,0,IF(AV18&lt;FT_Y5,1+INT((AV18-FT_First)/FT_Int1),FT_PreY5+FT_PerYear*INT((AV18-FT_Y5)/12)+FT_AnnivDays+INT(MOD(AV18-FT_Y5,12)/FT_Int2)-IF(EDATE(AI18,FT_Y5)&lt;PolicyDate,FT_AnnivDays-1,0))),IF(AR18="PT",IF(AV18&lt;PT_First,0,1+INT((AV18-PT_First)/PT_Int)),0)),0)+IF(AND(AJ18&gt;=3,AM18&lt;=AsOfDate),IF(AS18="FT",IF(AU18&lt;FT_First,0,IF(AU18&lt;FT_Y5,1+INT((AU18-FT_First)/FT_Int1),FT_PreY5+FT_PerYear*INT((AU18-FT_Y5)/12)+FT_AnnivDays+INT(MOD(AU18-FT_Y5,12)/FT_Int2)-IF(EDATE(AI18,FT_Y5)&lt;PolicyDate,FT_AnnivDays-1,0))),IF(AS18="PT",IF(AU18&lt;PT_First,0,1+INT((AU18-PT_First)/PT_Int)),0))-IF(AS18="FT",IF(AW18&lt;FT_First,0,IF(AW18&lt;FT_Y5,1+INT((AW18-FT_First)/FT_Int1),FT_PreY5+FT_PerYear*INT((AW18-FT_Y5)/12)+FT_AnnivDays+INT(MOD(AW18-FT_Y5,12)/FT_Int2)-IF(EDATE(AI18,FT_Y5)&lt;PolicyDate,FT_AnnivDays-1,0))),IF(AS18="PT",IF(AW18&lt;PT_First,0,1+INT((AW18-PT_First)/PT_Int)),0)),0))</f>
        <v/>
      </c>
      <c r="BB18" s="16" t="str">
        <f aca="false">IF(AH18=0,"",IF(AQ18="FT",IF(AY18&lt;FT_First,0,IF(AY18&lt;FT_Y5,1+INT((AY18-FT_First)/FT_Int1),FT_PreY5+FT_PerYear*INT((AY18-FT_Y5)/12)+FT_AnnivDays+INT(MOD(AY18-FT_Y5,12)/FT_Int2)-IF(EDATE(AI18,FT_Y5)&lt;PolicyDate,FT_AnnivDays-1,0))),IF(AQ18="PT",IF(AY18&lt;PT_First,0,1+INT((AY18-PT_First)/PT_Int)),0))+IF(AND(AJ18&gt;=2,AL18&lt;=PFYDate),IF(AR18="FT",IF(AZ18&lt;FT_First,0,IF(AZ18&lt;FT_Y5,1+INT((AZ18-FT_First)/FT_Int1),FT_PreY5+FT_PerYear*INT((AZ18-FT_Y5)/12)+FT_AnnivDays+INT(MOD(AZ18-FT_Y5,12)/FT_Int2)-IF(EDATE(AI18,FT_Y5)&lt;PolicyDate,FT_AnnivDays-1,0))),IF(AR18="PT",IF(AZ18&lt;PT_First,0,1+INT((AZ18-PT_First)/PT_Int)),0))-IF(AR18="FT",IF(AY18&lt;FT_First,0,IF(AY18&lt;FT_Y5,1+INT((AY18-FT_First)/FT_Int1),FT_PreY5+FT_PerYear*INT((AY18-FT_Y5)/12)+FT_AnnivDays+INT(MOD(AY18-FT_Y5,12)/FT_Int2)-IF(EDATE(AI18,FT_Y5)&lt;PolicyDate,FT_AnnivDays-1,0))),IF(AR18="PT",IF(AY18&lt;PT_First,0,1+INT((AY18-PT_First)/PT_Int)),0)),0)+IF(AND(AJ18&gt;=3,AM18&lt;=PFYDate),IF(AS18="FT",IF(AX18&lt;FT_First,0,IF(AX18&lt;FT_Y5,1+INT((AX18-FT_First)/FT_Int1),FT_PreY5+FT_PerYear*INT((AX18-FT_Y5)/12)+FT_AnnivDays+INT(MOD(AX18-FT_Y5,12)/FT_Int2)-IF(EDATE(AI18,FT_Y5)&lt;PolicyDate,FT_AnnivDays-1,0))),IF(AS18="PT",IF(AX18&lt;PT_First,0,1+INT((AX18-PT_First)/PT_Int)),0))-IF(AS18="FT",IF(AZ18&lt;FT_First,0,IF(AZ18&lt;FT_Y5,1+INT((AZ18-FT_First)/FT_Int1),FT_PreY5+FT_PerYear*INT((AZ18-FT_Y5)/12)+FT_AnnivDays+INT(MOD(AZ18-FT_Y5,12)/FT_Int2)-IF(EDATE(AI18,FT_Y5)&lt;PolicyDate,FT_AnnivDays-1,0))),IF(AS18="PT",IF(AZ18&lt;PT_First,0,1+INT((AZ18-PT_First)/PT_Int)),0)),0))</f>
        <v/>
      </c>
      <c r="BC18" s="16" t="str">
        <f aca="false">IF(AH18=0,"",IF(AT18="FT",IF(AU18&lt;FT_First,FT_First,IF(AU18&lt;FT_Y5,MIN(FT_Y5,FT_First+FT_Int1*(INT((AU18-FT_First)/FT_Int1)+1)),FT_Y5+12*INT((AU18-FT_Y5)/12)+FT_Int2*(INT(MOD(AU18-FT_Y5,12)/FT_Int2)+1))),IF(AT18="PT",IF(AU18&lt;PT_First,PT_First,PT_First+PT_Int*(INT((AU18-PT_First)/PT_Int)+1)),"")))</f>
        <v/>
      </c>
      <c r="BD18" s="16" t="str">
        <f aca="false">IF(AH18=0,"",IF(NOT(LH_Ready),0,COUNTIFS(INDEX(LH_Data,0,LH_ColFirst),$A18,INDEX(LH_Data,0,LH_ColSur),$B18,INDEX(LH_Data,0,LH_ColCat),BonusCat)))</f>
        <v/>
      </c>
      <c r="BE18" s="16" t="str">
        <f aca="false">IF(AH18=0,"",IF(OR(NOT(LH_Ready),BD18=0),0,SUMPRODUCT(MAX((INDEX(LH_Data,0,LH_ColFirst)=$A18)*(INDEX(LH_Data,0,LH_ColSur)=$B18)*(INDEX(LH_Data,0,LH_ColCat)=BonusCat)*ROW(LH_Data)))))</f>
        <v/>
      </c>
      <c r="BF18" s="16" t="str">
        <f aca="false">IF(AH18=0,"",IF(EOMONTH(AsOfDate,-1)&lt;AI18,-1,12*(YEAR(EOMONTH(AsOfDate,-1))-YEAR(AI18))+MONTH(EOMONTH(AsOfDate,-1))-MONTH(AI18)-IF(DAY(EOMONTH(AsOfDate,-1))&lt;MIN(DAY(AI18),DAY(EOMONTH(EOMONTH(AsOfDate,-1),0))),1,0)))</f>
        <v/>
      </c>
      <c r="BG18" s="16" t="str">
        <f aca="false">IF(AH18=0,"",IF(OR(AJ18&lt;2,AL18&gt;EOMONTH(AsOfDate,-1)),BF18,IF((AL18-1)&lt;AI18,-1,12*(YEAR((AL18-1))-YEAR(AI18))+MONTH((AL18-1))-MONTH(AI18)-IF(DAY((AL18-1))&lt;MIN(DAY(AI18),DAY(EOMONTH((AL18-1),0))),1,0))))</f>
        <v/>
      </c>
      <c r="BH18" s="16" t="str">
        <f aca="false">IF(AH18=0,"",IF(OR(AJ18&lt;3,AM18&gt;EOMONTH(AsOfDate,-1)),BF18,IF((AM18-1)&lt;AI18,-1,12*(YEAR((AM18-1))-YEAR(AI18))+MONTH((AM18-1))-MONTH(AI18)-IF(DAY((AM18-1))&lt;MIN(DAY(AI18),DAY(EOMONTH((AM18-1),0))),1,0))))</f>
        <v/>
      </c>
      <c r="BI18" s="16" t="str">
        <f aca="false">IF(AH18=0,"",IF(AQ18="FT",IF(BG18&lt;FT_First,0,IF(BG18&lt;FT_Y5,1+INT((BG18-FT_First)/FT_Int1),FT_PreY5+FT_PerYear*INT((BG18-FT_Y5)/12)+FT_AnnivDays+INT(MOD(BG18-FT_Y5,12)/FT_Int2)-IF(EDATE(AI18,FT_Y5)&lt;PolicyDate,FT_AnnivDays-1,0))),IF(AQ18="PT",IF(BG18&lt;PT_First,0,1+INT((BG18-PT_First)/PT_Int)),0))+IF(AND(AJ18&gt;=2,AL18&lt;=EOMONTH(AsOfDate,-1)),IF(AR18="FT",IF(BH18&lt;FT_First,0,IF(BH18&lt;FT_Y5,1+INT((BH18-FT_First)/FT_Int1),FT_PreY5+FT_PerYear*INT((BH18-FT_Y5)/12)+FT_AnnivDays+INT(MOD(BH18-FT_Y5,12)/FT_Int2)-IF(EDATE(AI18,FT_Y5)&lt;PolicyDate,FT_AnnivDays-1,0))),IF(AR18="PT",IF(BH18&lt;PT_First,0,1+INT((BH18-PT_First)/PT_Int)),0))-IF(AR18="FT",IF(BG18&lt;FT_First,0,IF(BG18&lt;FT_Y5,1+INT((BG18-FT_First)/FT_Int1),FT_PreY5+FT_PerYear*INT((BG18-FT_Y5)/12)+FT_AnnivDays+INT(MOD(BG18-FT_Y5,12)/FT_Int2)-IF(EDATE(AI18,FT_Y5)&lt;PolicyDate,FT_AnnivDays-1,0))),IF(AR18="PT",IF(BG18&lt;PT_First,0,1+INT((BG18-PT_First)/PT_Int)),0)),0)+IF(AND(AJ18&gt;=3,AM18&lt;=EOMONTH(AsOfDate,-1)),IF(AS18="FT",IF(BF18&lt;FT_First,0,IF(BF18&lt;FT_Y5,1+INT((BF18-FT_First)/FT_Int1),FT_PreY5+FT_PerYear*INT((BF18-FT_Y5)/12)+FT_AnnivDays+INT(MOD(BF18-FT_Y5,12)/FT_Int2)-IF(EDATE(AI18,FT_Y5)&lt;PolicyDate,FT_AnnivDays-1,0))),IF(AS18="PT",IF(BF18&lt;PT_First,0,1+INT((BF18-PT_First)/PT_Int)),0))-IF(AS18="FT",IF(BH18&lt;FT_First,0,IF(BH18&lt;FT_Y5,1+INT((BH18-FT_First)/FT_Int1),FT_PreY5+FT_PerYear*INT((BH18-FT_Y5)/12)+FT_AnnivDays+INT(MOD(BH18-FT_Y5,12)/FT_Int2)-IF(EDATE(AI18,FT_Y5)&lt;PolicyDate,FT_AnnivDays-1,0))),IF(AS18="PT",IF(BH18&lt;PT_First,0,1+INT((BH18-PT_First)/PT_Int)),0)),0))</f>
        <v/>
      </c>
      <c r="BJ18" s="16" t="str">
        <f aca="false">IF(AH18=0,"",IF(AT18="FT",IF(AU18&lt;FT_First,"",IF(AU18&lt;FT_Y5,FT_First+FT_Int1*INT((AU18-FT_First)/FT_Int1),FT_Y5+FT_Int2*INT((AU18-FT_Y5)/FT_Int2))),IF(AT18="PT",IF(AU18&lt;PT_First,"",PT_First+PT_Int*INT((AU18-PT_First)/PT_Int)),"")))</f>
        <v/>
      </c>
      <c r="BK18" s="16" t="str">
        <f aca="false">IF(AH18=0,"",IF((SchemeStart-1)&lt;AI18,-1,12*(YEAR((SchemeStart-1))-YEAR(AI18))+MONTH((SchemeStart-1))-MONTH(AI18)-IF(DAY((SchemeStart-1))&lt;MIN(DAY(AI18),DAY(EOMONTH((SchemeStart-1),0))),1,0)))</f>
        <v/>
      </c>
      <c r="BL18" s="16" t="str">
        <f aca="false">IF(AH18=0,"",IF(OR(AJ18&lt;2,AL18&gt;(SchemeStart-1)),BK18,IF((AL18-1)&lt;AI18,-1,12*(YEAR((AL18-1))-YEAR(AI18))+MONTH((AL18-1))-MONTH(AI18)-IF(DAY((AL18-1))&lt;MIN(DAY(AI18),DAY(EOMONTH((AL18-1),0))),1,0))))</f>
        <v/>
      </c>
      <c r="BM18" s="16" t="str">
        <f aca="false">IF(AH18=0,"",IF(OR(AJ18&lt;3,AM18&gt;(SchemeStart-1)),BK18,IF((AM18-1)&lt;AI18,-1,12*(YEAR((AM18-1))-YEAR(AI18))+MONTH((AM18-1))-MONTH(AI18)-IF(DAY((AM18-1))&lt;MIN(DAY(AI18),DAY(EOMONTH((AM18-1),0))),1,0))))</f>
        <v/>
      </c>
      <c r="BN18" s="16" t="str">
        <f aca="false">IF(AH18=0,"",IF(AQ18="FT",IF(BL18&lt;FT_First,0,IF(BL18&lt;FT_Y5,1+INT((BL18-FT_First)/FT_Int1),FT_PreY5+FT_PerYear*INT((BL18-FT_Y5)/12)+FT_AnnivDays+INT(MOD(BL18-FT_Y5,12)/FT_Int2)-IF(EDATE(AI18,FT_Y5)&lt;PolicyDate,FT_AnnivDays-1,0))),IF(AQ18="PT",IF(BL18&lt;PT_First,0,1+INT((BL18-PT_First)/PT_Int)),0))+IF(AND(AJ18&gt;=2,AL18&lt;=(SchemeStart-1)),IF(AR18="FT",IF(BM18&lt;FT_First,0,IF(BM18&lt;FT_Y5,1+INT((BM18-FT_First)/FT_Int1),FT_PreY5+FT_PerYear*INT((BM18-FT_Y5)/12)+FT_AnnivDays+INT(MOD(BM18-FT_Y5,12)/FT_Int2)-IF(EDATE(AI18,FT_Y5)&lt;PolicyDate,FT_AnnivDays-1,0))),IF(AR18="PT",IF(BM18&lt;PT_First,0,1+INT((BM18-PT_First)/PT_Int)),0))-IF(AR18="FT",IF(BL18&lt;FT_First,0,IF(BL18&lt;FT_Y5,1+INT((BL18-FT_First)/FT_Int1),FT_PreY5+FT_PerYear*INT((BL18-FT_Y5)/12)+FT_AnnivDays+INT(MOD(BL18-FT_Y5,12)/FT_Int2)-IF(EDATE(AI18,FT_Y5)&lt;PolicyDate,FT_AnnivDays-1,0))),IF(AR18="PT",IF(BL18&lt;PT_First,0,1+INT((BL18-PT_First)/PT_Int)),0)),0)+IF(AND(AJ18&gt;=3,AM18&lt;=(SchemeStart-1)),IF(AS18="FT",IF(BK18&lt;FT_First,0,IF(BK18&lt;FT_Y5,1+INT((BK18-FT_First)/FT_Int1),FT_PreY5+FT_PerYear*INT((BK18-FT_Y5)/12)+FT_AnnivDays+INT(MOD(BK18-FT_Y5,12)/FT_Int2)-IF(EDATE(AI18,FT_Y5)&lt;PolicyDate,FT_AnnivDays-1,0))),IF(AS18="PT",IF(BK18&lt;PT_First,0,1+INT((BK18-PT_First)/PT_Int)),0))-IF(AS18="FT",IF(BM18&lt;FT_First,0,IF(BM18&lt;FT_Y5,1+INT((BM18-FT_First)/FT_Int1),FT_PreY5+FT_PerYear*INT((BM18-FT_Y5)/12)+FT_AnnivDays+INT(MOD(BM18-FT_Y5,12)/FT_Int2)-IF(EDATE(AI18,FT_Y5)&lt;PolicyDate,FT_AnnivDays-1,0))),IF(AS18="PT",IF(BM18&lt;PT_First,0,1+INT((BM18-PT_First)/PT_Int)),0)),0))</f>
        <v/>
      </c>
      <c r="BO18" s="0" t="str">
        <f aca="false">IF(LEN($A18&amp;$B18)=0,"",$A18&amp;" "&amp;$B18)</f>
        <v/>
      </c>
    </row>
    <row r="19" customFormat="false" ht="15" hidden="false" customHeight="false" outlineLevel="0" collapsed="false">
      <c r="A19" s="12"/>
      <c r="B19" s="12"/>
      <c r="C19" s="12"/>
      <c r="D19" s="13"/>
      <c r="E19" s="14" t="str">
        <f aca="false">IF(OR(AH19=0,$D19=""),"",DATE(YEAR(AsOfDate)+IF(DATE(YEAR(AsOfDate),MONTH($D19),DAY($D19))&lt;=AsOfDate,1,0),MONTH($D19),DAY($D19)))</f>
        <v/>
      </c>
      <c r="F19" s="13"/>
      <c r="G19" s="13"/>
      <c r="H19" s="13"/>
      <c r="I19" s="13"/>
      <c r="J19" s="13"/>
      <c r="K19" s="14" t="str">
        <f aca="false">IF(AH19=0,"",DATE(YEAR(AsOfDate)+IF(DATE(YEAR(AsOfDate),MONTH(AI19),DAY(AI19))&lt;=AsOfDate,1,0),MONTH(AI19),DAY(AI19)))</f>
        <v/>
      </c>
      <c r="L19" s="15" t="str">
        <f aca="false">IF(AH19=0,"",ROUND((AsOfDate-AI19)/365.25,1))</f>
        <v/>
      </c>
      <c r="M19" s="16" t="str">
        <f aca="false">IF(AH19=0,"",IF(AsOfDate&lt;AI19,"-",DATEDIF(AI19,AsOfDate,"y")&amp;"y "&amp;DATEDIF(AI19,AsOfDate,"ym")&amp;"m "&amp;DATEDIF(AI19,AsOfDate,"md")&amp;"d"))</f>
        <v/>
      </c>
      <c r="N19" s="17" t="str">
        <f aca="false">IF(AH19=0,"",O19*HoursPerDay)</f>
        <v/>
      </c>
      <c r="O19" s="17" t="str">
        <f aca="false">IF(AH19=0,"",MAX(0,BA19-BN19))</f>
        <v/>
      </c>
      <c r="P19" s="18"/>
      <c r="Q19" s="16" t="str">
        <f aca="false">IF(AH19=0,"",IF(AJ19&lt;2,"",AN19&amp;" to "&amp;AO19&amp;" on "&amp;TEXT(AL19,"dd/mm/yyyy")&amp;IF(AL19&gt;AsOfDate," (future)",IF(AQ19=AR19,"",IF(AR19="None"," - STOPPED accruing",IF(AQ19="None"," - commencement for Bonus Leave"," - pathway changed"))))&amp;IF(AJ19&lt;3,"","; "&amp;AO19&amp;" to "&amp;AP19&amp;" on "&amp;TEXT(AM19,"dd/mm/yyyy")&amp;IF(AM19&gt;AsOfDate," (future)",IF(AR19=AS19,"",IF(AS19="None"," - STOPPED accruing",IF(AR19="None"," - commencement for Bonus Leave"," - pathway changed")))))))</f>
        <v/>
      </c>
      <c r="R19" s="16" t="str">
        <f aca="false">IF(AH19=0,"",IF(AT19="None",IF(O19&gt;0,"No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IF(AH19=0,"",IF(AT19="None","",EDATE(AI19,BC19)))</f>
        <v/>
      </c>
      <c r="T19" s="17" t="str">
        <f aca="false">IF(AH19=0,"",IF(NOT(LH_Ready),"",IF(AI19&gt;PFYDate,0,IF(LH_ColPeriod=0,W19-U19+V19,SUMIFS(INDEX(LH_Data,0,LH_ColAcc),INDEX(LH_Data,0,LH_ColFirst),$A19,INDEX(LH_Data,0,LH_ColSur),$B19,INDEX(LH_Data,0,LH_ColCat),BonusCat,INDEX(LH_Data,0,LH_ColPeriod),LH_OpenLabel)*UnitFactor))))</f>
        <v/>
      </c>
      <c r="U19" s="17" t="str">
        <f aca="false">IF(AH19=0,"",IF(NOT(LH_Ready),"",SUMIFS(INDEX(LH_Data,0,LH_ColAcc),INDEX(LH_Data,0,LH_ColFirst),$A19,INDEX(LH_Data,0,LH_ColSur),$B19,INDEX(LH_Data,0,LH_ColCat),BonusCat,INDEX(LH_Data,0,LH_ColStart),"&gt;="&amp;AI19)*UnitFactor))</f>
        <v/>
      </c>
      <c r="V19" s="17" t="str">
        <f aca="false">IF(AH19=0,"",IF(NOT(LH_Ready),"",SUMIFS(INDEX(LH_Data,0,LH_ColTaken),INDEX(LH_Data,0,LH_ColFirst),$A19,INDEX(LH_Data,0,LH_ColSur),$B19,INDEX(LH_Data,0,LH_ColCat),BonusCat,INDEX(LH_Data,0,LH_ColStart),"&gt;="&amp;AI19)*UnitFactor))</f>
        <v/>
      </c>
      <c r="W19" s="17" t="str">
        <f aca="false">IF(AH19=0,"",IF(NOT(LH_Ready),"",IF(BE19=0,0,INDEX(INDEX(LH_Data,0,LH_ColClose),BE19-1)*UnitFactor)))</f>
        <v/>
      </c>
      <c r="X19" s="17" t="str">
        <f aca="false">IF(AH19=0,"",(MAX(0,BA19-BN19)-MAX(0,BB19-BN19))*HoursPerDay)</f>
        <v/>
      </c>
      <c r="Y19" s="17" t="str">
        <f aca="false">IF(AH19=0,"",IF(NOT(LH_Ready),"",IF(BD19=0,N19,IF(PFYDate&lt;$F19,N19-N(T19)-N(U19),X19-N(U19)))))</f>
        <v/>
      </c>
      <c r="Z19" s="16" t="str">
        <f aca="false">IF(OR(AH19=0,Y19=""),"",IF(Y19&gt;0,"Yes","No"))</f>
        <v/>
      </c>
      <c r="AA19" s="16" t="str">
        <f aca="false">IF(AH19=0,IF(LEN($A19&amp;$B19)=0,"","FIX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month")&amp;IF(BD19=0,";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EH)",""),IF(AT19="None",R19,"Not yet - first day on "&amp;TEXT(S19,"dd/mm/yyyy")))))))))</f>
        <v/>
      </c>
      <c r="AB19" s="17" t="str">
        <f aca="false">IF(OR(AH19=0,T19=""),"",MAX(0,BB19-BN19)*HoursPerDay-T19)</f>
        <v/>
      </c>
      <c r="AC19" s="16" t="str">
        <f aca="false">IF(AH19=0,"",BD19)</f>
        <v/>
      </c>
      <c r="AD19" s="16" t="str">
        <f aca="false">IF(AH19=0,"",TRIM(IF(OR(ISTEXT($F19),ISTEXT($H19),ISTEXT($I19),ISTEXT($G19),ISTEXT($J19),ISTEXT($D19)),"A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J19&gt;=1,IF(AJ19&gt;=3,AP19,IF(AJ19=2,AO19,AN19))&lt;&gt;IF($C19="","",IF(OR(ISNUMBER(SEARCH("full",$C19)),UPPER(TRIM($C19))="FT",UPPER(TRIM($C19))="FTE"),"Full-Time",IF(OR(ISNUMBER(SEARCH("part",$C19)),UPPER(TRIM($C19))="PT",UPPER(TRIM($C19))="PTE"),"Part-Time",IF(OR(ISNUMBER(SEARCH("cas",$C19)),UPPER(TRIM($C19))="CAS"),"Casual","Unknown"))))),"EmploymentType does not match latest start date ("&amp;IF(AJ19&gt;=3,AP19,IF(AJ19=2,AO19,AN19))&amp;"). ","")&amp;IF(AND(AJ19&gt;=1,AK19&lt;&gt;$F19),"Earliest type date should equal StartDate. ","")&amp;IF(AND(AJ19&gt;=2,AK19=AL19),"Two types start on the same date. ","")&amp;IF(AND(OR(ISNUMBER(SEARCH("part",$C19)),UPPER(TRIM($C19))="PT",UPPER(TRIM($C19))="PTE"),$P19=""),"Part-time: enter PT Hrs/Week (blank = 24+). ","")))</f>
        <v/>
      </c>
      <c r="AE19" s="17" t="str">
        <f aca="false">IF(AH19=0,"",O19-MAX(0,BI19-BN19))</f>
        <v/>
      </c>
      <c r="AF19" s="14" t="str">
        <f aca="false">IF(OR(AH19=0,AE19="",N(AE19)=0,BJ19=""),"",EDATE(AI19,BJ19))</f>
        <v/>
      </c>
      <c r="AG19" s="12"/>
      <c r="AH19" s="16" t="n">
        <f aca="false">IF(OR(LEN($A19&amp;$B19)=0,$F19=""),0,1)</f>
        <v>0</v>
      </c>
      <c r="AI19" s="14" t="str">
        <f aca="false">IF(AH19=0,"",IF($J19&lt;&gt;"",$J19,IF(OR(CasualCounts="Yes",COUNT($G19:$I19)=0,COUNT($H19:$I19)=0),$F19,MIN($H19:$I19))))</f>
        <v/>
      </c>
      <c r="AJ19" s="16" t="str">
        <f aca="false">IF(AH19=0,"",COUNT($G19:$I19))</f>
        <v/>
      </c>
      <c r="AK19" s="14" t="str">
        <f aca="false">IF(AH19=0,"",IFERROR(SMALL($G19:$I19,1),""))</f>
        <v/>
      </c>
      <c r="AL19" s="14" t="str">
        <f aca="false">IF(AH19=0,"",IFERROR(SMALL($G19:$I19,2),""))</f>
        <v/>
      </c>
      <c r="AM19" s="14" t="str">
        <f aca="false">IF(AH19=0,"",IFERROR(SMALL($G19:$I19,3),""))</f>
        <v/>
      </c>
      <c r="AN19" s="16" t="str">
        <f aca="false">IF(AH19=0,"",IF(AK19="","",IF(AK19=$H19,"Part-Time",IF(AK19=$I19,"Full-Time","Casual"))))</f>
        <v/>
      </c>
      <c r="AO19" s="16" t="str">
        <f aca="false">IF(AH19=0,"",IF(AL19="","",IF(AL19=$H19,"Part-Time",IF(AL19=$I19,"Full-Time","Casual"))))</f>
        <v/>
      </c>
      <c r="AP19" s="16" t="str">
        <f aca="false">IF(AH19=0,"",IF(AM19="","",IF(AM19=$H19,"Part-Time",IF(AM19=$I19,"Full-Time","Casual"))))</f>
        <v/>
      </c>
      <c r="AQ19" s="16" t="str">
        <f aca="false">IF(AH19=0,"",IF(AJ19=0,IF(OR(ISNUMBER(SEARCH("full",$C19)),UPPER(TRIM($C19))="FT",UPPER(TRIM($C19))="FTE"),"FT",IF(AND(OR(ISNUMBER(SEARCH("part",$C19)),UPPER(TRIM($C19))="PT",UPPER(TRIM($C19))="PTE"),OR($P19="",N($P19)&gt;=PT_MinHours)),"PT","None")),IF(OR(ISNUMBER(SEARCH("full",AN19)),UPPER(TRIM(AN19))="FT",UPPER(TRIM(AN19))="FTE"),"FT",IF(AND(OR(ISNUMBER(SEARCH("part",AN19)),UPPER(TRIM(AN19))="PT",UPPER(TRIM(AN19))="PTE"),OR($P19="",N($P19)&gt;=PT_MinHours)),"PT","None"))))</f>
        <v/>
      </c>
      <c r="AR19" s="16" t="str">
        <f aca="false">IF(AH19=0,"",IF(AJ19&lt;2,"",IF(OR(ISNUMBER(SEARCH("full",AO19)),UPPER(TRIM(AO19))="FT",UPPER(TRIM(AO19))="FTE"),"FT",IF(AND(OR(ISNUMBER(SEARCH("part",AO19)),UPPER(TRIM(AO19))="PT",UPPER(TRIM(AO19))="PTE"),OR($P19="",N($P19)&gt;=PT_MinHours)),"PT","None"))))</f>
        <v/>
      </c>
      <c r="AS19" s="16" t="str">
        <f aca="false">IF(AH19=0,"",IF(AJ19&lt;3,"",IF(OR(ISNUMBER(SEARCH("full",AP19)),UPPER(TRIM(AP19))="FT",UPPER(TRIM(AP19))="FTE"),"FT",IF(AND(OR(ISNUMBER(SEARCH("part",AP19)),UPPER(TRIM(AP19))="PT",UPPER(TRIM(AP19))="PTE"),OR($P19="",N($P19)&gt;=PT_MinHours)),"PT","None"))))</f>
        <v/>
      </c>
      <c r="AT19" s="16" t="str">
        <f aca="false">IF(AH19=0,"",IF(AND(AJ19&gt;=3,AM19&lt;=AsOfDate),AS19,IF(AND(AJ19&gt;=2,AL19&lt;=AsOfDate),AR19,AQ19)))</f>
        <v/>
      </c>
      <c r="AU19" s="16" t="str">
        <f aca="false">IF(AH19=0,"",IF(AsOfDate&lt;AI19,-1,12*(YEAR(AsOfDate)-YEAR(AI19))+MONTH(AsOfDate)-MONTH(AI19)-IF(DAY(AsOfDate)&lt;MIN(DAY(AI19),DAY(EOMONTH(AsOfDate,0))),1,0)))</f>
        <v/>
      </c>
      <c r="AV19" s="16" t="str">
        <f aca="false">IF(AH19=0,"",IF(OR(AJ19&lt;2,AL19&gt;AsOfDate),AU19,IF((AL19-1)&lt;AI19,-1,12*(YEAR((AL19-1))-YEAR(AI19))+MONTH((AL19-1))-MONTH(AI19)-IF(DAY((AL19-1))&lt;MIN(DAY(AI19),DAY(EOMONTH((AL19-1),0))),1,0))))</f>
        <v/>
      </c>
      <c r="AW19" s="16" t="str">
        <f aca="false">IF(AH19=0,"",IF(OR(AJ19&lt;3,AM19&gt;AsOfDate),AU19,IF((AM19-1)&lt;AI19,-1,12*(YEAR((AM19-1))-YEAR(AI19))+MONTH((AM19-1))-MONTH(AI19)-IF(DAY((AM19-1))&lt;MIN(DAY(AI19),DAY(EOMONTH((AM19-1),0))),1,0))))</f>
        <v/>
      </c>
      <c r="AX19" s="16" t="str">
        <f aca="false">IF(AH19=0,"",IF(PFYDate&lt;AI19,-1,12*(YEAR(PFYDate)-YEAR(AI19))+MONTH(PFYDate)-MONTH(AI19)-IF(DAY(PFYDate)&lt;MIN(DAY(AI19),DAY(EOMONTH(PFYDate,0))),1,0)))</f>
        <v/>
      </c>
      <c r="AY19" s="16" t="str">
        <f aca="false">IF(AH19=0,"",IF(OR(AJ19&lt;2,AL19&gt;PFYDate),AX19,IF((AL19-1)&lt;AI19,-1,12*(YEAR((AL19-1))-YEAR(AI19))+MONTH((AL19-1))-MONTH(AI19)-IF(DAY((AL19-1))&lt;MIN(DAY(AI19),DAY(EOMONTH((AL19-1),0))),1,0))))</f>
        <v/>
      </c>
      <c r="AZ19" s="16" t="str">
        <f aca="false">IF(AH19=0,"",IF(OR(AJ19&lt;3,AM19&gt;PFYDate),AX19,IF((AM19-1)&lt;AI19,-1,12*(YEAR((AM19-1))-YEAR(AI19))+MONTH((AM19-1))-MONTH(AI19)-IF(DAY((AM19-1))&lt;MIN(DAY(AI19),DAY(EOMONTH((AM19-1),0))),1,0))))</f>
        <v/>
      </c>
      <c r="BA19" s="16" t="str">
        <f aca="false">IF(AH19=0,"",IF(AQ19="FT",IF(AV19&lt;FT_First,0,IF(AV19&lt;FT_Y5,1+INT((AV19-FT_First)/FT_Int1),FT_PreY5+FT_PerYear*INT((AV19-FT_Y5)/12)+FT_AnnivDays+INT(MOD(AV19-FT_Y5,12)/FT_Int2)-IF(EDATE(AI19,FT_Y5)&lt;PolicyDate,FT_AnnivDays-1,0))),IF(AQ19="PT",IF(AV19&lt;PT_First,0,1+INT((AV19-PT_First)/PT_Int)),0))+IF(AND(AJ19&gt;=2,AL19&lt;=AsOfDate),IF(AR19="FT",IF(AW19&lt;FT_First,0,IF(AW19&lt;FT_Y5,1+INT((AW19-FT_First)/FT_Int1),FT_PreY5+FT_PerYear*INT((AW19-FT_Y5)/12)+FT_AnnivDays+INT(MOD(AW19-FT_Y5,12)/FT_Int2)-IF(EDATE(AI19,FT_Y5)&lt;PolicyDate,FT_AnnivDays-1,0))),IF(AR19="PT",IF(AW19&lt;PT_First,0,1+INT((AW19-PT_First)/PT_Int)),0))-IF(AR19="FT",IF(AV19&lt;FT_First,0,IF(AV19&lt;FT_Y5,1+INT((AV19-FT_First)/FT_Int1),FT_PreY5+FT_PerYear*INT((AV19-FT_Y5)/12)+FT_AnnivDays+INT(MOD(AV19-FT_Y5,12)/FT_Int2)-IF(EDATE(AI19,FT_Y5)&lt;PolicyDate,FT_AnnivDays-1,0))),IF(AR19="PT",IF(AV19&lt;PT_First,0,1+INT((AV19-PT_First)/PT_Int)),0)),0)+IF(AND(AJ19&gt;=3,AM19&lt;=AsOfDate),IF(AS19="FT",IF(AU19&lt;FT_First,0,IF(AU19&lt;FT_Y5,1+INT((AU19-FT_First)/FT_Int1),FT_PreY5+FT_PerYear*INT((AU19-FT_Y5)/12)+FT_AnnivDays+INT(MOD(AU19-FT_Y5,12)/FT_Int2)-IF(EDATE(AI19,FT_Y5)&lt;PolicyDate,FT_AnnivDays-1,0))),IF(AS19="PT",IF(AU19&lt;PT_First,0,1+INT((AU19-PT_First)/PT_Int)),0))-IF(AS19="FT",IF(AW19&lt;FT_First,0,IF(AW19&lt;FT_Y5,1+INT((AW19-FT_First)/FT_Int1),FT_PreY5+FT_PerYear*INT((AW19-FT_Y5)/12)+FT_AnnivDays+INT(MOD(AW19-FT_Y5,12)/FT_Int2)-IF(EDATE(AI19,FT_Y5)&lt;PolicyDate,FT_AnnivDays-1,0))),IF(AS19="PT",IF(AW19&lt;PT_First,0,1+INT((AW19-PT_First)/PT_Int)),0)),0))</f>
        <v/>
      </c>
      <c r="BB19" s="16" t="str">
        <f aca="false">IF(AH19=0,"",IF(AQ19="FT",IF(AY19&lt;FT_First,0,IF(AY19&lt;FT_Y5,1+INT((AY19-FT_First)/FT_Int1),FT_PreY5+FT_PerYear*INT((AY19-FT_Y5)/12)+FT_AnnivDays+INT(MOD(AY19-FT_Y5,12)/FT_Int2)-IF(EDATE(AI19,FT_Y5)&lt;PolicyDate,FT_AnnivDays-1,0))),IF(AQ19="PT",IF(AY19&lt;PT_First,0,1+INT((AY19-PT_First)/PT_Int)),0))+IF(AND(AJ19&gt;=2,AL19&lt;=PFYDate),IF(AR19="FT",IF(AZ19&lt;FT_First,0,IF(AZ19&lt;FT_Y5,1+INT((AZ19-FT_First)/FT_Int1),FT_PreY5+FT_PerYear*INT((AZ19-FT_Y5)/12)+FT_AnnivDays+INT(MOD(AZ19-FT_Y5,12)/FT_Int2)-IF(EDATE(AI19,FT_Y5)&lt;PolicyDate,FT_AnnivDays-1,0))),IF(AR19="PT",IF(AZ19&lt;PT_First,0,1+INT((AZ19-PT_First)/PT_Int)),0))-IF(AR19="FT",IF(AY19&lt;FT_First,0,IF(AY19&lt;FT_Y5,1+INT((AY19-FT_First)/FT_Int1),FT_PreY5+FT_PerYear*INT((AY19-FT_Y5)/12)+FT_AnnivDays+INT(MOD(AY19-FT_Y5,12)/FT_Int2)-IF(EDATE(AI19,FT_Y5)&lt;PolicyDate,FT_AnnivDays-1,0))),IF(AR19="PT",IF(AY19&lt;PT_First,0,1+INT((AY19-PT_First)/PT_Int)),0)),0)+IF(AND(AJ19&gt;=3,AM19&lt;=PFYDate),IF(AS19="FT",IF(AX19&lt;FT_First,0,IF(AX19&lt;FT_Y5,1+INT((AX19-FT_First)/FT_Int1),FT_PreY5+FT_PerYear*INT((AX19-FT_Y5)/12)+FT_AnnivDays+INT(MOD(AX19-FT_Y5,12)/FT_Int2)-IF(EDATE(AI19,FT_Y5)&lt;PolicyDate,FT_AnnivDays-1,0))),IF(AS19="PT",IF(AX19&lt;PT_First,0,1+INT((AX19-PT_First)/PT_Int)),0))-IF(AS19="FT",IF(AZ19&lt;FT_First,0,IF(AZ19&lt;FT_Y5,1+INT((AZ19-FT_First)/FT_Int1),FT_PreY5+FT_PerYear*INT((AZ19-FT_Y5)/12)+FT_AnnivDays+INT(MOD(AZ19-FT_Y5,12)/FT_Int2)-IF(EDATE(AI19,FT_Y5)&lt;PolicyDate,FT_AnnivDays-1,0))),IF(AS19="PT",IF(AZ19&lt;PT_First,0,1+INT((AZ19-PT_First)/PT_Int)),0)),0))</f>
        <v/>
      </c>
      <c r="BC19" s="16" t="str">
        <f aca="false">IF(AH19=0,"",IF(AT19="FT",IF(AU19&lt;FT_First,FT_First,IF(AU19&lt;FT_Y5,MIN(FT_Y5,FT_First+FT_Int1*(INT((AU19-FT_First)/FT_Int1)+1)),FT_Y5+12*INT((AU19-FT_Y5)/12)+FT_Int2*(INT(MOD(AU19-FT_Y5,12)/FT_Int2)+1))),IF(AT19="PT",IF(AU19&lt;PT_First,PT_First,PT_First+PT_Int*(INT((AU19-PT_First)/PT_Int)+1)),"")))</f>
        <v/>
      </c>
      <c r="BD19" s="16" t="str">
        <f aca="false">IF(AH19=0,"",IF(NOT(LH_Ready),0,COUNTIFS(INDEX(LH_Data,0,LH_ColFirst),$A19,INDEX(LH_Data,0,LH_ColSur),$B19,INDEX(LH_Data,0,LH_ColCat),BonusCat)))</f>
        <v/>
      </c>
      <c r="BE19" s="16" t="str">
        <f aca="false">IF(AH19=0,"",IF(OR(NOT(LH_Ready),BD19=0),0,SUMPRODUCT(MAX((INDEX(LH_Data,0,LH_ColFirst)=$A19)*(INDEX(LH_Data,0,LH_ColSur)=$B19)*(INDEX(LH_Data,0,LH_ColCat)=BonusCat)*ROW(LH_Data)))))</f>
        <v/>
      </c>
      <c r="BF19" s="16" t="str">
        <f aca="false">IF(AH19=0,"",IF(EOMONTH(AsOfDate,-1)&lt;AI19,-1,12*(YEAR(EOMONTH(AsOfDate,-1))-YEAR(AI19))+MONTH(EOMONTH(AsOfDate,-1))-MONTH(AI19)-IF(DAY(EOMONTH(AsOfDate,-1))&lt;MIN(DAY(AI19),DAY(EOMONTH(EOMONTH(AsOfDate,-1),0))),1,0)))</f>
        <v/>
      </c>
      <c r="BG19" s="16" t="str">
        <f aca="false">IF(AH19=0,"",IF(OR(AJ19&lt;2,AL19&gt;EOMONTH(AsOfDate,-1)),BF19,IF((AL19-1)&lt;AI19,-1,12*(YEAR((AL19-1))-YEAR(AI19))+MONTH((AL19-1))-MONTH(AI19)-IF(DAY((AL19-1))&lt;MIN(DAY(AI19),DAY(EOMONTH((AL19-1),0))),1,0))))</f>
        <v/>
      </c>
      <c r="BH19" s="16" t="str">
        <f aca="false">IF(AH19=0,"",IF(OR(AJ19&lt;3,AM19&gt;EOMONTH(AsOfDate,-1)),BF19,IF((AM19-1)&lt;AI19,-1,12*(YEAR((AM19-1))-YEAR(AI19))+MONTH((AM19-1))-MONTH(AI19)-IF(DAY((AM19-1))&lt;MIN(DAY(AI19),DAY(EOMONTH((AM19-1),0))),1,0))))</f>
        <v/>
      </c>
      <c r="BI19" s="16" t="str">
        <f aca="false">IF(AH19=0,"",IF(AQ19="FT",IF(BG19&lt;FT_First,0,IF(BG19&lt;FT_Y5,1+INT((BG19-FT_First)/FT_Int1),FT_PreY5+FT_PerYear*INT((BG19-FT_Y5)/12)+FT_AnnivDays+INT(MOD(BG19-FT_Y5,12)/FT_Int2)-IF(EDATE(AI19,FT_Y5)&lt;PolicyDate,FT_AnnivDays-1,0))),IF(AQ19="PT",IF(BG19&lt;PT_First,0,1+INT((BG19-PT_First)/PT_Int)),0))+IF(AND(AJ19&gt;=2,AL19&lt;=EOMONTH(AsOfDate,-1)),IF(AR19="FT",IF(BH19&lt;FT_First,0,IF(BH19&lt;FT_Y5,1+INT((BH19-FT_First)/FT_Int1),FT_PreY5+FT_PerYear*INT((BH19-FT_Y5)/12)+FT_AnnivDays+INT(MOD(BH19-FT_Y5,12)/FT_Int2)-IF(EDATE(AI19,FT_Y5)&lt;PolicyDate,FT_AnnivDays-1,0))),IF(AR19="PT",IF(BH19&lt;PT_First,0,1+INT((BH19-PT_First)/PT_Int)),0))-IF(AR19="FT",IF(BG19&lt;FT_First,0,IF(BG19&lt;FT_Y5,1+INT((BG19-FT_First)/FT_Int1),FT_PreY5+FT_PerYear*INT((BG19-FT_Y5)/12)+FT_AnnivDays+INT(MOD(BG19-FT_Y5,12)/FT_Int2)-IF(EDATE(AI19,FT_Y5)&lt;PolicyDate,FT_AnnivDays-1,0))),IF(AR19="PT",IF(BG19&lt;PT_First,0,1+INT((BG19-PT_First)/PT_Int)),0)),0)+IF(AND(AJ19&gt;=3,AM19&lt;=EOMONTH(AsOfDate,-1)),IF(AS19="FT",IF(BF19&lt;FT_First,0,IF(BF19&lt;FT_Y5,1+INT((BF19-FT_First)/FT_Int1),FT_PreY5+FT_PerYear*INT((BF19-FT_Y5)/12)+FT_AnnivDays+INT(MOD(BF19-FT_Y5,12)/FT_Int2)-IF(EDATE(AI19,FT_Y5)&lt;PolicyDate,FT_AnnivDays-1,0))),IF(AS19="PT",IF(BF19&lt;PT_First,0,1+INT((BF19-PT_First)/PT_Int)),0))-IF(AS19="FT",IF(BH19&lt;FT_First,0,IF(BH19&lt;FT_Y5,1+INT((BH19-FT_First)/FT_Int1),FT_PreY5+FT_PerYear*INT((BH19-FT_Y5)/12)+FT_AnnivDays+INT(MOD(BH19-FT_Y5,12)/FT_Int2)-IF(EDATE(AI19,FT_Y5)&lt;PolicyDate,FT_AnnivDays-1,0))),IF(AS19="PT",IF(BH19&lt;PT_First,0,1+INT((BH19-PT_First)/PT_Int)),0)),0))</f>
        <v/>
      </c>
      <c r="BJ19" s="16" t="str">
        <f aca="false">IF(AH19=0,"",IF(AT19="FT",IF(AU19&lt;FT_First,"",IF(AU19&lt;FT_Y5,FT_First+FT_Int1*INT((AU19-FT_First)/FT_Int1),FT_Y5+FT_Int2*INT((AU19-FT_Y5)/FT_Int2))),IF(AT19="PT",IF(AU19&lt;PT_First,"",PT_First+PT_Int*INT((AU19-PT_First)/PT_Int)),"")))</f>
        <v/>
      </c>
      <c r="BK19" s="16" t="str">
        <f aca="false">IF(AH19=0,"",IF((SchemeStart-1)&lt;AI19,-1,12*(YEAR((SchemeStart-1))-YEAR(AI19))+MONTH((SchemeStart-1))-MONTH(AI19)-IF(DAY((SchemeStart-1))&lt;MIN(DAY(AI19),DAY(EOMONTH((SchemeStart-1),0))),1,0)))</f>
        <v/>
      </c>
      <c r="BL19" s="16" t="str">
        <f aca="false">IF(AH19=0,"",IF(OR(AJ19&lt;2,AL19&gt;(SchemeStart-1)),BK19,IF((AL19-1)&lt;AI19,-1,12*(YEAR((AL19-1))-YEAR(AI19))+MONTH((AL19-1))-MONTH(AI19)-IF(DAY((AL19-1))&lt;MIN(DAY(AI19),DAY(EOMONTH((AL19-1),0))),1,0))))</f>
        <v/>
      </c>
      <c r="BM19" s="16" t="str">
        <f aca="false">IF(AH19=0,"",IF(OR(AJ19&lt;3,AM19&gt;(SchemeStart-1)),BK19,IF((AM19-1)&lt;AI19,-1,12*(YEAR((AM19-1))-YEAR(AI19))+MONTH((AM19-1))-MONTH(AI19)-IF(DAY((AM19-1))&lt;MIN(DAY(AI19),DAY(EOMONTH((AM19-1),0))),1,0))))</f>
        <v/>
      </c>
      <c r="BN19" s="16" t="str">
        <f aca="false">IF(AH19=0,"",IF(AQ19="FT",IF(BL19&lt;FT_First,0,IF(BL19&lt;FT_Y5,1+INT((BL19-FT_First)/FT_Int1),FT_PreY5+FT_PerYear*INT((BL19-FT_Y5)/12)+FT_AnnivDays+INT(MOD(BL19-FT_Y5,12)/FT_Int2)-IF(EDATE(AI19,FT_Y5)&lt;PolicyDate,FT_AnnivDays-1,0))),IF(AQ19="PT",IF(BL19&lt;PT_First,0,1+INT((BL19-PT_First)/PT_Int)),0))+IF(AND(AJ19&gt;=2,AL19&lt;=(SchemeStart-1)),IF(AR19="FT",IF(BM19&lt;FT_First,0,IF(BM19&lt;FT_Y5,1+INT((BM19-FT_First)/FT_Int1),FT_PreY5+FT_PerYear*INT((BM19-FT_Y5)/12)+FT_AnnivDays+INT(MOD(BM19-FT_Y5,12)/FT_Int2)-IF(EDATE(AI19,FT_Y5)&lt;PolicyDate,FT_AnnivDays-1,0))),IF(AR19="PT",IF(BM19&lt;PT_First,0,1+INT((BM19-PT_First)/PT_Int)),0))-IF(AR19="FT",IF(BL19&lt;FT_First,0,IF(BL19&lt;FT_Y5,1+INT((BL19-FT_First)/FT_Int1),FT_PreY5+FT_PerYear*INT((BL19-FT_Y5)/12)+FT_AnnivDays+INT(MOD(BL19-FT_Y5,12)/FT_Int2)-IF(EDATE(AI19,FT_Y5)&lt;PolicyDate,FT_AnnivDays-1,0))),IF(AR19="PT",IF(BL19&lt;PT_First,0,1+INT((BL19-PT_First)/PT_Int)),0)),0)+IF(AND(AJ19&gt;=3,AM19&lt;=(SchemeStart-1)),IF(AS19="FT",IF(BK19&lt;FT_First,0,IF(BK19&lt;FT_Y5,1+INT((BK19-FT_First)/FT_Int1),FT_PreY5+FT_PerYear*INT((BK19-FT_Y5)/12)+FT_AnnivDays+INT(MOD(BK19-FT_Y5,12)/FT_Int2)-IF(EDATE(AI19,FT_Y5)&lt;PolicyDate,FT_AnnivDays-1,0))),IF(AS19="PT",IF(BK19&lt;PT_First,0,1+INT((BK19-PT_First)/PT_Int)),0))-IF(AS19="FT",IF(BM19&lt;FT_First,0,IF(BM19&lt;FT_Y5,1+INT((BM19-FT_First)/FT_Int1),FT_PreY5+FT_PerYear*INT((BM19-FT_Y5)/12)+FT_AnnivDays+INT(MOD(BM19-FT_Y5,12)/FT_Int2)-IF(EDATE(AI19,FT_Y5)&lt;PolicyDate,FT_AnnivDays-1,0))),IF(AS19="PT",IF(BM19&lt;PT_First,0,1+INT((BM19-PT_First)/PT_Int)),0)),0))</f>
        <v/>
      </c>
      <c r="BO19" s="0" t="str">
        <f aca="false">IF(LEN($A19&amp;$B19)=0,"",$A19&amp;" "&amp;$B19)</f>
        <v/>
      </c>
    </row>
    <row r="20" customFormat="false" ht="15" hidden="false" customHeight="false" outlineLevel="0" collapsed="false">
      <c r="A20" s="12"/>
      <c r="B20" s="12"/>
      <c r="C20" s="12"/>
      <c r="D20" s="13"/>
      <c r="E20" s="14" t="str">
        <f aca="false">IF(OR(AH20=0,$D20=""),"",DATE(YEAR(AsOfDate)+IF(DATE(YEAR(AsOfDate),MONTH($D20),DAY($D20))&lt;=AsOfDate,1,0),MONTH($D20),DAY($D20)))</f>
        <v/>
      </c>
      <c r="F20" s="13"/>
      <c r="G20" s="13"/>
      <c r="H20" s="13"/>
      <c r="I20" s="13"/>
      <c r="J20" s="13"/>
      <c r="K20" s="14" t="str">
        <f aca="false">IF(AH20=0,"",DATE(YEAR(AsOfDate)+IF(DATE(YEAR(AsOfDate),MONTH(AI20),DAY(AI20))&lt;=AsOfDate,1,0),MONTH(AI20),DAY(AI20)))</f>
        <v/>
      </c>
      <c r="L20" s="15" t="str">
        <f aca="false">IF(AH20=0,"",ROUND((AsOfDate-AI20)/365.25,1))</f>
        <v/>
      </c>
      <c r="M20" s="16" t="str">
        <f aca="false">IF(AH20=0,"",IF(AsOfDate&lt;AI20,"-",DATEDIF(AI20,AsOfDate,"y")&amp;"y "&amp;DATEDIF(AI20,AsOfDate,"ym")&amp;"m "&amp;DATEDIF(AI20,AsOfDate,"md")&amp;"d"))</f>
        <v/>
      </c>
      <c r="N20" s="17" t="str">
        <f aca="false">IF(AH20=0,"",O20*HoursPerDay)</f>
        <v/>
      </c>
      <c r="O20" s="17" t="str">
        <f aca="false">IF(AH20=0,"",MAX(0,BA20-BN20))</f>
        <v/>
      </c>
      <c r="P20" s="18"/>
      <c r="Q20" s="16" t="str">
        <f aca="false">IF(AH20=0,"",IF(AJ20&lt;2,"",AN20&amp;" to "&amp;AO20&amp;" on "&amp;TEXT(AL20,"dd/mm/yyyy")&amp;IF(AL20&gt;AsOfDate," (future)",IF(AQ20=AR20,"",IF(AR20="None"," - STOPPED accruing",IF(AQ20="None"," - commencement for Bonus Leave"," - pathway changed"))))&amp;IF(AJ20&lt;3,"","; "&amp;AO20&amp;" to "&amp;AP20&amp;" on "&amp;TEXT(AM20,"dd/mm/yyyy")&amp;IF(AM20&gt;AsOfDate," (future)",IF(AR20=AS20,"",IF(AS20="None"," - STOPPED accruing",IF(AR20="None"," - commencement for Bonus Leave"," - pathway changed")))))))</f>
        <v/>
      </c>
      <c r="R20" s="16" t="str">
        <f aca="false">IF(AH20=0,"",IF(AT20="None",IF(O20&gt;0,"No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IF(AH20=0,"",IF(AT20="None","",EDATE(AI20,BC20)))</f>
        <v/>
      </c>
      <c r="T20" s="17" t="str">
        <f aca="false">IF(AH20=0,"",IF(NOT(LH_Ready),"",IF(AI20&gt;PFYDate,0,IF(LH_ColPeriod=0,W20-U20+V20,SUMIFS(INDEX(LH_Data,0,LH_ColAcc),INDEX(LH_Data,0,LH_ColFirst),$A20,INDEX(LH_Data,0,LH_ColSur),$B20,INDEX(LH_Data,0,LH_ColCat),BonusCat,INDEX(LH_Data,0,LH_ColPeriod),LH_OpenLabel)*UnitFactor))))</f>
        <v/>
      </c>
      <c r="U20" s="17" t="str">
        <f aca="false">IF(AH20=0,"",IF(NOT(LH_Ready),"",SUMIFS(INDEX(LH_Data,0,LH_ColAcc),INDEX(LH_Data,0,LH_ColFirst),$A20,INDEX(LH_Data,0,LH_ColSur),$B20,INDEX(LH_Data,0,LH_ColCat),BonusCat,INDEX(LH_Data,0,LH_ColStart),"&gt;="&amp;AI20)*UnitFactor))</f>
        <v/>
      </c>
      <c r="V20" s="17" t="str">
        <f aca="false">IF(AH20=0,"",IF(NOT(LH_Ready),"",SUMIFS(INDEX(LH_Data,0,LH_ColTaken),INDEX(LH_Data,0,LH_ColFirst),$A20,INDEX(LH_Data,0,LH_ColSur),$B20,INDEX(LH_Data,0,LH_ColCat),BonusCat,INDEX(LH_Data,0,LH_ColStart),"&gt;="&amp;AI20)*UnitFactor))</f>
        <v/>
      </c>
      <c r="W20" s="17" t="str">
        <f aca="false">IF(AH20=0,"",IF(NOT(LH_Ready),"",IF(BE20=0,0,INDEX(INDEX(LH_Data,0,LH_ColClose),BE20-1)*UnitFactor)))</f>
        <v/>
      </c>
      <c r="X20" s="17" t="str">
        <f aca="false">IF(AH20=0,"",(MAX(0,BA20-BN20)-MAX(0,BB20-BN20))*HoursPerDay)</f>
        <v/>
      </c>
      <c r="Y20" s="17" t="str">
        <f aca="false">IF(AH20=0,"",IF(NOT(LH_Ready),"",IF(BD20=0,N20,IF(PFYDate&lt;$F20,N20-N(T20)-N(U20),X20-N(U20)))))</f>
        <v/>
      </c>
      <c r="Z20" s="16" t="str">
        <f aca="false">IF(OR(AH20=0,Y20=""),"",IF(Y20&gt;0,"Yes","No"))</f>
        <v/>
      </c>
      <c r="AA20" s="16" t="str">
        <f aca="false">IF(AH20=0,IF(LEN($A20&amp;$B20)=0,"","FIX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month")&amp;IF(BD20=0,";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EH)",""),IF(AT20="None",R20,"Not yet - first day on "&amp;TEXT(S20,"dd/mm/yyyy")))))))))</f>
        <v/>
      </c>
      <c r="AB20" s="17" t="str">
        <f aca="false">IF(OR(AH20=0,T20=""),"",MAX(0,BB20-BN20)*HoursPerDay-T20)</f>
        <v/>
      </c>
      <c r="AC20" s="16" t="str">
        <f aca="false">IF(AH20=0,"",BD20)</f>
        <v/>
      </c>
      <c r="AD20" s="16" t="str">
        <f aca="false">IF(AH20=0,"",TRIM(IF(OR(ISTEXT($F20),ISTEXT($H20),ISTEXT($I20),ISTEXT($G20),ISTEXT($J20),ISTEXT($D20)),"A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J20&gt;=1,IF(AJ20&gt;=3,AP20,IF(AJ20=2,AO20,AN20))&lt;&gt;IF($C20="","",IF(OR(ISNUMBER(SEARCH("full",$C20)),UPPER(TRIM($C20))="FT",UPPER(TRIM($C20))="FTE"),"Full-Time",IF(OR(ISNUMBER(SEARCH("part",$C20)),UPPER(TRIM($C20))="PT",UPPER(TRIM($C20))="PTE"),"Part-Time",IF(OR(ISNUMBER(SEARCH("cas",$C20)),UPPER(TRIM($C20))="CAS"),"Casual","Unknown"))))),"EmploymentType does not match latest start date ("&amp;IF(AJ20&gt;=3,AP20,IF(AJ20=2,AO20,AN20))&amp;"). ","")&amp;IF(AND(AJ20&gt;=1,AK20&lt;&gt;$F20),"Earliest type date should equal StartDate. ","")&amp;IF(AND(AJ20&gt;=2,AK20=AL20),"Two types start on the same date. ","")&amp;IF(AND(OR(ISNUMBER(SEARCH("part",$C20)),UPPER(TRIM($C20))="PT",UPPER(TRIM($C20))="PTE"),$P20=""),"Part-time: enter PT Hrs/Week (blank = 24+). ","")))</f>
        <v/>
      </c>
      <c r="AE20" s="17" t="str">
        <f aca="false">IF(AH20=0,"",O20-MAX(0,BI20-BN20))</f>
        <v/>
      </c>
      <c r="AF20" s="14" t="str">
        <f aca="false">IF(OR(AH20=0,AE20="",N(AE20)=0,BJ20=""),"",EDATE(AI20,BJ20))</f>
        <v/>
      </c>
      <c r="AG20" s="12"/>
      <c r="AH20" s="16" t="n">
        <f aca="false">IF(OR(LEN($A20&amp;$B20)=0,$F20=""),0,1)</f>
        <v>0</v>
      </c>
      <c r="AI20" s="14" t="str">
        <f aca="false">IF(AH20=0,"",IF($J20&lt;&gt;"",$J20,IF(OR(CasualCounts="Yes",COUNT($G20:$I20)=0,COUNT($H20:$I20)=0),$F20,MIN($H20:$I20))))</f>
        <v/>
      </c>
      <c r="AJ20" s="16" t="str">
        <f aca="false">IF(AH20=0,"",COUNT($G20:$I20))</f>
        <v/>
      </c>
      <c r="AK20" s="14" t="str">
        <f aca="false">IF(AH20=0,"",IFERROR(SMALL($G20:$I20,1),""))</f>
        <v/>
      </c>
      <c r="AL20" s="14" t="str">
        <f aca="false">IF(AH20=0,"",IFERROR(SMALL($G20:$I20,2),""))</f>
        <v/>
      </c>
      <c r="AM20" s="14" t="str">
        <f aca="false">IF(AH20=0,"",IFERROR(SMALL($G20:$I20,3),""))</f>
        <v/>
      </c>
      <c r="AN20" s="16" t="str">
        <f aca="false">IF(AH20=0,"",IF(AK20="","",IF(AK20=$H20,"Part-Time",IF(AK20=$I20,"Full-Time","Casual"))))</f>
        <v/>
      </c>
      <c r="AO20" s="16" t="str">
        <f aca="false">IF(AH20=0,"",IF(AL20="","",IF(AL20=$H20,"Part-Time",IF(AL20=$I20,"Full-Time","Casual"))))</f>
        <v/>
      </c>
      <c r="AP20" s="16" t="str">
        <f aca="false">IF(AH20=0,"",IF(AM20="","",IF(AM20=$H20,"Part-Time",IF(AM20=$I20,"Full-Time","Casual"))))</f>
        <v/>
      </c>
      <c r="AQ20" s="16" t="str">
        <f aca="false">IF(AH20=0,"",IF(AJ20=0,IF(OR(ISNUMBER(SEARCH("full",$C20)),UPPER(TRIM($C20))="FT",UPPER(TRIM($C20))="FTE"),"FT",IF(AND(OR(ISNUMBER(SEARCH("part",$C20)),UPPER(TRIM($C20))="PT",UPPER(TRIM($C20))="PTE"),OR($P20="",N($P20)&gt;=PT_MinHours)),"PT","None")),IF(OR(ISNUMBER(SEARCH("full",AN20)),UPPER(TRIM(AN20))="FT",UPPER(TRIM(AN20))="FTE"),"FT",IF(AND(OR(ISNUMBER(SEARCH("part",AN20)),UPPER(TRIM(AN20))="PT",UPPER(TRIM(AN20))="PTE"),OR($P20="",N($P20)&gt;=PT_MinHours)),"PT","None"))))</f>
        <v/>
      </c>
      <c r="AR20" s="16" t="str">
        <f aca="false">IF(AH20=0,"",IF(AJ20&lt;2,"",IF(OR(ISNUMBER(SEARCH("full",AO20)),UPPER(TRIM(AO20))="FT",UPPER(TRIM(AO20))="FTE"),"FT",IF(AND(OR(ISNUMBER(SEARCH("part",AO20)),UPPER(TRIM(AO20))="PT",UPPER(TRIM(AO20))="PTE"),OR($P20="",N($P20)&gt;=PT_MinHours)),"PT","None"))))</f>
        <v/>
      </c>
      <c r="AS20" s="16" t="str">
        <f aca="false">IF(AH20=0,"",IF(AJ20&lt;3,"",IF(OR(ISNUMBER(SEARCH("full",AP20)),UPPER(TRIM(AP20))="FT",UPPER(TRIM(AP20))="FTE"),"FT",IF(AND(OR(ISNUMBER(SEARCH("part",AP20)),UPPER(TRIM(AP20))="PT",UPPER(TRIM(AP20))="PTE"),OR($P20="",N($P20)&gt;=PT_MinHours)),"PT","None"))))</f>
        <v/>
      </c>
      <c r="AT20" s="16" t="str">
        <f aca="false">IF(AH20=0,"",IF(AND(AJ20&gt;=3,AM20&lt;=AsOfDate),AS20,IF(AND(AJ20&gt;=2,AL20&lt;=AsOfDate),AR20,AQ20)))</f>
        <v/>
      </c>
      <c r="AU20" s="16" t="str">
        <f aca="false">IF(AH20=0,"",IF(AsOfDate&lt;AI20,-1,12*(YEAR(AsOfDate)-YEAR(AI20))+MONTH(AsOfDate)-MONTH(AI20)-IF(DAY(AsOfDate)&lt;MIN(DAY(AI20),DAY(EOMONTH(AsOfDate,0))),1,0)))</f>
        <v/>
      </c>
      <c r="AV20" s="16" t="str">
        <f aca="false">IF(AH20=0,"",IF(OR(AJ20&lt;2,AL20&gt;AsOfDate),AU20,IF((AL20-1)&lt;AI20,-1,12*(YEAR((AL20-1))-YEAR(AI20))+MONTH((AL20-1))-MONTH(AI20)-IF(DAY((AL20-1))&lt;MIN(DAY(AI20),DAY(EOMONTH((AL20-1),0))),1,0))))</f>
        <v/>
      </c>
      <c r="AW20" s="16" t="str">
        <f aca="false">IF(AH20=0,"",IF(OR(AJ20&lt;3,AM20&gt;AsOfDate),AU20,IF((AM20-1)&lt;AI20,-1,12*(YEAR((AM20-1))-YEAR(AI20))+MONTH((AM20-1))-MONTH(AI20)-IF(DAY((AM20-1))&lt;MIN(DAY(AI20),DAY(EOMONTH((AM20-1),0))),1,0))))</f>
        <v/>
      </c>
      <c r="AX20" s="16" t="str">
        <f aca="false">IF(AH20=0,"",IF(PFYDate&lt;AI20,-1,12*(YEAR(PFYDate)-YEAR(AI20))+MONTH(PFYDate)-MONTH(AI20)-IF(DAY(PFYDate)&lt;MIN(DAY(AI20),DAY(EOMONTH(PFYDate,0))),1,0)))</f>
        <v/>
      </c>
      <c r="AY20" s="16" t="str">
        <f aca="false">IF(AH20=0,"",IF(OR(AJ20&lt;2,AL20&gt;PFYDate),AX20,IF((AL20-1)&lt;AI20,-1,12*(YEAR((AL20-1))-YEAR(AI20))+MONTH((AL20-1))-MONTH(AI20)-IF(DAY((AL20-1))&lt;MIN(DAY(AI20),DAY(EOMONTH((AL20-1),0))),1,0))))</f>
        <v/>
      </c>
      <c r="AZ20" s="16" t="str">
        <f aca="false">IF(AH20=0,"",IF(OR(AJ20&lt;3,AM20&gt;PFYDate),AX20,IF((AM20-1)&lt;AI20,-1,12*(YEAR((AM20-1))-YEAR(AI20))+MONTH((AM20-1))-MONTH(AI20)-IF(DAY((AM20-1))&lt;MIN(DAY(AI20),DAY(EOMONTH((AM20-1),0))),1,0))))</f>
        <v/>
      </c>
      <c r="BA20" s="16" t="str">
        <f aca="false">IF(AH20=0,"",IF(AQ20="FT",IF(AV20&lt;FT_First,0,IF(AV20&lt;FT_Y5,1+INT((AV20-FT_First)/FT_Int1),FT_PreY5+FT_PerYear*INT((AV20-FT_Y5)/12)+FT_AnnivDays+INT(MOD(AV20-FT_Y5,12)/FT_Int2)-IF(EDATE(AI20,FT_Y5)&lt;PolicyDate,FT_AnnivDays-1,0))),IF(AQ20="PT",IF(AV20&lt;PT_First,0,1+INT((AV20-PT_First)/PT_Int)),0))+IF(AND(AJ20&gt;=2,AL20&lt;=AsOfDate),IF(AR20="FT",IF(AW20&lt;FT_First,0,IF(AW20&lt;FT_Y5,1+INT((AW20-FT_First)/FT_Int1),FT_PreY5+FT_PerYear*INT((AW20-FT_Y5)/12)+FT_AnnivDays+INT(MOD(AW20-FT_Y5,12)/FT_Int2)-IF(EDATE(AI20,FT_Y5)&lt;PolicyDate,FT_AnnivDays-1,0))),IF(AR20="PT",IF(AW20&lt;PT_First,0,1+INT((AW20-PT_First)/PT_Int)),0))-IF(AR20="FT",IF(AV20&lt;FT_First,0,IF(AV20&lt;FT_Y5,1+INT((AV20-FT_First)/FT_Int1),FT_PreY5+FT_PerYear*INT((AV20-FT_Y5)/12)+FT_AnnivDays+INT(MOD(AV20-FT_Y5,12)/FT_Int2)-IF(EDATE(AI20,FT_Y5)&lt;PolicyDate,FT_AnnivDays-1,0))),IF(AR20="PT",IF(AV20&lt;PT_First,0,1+INT((AV20-PT_First)/PT_Int)),0)),0)+IF(AND(AJ20&gt;=3,AM20&lt;=AsOfDate),IF(AS20="FT",IF(AU20&lt;FT_First,0,IF(AU20&lt;FT_Y5,1+INT((AU20-FT_First)/FT_Int1),FT_PreY5+FT_PerYear*INT((AU20-FT_Y5)/12)+FT_AnnivDays+INT(MOD(AU20-FT_Y5,12)/FT_Int2)-IF(EDATE(AI20,FT_Y5)&lt;PolicyDate,FT_AnnivDays-1,0))),IF(AS20="PT",IF(AU20&lt;PT_First,0,1+INT((AU20-PT_First)/PT_Int)),0))-IF(AS20="FT",IF(AW20&lt;FT_First,0,IF(AW20&lt;FT_Y5,1+INT((AW20-FT_First)/FT_Int1),FT_PreY5+FT_PerYear*INT((AW20-FT_Y5)/12)+FT_AnnivDays+INT(MOD(AW20-FT_Y5,12)/FT_Int2)-IF(EDATE(AI20,FT_Y5)&lt;PolicyDate,FT_AnnivDays-1,0))),IF(AS20="PT",IF(AW20&lt;PT_First,0,1+INT((AW20-PT_First)/PT_Int)),0)),0))</f>
        <v/>
      </c>
      <c r="BB20" s="16" t="str">
        <f aca="false">IF(AH20=0,"",IF(AQ20="FT",IF(AY20&lt;FT_First,0,IF(AY20&lt;FT_Y5,1+INT((AY20-FT_First)/FT_Int1),FT_PreY5+FT_PerYear*INT((AY20-FT_Y5)/12)+FT_AnnivDays+INT(MOD(AY20-FT_Y5,12)/FT_Int2)-IF(EDATE(AI20,FT_Y5)&lt;PolicyDate,FT_AnnivDays-1,0))),IF(AQ20="PT",IF(AY20&lt;PT_First,0,1+INT((AY20-PT_First)/PT_Int)),0))+IF(AND(AJ20&gt;=2,AL20&lt;=PFYDate),IF(AR20="FT",IF(AZ20&lt;FT_First,0,IF(AZ20&lt;FT_Y5,1+INT((AZ20-FT_First)/FT_Int1),FT_PreY5+FT_PerYear*INT((AZ20-FT_Y5)/12)+FT_AnnivDays+INT(MOD(AZ20-FT_Y5,12)/FT_Int2)-IF(EDATE(AI20,FT_Y5)&lt;PolicyDate,FT_AnnivDays-1,0))),IF(AR20="PT",IF(AZ20&lt;PT_First,0,1+INT((AZ20-PT_First)/PT_Int)),0))-IF(AR20="FT",IF(AY20&lt;FT_First,0,IF(AY20&lt;FT_Y5,1+INT((AY20-FT_First)/FT_Int1),FT_PreY5+FT_PerYear*INT((AY20-FT_Y5)/12)+FT_AnnivDays+INT(MOD(AY20-FT_Y5,12)/FT_Int2)-IF(EDATE(AI20,FT_Y5)&lt;PolicyDate,FT_AnnivDays-1,0))),IF(AR20="PT",IF(AY20&lt;PT_First,0,1+INT((AY20-PT_First)/PT_Int)),0)),0)+IF(AND(AJ20&gt;=3,AM20&lt;=PFYDate),IF(AS20="FT",IF(AX20&lt;FT_First,0,IF(AX20&lt;FT_Y5,1+INT((AX20-FT_First)/FT_Int1),FT_PreY5+FT_PerYear*INT((AX20-FT_Y5)/12)+FT_AnnivDays+INT(MOD(AX20-FT_Y5,12)/FT_Int2)-IF(EDATE(AI20,FT_Y5)&lt;PolicyDate,FT_AnnivDays-1,0))),IF(AS20="PT",IF(AX20&lt;PT_First,0,1+INT((AX20-PT_First)/PT_Int)),0))-IF(AS20="FT",IF(AZ20&lt;FT_First,0,IF(AZ20&lt;FT_Y5,1+INT((AZ20-FT_First)/FT_Int1),FT_PreY5+FT_PerYear*INT((AZ20-FT_Y5)/12)+FT_AnnivDays+INT(MOD(AZ20-FT_Y5,12)/FT_Int2)-IF(EDATE(AI20,FT_Y5)&lt;PolicyDate,FT_AnnivDays-1,0))),IF(AS20="PT",IF(AZ20&lt;PT_First,0,1+INT((AZ20-PT_First)/PT_Int)),0)),0))</f>
        <v/>
      </c>
      <c r="BC20" s="16" t="str">
        <f aca="false">IF(AH20=0,"",IF(AT20="FT",IF(AU20&lt;FT_First,FT_First,IF(AU20&lt;FT_Y5,MIN(FT_Y5,FT_First+FT_Int1*(INT((AU20-FT_First)/FT_Int1)+1)),FT_Y5+12*INT((AU20-FT_Y5)/12)+FT_Int2*(INT(MOD(AU20-FT_Y5,12)/FT_Int2)+1))),IF(AT20="PT",IF(AU20&lt;PT_First,PT_First,PT_First+PT_Int*(INT((AU20-PT_First)/PT_Int)+1)),"")))</f>
        <v/>
      </c>
      <c r="BD20" s="16" t="str">
        <f aca="false">IF(AH20=0,"",IF(NOT(LH_Ready),0,COUNTIFS(INDEX(LH_Data,0,LH_ColFirst),$A20,INDEX(LH_Data,0,LH_ColSur),$B20,INDEX(LH_Data,0,LH_ColCat),BonusCat)))</f>
        <v/>
      </c>
      <c r="BE20" s="16" t="str">
        <f aca="false">IF(AH20=0,"",IF(OR(NOT(LH_Ready),BD20=0),0,SUMPRODUCT(MAX((INDEX(LH_Data,0,LH_ColFirst)=$A20)*(INDEX(LH_Data,0,LH_ColSur)=$B20)*(INDEX(LH_Data,0,LH_ColCat)=BonusCat)*ROW(LH_Data)))))</f>
        <v/>
      </c>
      <c r="BF20" s="16" t="str">
        <f aca="false">IF(AH20=0,"",IF(EOMONTH(AsOfDate,-1)&lt;AI20,-1,12*(YEAR(EOMONTH(AsOfDate,-1))-YEAR(AI20))+MONTH(EOMONTH(AsOfDate,-1))-MONTH(AI20)-IF(DAY(EOMONTH(AsOfDate,-1))&lt;MIN(DAY(AI20),DAY(EOMONTH(EOMONTH(AsOfDate,-1),0))),1,0)))</f>
        <v/>
      </c>
      <c r="BG20" s="16" t="str">
        <f aca="false">IF(AH20=0,"",IF(OR(AJ20&lt;2,AL20&gt;EOMONTH(AsOfDate,-1)),BF20,IF((AL20-1)&lt;AI20,-1,12*(YEAR((AL20-1))-YEAR(AI20))+MONTH((AL20-1))-MONTH(AI20)-IF(DAY((AL20-1))&lt;MIN(DAY(AI20),DAY(EOMONTH((AL20-1),0))),1,0))))</f>
        <v/>
      </c>
      <c r="BH20" s="16" t="str">
        <f aca="false">IF(AH20=0,"",IF(OR(AJ20&lt;3,AM20&gt;EOMONTH(AsOfDate,-1)),BF20,IF((AM20-1)&lt;AI20,-1,12*(YEAR((AM20-1))-YEAR(AI20))+MONTH((AM20-1))-MONTH(AI20)-IF(DAY((AM20-1))&lt;MIN(DAY(AI20),DAY(EOMONTH((AM20-1),0))),1,0))))</f>
        <v/>
      </c>
      <c r="BI20" s="16" t="str">
        <f aca="false">IF(AH20=0,"",IF(AQ20="FT",IF(BG20&lt;FT_First,0,IF(BG20&lt;FT_Y5,1+INT((BG20-FT_First)/FT_Int1),FT_PreY5+FT_PerYear*INT((BG20-FT_Y5)/12)+FT_AnnivDays+INT(MOD(BG20-FT_Y5,12)/FT_Int2)-IF(EDATE(AI20,FT_Y5)&lt;PolicyDate,FT_AnnivDays-1,0))),IF(AQ20="PT",IF(BG20&lt;PT_First,0,1+INT((BG20-PT_First)/PT_Int)),0))+IF(AND(AJ20&gt;=2,AL20&lt;=EOMONTH(AsOfDate,-1)),IF(AR20="FT",IF(BH20&lt;FT_First,0,IF(BH20&lt;FT_Y5,1+INT((BH20-FT_First)/FT_Int1),FT_PreY5+FT_PerYear*INT((BH20-FT_Y5)/12)+FT_AnnivDays+INT(MOD(BH20-FT_Y5,12)/FT_Int2)-IF(EDATE(AI20,FT_Y5)&lt;PolicyDate,FT_AnnivDays-1,0))),IF(AR20="PT",IF(BH20&lt;PT_First,0,1+INT((BH20-PT_First)/PT_Int)),0))-IF(AR20="FT",IF(BG20&lt;FT_First,0,IF(BG20&lt;FT_Y5,1+INT((BG20-FT_First)/FT_Int1),FT_PreY5+FT_PerYear*INT((BG20-FT_Y5)/12)+FT_AnnivDays+INT(MOD(BG20-FT_Y5,12)/FT_Int2)-IF(EDATE(AI20,FT_Y5)&lt;PolicyDate,FT_AnnivDays-1,0))),IF(AR20="PT",IF(BG20&lt;PT_First,0,1+INT((BG20-PT_First)/PT_Int)),0)),0)+IF(AND(AJ20&gt;=3,AM20&lt;=EOMONTH(AsOfDate,-1)),IF(AS20="FT",IF(BF20&lt;FT_First,0,IF(BF20&lt;FT_Y5,1+INT((BF20-FT_First)/FT_Int1),FT_PreY5+FT_PerYear*INT((BF20-FT_Y5)/12)+FT_AnnivDays+INT(MOD(BF20-FT_Y5,12)/FT_Int2)-IF(EDATE(AI20,FT_Y5)&lt;PolicyDate,FT_AnnivDays-1,0))),IF(AS20="PT",IF(BF20&lt;PT_First,0,1+INT((BF20-PT_First)/PT_Int)),0))-IF(AS20="FT",IF(BH20&lt;FT_First,0,IF(BH20&lt;FT_Y5,1+INT((BH20-FT_First)/FT_Int1),FT_PreY5+FT_PerYear*INT((BH20-FT_Y5)/12)+FT_AnnivDays+INT(MOD(BH20-FT_Y5,12)/FT_Int2)-IF(EDATE(AI20,FT_Y5)&lt;PolicyDate,FT_AnnivDays-1,0))),IF(AS20="PT",IF(BH20&lt;PT_First,0,1+INT((BH20-PT_First)/PT_Int)),0)),0))</f>
        <v/>
      </c>
      <c r="BJ20" s="16" t="str">
        <f aca="false">IF(AH20=0,"",IF(AT20="FT",IF(AU20&lt;FT_First,"",IF(AU20&lt;FT_Y5,FT_First+FT_Int1*INT((AU20-FT_First)/FT_Int1),FT_Y5+FT_Int2*INT((AU20-FT_Y5)/FT_Int2))),IF(AT20="PT",IF(AU20&lt;PT_First,"",PT_First+PT_Int*INT((AU20-PT_First)/PT_Int)),"")))</f>
        <v/>
      </c>
      <c r="BK20" s="16" t="str">
        <f aca="false">IF(AH20=0,"",IF((SchemeStart-1)&lt;AI20,-1,12*(YEAR((SchemeStart-1))-YEAR(AI20))+MONTH((SchemeStart-1))-MONTH(AI20)-IF(DAY((SchemeStart-1))&lt;MIN(DAY(AI20),DAY(EOMONTH((SchemeStart-1),0))),1,0)))</f>
        <v/>
      </c>
      <c r="BL20" s="16" t="str">
        <f aca="false">IF(AH20=0,"",IF(OR(AJ20&lt;2,AL20&gt;(SchemeStart-1)),BK20,IF((AL20-1)&lt;AI20,-1,12*(YEAR((AL20-1))-YEAR(AI20))+MONTH((AL20-1))-MONTH(AI20)-IF(DAY((AL20-1))&lt;MIN(DAY(AI20),DAY(EOMONTH((AL20-1),0))),1,0))))</f>
        <v/>
      </c>
      <c r="BM20" s="16" t="str">
        <f aca="false">IF(AH20=0,"",IF(OR(AJ20&lt;3,AM20&gt;(SchemeStart-1)),BK20,IF((AM20-1)&lt;AI20,-1,12*(YEAR((AM20-1))-YEAR(AI20))+MONTH((AM20-1))-MONTH(AI20)-IF(DAY((AM20-1))&lt;MIN(DAY(AI20),DAY(EOMONTH((AM20-1),0))),1,0))))</f>
        <v/>
      </c>
      <c r="BN20" s="16" t="str">
        <f aca="false">IF(AH20=0,"",IF(AQ20="FT",IF(BL20&lt;FT_First,0,IF(BL20&lt;FT_Y5,1+INT((BL20-FT_First)/FT_Int1),FT_PreY5+FT_PerYear*INT((BL20-FT_Y5)/12)+FT_AnnivDays+INT(MOD(BL20-FT_Y5,12)/FT_Int2)-IF(EDATE(AI20,FT_Y5)&lt;PolicyDate,FT_AnnivDays-1,0))),IF(AQ20="PT",IF(BL20&lt;PT_First,0,1+INT((BL20-PT_First)/PT_Int)),0))+IF(AND(AJ20&gt;=2,AL20&lt;=(SchemeStart-1)),IF(AR20="FT",IF(BM20&lt;FT_First,0,IF(BM20&lt;FT_Y5,1+INT((BM20-FT_First)/FT_Int1),FT_PreY5+FT_PerYear*INT((BM20-FT_Y5)/12)+FT_AnnivDays+INT(MOD(BM20-FT_Y5,12)/FT_Int2)-IF(EDATE(AI20,FT_Y5)&lt;PolicyDate,FT_AnnivDays-1,0))),IF(AR20="PT",IF(BM20&lt;PT_First,0,1+INT((BM20-PT_First)/PT_Int)),0))-IF(AR20="FT",IF(BL20&lt;FT_First,0,IF(BL20&lt;FT_Y5,1+INT((BL20-FT_First)/FT_Int1),FT_PreY5+FT_PerYear*INT((BL20-FT_Y5)/12)+FT_AnnivDays+INT(MOD(BL20-FT_Y5,12)/FT_Int2)-IF(EDATE(AI20,FT_Y5)&lt;PolicyDate,FT_AnnivDays-1,0))),IF(AR20="PT",IF(BL20&lt;PT_First,0,1+INT((BL20-PT_First)/PT_Int)),0)),0)+IF(AND(AJ20&gt;=3,AM20&lt;=(SchemeStart-1)),IF(AS20="FT",IF(BK20&lt;FT_First,0,IF(BK20&lt;FT_Y5,1+INT((BK20-FT_First)/FT_Int1),FT_PreY5+FT_PerYear*INT((BK20-FT_Y5)/12)+FT_AnnivDays+INT(MOD(BK20-FT_Y5,12)/FT_Int2)-IF(EDATE(AI20,FT_Y5)&lt;PolicyDate,FT_AnnivDays-1,0))),IF(AS20="PT",IF(BK20&lt;PT_First,0,1+INT((BK20-PT_First)/PT_Int)),0))-IF(AS20="FT",IF(BM20&lt;FT_First,0,IF(BM20&lt;FT_Y5,1+INT((BM20-FT_First)/FT_Int1),FT_PreY5+FT_PerYear*INT((BM20-FT_Y5)/12)+FT_AnnivDays+INT(MOD(BM20-FT_Y5,12)/FT_Int2)-IF(EDATE(AI20,FT_Y5)&lt;PolicyDate,FT_AnnivDays-1,0))),IF(AS20="PT",IF(BM20&lt;PT_First,0,1+INT((BM20-PT_First)/PT_Int)),0)),0))</f>
        <v/>
      </c>
      <c r="BO20" s="0" t="str">
        <f aca="false">IF(LEN($A20&amp;$B20)=0,"",$A20&amp;" "&amp;$B20)</f>
        <v/>
      </c>
    </row>
    <row r="21" customFormat="false" ht="15" hidden="false" customHeight="false" outlineLevel="0" collapsed="false">
      <c r="A21" s="12"/>
      <c r="B21" s="12"/>
      <c r="C21" s="12"/>
      <c r="D21" s="13"/>
      <c r="E21" s="14" t="str">
        <f aca="false">IF(OR(AH21=0,$D21=""),"",DATE(YEAR(AsOfDate)+IF(DATE(YEAR(AsOfDate),MONTH($D21),DAY($D21))&lt;=AsOfDate,1,0),MONTH($D21),DAY($D21)))</f>
        <v/>
      </c>
      <c r="F21" s="13"/>
      <c r="G21" s="13"/>
      <c r="H21" s="13"/>
      <c r="I21" s="13"/>
      <c r="J21" s="13"/>
      <c r="K21" s="14" t="str">
        <f aca="false">IF(AH21=0,"",DATE(YEAR(AsOfDate)+IF(DATE(YEAR(AsOfDate),MONTH(AI21),DAY(AI21))&lt;=AsOfDate,1,0),MONTH(AI21),DAY(AI21)))</f>
        <v/>
      </c>
      <c r="L21" s="15" t="str">
        <f aca="false">IF(AH21=0,"",ROUND((AsOfDate-AI21)/365.25,1))</f>
        <v/>
      </c>
      <c r="M21" s="16" t="str">
        <f aca="false">IF(AH21=0,"",IF(AsOfDate&lt;AI21,"-",DATEDIF(AI21,AsOfDate,"y")&amp;"y "&amp;DATEDIF(AI21,AsOfDate,"ym")&amp;"m "&amp;DATEDIF(AI21,AsOfDate,"md")&amp;"d"))</f>
        <v/>
      </c>
      <c r="N21" s="17" t="str">
        <f aca="false">IF(AH21=0,"",O21*HoursPerDay)</f>
        <v/>
      </c>
      <c r="O21" s="17" t="str">
        <f aca="false">IF(AH21=0,"",MAX(0,BA21-BN21))</f>
        <v/>
      </c>
      <c r="P21" s="18"/>
      <c r="Q21" s="16" t="str">
        <f aca="false">IF(AH21=0,"",IF(AJ21&lt;2,"",AN21&amp;" to "&amp;AO21&amp;" on "&amp;TEXT(AL21,"dd/mm/yyyy")&amp;IF(AL21&gt;AsOfDate," (future)",IF(AQ21=AR21,"",IF(AR21="None"," - STOPPED accruing",IF(AQ21="None"," - commencement for Bonus Leave"," - pathway changed"))))&amp;IF(AJ21&lt;3,"","; "&amp;AO21&amp;" to "&amp;AP21&amp;" on "&amp;TEXT(AM21,"dd/mm/yyyy")&amp;IF(AM21&gt;AsOfDate," (future)",IF(AR21=AS21,"",IF(AS21="None"," - STOPPED accruing",IF(AR21="None"," - commencement for Bonus Leave"," - pathway changed")))))))</f>
        <v/>
      </c>
      <c r="R21" s="16" t="str">
        <f aca="false">IF(AH21=0,"",IF(AT21="None",IF(O21&gt;0,"No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IF(AH21=0,"",IF(AT21="None","",EDATE(AI21,BC21)))</f>
        <v/>
      </c>
      <c r="T21" s="17" t="str">
        <f aca="false">IF(AH21=0,"",IF(NOT(LH_Ready),"",IF(AI21&gt;PFYDate,0,IF(LH_ColPeriod=0,W21-U21+V21,SUMIFS(INDEX(LH_Data,0,LH_ColAcc),INDEX(LH_Data,0,LH_ColFirst),$A21,INDEX(LH_Data,0,LH_ColSur),$B21,INDEX(LH_Data,0,LH_ColCat),BonusCat,INDEX(LH_Data,0,LH_ColPeriod),LH_OpenLabel)*UnitFactor))))</f>
        <v/>
      </c>
      <c r="U21" s="17" t="str">
        <f aca="false">IF(AH21=0,"",IF(NOT(LH_Ready),"",SUMIFS(INDEX(LH_Data,0,LH_ColAcc),INDEX(LH_Data,0,LH_ColFirst),$A21,INDEX(LH_Data,0,LH_ColSur),$B21,INDEX(LH_Data,0,LH_ColCat),BonusCat,INDEX(LH_Data,0,LH_ColStart),"&gt;="&amp;AI21)*UnitFactor))</f>
        <v/>
      </c>
      <c r="V21" s="17" t="str">
        <f aca="false">IF(AH21=0,"",IF(NOT(LH_Ready),"",SUMIFS(INDEX(LH_Data,0,LH_ColTaken),INDEX(LH_Data,0,LH_ColFirst),$A21,INDEX(LH_Data,0,LH_ColSur),$B21,INDEX(LH_Data,0,LH_ColCat),BonusCat,INDEX(LH_Data,0,LH_ColStart),"&gt;="&amp;AI21)*UnitFactor))</f>
        <v/>
      </c>
      <c r="W21" s="17" t="str">
        <f aca="false">IF(AH21=0,"",IF(NOT(LH_Ready),"",IF(BE21=0,0,INDEX(INDEX(LH_Data,0,LH_ColClose),BE21-1)*UnitFactor)))</f>
        <v/>
      </c>
      <c r="X21" s="17" t="str">
        <f aca="false">IF(AH21=0,"",(MAX(0,BA21-BN21)-MAX(0,BB21-BN21))*HoursPerDay)</f>
        <v/>
      </c>
      <c r="Y21" s="17" t="str">
        <f aca="false">IF(AH21=0,"",IF(NOT(LH_Ready),"",IF(BD21=0,N21,IF(PFYDate&lt;$F21,N21-N(T21)-N(U21),X21-N(U21)))))</f>
        <v/>
      </c>
      <c r="Z21" s="16" t="str">
        <f aca="false">IF(OR(AH21=0,Y21=""),"",IF(Y21&gt;0,"Yes","No"))</f>
        <v/>
      </c>
      <c r="AA21" s="16" t="str">
        <f aca="false">IF(AH21=0,IF(LEN($A21&amp;$B21)=0,"","FIX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month")&amp;IF(BD21=0,";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EH)",""),IF(AT21="None",R21,"Not yet - first day on "&amp;TEXT(S21,"dd/mm/yyyy")))))))))</f>
        <v/>
      </c>
      <c r="AB21" s="17" t="str">
        <f aca="false">IF(OR(AH21=0,T21=""),"",MAX(0,BB21-BN21)*HoursPerDay-T21)</f>
        <v/>
      </c>
      <c r="AC21" s="16" t="str">
        <f aca="false">IF(AH21=0,"",BD21)</f>
        <v/>
      </c>
      <c r="AD21" s="16" t="str">
        <f aca="false">IF(AH21=0,"",TRIM(IF(OR(ISTEXT($F21),ISTEXT($H21),ISTEXT($I21),ISTEXT($G21),ISTEXT($J21),ISTEXT($D21)),"A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J21&gt;=1,IF(AJ21&gt;=3,AP21,IF(AJ21=2,AO21,AN21))&lt;&gt;IF($C21="","",IF(OR(ISNUMBER(SEARCH("full",$C21)),UPPER(TRIM($C21))="FT",UPPER(TRIM($C21))="FTE"),"Full-Time",IF(OR(ISNUMBER(SEARCH("part",$C21)),UPPER(TRIM($C21))="PT",UPPER(TRIM($C21))="PTE"),"Part-Time",IF(OR(ISNUMBER(SEARCH("cas",$C21)),UPPER(TRIM($C21))="CAS"),"Casual","Unknown"))))),"EmploymentType does not match latest start date ("&amp;IF(AJ21&gt;=3,AP21,IF(AJ21=2,AO21,AN21))&amp;"). ","")&amp;IF(AND(AJ21&gt;=1,AK21&lt;&gt;$F21),"Earliest type date should equal StartDate. ","")&amp;IF(AND(AJ21&gt;=2,AK21=AL21),"Two types start on the same date. ","")&amp;IF(AND(OR(ISNUMBER(SEARCH("part",$C21)),UPPER(TRIM($C21))="PT",UPPER(TRIM($C21))="PTE"),$P21=""),"Part-time: enter PT Hrs/Week (blank = 24+). ","")))</f>
        <v/>
      </c>
      <c r="AE21" s="17" t="str">
        <f aca="false">IF(AH21=0,"",O21-MAX(0,BI21-BN21))</f>
        <v/>
      </c>
      <c r="AF21" s="14" t="str">
        <f aca="false">IF(OR(AH21=0,AE21="",N(AE21)=0,BJ21=""),"",EDATE(AI21,BJ21))</f>
        <v/>
      </c>
      <c r="AG21" s="12"/>
      <c r="AH21" s="16" t="n">
        <f aca="false">IF(OR(LEN($A21&amp;$B21)=0,$F21=""),0,1)</f>
        <v>0</v>
      </c>
      <c r="AI21" s="14" t="str">
        <f aca="false">IF(AH21=0,"",IF($J21&lt;&gt;"",$J21,IF(OR(CasualCounts="Yes",COUNT($G21:$I21)=0,COUNT($H21:$I21)=0),$F21,MIN($H21:$I21))))</f>
        <v/>
      </c>
      <c r="AJ21" s="16" t="str">
        <f aca="false">IF(AH21=0,"",COUNT($G21:$I21))</f>
        <v/>
      </c>
      <c r="AK21" s="14" t="str">
        <f aca="false">IF(AH21=0,"",IFERROR(SMALL($G21:$I21,1),""))</f>
        <v/>
      </c>
      <c r="AL21" s="14" t="str">
        <f aca="false">IF(AH21=0,"",IFERROR(SMALL($G21:$I21,2),""))</f>
        <v/>
      </c>
      <c r="AM21" s="14" t="str">
        <f aca="false">IF(AH21=0,"",IFERROR(SMALL($G21:$I21,3),""))</f>
        <v/>
      </c>
      <c r="AN21" s="16" t="str">
        <f aca="false">IF(AH21=0,"",IF(AK21="","",IF(AK21=$H21,"Part-Time",IF(AK21=$I21,"Full-Time","Casual"))))</f>
        <v/>
      </c>
      <c r="AO21" s="16" t="str">
        <f aca="false">IF(AH21=0,"",IF(AL21="","",IF(AL21=$H21,"Part-Time",IF(AL21=$I21,"Full-Time","Casual"))))</f>
        <v/>
      </c>
      <c r="AP21" s="16" t="str">
        <f aca="false">IF(AH21=0,"",IF(AM21="","",IF(AM21=$H21,"Part-Time",IF(AM21=$I21,"Full-Time","Casual"))))</f>
        <v/>
      </c>
      <c r="AQ21" s="16" t="str">
        <f aca="false">IF(AH21=0,"",IF(AJ21=0,IF(OR(ISNUMBER(SEARCH("full",$C21)),UPPER(TRIM($C21))="FT",UPPER(TRIM($C21))="FTE"),"FT",IF(AND(OR(ISNUMBER(SEARCH("part",$C21)),UPPER(TRIM($C21))="PT",UPPER(TRIM($C21))="PTE"),OR($P21="",N($P21)&gt;=PT_MinHours)),"PT","None")),IF(OR(ISNUMBER(SEARCH("full",AN21)),UPPER(TRIM(AN21))="FT",UPPER(TRIM(AN21))="FTE"),"FT",IF(AND(OR(ISNUMBER(SEARCH("part",AN21)),UPPER(TRIM(AN21))="PT",UPPER(TRIM(AN21))="PTE"),OR($P21="",N($P21)&gt;=PT_MinHours)),"PT","None"))))</f>
        <v/>
      </c>
      <c r="AR21" s="16" t="str">
        <f aca="false">IF(AH21=0,"",IF(AJ21&lt;2,"",IF(OR(ISNUMBER(SEARCH("full",AO21)),UPPER(TRIM(AO21))="FT",UPPER(TRIM(AO21))="FTE"),"FT",IF(AND(OR(ISNUMBER(SEARCH("part",AO21)),UPPER(TRIM(AO21))="PT",UPPER(TRIM(AO21))="PTE"),OR($P21="",N($P21)&gt;=PT_MinHours)),"PT","None"))))</f>
        <v/>
      </c>
      <c r="AS21" s="16" t="str">
        <f aca="false">IF(AH21=0,"",IF(AJ21&lt;3,"",IF(OR(ISNUMBER(SEARCH("full",AP21)),UPPER(TRIM(AP21))="FT",UPPER(TRIM(AP21))="FTE"),"FT",IF(AND(OR(ISNUMBER(SEARCH("part",AP21)),UPPER(TRIM(AP21))="PT",UPPER(TRIM(AP21))="PTE"),OR($P21="",N($P21)&gt;=PT_MinHours)),"PT","None"))))</f>
        <v/>
      </c>
      <c r="AT21" s="16" t="str">
        <f aca="false">IF(AH21=0,"",IF(AND(AJ21&gt;=3,AM21&lt;=AsOfDate),AS21,IF(AND(AJ21&gt;=2,AL21&lt;=AsOfDate),AR21,AQ21)))</f>
        <v/>
      </c>
      <c r="AU21" s="16" t="str">
        <f aca="false">IF(AH21=0,"",IF(AsOfDate&lt;AI21,-1,12*(YEAR(AsOfDate)-YEAR(AI21))+MONTH(AsOfDate)-MONTH(AI21)-IF(DAY(AsOfDate)&lt;MIN(DAY(AI21),DAY(EOMONTH(AsOfDate,0))),1,0)))</f>
        <v/>
      </c>
      <c r="AV21" s="16" t="str">
        <f aca="false">IF(AH21=0,"",IF(OR(AJ21&lt;2,AL21&gt;AsOfDate),AU21,IF((AL21-1)&lt;AI21,-1,12*(YEAR((AL21-1))-YEAR(AI21))+MONTH((AL21-1))-MONTH(AI21)-IF(DAY((AL21-1))&lt;MIN(DAY(AI21),DAY(EOMONTH((AL21-1),0))),1,0))))</f>
        <v/>
      </c>
      <c r="AW21" s="16" t="str">
        <f aca="false">IF(AH21=0,"",IF(OR(AJ21&lt;3,AM21&gt;AsOfDate),AU21,IF((AM21-1)&lt;AI21,-1,12*(YEAR((AM21-1))-YEAR(AI21))+MONTH((AM21-1))-MONTH(AI21)-IF(DAY((AM21-1))&lt;MIN(DAY(AI21),DAY(EOMONTH((AM21-1),0))),1,0))))</f>
        <v/>
      </c>
      <c r="AX21" s="16" t="str">
        <f aca="false">IF(AH21=0,"",IF(PFYDate&lt;AI21,-1,12*(YEAR(PFYDate)-YEAR(AI21))+MONTH(PFYDate)-MONTH(AI21)-IF(DAY(PFYDate)&lt;MIN(DAY(AI21),DAY(EOMONTH(PFYDate,0))),1,0)))</f>
        <v/>
      </c>
      <c r="AY21" s="16" t="str">
        <f aca="false">IF(AH21=0,"",IF(OR(AJ21&lt;2,AL21&gt;PFYDate),AX21,IF((AL21-1)&lt;AI21,-1,12*(YEAR((AL21-1))-YEAR(AI21))+MONTH((AL21-1))-MONTH(AI21)-IF(DAY((AL21-1))&lt;MIN(DAY(AI21),DAY(EOMONTH((AL21-1),0))),1,0))))</f>
        <v/>
      </c>
      <c r="AZ21" s="16" t="str">
        <f aca="false">IF(AH21=0,"",IF(OR(AJ21&lt;3,AM21&gt;PFYDate),AX21,IF((AM21-1)&lt;AI21,-1,12*(YEAR((AM21-1))-YEAR(AI21))+MONTH((AM21-1))-MONTH(AI21)-IF(DAY((AM21-1))&lt;MIN(DAY(AI21),DAY(EOMONTH((AM21-1),0))),1,0))))</f>
        <v/>
      </c>
      <c r="BA21" s="16" t="str">
        <f aca="false">IF(AH21=0,"",IF(AQ21="FT",IF(AV21&lt;FT_First,0,IF(AV21&lt;FT_Y5,1+INT((AV21-FT_First)/FT_Int1),FT_PreY5+FT_PerYear*INT((AV21-FT_Y5)/12)+FT_AnnivDays+INT(MOD(AV21-FT_Y5,12)/FT_Int2)-IF(EDATE(AI21,FT_Y5)&lt;PolicyDate,FT_AnnivDays-1,0))),IF(AQ21="PT",IF(AV21&lt;PT_First,0,1+INT((AV21-PT_First)/PT_Int)),0))+IF(AND(AJ21&gt;=2,AL21&lt;=AsOfDate),IF(AR21="FT",IF(AW21&lt;FT_First,0,IF(AW21&lt;FT_Y5,1+INT((AW21-FT_First)/FT_Int1),FT_PreY5+FT_PerYear*INT((AW21-FT_Y5)/12)+FT_AnnivDays+INT(MOD(AW21-FT_Y5,12)/FT_Int2)-IF(EDATE(AI21,FT_Y5)&lt;PolicyDate,FT_AnnivDays-1,0))),IF(AR21="PT",IF(AW21&lt;PT_First,0,1+INT((AW21-PT_First)/PT_Int)),0))-IF(AR21="FT",IF(AV21&lt;FT_First,0,IF(AV21&lt;FT_Y5,1+INT((AV21-FT_First)/FT_Int1),FT_PreY5+FT_PerYear*INT((AV21-FT_Y5)/12)+FT_AnnivDays+INT(MOD(AV21-FT_Y5,12)/FT_Int2)-IF(EDATE(AI21,FT_Y5)&lt;PolicyDate,FT_AnnivDays-1,0))),IF(AR21="PT",IF(AV21&lt;PT_First,0,1+INT((AV21-PT_First)/PT_Int)),0)),0)+IF(AND(AJ21&gt;=3,AM21&lt;=AsOfDate),IF(AS21="FT",IF(AU21&lt;FT_First,0,IF(AU21&lt;FT_Y5,1+INT((AU21-FT_First)/FT_Int1),FT_PreY5+FT_PerYear*INT((AU21-FT_Y5)/12)+FT_AnnivDays+INT(MOD(AU21-FT_Y5,12)/FT_Int2)-IF(EDATE(AI21,FT_Y5)&lt;PolicyDate,FT_AnnivDays-1,0))),IF(AS21="PT",IF(AU21&lt;PT_First,0,1+INT((AU21-PT_First)/PT_Int)),0))-IF(AS21="FT",IF(AW21&lt;FT_First,0,IF(AW21&lt;FT_Y5,1+INT((AW21-FT_First)/FT_Int1),FT_PreY5+FT_PerYear*INT((AW21-FT_Y5)/12)+FT_AnnivDays+INT(MOD(AW21-FT_Y5,12)/FT_Int2)-IF(EDATE(AI21,FT_Y5)&lt;PolicyDate,FT_AnnivDays-1,0))),IF(AS21="PT",IF(AW21&lt;PT_First,0,1+INT((AW21-PT_First)/PT_Int)),0)),0))</f>
        <v/>
      </c>
      <c r="BB21" s="16" t="str">
        <f aca="false">IF(AH21=0,"",IF(AQ21="FT",IF(AY21&lt;FT_First,0,IF(AY21&lt;FT_Y5,1+INT((AY21-FT_First)/FT_Int1),FT_PreY5+FT_PerYear*INT((AY21-FT_Y5)/12)+FT_AnnivDays+INT(MOD(AY21-FT_Y5,12)/FT_Int2)-IF(EDATE(AI21,FT_Y5)&lt;PolicyDate,FT_AnnivDays-1,0))),IF(AQ21="PT",IF(AY21&lt;PT_First,0,1+INT((AY21-PT_First)/PT_Int)),0))+IF(AND(AJ21&gt;=2,AL21&lt;=PFYDate),IF(AR21="FT",IF(AZ21&lt;FT_First,0,IF(AZ21&lt;FT_Y5,1+INT((AZ21-FT_First)/FT_Int1),FT_PreY5+FT_PerYear*INT((AZ21-FT_Y5)/12)+FT_AnnivDays+INT(MOD(AZ21-FT_Y5,12)/FT_Int2)-IF(EDATE(AI21,FT_Y5)&lt;PolicyDate,FT_AnnivDays-1,0))),IF(AR21="PT",IF(AZ21&lt;PT_First,0,1+INT((AZ21-PT_First)/PT_Int)),0))-IF(AR21="FT",IF(AY21&lt;FT_First,0,IF(AY21&lt;FT_Y5,1+INT((AY21-FT_First)/FT_Int1),FT_PreY5+FT_PerYear*INT((AY21-FT_Y5)/12)+FT_AnnivDays+INT(MOD(AY21-FT_Y5,12)/FT_Int2)-IF(EDATE(AI21,FT_Y5)&lt;PolicyDate,FT_AnnivDays-1,0))),IF(AR21="PT",IF(AY21&lt;PT_First,0,1+INT((AY21-PT_First)/PT_Int)),0)),0)+IF(AND(AJ21&gt;=3,AM21&lt;=PFYDate),IF(AS21="FT",IF(AX21&lt;FT_First,0,IF(AX21&lt;FT_Y5,1+INT((AX21-FT_First)/FT_Int1),FT_PreY5+FT_PerYear*INT((AX21-FT_Y5)/12)+FT_AnnivDays+INT(MOD(AX21-FT_Y5,12)/FT_Int2)-IF(EDATE(AI21,FT_Y5)&lt;PolicyDate,FT_AnnivDays-1,0))),IF(AS21="PT",IF(AX21&lt;PT_First,0,1+INT((AX21-PT_First)/PT_Int)),0))-IF(AS21="FT",IF(AZ21&lt;FT_First,0,IF(AZ21&lt;FT_Y5,1+INT((AZ21-FT_First)/FT_Int1),FT_PreY5+FT_PerYear*INT((AZ21-FT_Y5)/12)+FT_AnnivDays+INT(MOD(AZ21-FT_Y5,12)/FT_Int2)-IF(EDATE(AI21,FT_Y5)&lt;PolicyDate,FT_AnnivDays-1,0))),IF(AS21="PT",IF(AZ21&lt;PT_First,0,1+INT((AZ21-PT_First)/PT_Int)),0)),0))</f>
        <v/>
      </c>
      <c r="BC21" s="16" t="str">
        <f aca="false">IF(AH21=0,"",IF(AT21="FT",IF(AU21&lt;FT_First,FT_First,IF(AU21&lt;FT_Y5,MIN(FT_Y5,FT_First+FT_Int1*(INT((AU21-FT_First)/FT_Int1)+1)),FT_Y5+12*INT((AU21-FT_Y5)/12)+FT_Int2*(INT(MOD(AU21-FT_Y5,12)/FT_Int2)+1))),IF(AT21="PT",IF(AU21&lt;PT_First,PT_First,PT_First+PT_Int*(INT((AU21-PT_First)/PT_Int)+1)),"")))</f>
        <v/>
      </c>
      <c r="BD21" s="16" t="str">
        <f aca="false">IF(AH21=0,"",IF(NOT(LH_Ready),0,COUNTIFS(INDEX(LH_Data,0,LH_ColFirst),$A21,INDEX(LH_Data,0,LH_ColSur),$B21,INDEX(LH_Data,0,LH_ColCat),BonusCat)))</f>
        <v/>
      </c>
      <c r="BE21" s="16" t="str">
        <f aca="false">IF(AH21=0,"",IF(OR(NOT(LH_Ready),BD21=0),0,SUMPRODUCT(MAX((INDEX(LH_Data,0,LH_ColFirst)=$A21)*(INDEX(LH_Data,0,LH_ColSur)=$B21)*(INDEX(LH_Data,0,LH_ColCat)=BonusCat)*ROW(LH_Data)))))</f>
        <v/>
      </c>
      <c r="BF21" s="16" t="str">
        <f aca="false">IF(AH21=0,"",IF(EOMONTH(AsOfDate,-1)&lt;AI21,-1,12*(YEAR(EOMONTH(AsOfDate,-1))-YEAR(AI21))+MONTH(EOMONTH(AsOfDate,-1))-MONTH(AI21)-IF(DAY(EOMONTH(AsOfDate,-1))&lt;MIN(DAY(AI21),DAY(EOMONTH(EOMONTH(AsOfDate,-1),0))),1,0)))</f>
        <v/>
      </c>
      <c r="BG21" s="16" t="str">
        <f aca="false">IF(AH21=0,"",IF(OR(AJ21&lt;2,AL21&gt;EOMONTH(AsOfDate,-1)),BF21,IF((AL21-1)&lt;AI21,-1,12*(YEAR((AL21-1))-YEAR(AI21))+MONTH((AL21-1))-MONTH(AI21)-IF(DAY((AL21-1))&lt;MIN(DAY(AI21),DAY(EOMONTH((AL21-1),0))),1,0))))</f>
        <v/>
      </c>
      <c r="BH21" s="16" t="str">
        <f aca="false">IF(AH21=0,"",IF(OR(AJ21&lt;3,AM21&gt;EOMONTH(AsOfDate,-1)),BF21,IF((AM21-1)&lt;AI21,-1,12*(YEAR((AM21-1))-YEAR(AI21))+MONTH((AM21-1))-MONTH(AI21)-IF(DAY((AM21-1))&lt;MIN(DAY(AI21),DAY(EOMONTH((AM21-1),0))),1,0))))</f>
        <v/>
      </c>
      <c r="BI21" s="16" t="str">
        <f aca="false">IF(AH21=0,"",IF(AQ21="FT",IF(BG21&lt;FT_First,0,IF(BG21&lt;FT_Y5,1+INT((BG21-FT_First)/FT_Int1),FT_PreY5+FT_PerYear*INT((BG21-FT_Y5)/12)+FT_AnnivDays+INT(MOD(BG21-FT_Y5,12)/FT_Int2)-IF(EDATE(AI21,FT_Y5)&lt;PolicyDate,FT_AnnivDays-1,0))),IF(AQ21="PT",IF(BG21&lt;PT_First,0,1+INT((BG21-PT_First)/PT_Int)),0))+IF(AND(AJ21&gt;=2,AL21&lt;=EOMONTH(AsOfDate,-1)),IF(AR21="FT",IF(BH21&lt;FT_First,0,IF(BH21&lt;FT_Y5,1+INT((BH21-FT_First)/FT_Int1),FT_PreY5+FT_PerYear*INT((BH21-FT_Y5)/12)+FT_AnnivDays+INT(MOD(BH21-FT_Y5,12)/FT_Int2)-IF(EDATE(AI21,FT_Y5)&lt;PolicyDate,FT_AnnivDays-1,0))),IF(AR21="PT",IF(BH21&lt;PT_First,0,1+INT((BH21-PT_First)/PT_Int)),0))-IF(AR21="FT",IF(BG21&lt;FT_First,0,IF(BG21&lt;FT_Y5,1+INT((BG21-FT_First)/FT_Int1),FT_PreY5+FT_PerYear*INT((BG21-FT_Y5)/12)+FT_AnnivDays+INT(MOD(BG21-FT_Y5,12)/FT_Int2)-IF(EDATE(AI21,FT_Y5)&lt;PolicyDate,FT_AnnivDays-1,0))),IF(AR21="PT",IF(BG21&lt;PT_First,0,1+INT((BG21-PT_First)/PT_Int)),0)),0)+IF(AND(AJ21&gt;=3,AM21&lt;=EOMONTH(AsOfDate,-1)),IF(AS21="FT",IF(BF21&lt;FT_First,0,IF(BF21&lt;FT_Y5,1+INT((BF21-FT_First)/FT_Int1),FT_PreY5+FT_PerYear*INT((BF21-FT_Y5)/12)+FT_AnnivDays+INT(MOD(BF21-FT_Y5,12)/FT_Int2)-IF(EDATE(AI21,FT_Y5)&lt;PolicyDate,FT_AnnivDays-1,0))),IF(AS21="PT",IF(BF21&lt;PT_First,0,1+INT((BF21-PT_First)/PT_Int)),0))-IF(AS21="FT",IF(BH21&lt;FT_First,0,IF(BH21&lt;FT_Y5,1+INT((BH21-FT_First)/FT_Int1),FT_PreY5+FT_PerYear*INT((BH21-FT_Y5)/12)+FT_AnnivDays+INT(MOD(BH21-FT_Y5,12)/FT_Int2)-IF(EDATE(AI21,FT_Y5)&lt;PolicyDate,FT_AnnivDays-1,0))),IF(AS21="PT",IF(BH21&lt;PT_First,0,1+INT((BH21-PT_First)/PT_Int)),0)),0))</f>
        <v/>
      </c>
      <c r="BJ21" s="16" t="str">
        <f aca="false">IF(AH21=0,"",IF(AT21="FT",IF(AU21&lt;FT_First,"",IF(AU21&lt;FT_Y5,FT_First+FT_Int1*INT((AU21-FT_First)/FT_Int1),FT_Y5+FT_Int2*INT((AU21-FT_Y5)/FT_Int2))),IF(AT21="PT",IF(AU21&lt;PT_First,"",PT_First+PT_Int*INT((AU21-PT_First)/PT_Int)),"")))</f>
        <v/>
      </c>
      <c r="BK21" s="16" t="str">
        <f aca="false">IF(AH21=0,"",IF((SchemeStart-1)&lt;AI21,-1,12*(YEAR((SchemeStart-1))-YEAR(AI21))+MONTH((SchemeStart-1))-MONTH(AI21)-IF(DAY((SchemeStart-1))&lt;MIN(DAY(AI21),DAY(EOMONTH((SchemeStart-1),0))),1,0)))</f>
        <v/>
      </c>
      <c r="BL21" s="16" t="str">
        <f aca="false">IF(AH21=0,"",IF(OR(AJ21&lt;2,AL21&gt;(SchemeStart-1)),BK21,IF((AL21-1)&lt;AI21,-1,12*(YEAR((AL21-1))-YEAR(AI21))+MONTH((AL21-1))-MONTH(AI21)-IF(DAY((AL21-1))&lt;MIN(DAY(AI21),DAY(EOMONTH((AL21-1),0))),1,0))))</f>
        <v/>
      </c>
      <c r="BM21" s="16" t="str">
        <f aca="false">IF(AH21=0,"",IF(OR(AJ21&lt;3,AM21&gt;(SchemeStart-1)),BK21,IF((AM21-1)&lt;AI21,-1,12*(YEAR((AM21-1))-YEAR(AI21))+MONTH((AM21-1))-MONTH(AI21)-IF(DAY((AM21-1))&lt;MIN(DAY(AI21),DAY(EOMONTH((AM21-1),0))),1,0))))</f>
        <v/>
      </c>
      <c r="BN21" s="16" t="str">
        <f aca="false">IF(AH21=0,"",IF(AQ21="FT",IF(BL21&lt;FT_First,0,IF(BL21&lt;FT_Y5,1+INT((BL21-FT_First)/FT_Int1),FT_PreY5+FT_PerYear*INT((BL21-FT_Y5)/12)+FT_AnnivDays+INT(MOD(BL21-FT_Y5,12)/FT_Int2)-IF(EDATE(AI21,FT_Y5)&lt;PolicyDate,FT_AnnivDays-1,0))),IF(AQ21="PT",IF(BL21&lt;PT_First,0,1+INT((BL21-PT_First)/PT_Int)),0))+IF(AND(AJ21&gt;=2,AL21&lt;=(SchemeStart-1)),IF(AR21="FT",IF(BM21&lt;FT_First,0,IF(BM21&lt;FT_Y5,1+INT((BM21-FT_First)/FT_Int1),FT_PreY5+FT_PerYear*INT((BM21-FT_Y5)/12)+FT_AnnivDays+INT(MOD(BM21-FT_Y5,12)/FT_Int2)-IF(EDATE(AI21,FT_Y5)&lt;PolicyDate,FT_AnnivDays-1,0))),IF(AR21="PT",IF(BM21&lt;PT_First,0,1+INT((BM21-PT_First)/PT_Int)),0))-IF(AR21="FT",IF(BL21&lt;FT_First,0,IF(BL21&lt;FT_Y5,1+INT((BL21-FT_First)/FT_Int1),FT_PreY5+FT_PerYear*INT((BL21-FT_Y5)/12)+FT_AnnivDays+INT(MOD(BL21-FT_Y5,12)/FT_Int2)-IF(EDATE(AI21,FT_Y5)&lt;PolicyDate,FT_AnnivDays-1,0))),IF(AR21="PT",IF(BL21&lt;PT_First,0,1+INT((BL21-PT_First)/PT_Int)),0)),0)+IF(AND(AJ21&gt;=3,AM21&lt;=(SchemeStart-1)),IF(AS21="FT",IF(BK21&lt;FT_First,0,IF(BK21&lt;FT_Y5,1+INT((BK21-FT_First)/FT_Int1),FT_PreY5+FT_PerYear*INT((BK21-FT_Y5)/12)+FT_AnnivDays+INT(MOD(BK21-FT_Y5,12)/FT_Int2)-IF(EDATE(AI21,FT_Y5)&lt;PolicyDate,FT_AnnivDays-1,0))),IF(AS21="PT",IF(BK21&lt;PT_First,0,1+INT((BK21-PT_First)/PT_Int)),0))-IF(AS21="FT",IF(BM21&lt;FT_First,0,IF(BM21&lt;FT_Y5,1+INT((BM21-FT_First)/FT_Int1),FT_PreY5+FT_PerYear*INT((BM21-FT_Y5)/12)+FT_AnnivDays+INT(MOD(BM21-FT_Y5,12)/FT_Int2)-IF(EDATE(AI21,FT_Y5)&lt;PolicyDate,FT_AnnivDays-1,0))),IF(AS21="PT",IF(BM21&lt;PT_First,0,1+INT((BM21-PT_First)/PT_Int)),0)),0))</f>
        <v/>
      </c>
      <c r="BO21" s="0" t="str">
        <f aca="false">IF(LEN($A21&amp;$B21)=0,"",$A21&amp;" "&amp;$B21)</f>
        <v/>
      </c>
    </row>
    <row r="22" customFormat="false" ht="15" hidden="false" customHeight="false" outlineLevel="0" collapsed="false">
      <c r="A22" s="12"/>
      <c r="B22" s="12"/>
      <c r="C22" s="12"/>
      <c r="D22" s="13"/>
      <c r="E22" s="14" t="str">
        <f aca="false">IF(OR(AH22=0,$D22=""),"",DATE(YEAR(AsOfDate)+IF(DATE(YEAR(AsOfDate),MONTH($D22),DAY($D22))&lt;=AsOfDate,1,0),MONTH($D22),DAY($D22)))</f>
        <v/>
      </c>
      <c r="F22" s="13"/>
      <c r="G22" s="13"/>
      <c r="H22" s="13"/>
      <c r="I22" s="13"/>
      <c r="J22" s="13"/>
      <c r="K22" s="14" t="str">
        <f aca="false">IF(AH22=0,"",DATE(YEAR(AsOfDate)+IF(DATE(YEAR(AsOfDate),MONTH(AI22),DAY(AI22))&lt;=AsOfDate,1,0),MONTH(AI22),DAY(AI22)))</f>
        <v/>
      </c>
      <c r="L22" s="15" t="str">
        <f aca="false">IF(AH22=0,"",ROUND((AsOfDate-AI22)/365.25,1))</f>
        <v/>
      </c>
      <c r="M22" s="16" t="str">
        <f aca="false">IF(AH22=0,"",IF(AsOfDate&lt;AI22,"-",DATEDIF(AI22,AsOfDate,"y")&amp;"y "&amp;DATEDIF(AI22,AsOfDate,"ym")&amp;"m "&amp;DATEDIF(AI22,AsOfDate,"md")&amp;"d"))</f>
        <v/>
      </c>
      <c r="N22" s="17" t="str">
        <f aca="false">IF(AH22=0,"",O22*HoursPerDay)</f>
        <v/>
      </c>
      <c r="O22" s="17" t="str">
        <f aca="false">IF(AH22=0,"",MAX(0,BA22-BN22))</f>
        <v/>
      </c>
      <c r="P22" s="18"/>
      <c r="Q22" s="16" t="str">
        <f aca="false">IF(AH22=0,"",IF(AJ22&lt;2,"",AN22&amp;" to "&amp;AO22&amp;" on "&amp;TEXT(AL22,"dd/mm/yyyy")&amp;IF(AL22&gt;AsOfDate," (future)",IF(AQ22=AR22,"",IF(AR22="None"," - STOPPED accruing",IF(AQ22="None"," - commencement for Bonus Leave"," - pathway changed"))))&amp;IF(AJ22&lt;3,"","; "&amp;AO22&amp;" to "&amp;AP22&amp;" on "&amp;TEXT(AM22,"dd/mm/yyyy")&amp;IF(AM22&gt;AsOfDate," (future)",IF(AR22=AS22,"",IF(AS22="None"," - STOPPED accruing",IF(AR22="None"," - commencement for Bonus Leave"," - pathway changed")))))))</f>
        <v/>
      </c>
      <c r="R22" s="16" t="str">
        <f aca="false">IF(AH22=0,"",IF(AT22="None",IF(O22&gt;0,"No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IF(AH22=0,"",IF(AT22="None","",EDATE(AI22,BC22)))</f>
        <v/>
      </c>
      <c r="T22" s="17" t="str">
        <f aca="false">IF(AH22=0,"",IF(NOT(LH_Ready),"",IF(AI22&gt;PFYDate,0,IF(LH_ColPeriod=0,W22-U22+V22,SUMIFS(INDEX(LH_Data,0,LH_ColAcc),INDEX(LH_Data,0,LH_ColFirst),$A22,INDEX(LH_Data,0,LH_ColSur),$B22,INDEX(LH_Data,0,LH_ColCat),BonusCat,INDEX(LH_Data,0,LH_ColPeriod),LH_OpenLabel)*UnitFactor))))</f>
        <v/>
      </c>
      <c r="U22" s="17" t="str">
        <f aca="false">IF(AH22=0,"",IF(NOT(LH_Ready),"",SUMIFS(INDEX(LH_Data,0,LH_ColAcc),INDEX(LH_Data,0,LH_ColFirst),$A22,INDEX(LH_Data,0,LH_ColSur),$B22,INDEX(LH_Data,0,LH_ColCat),BonusCat,INDEX(LH_Data,0,LH_ColStart),"&gt;="&amp;AI22)*UnitFactor))</f>
        <v/>
      </c>
      <c r="V22" s="17" t="str">
        <f aca="false">IF(AH22=0,"",IF(NOT(LH_Ready),"",SUMIFS(INDEX(LH_Data,0,LH_ColTaken),INDEX(LH_Data,0,LH_ColFirst),$A22,INDEX(LH_Data,0,LH_ColSur),$B22,INDEX(LH_Data,0,LH_ColCat),BonusCat,INDEX(LH_Data,0,LH_ColStart),"&gt;="&amp;AI22)*UnitFactor))</f>
        <v/>
      </c>
      <c r="W22" s="17" t="str">
        <f aca="false">IF(AH22=0,"",IF(NOT(LH_Ready),"",IF(BE22=0,0,INDEX(INDEX(LH_Data,0,LH_ColClose),BE22-1)*UnitFactor)))</f>
        <v/>
      </c>
      <c r="X22" s="17" t="str">
        <f aca="false">IF(AH22=0,"",(MAX(0,BA22-BN22)-MAX(0,BB22-BN22))*HoursPerDay)</f>
        <v/>
      </c>
      <c r="Y22" s="17" t="str">
        <f aca="false">IF(AH22=0,"",IF(NOT(LH_Ready),"",IF(BD22=0,N22,IF(PFYDate&lt;$F22,N22-N(T22)-N(U22),X22-N(U22)))))</f>
        <v/>
      </c>
      <c r="Z22" s="16" t="str">
        <f aca="false">IF(OR(AH22=0,Y22=""),"",IF(Y22&gt;0,"Yes","No"))</f>
        <v/>
      </c>
      <c r="AA22" s="16" t="str">
        <f aca="false">IF(AH22=0,IF(LEN($A22&amp;$B22)=0,"","FIX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month")&amp;IF(BD22=0,";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EH)",""),IF(AT22="None",R22,"Not yet - first day on "&amp;TEXT(S22,"dd/mm/yyyy")))))))))</f>
        <v/>
      </c>
      <c r="AB22" s="17" t="str">
        <f aca="false">IF(OR(AH22=0,T22=""),"",MAX(0,BB22-BN22)*HoursPerDay-T22)</f>
        <v/>
      </c>
      <c r="AC22" s="16" t="str">
        <f aca="false">IF(AH22=0,"",BD22)</f>
        <v/>
      </c>
      <c r="AD22" s="16" t="str">
        <f aca="false">IF(AH22=0,"",TRIM(IF(OR(ISTEXT($F22),ISTEXT($H22),ISTEXT($I22),ISTEXT($G22),ISTEXT($J22),ISTEXT($D22)),"A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J22&gt;=1,IF(AJ22&gt;=3,AP22,IF(AJ22=2,AO22,AN22))&lt;&gt;IF($C22="","",IF(OR(ISNUMBER(SEARCH("full",$C22)),UPPER(TRIM($C22))="FT",UPPER(TRIM($C22))="FTE"),"Full-Time",IF(OR(ISNUMBER(SEARCH("part",$C22)),UPPER(TRIM($C22))="PT",UPPER(TRIM($C22))="PTE"),"Part-Time",IF(OR(ISNUMBER(SEARCH("cas",$C22)),UPPER(TRIM($C22))="CAS"),"Casual","Unknown"))))),"EmploymentType does not match latest start date ("&amp;IF(AJ22&gt;=3,AP22,IF(AJ22=2,AO22,AN22))&amp;"). ","")&amp;IF(AND(AJ22&gt;=1,AK22&lt;&gt;$F22),"Earliest type date should equal StartDate. ","")&amp;IF(AND(AJ22&gt;=2,AK22=AL22),"Two types start on the same date. ","")&amp;IF(AND(OR(ISNUMBER(SEARCH("part",$C22)),UPPER(TRIM($C22))="PT",UPPER(TRIM($C22))="PTE"),$P22=""),"Part-time: enter PT Hrs/Week (blank = 24+). ","")))</f>
        <v/>
      </c>
      <c r="AE22" s="17" t="str">
        <f aca="false">IF(AH22=0,"",O22-MAX(0,BI22-BN22))</f>
        <v/>
      </c>
      <c r="AF22" s="14" t="str">
        <f aca="false">IF(OR(AH22=0,AE22="",N(AE22)=0,BJ22=""),"",EDATE(AI22,BJ22))</f>
        <v/>
      </c>
      <c r="AG22" s="12"/>
      <c r="AH22" s="16" t="n">
        <f aca="false">IF(OR(LEN($A22&amp;$B22)=0,$F22=""),0,1)</f>
        <v>0</v>
      </c>
      <c r="AI22" s="14" t="str">
        <f aca="false">IF(AH22=0,"",IF($J22&lt;&gt;"",$J22,IF(OR(CasualCounts="Yes",COUNT($G22:$I22)=0,COUNT($H22:$I22)=0),$F22,MIN($H22:$I22))))</f>
        <v/>
      </c>
      <c r="AJ22" s="16" t="str">
        <f aca="false">IF(AH22=0,"",COUNT($G22:$I22))</f>
        <v/>
      </c>
      <c r="AK22" s="14" t="str">
        <f aca="false">IF(AH22=0,"",IFERROR(SMALL($G22:$I22,1),""))</f>
        <v/>
      </c>
      <c r="AL22" s="14" t="str">
        <f aca="false">IF(AH22=0,"",IFERROR(SMALL($G22:$I22,2),""))</f>
        <v/>
      </c>
      <c r="AM22" s="14" t="str">
        <f aca="false">IF(AH22=0,"",IFERROR(SMALL($G22:$I22,3),""))</f>
        <v/>
      </c>
      <c r="AN22" s="16" t="str">
        <f aca="false">IF(AH22=0,"",IF(AK22="","",IF(AK22=$H22,"Part-Time",IF(AK22=$I22,"Full-Time","Casual"))))</f>
        <v/>
      </c>
      <c r="AO22" s="16" t="str">
        <f aca="false">IF(AH22=0,"",IF(AL22="","",IF(AL22=$H22,"Part-Time",IF(AL22=$I22,"Full-Time","Casual"))))</f>
        <v/>
      </c>
      <c r="AP22" s="16" t="str">
        <f aca="false">IF(AH22=0,"",IF(AM22="","",IF(AM22=$H22,"Part-Time",IF(AM22=$I22,"Full-Time","Casual"))))</f>
        <v/>
      </c>
      <c r="AQ22" s="16" t="str">
        <f aca="false">IF(AH22=0,"",IF(AJ22=0,IF(OR(ISNUMBER(SEARCH("full",$C22)),UPPER(TRIM($C22))="FT",UPPER(TRIM($C22))="FTE"),"FT",IF(AND(OR(ISNUMBER(SEARCH("part",$C22)),UPPER(TRIM($C22))="PT",UPPER(TRIM($C22))="PTE"),OR($P22="",N($P22)&gt;=PT_MinHours)),"PT","None")),IF(OR(ISNUMBER(SEARCH("full",AN22)),UPPER(TRIM(AN22))="FT",UPPER(TRIM(AN22))="FTE"),"FT",IF(AND(OR(ISNUMBER(SEARCH("part",AN22)),UPPER(TRIM(AN22))="PT",UPPER(TRIM(AN22))="PTE"),OR($P22="",N($P22)&gt;=PT_MinHours)),"PT","None"))))</f>
        <v/>
      </c>
      <c r="AR22" s="16" t="str">
        <f aca="false">IF(AH22=0,"",IF(AJ22&lt;2,"",IF(OR(ISNUMBER(SEARCH("full",AO22)),UPPER(TRIM(AO22))="FT",UPPER(TRIM(AO22))="FTE"),"FT",IF(AND(OR(ISNUMBER(SEARCH("part",AO22)),UPPER(TRIM(AO22))="PT",UPPER(TRIM(AO22))="PTE"),OR($P22="",N($P22)&gt;=PT_MinHours)),"PT","None"))))</f>
        <v/>
      </c>
      <c r="AS22" s="16" t="str">
        <f aca="false">IF(AH22=0,"",IF(AJ22&lt;3,"",IF(OR(ISNUMBER(SEARCH("full",AP22)),UPPER(TRIM(AP22))="FT",UPPER(TRIM(AP22))="FTE"),"FT",IF(AND(OR(ISNUMBER(SEARCH("part",AP22)),UPPER(TRIM(AP22))="PT",UPPER(TRIM(AP22))="PTE"),OR($P22="",N($P22)&gt;=PT_MinHours)),"PT","None"))))</f>
        <v/>
      </c>
      <c r="AT22" s="16" t="str">
        <f aca="false">IF(AH22=0,"",IF(AND(AJ22&gt;=3,AM22&lt;=AsOfDate),AS22,IF(AND(AJ22&gt;=2,AL22&lt;=AsOfDate),AR22,AQ22)))</f>
        <v/>
      </c>
      <c r="AU22" s="16" t="str">
        <f aca="false">IF(AH22=0,"",IF(AsOfDate&lt;AI22,-1,12*(YEAR(AsOfDate)-YEAR(AI22))+MONTH(AsOfDate)-MONTH(AI22)-IF(DAY(AsOfDate)&lt;MIN(DAY(AI22),DAY(EOMONTH(AsOfDate,0))),1,0)))</f>
        <v/>
      </c>
      <c r="AV22" s="16" t="str">
        <f aca="false">IF(AH22=0,"",IF(OR(AJ22&lt;2,AL22&gt;AsOfDate),AU22,IF((AL22-1)&lt;AI22,-1,12*(YEAR((AL22-1))-YEAR(AI22))+MONTH((AL22-1))-MONTH(AI22)-IF(DAY((AL22-1))&lt;MIN(DAY(AI22),DAY(EOMONTH((AL22-1),0))),1,0))))</f>
        <v/>
      </c>
      <c r="AW22" s="16" t="str">
        <f aca="false">IF(AH22=0,"",IF(OR(AJ22&lt;3,AM22&gt;AsOfDate),AU22,IF((AM22-1)&lt;AI22,-1,12*(YEAR((AM22-1))-YEAR(AI22))+MONTH((AM22-1))-MONTH(AI22)-IF(DAY((AM22-1))&lt;MIN(DAY(AI22),DAY(EOMONTH((AM22-1),0))),1,0))))</f>
        <v/>
      </c>
      <c r="AX22" s="16" t="str">
        <f aca="false">IF(AH22=0,"",IF(PFYDate&lt;AI22,-1,12*(YEAR(PFYDate)-YEAR(AI22))+MONTH(PFYDate)-MONTH(AI22)-IF(DAY(PFYDate)&lt;MIN(DAY(AI22),DAY(EOMONTH(PFYDate,0))),1,0)))</f>
        <v/>
      </c>
      <c r="AY22" s="16" t="str">
        <f aca="false">IF(AH22=0,"",IF(OR(AJ22&lt;2,AL22&gt;PFYDate),AX22,IF((AL22-1)&lt;AI22,-1,12*(YEAR((AL22-1))-YEAR(AI22))+MONTH((AL22-1))-MONTH(AI22)-IF(DAY((AL22-1))&lt;MIN(DAY(AI22),DAY(EOMONTH((AL22-1),0))),1,0))))</f>
        <v/>
      </c>
      <c r="AZ22" s="16" t="str">
        <f aca="false">IF(AH22=0,"",IF(OR(AJ22&lt;3,AM22&gt;PFYDate),AX22,IF((AM22-1)&lt;AI22,-1,12*(YEAR((AM22-1))-YEAR(AI22))+MONTH((AM22-1))-MONTH(AI22)-IF(DAY((AM22-1))&lt;MIN(DAY(AI22),DAY(EOMONTH((AM22-1),0))),1,0))))</f>
        <v/>
      </c>
      <c r="BA22" s="16" t="str">
        <f aca="false">IF(AH22=0,"",IF(AQ22="FT",IF(AV22&lt;FT_First,0,IF(AV22&lt;FT_Y5,1+INT((AV22-FT_First)/FT_Int1),FT_PreY5+FT_PerYear*INT((AV22-FT_Y5)/12)+FT_AnnivDays+INT(MOD(AV22-FT_Y5,12)/FT_Int2)-IF(EDATE(AI22,FT_Y5)&lt;PolicyDate,FT_AnnivDays-1,0))),IF(AQ22="PT",IF(AV22&lt;PT_First,0,1+INT((AV22-PT_First)/PT_Int)),0))+IF(AND(AJ22&gt;=2,AL22&lt;=AsOfDate),IF(AR22="FT",IF(AW22&lt;FT_First,0,IF(AW22&lt;FT_Y5,1+INT((AW22-FT_First)/FT_Int1),FT_PreY5+FT_PerYear*INT((AW22-FT_Y5)/12)+FT_AnnivDays+INT(MOD(AW22-FT_Y5,12)/FT_Int2)-IF(EDATE(AI22,FT_Y5)&lt;PolicyDate,FT_AnnivDays-1,0))),IF(AR22="PT",IF(AW22&lt;PT_First,0,1+INT((AW22-PT_First)/PT_Int)),0))-IF(AR22="FT",IF(AV22&lt;FT_First,0,IF(AV22&lt;FT_Y5,1+INT((AV22-FT_First)/FT_Int1),FT_PreY5+FT_PerYear*INT((AV22-FT_Y5)/12)+FT_AnnivDays+INT(MOD(AV22-FT_Y5,12)/FT_Int2)-IF(EDATE(AI22,FT_Y5)&lt;PolicyDate,FT_AnnivDays-1,0))),IF(AR22="PT",IF(AV22&lt;PT_First,0,1+INT((AV22-PT_First)/PT_Int)),0)),0)+IF(AND(AJ22&gt;=3,AM22&lt;=AsOfDate),IF(AS22="FT",IF(AU22&lt;FT_First,0,IF(AU22&lt;FT_Y5,1+INT((AU22-FT_First)/FT_Int1),FT_PreY5+FT_PerYear*INT((AU22-FT_Y5)/12)+FT_AnnivDays+INT(MOD(AU22-FT_Y5,12)/FT_Int2)-IF(EDATE(AI22,FT_Y5)&lt;PolicyDate,FT_AnnivDays-1,0))),IF(AS22="PT",IF(AU22&lt;PT_First,0,1+INT((AU22-PT_First)/PT_Int)),0))-IF(AS22="FT",IF(AW22&lt;FT_First,0,IF(AW22&lt;FT_Y5,1+INT((AW22-FT_First)/FT_Int1),FT_PreY5+FT_PerYear*INT((AW22-FT_Y5)/12)+FT_AnnivDays+INT(MOD(AW22-FT_Y5,12)/FT_Int2)-IF(EDATE(AI22,FT_Y5)&lt;PolicyDate,FT_AnnivDays-1,0))),IF(AS22="PT",IF(AW22&lt;PT_First,0,1+INT((AW22-PT_First)/PT_Int)),0)),0))</f>
        <v/>
      </c>
      <c r="BB22" s="16" t="str">
        <f aca="false">IF(AH22=0,"",IF(AQ22="FT",IF(AY22&lt;FT_First,0,IF(AY22&lt;FT_Y5,1+INT((AY22-FT_First)/FT_Int1),FT_PreY5+FT_PerYear*INT((AY22-FT_Y5)/12)+FT_AnnivDays+INT(MOD(AY22-FT_Y5,12)/FT_Int2)-IF(EDATE(AI22,FT_Y5)&lt;PolicyDate,FT_AnnivDays-1,0))),IF(AQ22="PT",IF(AY22&lt;PT_First,0,1+INT((AY22-PT_First)/PT_Int)),0))+IF(AND(AJ22&gt;=2,AL22&lt;=PFYDate),IF(AR22="FT",IF(AZ22&lt;FT_First,0,IF(AZ22&lt;FT_Y5,1+INT((AZ22-FT_First)/FT_Int1),FT_PreY5+FT_PerYear*INT((AZ22-FT_Y5)/12)+FT_AnnivDays+INT(MOD(AZ22-FT_Y5,12)/FT_Int2)-IF(EDATE(AI22,FT_Y5)&lt;PolicyDate,FT_AnnivDays-1,0))),IF(AR22="PT",IF(AZ22&lt;PT_First,0,1+INT((AZ22-PT_First)/PT_Int)),0))-IF(AR22="FT",IF(AY22&lt;FT_First,0,IF(AY22&lt;FT_Y5,1+INT((AY22-FT_First)/FT_Int1),FT_PreY5+FT_PerYear*INT((AY22-FT_Y5)/12)+FT_AnnivDays+INT(MOD(AY22-FT_Y5,12)/FT_Int2)-IF(EDATE(AI22,FT_Y5)&lt;PolicyDate,FT_AnnivDays-1,0))),IF(AR22="PT",IF(AY22&lt;PT_First,0,1+INT((AY22-PT_First)/PT_Int)),0)),0)+IF(AND(AJ22&gt;=3,AM22&lt;=PFYDate),IF(AS22="FT",IF(AX22&lt;FT_First,0,IF(AX22&lt;FT_Y5,1+INT((AX22-FT_First)/FT_Int1),FT_PreY5+FT_PerYear*INT((AX22-FT_Y5)/12)+FT_AnnivDays+INT(MOD(AX22-FT_Y5,12)/FT_Int2)-IF(EDATE(AI22,FT_Y5)&lt;PolicyDate,FT_AnnivDays-1,0))),IF(AS22="PT",IF(AX22&lt;PT_First,0,1+INT((AX22-PT_First)/PT_Int)),0))-IF(AS22="FT",IF(AZ22&lt;FT_First,0,IF(AZ22&lt;FT_Y5,1+INT((AZ22-FT_First)/FT_Int1),FT_PreY5+FT_PerYear*INT((AZ22-FT_Y5)/12)+FT_AnnivDays+INT(MOD(AZ22-FT_Y5,12)/FT_Int2)-IF(EDATE(AI22,FT_Y5)&lt;PolicyDate,FT_AnnivDays-1,0))),IF(AS22="PT",IF(AZ22&lt;PT_First,0,1+INT((AZ22-PT_First)/PT_Int)),0)),0))</f>
        <v/>
      </c>
      <c r="BC22" s="16" t="str">
        <f aca="false">IF(AH22=0,"",IF(AT22="FT",IF(AU22&lt;FT_First,FT_First,IF(AU22&lt;FT_Y5,MIN(FT_Y5,FT_First+FT_Int1*(INT((AU22-FT_First)/FT_Int1)+1)),FT_Y5+12*INT((AU22-FT_Y5)/12)+FT_Int2*(INT(MOD(AU22-FT_Y5,12)/FT_Int2)+1))),IF(AT22="PT",IF(AU22&lt;PT_First,PT_First,PT_First+PT_Int*(INT((AU22-PT_First)/PT_Int)+1)),"")))</f>
        <v/>
      </c>
      <c r="BD22" s="16" t="str">
        <f aca="false">IF(AH22=0,"",IF(NOT(LH_Ready),0,COUNTIFS(INDEX(LH_Data,0,LH_ColFirst),$A22,INDEX(LH_Data,0,LH_ColSur),$B22,INDEX(LH_Data,0,LH_ColCat),BonusCat)))</f>
        <v/>
      </c>
      <c r="BE22" s="16" t="str">
        <f aca="false">IF(AH22=0,"",IF(OR(NOT(LH_Ready),BD22=0),0,SUMPRODUCT(MAX((INDEX(LH_Data,0,LH_ColFirst)=$A22)*(INDEX(LH_Data,0,LH_ColSur)=$B22)*(INDEX(LH_Data,0,LH_ColCat)=BonusCat)*ROW(LH_Data)))))</f>
        <v/>
      </c>
      <c r="BF22" s="16" t="str">
        <f aca="false">IF(AH22=0,"",IF(EOMONTH(AsOfDate,-1)&lt;AI22,-1,12*(YEAR(EOMONTH(AsOfDate,-1))-YEAR(AI22))+MONTH(EOMONTH(AsOfDate,-1))-MONTH(AI22)-IF(DAY(EOMONTH(AsOfDate,-1))&lt;MIN(DAY(AI22),DAY(EOMONTH(EOMONTH(AsOfDate,-1),0))),1,0)))</f>
        <v/>
      </c>
      <c r="BG22" s="16" t="str">
        <f aca="false">IF(AH22=0,"",IF(OR(AJ22&lt;2,AL22&gt;EOMONTH(AsOfDate,-1)),BF22,IF((AL22-1)&lt;AI22,-1,12*(YEAR((AL22-1))-YEAR(AI22))+MONTH((AL22-1))-MONTH(AI22)-IF(DAY((AL22-1))&lt;MIN(DAY(AI22),DAY(EOMONTH((AL22-1),0))),1,0))))</f>
        <v/>
      </c>
      <c r="BH22" s="16" t="str">
        <f aca="false">IF(AH22=0,"",IF(OR(AJ22&lt;3,AM22&gt;EOMONTH(AsOfDate,-1)),BF22,IF((AM22-1)&lt;AI22,-1,12*(YEAR((AM22-1))-YEAR(AI22))+MONTH((AM22-1))-MONTH(AI22)-IF(DAY((AM22-1))&lt;MIN(DAY(AI22),DAY(EOMONTH((AM22-1),0))),1,0))))</f>
        <v/>
      </c>
      <c r="BI22" s="16" t="str">
        <f aca="false">IF(AH22=0,"",IF(AQ22="FT",IF(BG22&lt;FT_First,0,IF(BG22&lt;FT_Y5,1+INT((BG22-FT_First)/FT_Int1),FT_PreY5+FT_PerYear*INT((BG22-FT_Y5)/12)+FT_AnnivDays+INT(MOD(BG22-FT_Y5,12)/FT_Int2)-IF(EDATE(AI22,FT_Y5)&lt;PolicyDate,FT_AnnivDays-1,0))),IF(AQ22="PT",IF(BG22&lt;PT_First,0,1+INT((BG22-PT_First)/PT_Int)),0))+IF(AND(AJ22&gt;=2,AL22&lt;=EOMONTH(AsOfDate,-1)),IF(AR22="FT",IF(BH22&lt;FT_First,0,IF(BH22&lt;FT_Y5,1+INT((BH22-FT_First)/FT_Int1),FT_PreY5+FT_PerYear*INT((BH22-FT_Y5)/12)+FT_AnnivDays+INT(MOD(BH22-FT_Y5,12)/FT_Int2)-IF(EDATE(AI22,FT_Y5)&lt;PolicyDate,FT_AnnivDays-1,0))),IF(AR22="PT",IF(BH22&lt;PT_First,0,1+INT((BH22-PT_First)/PT_Int)),0))-IF(AR22="FT",IF(BG22&lt;FT_First,0,IF(BG22&lt;FT_Y5,1+INT((BG22-FT_First)/FT_Int1),FT_PreY5+FT_PerYear*INT((BG22-FT_Y5)/12)+FT_AnnivDays+INT(MOD(BG22-FT_Y5,12)/FT_Int2)-IF(EDATE(AI22,FT_Y5)&lt;PolicyDate,FT_AnnivDays-1,0))),IF(AR22="PT",IF(BG22&lt;PT_First,0,1+INT((BG22-PT_First)/PT_Int)),0)),0)+IF(AND(AJ22&gt;=3,AM22&lt;=EOMONTH(AsOfDate,-1)),IF(AS22="FT",IF(BF22&lt;FT_First,0,IF(BF22&lt;FT_Y5,1+INT((BF22-FT_First)/FT_Int1),FT_PreY5+FT_PerYear*INT((BF22-FT_Y5)/12)+FT_AnnivDays+INT(MOD(BF22-FT_Y5,12)/FT_Int2)-IF(EDATE(AI22,FT_Y5)&lt;PolicyDate,FT_AnnivDays-1,0))),IF(AS22="PT",IF(BF22&lt;PT_First,0,1+INT((BF22-PT_First)/PT_Int)),0))-IF(AS22="FT",IF(BH22&lt;FT_First,0,IF(BH22&lt;FT_Y5,1+INT((BH22-FT_First)/FT_Int1),FT_PreY5+FT_PerYear*INT((BH22-FT_Y5)/12)+FT_AnnivDays+INT(MOD(BH22-FT_Y5,12)/FT_Int2)-IF(EDATE(AI22,FT_Y5)&lt;PolicyDate,FT_AnnivDays-1,0))),IF(AS22="PT",IF(BH22&lt;PT_First,0,1+INT((BH22-PT_First)/PT_Int)),0)),0))</f>
        <v/>
      </c>
      <c r="BJ22" s="16" t="str">
        <f aca="false">IF(AH22=0,"",IF(AT22="FT",IF(AU22&lt;FT_First,"",IF(AU22&lt;FT_Y5,FT_First+FT_Int1*INT((AU22-FT_First)/FT_Int1),FT_Y5+FT_Int2*INT((AU22-FT_Y5)/FT_Int2))),IF(AT22="PT",IF(AU22&lt;PT_First,"",PT_First+PT_Int*INT((AU22-PT_First)/PT_Int)),"")))</f>
        <v/>
      </c>
      <c r="BK22" s="16" t="str">
        <f aca="false">IF(AH22=0,"",IF((SchemeStart-1)&lt;AI22,-1,12*(YEAR((SchemeStart-1))-YEAR(AI22))+MONTH((SchemeStart-1))-MONTH(AI22)-IF(DAY((SchemeStart-1))&lt;MIN(DAY(AI22),DAY(EOMONTH((SchemeStart-1),0))),1,0)))</f>
        <v/>
      </c>
      <c r="BL22" s="16" t="str">
        <f aca="false">IF(AH22=0,"",IF(OR(AJ22&lt;2,AL22&gt;(SchemeStart-1)),BK22,IF((AL22-1)&lt;AI22,-1,12*(YEAR((AL22-1))-YEAR(AI22))+MONTH((AL22-1))-MONTH(AI22)-IF(DAY((AL22-1))&lt;MIN(DAY(AI22),DAY(EOMONTH((AL22-1),0))),1,0))))</f>
        <v/>
      </c>
      <c r="BM22" s="16" t="str">
        <f aca="false">IF(AH22=0,"",IF(OR(AJ22&lt;3,AM22&gt;(SchemeStart-1)),BK22,IF((AM22-1)&lt;AI22,-1,12*(YEAR((AM22-1))-YEAR(AI22))+MONTH((AM22-1))-MONTH(AI22)-IF(DAY((AM22-1))&lt;MIN(DAY(AI22),DAY(EOMONTH((AM22-1),0))),1,0))))</f>
        <v/>
      </c>
      <c r="BN22" s="16" t="str">
        <f aca="false">IF(AH22=0,"",IF(AQ22="FT",IF(BL22&lt;FT_First,0,IF(BL22&lt;FT_Y5,1+INT((BL22-FT_First)/FT_Int1),FT_PreY5+FT_PerYear*INT((BL22-FT_Y5)/12)+FT_AnnivDays+INT(MOD(BL22-FT_Y5,12)/FT_Int2)-IF(EDATE(AI22,FT_Y5)&lt;PolicyDate,FT_AnnivDays-1,0))),IF(AQ22="PT",IF(BL22&lt;PT_First,0,1+INT((BL22-PT_First)/PT_Int)),0))+IF(AND(AJ22&gt;=2,AL22&lt;=(SchemeStart-1)),IF(AR22="FT",IF(BM22&lt;FT_First,0,IF(BM22&lt;FT_Y5,1+INT((BM22-FT_First)/FT_Int1),FT_PreY5+FT_PerYear*INT((BM22-FT_Y5)/12)+FT_AnnivDays+INT(MOD(BM22-FT_Y5,12)/FT_Int2)-IF(EDATE(AI22,FT_Y5)&lt;PolicyDate,FT_AnnivDays-1,0))),IF(AR22="PT",IF(BM22&lt;PT_First,0,1+INT((BM22-PT_First)/PT_Int)),0))-IF(AR22="FT",IF(BL22&lt;FT_First,0,IF(BL22&lt;FT_Y5,1+INT((BL22-FT_First)/FT_Int1),FT_PreY5+FT_PerYear*INT((BL22-FT_Y5)/12)+FT_AnnivDays+INT(MOD(BL22-FT_Y5,12)/FT_Int2)-IF(EDATE(AI22,FT_Y5)&lt;PolicyDate,FT_AnnivDays-1,0))),IF(AR22="PT",IF(BL22&lt;PT_First,0,1+INT((BL22-PT_First)/PT_Int)),0)),0)+IF(AND(AJ22&gt;=3,AM22&lt;=(SchemeStart-1)),IF(AS22="FT",IF(BK22&lt;FT_First,0,IF(BK22&lt;FT_Y5,1+INT((BK22-FT_First)/FT_Int1),FT_PreY5+FT_PerYear*INT((BK22-FT_Y5)/12)+FT_AnnivDays+INT(MOD(BK22-FT_Y5,12)/FT_Int2)-IF(EDATE(AI22,FT_Y5)&lt;PolicyDate,FT_AnnivDays-1,0))),IF(AS22="PT",IF(BK22&lt;PT_First,0,1+INT((BK22-PT_First)/PT_Int)),0))-IF(AS22="FT",IF(BM22&lt;FT_First,0,IF(BM22&lt;FT_Y5,1+INT((BM22-FT_First)/FT_Int1),FT_PreY5+FT_PerYear*INT((BM22-FT_Y5)/12)+FT_AnnivDays+INT(MOD(BM22-FT_Y5,12)/FT_Int2)-IF(EDATE(AI22,FT_Y5)&lt;PolicyDate,FT_AnnivDays-1,0))),IF(AS22="PT",IF(BM22&lt;PT_First,0,1+INT((BM22-PT_First)/PT_Int)),0)),0))</f>
        <v/>
      </c>
      <c r="BO22" s="0" t="str">
        <f aca="false">IF(LEN($A22&amp;$B22)=0,"",$A22&amp;" "&amp;$B22)</f>
        <v/>
      </c>
    </row>
    <row r="23" customFormat="false" ht="15" hidden="false" customHeight="false" outlineLevel="0" collapsed="false">
      <c r="A23" s="12"/>
      <c r="B23" s="12"/>
      <c r="C23" s="12"/>
      <c r="D23" s="13"/>
      <c r="E23" s="14" t="str">
        <f aca="false">IF(OR(AH23=0,$D23=""),"",DATE(YEAR(AsOfDate)+IF(DATE(YEAR(AsOfDate),MONTH($D23),DAY($D23))&lt;=AsOfDate,1,0),MONTH($D23),DAY($D23)))</f>
        <v/>
      </c>
      <c r="F23" s="13"/>
      <c r="G23" s="13"/>
      <c r="H23" s="13"/>
      <c r="I23" s="13"/>
      <c r="J23" s="13"/>
      <c r="K23" s="14" t="str">
        <f aca="false">IF(AH23=0,"",DATE(YEAR(AsOfDate)+IF(DATE(YEAR(AsOfDate),MONTH(AI23),DAY(AI23))&lt;=AsOfDate,1,0),MONTH(AI23),DAY(AI23)))</f>
        <v/>
      </c>
      <c r="L23" s="15" t="str">
        <f aca="false">IF(AH23=0,"",ROUND((AsOfDate-AI23)/365.25,1))</f>
        <v/>
      </c>
      <c r="M23" s="16" t="str">
        <f aca="false">IF(AH23=0,"",IF(AsOfDate&lt;AI23,"-",DATEDIF(AI23,AsOfDate,"y")&amp;"y "&amp;DATEDIF(AI23,AsOfDate,"ym")&amp;"m "&amp;DATEDIF(AI23,AsOfDate,"md")&amp;"d"))</f>
        <v/>
      </c>
      <c r="N23" s="17" t="str">
        <f aca="false">IF(AH23=0,"",O23*HoursPerDay)</f>
        <v/>
      </c>
      <c r="O23" s="17" t="str">
        <f aca="false">IF(AH23=0,"",MAX(0,BA23-BN23))</f>
        <v/>
      </c>
      <c r="P23" s="18"/>
      <c r="Q23" s="16" t="str">
        <f aca="false">IF(AH23=0,"",IF(AJ23&lt;2,"",AN23&amp;" to "&amp;AO23&amp;" on "&amp;TEXT(AL23,"dd/mm/yyyy")&amp;IF(AL23&gt;AsOfDate," (future)",IF(AQ23=AR23,"",IF(AR23="None"," - STOPPED accruing",IF(AQ23="None"," - commencement for Bonus Leave"," - pathway changed"))))&amp;IF(AJ23&lt;3,"","; "&amp;AO23&amp;" to "&amp;AP23&amp;" on "&amp;TEXT(AM23,"dd/mm/yyyy")&amp;IF(AM23&gt;AsOfDate," (future)",IF(AR23=AS23,"",IF(AS23="None"," - STOPPED accruing",IF(AR23="None"," - commencement for Bonus Leave"," - pathway changed")))))))</f>
        <v/>
      </c>
      <c r="R23" s="16" t="str">
        <f aca="false">IF(AH23=0,"",IF(AT23="None",IF(O23&gt;0,"No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IF(AH23=0,"",IF(AT23="None","",EDATE(AI23,BC23)))</f>
        <v/>
      </c>
      <c r="T23" s="17" t="str">
        <f aca="false">IF(AH23=0,"",IF(NOT(LH_Ready),"",IF(AI23&gt;PFYDate,0,IF(LH_ColPeriod=0,W23-U23+V23,SUMIFS(INDEX(LH_Data,0,LH_ColAcc),INDEX(LH_Data,0,LH_ColFirst),$A23,INDEX(LH_Data,0,LH_ColSur),$B23,INDEX(LH_Data,0,LH_ColCat),BonusCat,INDEX(LH_Data,0,LH_ColPeriod),LH_OpenLabel)*UnitFactor))))</f>
        <v/>
      </c>
      <c r="U23" s="17" t="str">
        <f aca="false">IF(AH23=0,"",IF(NOT(LH_Ready),"",SUMIFS(INDEX(LH_Data,0,LH_ColAcc),INDEX(LH_Data,0,LH_ColFirst),$A23,INDEX(LH_Data,0,LH_ColSur),$B23,INDEX(LH_Data,0,LH_ColCat),BonusCat,INDEX(LH_Data,0,LH_ColStart),"&gt;="&amp;AI23)*UnitFactor))</f>
        <v/>
      </c>
      <c r="V23" s="17" t="str">
        <f aca="false">IF(AH23=0,"",IF(NOT(LH_Ready),"",SUMIFS(INDEX(LH_Data,0,LH_ColTaken),INDEX(LH_Data,0,LH_ColFirst),$A23,INDEX(LH_Data,0,LH_ColSur),$B23,INDEX(LH_Data,0,LH_ColCat),BonusCat,INDEX(LH_Data,0,LH_ColStart),"&gt;="&amp;AI23)*UnitFactor))</f>
        <v/>
      </c>
      <c r="W23" s="17" t="str">
        <f aca="false">IF(AH23=0,"",IF(NOT(LH_Ready),"",IF(BE23=0,0,INDEX(INDEX(LH_Data,0,LH_ColClose),BE23-1)*UnitFactor)))</f>
        <v/>
      </c>
      <c r="X23" s="17" t="str">
        <f aca="false">IF(AH23=0,"",(MAX(0,BA23-BN23)-MAX(0,BB23-BN23))*HoursPerDay)</f>
        <v/>
      </c>
      <c r="Y23" s="17" t="str">
        <f aca="false">IF(AH23=0,"",IF(NOT(LH_Ready),"",IF(BD23=0,N23,IF(PFYDate&lt;$F23,N23-N(T23)-N(U23),X23-N(U23)))))</f>
        <v/>
      </c>
      <c r="Z23" s="16" t="str">
        <f aca="false">IF(OR(AH23=0,Y23=""),"",IF(Y23&gt;0,"Yes","No"))</f>
        <v/>
      </c>
      <c r="AA23" s="16" t="str">
        <f aca="false">IF(AH23=0,IF(LEN($A23&amp;$B23)=0,"","FIX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month")&amp;IF(BD23=0,";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EH)",""),IF(AT23="None",R23,"Not yet - first day on "&amp;TEXT(S23,"dd/mm/yyyy")))))))))</f>
        <v/>
      </c>
      <c r="AB23" s="17" t="str">
        <f aca="false">IF(OR(AH23=0,T23=""),"",MAX(0,BB23-BN23)*HoursPerDay-T23)</f>
        <v/>
      </c>
      <c r="AC23" s="16" t="str">
        <f aca="false">IF(AH23=0,"",BD23)</f>
        <v/>
      </c>
      <c r="AD23" s="16" t="str">
        <f aca="false">IF(AH23=0,"",TRIM(IF(OR(ISTEXT($F23),ISTEXT($H23),ISTEXT($I23),ISTEXT($G23),ISTEXT($J23),ISTEXT($D23)),"A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J23&gt;=1,IF(AJ23&gt;=3,AP23,IF(AJ23=2,AO23,AN23))&lt;&gt;IF($C23="","",IF(OR(ISNUMBER(SEARCH("full",$C23)),UPPER(TRIM($C23))="FT",UPPER(TRIM($C23))="FTE"),"Full-Time",IF(OR(ISNUMBER(SEARCH("part",$C23)),UPPER(TRIM($C23))="PT",UPPER(TRIM($C23))="PTE"),"Part-Time",IF(OR(ISNUMBER(SEARCH("cas",$C23)),UPPER(TRIM($C23))="CAS"),"Casual","Unknown"))))),"EmploymentType does not match latest start date ("&amp;IF(AJ23&gt;=3,AP23,IF(AJ23=2,AO23,AN23))&amp;"). ","")&amp;IF(AND(AJ23&gt;=1,AK23&lt;&gt;$F23),"Earliest type date should equal StartDate. ","")&amp;IF(AND(AJ23&gt;=2,AK23=AL23),"Two types start on the same date. ","")&amp;IF(AND(OR(ISNUMBER(SEARCH("part",$C23)),UPPER(TRIM($C23))="PT",UPPER(TRIM($C23))="PTE"),$P23=""),"Part-time: enter PT Hrs/Week (blank = 24+). ","")))</f>
        <v/>
      </c>
      <c r="AE23" s="17" t="str">
        <f aca="false">IF(AH23=0,"",O23-MAX(0,BI23-BN23))</f>
        <v/>
      </c>
      <c r="AF23" s="14" t="str">
        <f aca="false">IF(OR(AH23=0,AE23="",N(AE23)=0,BJ23=""),"",EDATE(AI23,BJ23))</f>
        <v/>
      </c>
      <c r="AG23" s="12"/>
      <c r="AH23" s="16" t="n">
        <f aca="false">IF(OR(LEN($A23&amp;$B23)=0,$F23=""),0,1)</f>
        <v>0</v>
      </c>
      <c r="AI23" s="14" t="str">
        <f aca="false">IF(AH23=0,"",IF($J23&lt;&gt;"",$J23,IF(OR(CasualCounts="Yes",COUNT($G23:$I23)=0,COUNT($H23:$I23)=0),$F23,MIN($H23:$I23))))</f>
        <v/>
      </c>
      <c r="AJ23" s="16" t="str">
        <f aca="false">IF(AH23=0,"",COUNT($G23:$I23))</f>
        <v/>
      </c>
      <c r="AK23" s="14" t="str">
        <f aca="false">IF(AH23=0,"",IFERROR(SMALL($G23:$I23,1),""))</f>
        <v/>
      </c>
      <c r="AL23" s="14" t="str">
        <f aca="false">IF(AH23=0,"",IFERROR(SMALL($G23:$I23,2),""))</f>
        <v/>
      </c>
      <c r="AM23" s="14" t="str">
        <f aca="false">IF(AH23=0,"",IFERROR(SMALL($G23:$I23,3),""))</f>
        <v/>
      </c>
      <c r="AN23" s="16" t="str">
        <f aca="false">IF(AH23=0,"",IF(AK23="","",IF(AK23=$H23,"Part-Time",IF(AK23=$I23,"Full-Time","Casual"))))</f>
        <v/>
      </c>
      <c r="AO23" s="16" t="str">
        <f aca="false">IF(AH23=0,"",IF(AL23="","",IF(AL23=$H23,"Part-Time",IF(AL23=$I23,"Full-Time","Casual"))))</f>
        <v/>
      </c>
      <c r="AP23" s="16" t="str">
        <f aca="false">IF(AH23=0,"",IF(AM23="","",IF(AM23=$H23,"Part-Time",IF(AM23=$I23,"Full-Time","Casual"))))</f>
        <v/>
      </c>
      <c r="AQ23" s="16" t="str">
        <f aca="false">IF(AH23=0,"",IF(AJ23=0,IF(OR(ISNUMBER(SEARCH("full",$C23)),UPPER(TRIM($C23))="FT",UPPER(TRIM($C23))="FTE"),"FT",IF(AND(OR(ISNUMBER(SEARCH("part",$C23)),UPPER(TRIM($C23))="PT",UPPER(TRIM($C23))="PTE"),OR($P23="",N($P23)&gt;=PT_MinHours)),"PT","None")),IF(OR(ISNUMBER(SEARCH("full",AN23)),UPPER(TRIM(AN23))="FT",UPPER(TRIM(AN23))="FTE"),"FT",IF(AND(OR(ISNUMBER(SEARCH("part",AN23)),UPPER(TRIM(AN23))="PT",UPPER(TRIM(AN23))="PTE"),OR($P23="",N($P23)&gt;=PT_MinHours)),"PT","None"))))</f>
        <v/>
      </c>
      <c r="AR23" s="16" t="str">
        <f aca="false">IF(AH23=0,"",IF(AJ23&lt;2,"",IF(OR(ISNUMBER(SEARCH("full",AO23)),UPPER(TRIM(AO23))="FT",UPPER(TRIM(AO23))="FTE"),"FT",IF(AND(OR(ISNUMBER(SEARCH("part",AO23)),UPPER(TRIM(AO23))="PT",UPPER(TRIM(AO23))="PTE"),OR($P23="",N($P23)&gt;=PT_MinHours)),"PT","None"))))</f>
        <v/>
      </c>
      <c r="AS23" s="16" t="str">
        <f aca="false">IF(AH23=0,"",IF(AJ23&lt;3,"",IF(OR(ISNUMBER(SEARCH("full",AP23)),UPPER(TRIM(AP23))="FT",UPPER(TRIM(AP23))="FTE"),"FT",IF(AND(OR(ISNUMBER(SEARCH("part",AP23)),UPPER(TRIM(AP23))="PT",UPPER(TRIM(AP23))="PTE"),OR($P23="",N($P23)&gt;=PT_MinHours)),"PT","None"))))</f>
        <v/>
      </c>
      <c r="AT23" s="16" t="str">
        <f aca="false">IF(AH23=0,"",IF(AND(AJ23&gt;=3,AM23&lt;=AsOfDate),AS23,IF(AND(AJ23&gt;=2,AL23&lt;=AsOfDate),AR23,AQ23)))</f>
        <v/>
      </c>
      <c r="AU23" s="16" t="str">
        <f aca="false">IF(AH23=0,"",IF(AsOfDate&lt;AI23,-1,12*(YEAR(AsOfDate)-YEAR(AI23))+MONTH(AsOfDate)-MONTH(AI23)-IF(DAY(AsOfDate)&lt;MIN(DAY(AI23),DAY(EOMONTH(AsOfDate,0))),1,0)))</f>
        <v/>
      </c>
      <c r="AV23" s="16" t="str">
        <f aca="false">IF(AH23=0,"",IF(OR(AJ23&lt;2,AL23&gt;AsOfDate),AU23,IF((AL23-1)&lt;AI23,-1,12*(YEAR((AL23-1))-YEAR(AI23))+MONTH((AL23-1))-MONTH(AI23)-IF(DAY((AL23-1))&lt;MIN(DAY(AI23),DAY(EOMONTH((AL23-1),0))),1,0))))</f>
        <v/>
      </c>
      <c r="AW23" s="16" t="str">
        <f aca="false">IF(AH23=0,"",IF(OR(AJ23&lt;3,AM23&gt;AsOfDate),AU23,IF((AM23-1)&lt;AI23,-1,12*(YEAR((AM23-1))-YEAR(AI23))+MONTH((AM23-1))-MONTH(AI23)-IF(DAY((AM23-1))&lt;MIN(DAY(AI23),DAY(EOMONTH((AM23-1),0))),1,0))))</f>
        <v/>
      </c>
      <c r="AX23" s="16" t="str">
        <f aca="false">IF(AH23=0,"",IF(PFYDate&lt;AI23,-1,12*(YEAR(PFYDate)-YEAR(AI23))+MONTH(PFYDate)-MONTH(AI23)-IF(DAY(PFYDate)&lt;MIN(DAY(AI23),DAY(EOMONTH(PFYDate,0))),1,0)))</f>
        <v/>
      </c>
      <c r="AY23" s="16" t="str">
        <f aca="false">IF(AH23=0,"",IF(OR(AJ23&lt;2,AL23&gt;PFYDate),AX23,IF((AL23-1)&lt;AI23,-1,12*(YEAR((AL23-1))-YEAR(AI23))+MONTH((AL23-1))-MONTH(AI23)-IF(DAY((AL23-1))&lt;MIN(DAY(AI23),DAY(EOMONTH((AL23-1),0))),1,0))))</f>
        <v/>
      </c>
      <c r="AZ23" s="16" t="str">
        <f aca="false">IF(AH23=0,"",IF(OR(AJ23&lt;3,AM23&gt;PFYDate),AX23,IF((AM23-1)&lt;AI23,-1,12*(YEAR((AM23-1))-YEAR(AI23))+MONTH((AM23-1))-MONTH(AI23)-IF(DAY((AM23-1))&lt;MIN(DAY(AI23),DAY(EOMONTH((AM23-1),0))),1,0))))</f>
        <v/>
      </c>
      <c r="BA23" s="16" t="str">
        <f aca="false">IF(AH23=0,"",IF(AQ23="FT",IF(AV23&lt;FT_First,0,IF(AV23&lt;FT_Y5,1+INT((AV23-FT_First)/FT_Int1),FT_PreY5+FT_PerYear*INT((AV23-FT_Y5)/12)+FT_AnnivDays+INT(MOD(AV23-FT_Y5,12)/FT_Int2)-IF(EDATE(AI23,FT_Y5)&lt;PolicyDate,FT_AnnivDays-1,0))),IF(AQ23="PT",IF(AV23&lt;PT_First,0,1+INT((AV23-PT_First)/PT_Int)),0))+IF(AND(AJ23&gt;=2,AL23&lt;=AsOfDate),IF(AR23="FT",IF(AW23&lt;FT_First,0,IF(AW23&lt;FT_Y5,1+INT((AW23-FT_First)/FT_Int1),FT_PreY5+FT_PerYear*INT((AW23-FT_Y5)/12)+FT_AnnivDays+INT(MOD(AW23-FT_Y5,12)/FT_Int2)-IF(EDATE(AI23,FT_Y5)&lt;PolicyDate,FT_AnnivDays-1,0))),IF(AR23="PT",IF(AW23&lt;PT_First,0,1+INT((AW23-PT_First)/PT_Int)),0))-IF(AR23="FT",IF(AV23&lt;FT_First,0,IF(AV23&lt;FT_Y5,1+INT((AV23-FT_First)/FT_Int1),FT_PreY5+FT_PerYear*INT((AV23-FT_Y5)/12)+FT_AnnivDays+INT(MOD(AV23-FT_Y5,12)/FT_Int2)-IF(EDATE(AI23,FT_Y5)&lt;PolicyDate,FT_AnnivDays-1,0))),IF(AR23="PT",IF(AV23&lt;PT_First,0,1+INT((AV23-PT_First)/PT_Int)),0)),0)+IF(AND(AJ23&gt;=3,AM23&lt;=AsOfDate),IF(AS23="FT",IF(AU23&lt;FT_First,0,IF(AU23&lt;FT_Y5,1+INT((AU23-FT_First)/FT_Int1),FT_PreY5+FT_PerYear*INT((AU23-FT_Y5)/12)+FT_AnnivDays+INT(MOD(AU23-FT_Y5,12)/FT_Int2)-IF(EDATE(AI23,FT_Y5)&lt;PolicyDate,FT_AnnivDays-1,0))),IF(AS23="PT",IF(AU23&lt;PT_First,0,1+INT((AU23-PT_First)/PT_Int)),0))-IF(AS23="FT",IF(AW23&lt;FT_First,0,IF(AW23&lt;FT_Y5,1+INT((AW23-FT_First)/FT_Int1),FT_PreY5+FT_PerYear*INT((AW23-FT_Y5)/12)+FT_AnnivDays+INT(MOD(AW23-FT_Y5,12)/FT_Int2)-IF(EDATE(AI23,FT_Y5)&lt;PolicyDate,FT_AnnivDays-1,0))),IF(AS23="PT",IF(AW23&lt;PT_First,0,1+INT((AW23-PT_First)/PT_Int)),0)),0))</f>
        <v/>
      </c>
      <c r="BB23" s="16" t="str">
        <f aca="false">IF(AH23=0,"",IF(AQ23="FT",IF(AY23&lt;FT_First,0,IF(AY23&lt;FT_Y5,1+INT((AY23-FT_First)/FT_Int1),FT_PreY5+FT_PerYear*INT((AY23-FT_Y5)/12)+FT_AnnivDays+INT(MOD(AY23-FT_Y5,12)/FT_Int2)-IF(EDATE(AI23,FT_Y5)&lt;PolicyDate,FT_AnnivDays-1,0))),IF(AQ23="PT",IF(AY23&lt;PT_First,0,1+INT((AY23-PT_First)/PT_Int)),0))+IF(AND(AJ23&gt;=2,AL23&lt;=PFYDate),IF(AR23="FT",IF(AZ23&lt;FT_First,0,IF(AZ23&lt;FT_Y5,1+INT((AZ23-FT_First)/FT_Int1),FT_PreY5+FT_PerYear*INT((AZ23-FT_Y5)/12)+FT_AnnivDays+INT(MOD(AZ23-FT_Y5,12)/FT_Int2)-IF(EDATE(AI23,FT_Y5)&lt;PolicyDate,FT_AnnivDays-1,0))),IF(AR23="PT",IF(AZ23&lt;PT_First,0,1+INT((AZ23-PT_First)/PT_Int)),0))-IF(AR23="FT",IF(AY23&lt;FT_First,0,IF(AY23&lt;FT_Y5,1+INT((AY23-FT_First)/FT_Int1),FT_PreY5+FT_PerYear*INT((AY23-FT_Y5)/12)+FT_AnnivDays+INT(MOD(AY23-FT_Y5,12)/FT_Int2)-IF(EDATE(AI23,FT_Y5)&lt;PolicyDate,FT_AnnivDays-1,0))),IF(AR23="PT",IF(AY23&lt;PT_First,0,1+INT((AY23-PT_First)/PT_Int)),0)),0)+IF(AND(AJ23&gt;=3,AM23&lt;=PFYDate),IF(AS23="FT",IF(AX23&lt;FT_First,0,IF(AX23&lt;FT_Y5,1+INT((AX23-FT_First)/FT_Int1),FT_PreY5+FT_PerYear*INT((AX23-FT_Y5)/12)+FT_AnnivDays+INT(MOD(AX23-FT_Y5,12)/FT_Int2)-IF(EDATE(AI23,FT_Y5)&lt;PolicyDate,FT_AnnivDays-1,0))),IF(AS23="PT",IF(AX23&lt;PT_First,0,1+INT((AX23-PT_First)/PT_Int)),0))-IF(AS23="FT",IF(AZ23&lt;FT_First,0,IF(AZ23&lt;FT_Y5,1+INT((AZ23-FT_First)/FT_Int1),FT_PreY5+FT_PerYear*INT((AZ23-FT_Y5)/12)+FT_AnnivDays+INT(MOD(AZ23-FT_Y5,12)/FT_Int2)-IF(EDATE(AI23,FT_Y5)&lt;PolicyDate,FT_AnnivDays-1,0))),IF(AS23="PT",IF(AZ23&lt;PT_First,0,1+INT((AZ23-PT_First)/PT_Int)),0)),0))</f>
        <v/>
      </c>
      <c r="BC23" s="16" t="str">
        <f aca="false">IF(AH23=0,"",IF(AT23="FT",IF(AU23&lt;FT_First,FT_First,IF(AU23&lt;FT_Y5,MIN(FT_Y5,FT_First+FT_Int1*(INT((AU23-FT_First)/FT_Int1)+1)),FT_Y5+12*INT((AU23-FT_Y5)/12)+FT_Int2*(INT(MOD(AU23-FT_Y5,12)/FT_Int2)+1))),IF(AT23="PT",IF(AU23&lt;PT_First,PT_First,PT_First+PT_Int*(INT((AU23-PT_First)/PT_Int)+1)),"")))</f>
        <v/>
      </c>
      <c r="BD23" s="16" t="str">
        <f aca="false">IF(AH23=0,"",IF(NOT(LH_Ready),0,COUNTIFS(INDEX(LH_Data,0,LH_ColFirst),$A23,INDEX(LH_Data,0,LH_ColSur),$B23,INDEX(LH_Data,0,LH_ColCat),BonusCat)))</f>
        <v/>
      </c>
      <c r="BE23" s="16" t="str">
        <f aca="false">IF(AH23=0,"",IF(OR(NOT(LH_Ready),BD23=0),0,SUMPRODUCT(MAX((INDEX(LH_Data,0,LH_ColFirst)=$A23)*(INDEX(LH_Data,0,LH_ColSur)=$B23)*(INDEX(LH_Data,0,LH_ColCat)=BonusCat)*ROW(LH_Data)))))</f>
        <v/>
      </c>
      <c r="BF23" s="16" t="str">
        <f aca="false">IF(AH23=0,"",IF(EOMONTH(AsOfDate,-1)&lt;AI23,-1,12*(YEAR(EOMONTH(AsOfDate,-1))-YEAR(AI23))+MONTH(EOMONTH(AsOfDate,-1))-MONTH(AI23)-IF(DAY(EOMONTH(AsOfDate,-1))&lt;MIN(DAY(AI23),DAY(EOMONTH(EOMONTH(AsOfDate,-1),0))),1,0)))</f>
        <v/>
      </c>
      <c r="BG23" s="16" t="str">
        <f aca="false">IF(AH23=0,"",IF(OR(AJ23&lt;2,AL23&gt;EOMONTH(AsOfDate,-1)),BF23,IF((AL23-1)&lt;AI23,-1,12*(YEAR((AL23-1))-YEAR(AI23))+MONTH((AL23-1))-MONTH(AI23)-IF(DAY((AL23-1))&lt;MIN(DAY(AI23),DAY(EOMONTH((AL23-1),0))),1,0))))</f>
        <v/>
      </c>
      <c r="BH23" s="16" t="str">
        <f aca="false">IF(AH23=0,"",IF(OR(AJ23&lt;3,AM23&gt;EOMONTH(AsOfDate,-1)),BF23,IF((AM23-1)&lt;AI23,-1,12*(YEAR((AM23-1))-YEAR(AI23))+MONTH((AM23-1))-MONTH(AI23)-IF(DAY((AM23-1))&lt;MIN(DAY(AI23),DAY(EOMONTH((AM23-1),0))),1,0))))</f>
        <v/>
      </c>
      <c r="BI23" s="16" t="str">
        <f aca="false">IF(AH23=0,"",IF(AQ23="FT",IF(BG23&lt;FT_First,0,IF(BG23&lt;FT_Y5,1+INT((BG23-FT_First)/FT_Int1),FT_PreY5+FT_PerYear*INT((BG23-FT_Y5)/12)+FT_AnnivDays+INT(MOD(BG23-FT_Y5,12)/FT_Int2)-IF(EDATE(AI23,FT_Y5)&lt;PolicyDate,FT_AnnivDays-1,0))),IF(AQ23="PT",IF(BG23&lt;PT_First,0,1+INT((BG23-PT_First)/PT_Int)),0))+IF(AND(AJ23&gt;=2,AL23&lt;=EOMONTH(AsOfDate,-1)),IF(AR23="FT",IF(BH23&lt;FT_First,0,IF(BH23&lt;FT_Y5,1+INT((BH23-FT_First)/FT_Int1),FT_PreY5+FT_PerYear*INT((BH23-FT_Y5)/12)+FT_AnnivDays+INT(MOD(BH23-FT_Y5,12)/FT_Int2)-IF(EDATE(AI23,FT_Y5)&lt;PolicyDate,FT_AnnivDays-1,0))),IF(AR23="PT",IF(BH23&lt;PT_First,0,1+INT((BH23-PT_First)/PT_Int)),0))-IF(AR23="FT",IF(BG23&lt;FT_First,0,IF(BG23&lt;FT_Y5,1+INT((BG23-FT_First)/FT_Int1),FT_PreY5+FT_PerYear*INT((BG23-FT_Y5)/12)+FT_AnnivDays+INT(MOD(BG23-FT_Y5,12)/FT_Int2)-IF(EDATE(AI23,FT_Y5)&lt;PolicyDate,FT_AnnivDays-1,0))),IF(AR23="PT",IF(BG23&lt;PT_First,0,1+INT((BG23-PT_First)/PT_Int)),0)),0)+IF(AND(AJ23&gt;=3,AM23&lt;=EOMONTH(AsOfDate,-1)),IF(AS23="FT",IF(BF23&lt;FT_First,0,IF(BF23&lt;FT_Y5,1+INT((BF23-FT_First)/FT_Int1),FT_PreY5+FT_PerYear*INT((BF23-FT_Y5)/12)+FT_AnnivDays+INT(MOD(BF23-FT_Y5,12)/FT_Int2)-IF(EDATE(AI23,FT_Y5)&lt;PolicyDate,FT_AnnivDays-1,0))),IF(AS23="PT",IF(BF23&lt;PT_First,0,1+INT((BF23-PT_First)/PT_Int)),0))-IF(AS23="FT",IF(BH23&lt;FT_First,0,IF(BH23&lt;FT_Y5,1+INT((BH23-FT_First)/FT_Int1),FT_PreY5+FT_PerYear*INT((BH23-FT_Y5)/12)+FT_AnnivDays+INT(MOD(BH23-FT_Y5,12)/FT_Int2)-IF(EDATE(AI23,FT_Y5)&lt;PolicyDate,FT_AnnivDays-1,0))),IF(AS23="PT",IF(BH23&lt;PT_First,0,1+INT((BH23-PT_First)/PT_Int)),0)),0))</f>
        <v/>
      </c>
      <c r="BJ23" s="16" t="str">
        <f aca="false">IF(AH23=0,"",IF(AT23="FT",IF(AU23&lt;FT_First,"",IF(AU23&lt;FT_Y5,FT_First+FT_Int1*INT((AU23-FT_First)/FT_Int1),FT_Y5+FT_Int2*INT((AU23-FT_Y5)/FT_Int2))),IF(AT23="PT",IF(AU23&lt;PT_First,"",PT_First+PT_Int*INT((AU23-PT_First)/PT_Int)),"")))</f>
        <v/>
      </c>
      <c r="BK23" s="16" t="str">
        <f aca="false">IF(AH23=0,"",IF((SchemeStart-1)&lt;AI23,-1,12*(YEAR((SchemeStart-1))-YEAR(AI23))+MONTH((SchemeStart-1))-MONTH(AI23)-IF(DAY((SchemeStart-1))&lt;MIN(DAY(AI23),DAY(EOMONTH((SchemeStart-1),0))),1,0)))</f>
        <v/>
      </c>
      <c r="BL23" s="16" t="str">
        <f aca="false">IF(AH23=0,"",IF(OR(AJ23&lt;2,AL23&gt;(SchemeStart-1)),BK23,IF((AL23-1)&lt;AI23,-1,12*(YEAR((AL23-1))-YEAR(AI23))+MONTH((AL23-1))-MONTH(AI23)-IF(DAY((AL23-1))&lt;MIN(DAY(AI23),DAY(EOMONTH((AL23-1),0))),1,0))))</f>
        <v/>
      </c>
      <c r="BM23" s="16" t="str">
        <f aca="false">IF(AH23=0,"",IF(OR(AJ23&lt;3,AM23&gt;(SchemeStart-1)),BK23,IF((AM23-1)&lt;AI23,-1,12*(YEAR((AM23-1))-YEAR(AI23))+MONTH((AM23-1))-MONTH(AI23)-IF(DAY((AM23-1))&lt;MIN(DAY(AI23),DAY(EOMONTH((AM23-1),0))),1,0))))</f>
        <v/>
      </c>
      <c r="BN23" s="16" t="str">
        <f aca="false">IF(AH23=0,"",IF(AQ23="FT",IF(BL23&lt;FT_First,0,IF(BL23&lt;FT_Y5,1+INT((BL23-FT_First)/FT_Int1),FT_PreY5+FT_PerYear*INT((BL23-FT_Y5)/12)+FT_AnnivDays+INT(MOD(BL23-FT_Y5,12)/FT_Int2)-IF(EDATE(AI23,FT_Y5)&lt;PolicyDate,FT_AnnivDays-1,0))),IF(AQ23="PT",IF(BL23&lt;PT_First,0,1+INT((BL23-PT_First)/PT_Int)),0))+IF(AND(AJ23&gt;=2,AL23&lt;=(SchemeStart-1)),IF(AR23="FT",IF(BM23&lt;FT_First,0,IF(BM23&lt;FT_Y5,1+INT((BM23-FT_First)/FT_Int1),FT_PreY5+FT_PerYear*INT((BM23-FT_Y5)/12)+FT_AnnivDays+INT(MOD(BM23-FT_Y5,12)/FT_Int2)-IF(EDATE(AI23,FT_Y5)&lt;PolicyDate,FT_AnnivDays-1,0))),IF(AR23="PT",IF(BM23&lt;PT_First,0,1+INT((BM23-PT_First)/PT_Int)),0))-IF(AR23="FT",IF(BL23&lt;FT_First,0,IF(BL23&lt;FT_Y5,1+INT((BL23-FT_First)/FT_Int1),FT_PreY5+FT_PerYear*INT((BL23-FT_Y5)/12)+FT_AnnivDays+INT(MOD(BL23-FT_Y5,12)/FT_Int2)-IF(EDATE(AI23,FT_Y5)&lt;PolicyDate,FT_AnnivDays-1,0))),IF(AR23="PT",IF(BL23&lt;PT_First,0,1+INT((BL23-PT_First)/PT_Int)),0)),0)+IF(AND(AJ23&gt;=3,AM23&lt;=(SchemeStart-1)),IF(AS23="FT",IF(BK23&lt;FT_First,0,IF(BK23&lt;FT_Y5,1+INT((BK23-FT_First)/FT_Int1),FT_PreY5+FT_PerYear*INT((BK23-FT_Y5)/12)+FT_AnnivDays+INT(MOD(BK23-FT_Y5,12)/FT_Int2)-IF(EDATE(AI23,FT_Y5)&lt;PolicyDate,FT_AnnivDays-1,0))),IF(AS23="PT",IF(BK23&lt;PT_First,0,1+INT((BK23-PT_First)/PT_Int)),0))-IF(AS23="FT",IF(BM23&lt;FT_First,0,IF(BM23&lt;FT_Y5,1+INT((BM23-FT_First)/FT_Int1),FT_PreY5+FT_PerYear*INT((BM23-FT_Y5)/12)+FT_AnnivDays+INT(MOD(BM23-FT_Y5,12)/FT_Int2)-IF(EDATE(AI23,FT_Y5)&lt;PolicyDate,FT_AnnivDays-1,0))),IF(AS23="PT",IF(BM23&lt;PT_First,0,1+INT((BM23-PT_First)/PT_Int)),0)),0))</f>
        <v/>
      </c>
      <c r="BO23" s="0" t="str">
        <f aca="false">IF(LEN($A23&amp;$B23)=0,"",$A23&amp;" "&amp;$B23)</f>
        <v/>
      </c>
    </row>
    <row r="24" customFormat="false" ht="15" hidden="false" customHeight="false" outlineLevel="0" collapsed="false">
      <c r="A24" s="12"/>
      <c r="B24" s="12"/>
      <c r="C24" s="12"/>
      <c r="D24" s="13"/>
      <c r="E24" s="14" t="str">
        <f aca="false">IF(OR(AH24=0,$D24=""),"",DATE(YEAR(AsOfDate)+IF(DATE(YEAR(AsOfDate),MONTH($D24),DAY($D24))&lt;=AsOfDate,1,0),MONTH($D24),DAY($D24)))</f>
        <v/>
      </c>
      <c r="F24" s="13"/>
      <c r="G24" s="13"/>
      <c r="H24" s="13"/>
      <c r="I24" s="13"/>
      <c r="J24" s="13"/>
      <c r="K24" s="14" t="str">
        <f aca="false">IF(AH24=0,"",DATE(YEAR(AsOfDate)+IF(DATE(YEAR(AsOfDate),MONTH(AI24),DAY(AI24))&lt;=AsOfDate,1,0),MONTH(AI24),DAY(AI24)))</f>
        <v/>
      </c>
      <c r="L24" s="15" t="str">
        <f aca="false">IF(AH24=0,"",ROUND((AsOfDate-AI24)/365.25,1))</f>
        <v/>
      </c>
      <c r="M24" s="16" t="str">
        <f aca="false">IF(AH24=0,"",IF(AsOfDate&lt;AI24,"-",DATEDIF(AI24,AsOfDate,"y")&amp;"y "&amp;DATEDIF(AI24,AsOfDate,"ym")&amp;"m "&amp;DATEDIF(AI24,AsOfDate,"md")&amp;"d"))</f>
        <v/>
      </c>
      <c r="N24" s="17" t="str">
        <f aca="false">IF(AH24=0,"",O24*HoursPerDay)</f>
        <v/>
      </c>
      <c r="O24" s="17" t="str">
        <f aca="false">IF(AH24=0,"",MAX(0,BA24-BN24))</f>
        <v/>
      </c>
      <c r="P24" s="18"/>
      <c r="Q24" s="16" t="str">
        <f aca="false">IF(AH24=0,"",IF(AJ24&lt;2,"",AN24&amp;" to "&amp;AO24&amp;" on "&amp;TEXT(AL24,"dd/mm/yyyy")&amp;IF(AL24&gt;AsOfDate," (future)",IF(AQ24=AR24,"",IF(AR24="None"," - STOPPED accruing",IF(AQ24="None"," - commencement for Bonus Leave"," - pathway changed"))))&amp;IF(AJ24&lt;3,"","; "&amp;AO24&amp;" to "&amp;AP24&amp;" on "&amp;TEXT(AM24,"dd/mm/yyyy")&amp;IF(AM24&gt;AsOfDate," (future)",IF(AR24=AS24,"",IF(AS24="None"," - STOPPED accruing",IF(AR24="None"," - commencement for Bonus Leave"," - pathway changed")))))))</f>
        <v/>
      </c>
      <c r="R24" s="16" t="str">
        <f aca="false">IF(AH24=0,"",IF(AT24="None",IF(O24&gt;0,"No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IF(AH24=0,"",IF(AT24="None","",EDATE(AI24,BC24)))</f>
        <v/>
      </c>
      <c r="T24" s="17" t="str">
        <f aca="false">IF(AH24=0,"",IF(NOT(LH_Ready),"",IF(AI24&gt;PFYDate,0,IF(LH_ColPeriod=0,W24-U24+V24,SUMIFS(INDEX(LH_Data,0,LH_ColAcc),INDEX(LH_Data,0,LH_ColFirst),$A24,INDEX(LH_Data,0,LH_ColSur),$B24,INDEX(LH_Data,0,LH_ColCat),BonusCat,INDEX(LH_Data,0,LH_ColPeriod),LH_OpenLabel)*UnitFactor))))</f>
        <v/>
      </c>
      <c r="U24" s="17" t="str">
        <f aca="false">IF(AH24=0,"",IF(NOT(LH_Ready),"",SUMIFS(INDEX(LH_Data,0,LH_ColAcc),INDEX(LH_Data,0,LH_ColFirst),$A24,INDEX(LH_Data,0,LH_ColSur),$B24,INDEX(LH_Data,0,LH_ColCat),BonusCat,INDEX(LH_Data,0,LH_ColStart),"&gt;="&amp;AI24)*UnitFactor))</f>
        <v/>
      </c>
      <c r="V24" s="17" t="str">
        <f aca="false">IF(AH24=0,"",IF(NOT(LH_Ready),"",SUMIFS(INDEX(LH_Data,0,LH_ColTaken),INDEX(LH_Data,0,LH_ColFirst),$A24,INDEX(LH_Data,0,LH_ColSur),$B24,INDEX(LH_Data,0,LH_ColCat),BonusCat,INDEX(LH_Data,0,LH_ColStart),"&gt;="&amp;AI24)*UnitFactor))</f>
        <v/>
      </c>
      <c r="W24" s="17" t="str">
        <f aca="false">IF(AH24=0,"",IF(NOT(LH_Ready),"",IF(BE24=0,0,INDEX(INDEX(LH_Data,0,LH_ColClose),BE24-1)*UnitFactor)))</f>
        <v/>
      </c>
      <c r="X24" s="17" t="str">
        <f aca="false">IF(AH24=0,"",(MAX(0,BA24-BN24)-MAX(0,BB24-BN24))*HoursPerDay)</f>
        <v/>
      </c>
      <c r="Y24" s="17" t="str">
        <f aca="false">IF(AH24=0,"",IF(NOT(LH_Ready),"",IF(BD24=0,N24,IF(PFYDate&lt;$F24,N24-N(T24)-N(U24),X24-N(U24)))))</f>
        <v/>
      </c>
      <c r="Z24" s="16" t="str">
        <f aca="false">IF(OR(AH24=0,Y24=""),"",IF(Y24&gt;0,"Yes","No"))</f>
        <v/>
      </c>
      <c r="AA24" s="16" t="str">
        <f aca="false">IF(AH24=0,IF(LEN($A24&amp;$B24)=0,"","FIX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month")&amp;IF(BD24=0,";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EH)",""),IF(AT24="None",R24,"Not yet - first day on "&amp;TEXT(S24,"dd/mm/yyyy")))))))))</f>
        <v/>
      </c>
      <c r="AB24" s="17" t="str">
        <f aca="false">IF(OR(AH24=0,T24=""),"",MAX(0,BB24-BN24)*HoursPerDay-T24)</f>
        <v/>
      </c>
      <c r="AC24" s="16" t="str">
        <f aca="false">IF(AH24=0,"",BD24)</f>
        <v/>
      </c>
      <c r="AD24" s="16" t="str">
        <f aca="false">IF(AH24=0,"",TRIM(IF(OR(ISTEXT($F24),ISTEXT($H24),ISTEXT($I24),ISTEXT($G24),ISTEXT($J24),ISTEXT($D24)),"A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J24&gt;=1,IF(AJ24&gt;=3,AP24,IF(AJ24=2,AO24,AN24))&lt;&gt;IF($C24="","",IF(OR(ISNUMBER(SEARCH("full",$C24)),UPPER(TRIM($C24))="FT",UPPER(TRIM($C24))="FTE"),"Full-Time",IF(OR(ISNUMBER(SEARCH("part",$C24)),UPPER(TRIM($C24))="PT",UPPER(TRIM($C24))="PTE"),"Part-Time",IF(OR(ISNUMBER(SEARCH("cas",$C24)),UPPER(TRIM($C24))="CAS"),"Casual","Unknown"))))),"EmploymentType does not match latest start date ("&amp;IF(AJ24&gt;=3,AP24,IF(AJ24=2,AO24,AN24))&amp;"). ","")&amp;IF(AND(AJ24&gt;=1,AK24&lt;&gt;$F24),"Earliest type date should equal StartDate. ","")&amp;IF(AND(AJ24&gt;=2,AK24=AL24),"Two types start on the same date. ","")&amp;IF(AND(OR(ISNUMBER(SEARCH("part",$C24)),UPPER(TRIM($C24))="PT",UPPER(TRIM($C24))="PTE"),$P24=""),"Part-time: enter PT Hrs/Week (blank = 24+). ","")))</f>
        <v/>
      </c>
      <c r="AE24" s="17" t="str">
        <f aca="false">IF(AH24=0,"",O24-MAX(0,BI24-BN24))</f>
        <v/>
      </c>
      <c r="AF24" s="14" t="str">
        <f aca="false">IF(OR(AH24=0,AE24="",N(AE24)=0,BJ24=""),"",EDATE(AI24,BJ24))</f>
        <v/>
      </c>
      <c r="AG24" s="12"/>
      <c r="AH24" s="16" t="n">
        <f aca="false">IF(OR(LEN($A24&amp;$B24)=0,$F24=""),0,1)</f>
        <v>0</v>
      </c>
      <c r="AI24" s="14" t="str">
        <f aca="false">IF(AH24=0,"",IF($J24&lt;&gt;"",$J24,IF(OR(CasualCounts="Yes",COUNT($G24:$I24)=0,COUNT($H24:$I24)=0),$F24,MIN($H24:$I24))))</f>
        <v/>
      </c>
      <c r="AJ24" s="16" t="str">
        <f aca="false">IF(AH24=0,"",COUNT($G24:$I24))</f>
        <v/>
      </c>
      <c r="AK24" s="14" t="str">
        <f aca="false">IF(AH24=0,"",IFERROR(SMALL($G24:$I24,1),""))</f>
        <v/>
      </c>
      <c r="AL24" s="14" t="str">
        <f aca="false">IF(AH24=0,"",IFERROR(SMALL($G24:$I24,2),""))</f>
        <v/>
      </c>
      <c r="AM24" s="14" t="str">
        <f aca="false">IF(AH24=0,"",IFERROR(SMALL($G24:$I24,3),""))</f>
        <v/>
      </c>
      <c r="AN24" s="16" t="str">
        <f aca="false">IF(AH24=0,"",IF(AK24="","",IF(AK24=$H24,"Part-Time",IF(AK24=$I24,"Full-Time","Casual"))))</f>
        <v/>
      </c>
      <c r="AO24" s="16" t="str">
        <f aca="false">IF(AH24=0,"",IF(AL24="","",IF(AL24=$H24,"Part-Time",IF(AL24=$I24,"Full-Time","Casual"))))</f>
        <v/>
      </c>
      <c r="AP24" s="16" t="str">
        <f aca="false">IF(AH24=0,"",IF(AM24="","",IF(AM24=$H24,"Part-Time",IF(AM24=$I24,"Full-Time","Casual"))))</f>
        <v/>
      </c>
      <c r="AQ24" s="16" t="str">
        <f aca="false">IF(AH24=0,"",IF(AJ24=0,IF(OR(ISNUMBER(SEARCH("full",$C24)),UPPER(TRIM($C24))="FT",UPPER(TRIM($C24))="FTE"),"FT",IF(AND(OR(ISNUMBER(SEARCH("part",$C24)),UPPER(TRIM($C24))="PT",UPPER(TRIM($C24))="PTE"),OR($P24="",N($P24)&gt;=PT_MinHours)),"PT","None")),IF(OR(ISNUMBER(SEARCH("full",AN24)),UPPER(TRIM(AN24))="FT",UPPER(TRIM(AN24))="FTE"),"FT",IF(AND(OR(ISNUMBER(SEARCH("part",AN24)),UPPER(TRIM(AN24))="PT",UPPER(TRIM(AN24))="PTE"),OR($P24="",N($P24)&gt;=PT_MinHours)),"PT","None"))))</f>
        <v/>
      </c>
      <c r="AR24" s="16" t="str">
        <f aca="false">IF(AH24=0,"",IF(AJ24&lt;2,"",IF(OR(ISNUMBER(SEARCH("full",AO24)),UPPER(TRIM(AO24))="FT",UPPER(TRIM(AO24))="FTE"),"FT",IF(AND(OR(ISNUMBER(SEARCH("part",AO24)),UPPER(TRIM(AO24))="PT",UPPER(TRIM(AO24))="PTE"),OR($P24="",N($P24)&gt;=PT_MinHours)),"PT","None"))))</f>
        <v/>
      </c>
      <c r="AS24" s="16" t="str">
        <f aca="false">IF(AH24=0,"",IF(AJ24&lt;3,"",IF(OR(ISNUMBER(SEARCH("full",AP24)),UPPER(TRIM(AP24))="FT",UPPER(TRIM(AP24))="FTE"),"FT",IF(AND(OR(ISNUMBER(SEARCH("part",AP24)),UPPER(TRIM(AP24))="PT",UPPER(TRIM(AP24))="PTE"),OR($P24="",N($P24)&gt;=PT_MinHours)),"PT","None"))))</f>
        <v/>
      </c>
      <c r="AT24" s="16" t="str">
        <f aca="false">IF(AH24=0,"",IF(AND(AJ24&gt;=3,AM24&lt;=AsOfDate),AS24,IF(AND(AJ24&gt;=2,AL24&lt;=AsOfDate),AR24,AQ24)))</f>
        <v/>
      </c>
      <c r="AU24" s="16" t="str">
        <f aca="false">IF(AH24=0,"",IF(AsOfDate&lt;AI24,-1,12*(YEAR(AsOfDate)-YEAR(AI24))+MONTH(AsOfDate)-MONTH(AI24)-IF(DAY(AsOfDate)&lt;MIN(DAY(AI24),DAY(EOMONTH(AsOfDate,0))),1,0)))</f>
        <v/>
      </c>
      <c r="AV24" s="16" t="str">
        <f aca="false">IF(AH24=0,"",IF(OR(AJ24&lt;2,AL24&gt;AsOfDate),AU24,IF((AL24-1)&lt;AI24,-1,12*(YEAR((AL24-1))-YEAR(AI24))+MONTH((AL24-1))-MONTH(AI24)-IF(DAY((AL24-1))&lt;MIN(DAY(AI24),DAY(EOMONTH((AL24-1),0))),1,0))))</f>
        <v/>
      </c>
      <c r="AW24" s="16" t="str">
        <f aca="false">IF(AH24=0,"",IF(OR(AJ24&lt;3,AM24&gt;AsOfDate),AU24,IF((AM24-1)&lt;AI24,-1,12*(YEAR((AM24-1))-YEAR(AI24))+MONTH((AM24-1))-MONTH(AI24)-IF(DAY((AM24-1))&lt;MIN(DAY(AI24),DAY(EOMONTH((AM24-1),0))),1,0))))</f>
        <v/>
      </c>
      <c r="AX24" s="16" t="str">
        <f aca="false">IF(AH24=0,"",IF(PFYDate&lt;AI24,-1,12*(YEAR(PFYDate)-YEAR(AI24))+MONTH(PFYDate)-MONTH(AI24)-IF(DAY(PFYDate)&lt;MIN(DAY(AI24),DAY(EOMONTH(PFYDate,0))),1,0)))</f>
        <v/>
      </c>
      <c r="AY24" s="16" t="str">
        <f aca="false">IF(AH24=0,"",IF(OR(AJ24&lt;2,AL24&gt;PFYDate),AX24,IF((AL24-1)&lt;AI24,-1,12*(YEAR((AL24-1))-YEAR(AI24))+MONTH((AL24-1))-MONTH(AI24)-IF(DAY((AL24-1))&lt;MIN(DAY(AI24),DAY(EOMONTH((AL24-1),0))),1,0))))</f>
        <v/>
      </c>
      <c r="AZ24" s="16" t="str">
        <f aca="false">IF(AH24=0,"",IF(OR(AJ24&lt;3,AM24&gt;PFYDate),AX24,IF((AM24-1)&lt;AI24,-1,12*(YEAR((AM24-1))-YEAR(AI24))+MONTH((AM24-1))-MONTH(AI24)-IF(DAY((AM24-1))&lt;MIN(DAY(AI24),DAY(EOMONTH((AM24-1),0))),1,0))))</f>
        <v/>
      </c>
      <c r="BA24" s="16" t="str">
        <f aca="false">IF(AH24=0,"",IF(AQ24="FT",IF(AV24&lt;FT_First,0,IF(AV24&lt;FT_Y5,1+INT((AV24-FT_First)/FT_Int1),FT_PreY5+FT_PerYear*INT((AV24-FT_Y5)/12)+FT_AnnivDays+INT(MOD(AV24-FT_Y5,12)/FT_Int2)-IF(EDATE(AI24,FT_Y5)&lt;PolicyDate,FT_AnnivDays-1,0))),IF(AQ24="PT",IF(AV24&lt;PT_First,0,1+INT((AV24-PT_First)/PT_Int)),0))+IF(AND(AJ24&gt;=2,AL24&lt;=AsOfDate),IF(AR24="FT",IF(AW24&lt;FT_First,0,IF(AW24&lt;FT_Y5,1+INT((AW24-FT_First)/FT_Int1),FT_PreY5+FT_PerYear*INT((AW24-FT_Y5)/12)+FT_AnnivDays+INT(MOD(AW24-FT_Y5,12)/FT_Int2)-IF(EDATE(AI24,FT_Y5)&lt;PolicyDate,FT_AnnivDays-1,0))),IF(AR24="PT",IF(AW24&lt;PT_First,0,1+INT((AW24-PT_First)/PT_Int)),0))-IF(AR24="FT",IF(AV24&lt;FT_First,0,IF(AV24&lt;FT_Y5,1+INT((AV24-FT_First)/FT_Int1),FT_PreY5+FT_PerYear*INT((AV24-FT_Y5)/12)+FT_AnnivDays+INT(MOD(AV24-FT_Y5,12)/FT_Int2)-IF(EDATE(AI24,FT_Y5)&lt;PolicyDate,FT_AnnivDays-1,0))),IF(AR24="PT",IF(AV24&lt;PT_First,0,1+INT((AV24-PT_First)/PT_Int)),0)),0)+IF(AND(AJ24&gt;=3,AM24&lt;=AsOfDate),IF(AS24="FT",IF(AU24&lt;FT_First,0,IF(AU24&lt;FT_Y5,1+INT((AU24-FT_First)/FT_Int1),FT_PreY5+FT_PerYear*INT((AU24-FT_Y5)/12)+FT_AnnivDays+INT(MOD(AU24-FT_Y5,12)/FT_Int2)-IF(EDATE(AI24,FT_Y5)&lt;PolicyDate,FT_AnnivDays-1,0))),IF(AS24="PT",IF(AU24&lt;PT_First,0,1+INT((AU24-PT_First)/PT_Int)),0))-IF(AS24="FT",IF(AW24&lt;FT_First,0,IF(AW24&lt;FT_Y5,1+INT((AW24-FT_First)/FT_Int1),FT_PreY5+FT_PerYear*INT((AW24-FT_Y5)/12)+FT_AnnivDays+INT(MOD(AW24-FT_Y5,12)/FT_Int2)-IF(EDATE(AI24,FT_Y5)&lt;PolicyDate,FT_AnnivDays-1,0))),IF(AS24="PT",IF(AW24&lt;PT_First,0,1+INT((AW24-PT_First)/PT_Int)),0)),0))</f>
        <v/>
      </c>
      <c r="BB24" s="16" t="str">
        <f aca="false">IF(AH24=0,"",IF(AQ24="FT",IF(AY24&lt;FT_First,0,IF(AY24&lt;FT_Y5,1+INT((AY24-FT_First)/FT_Int1),FT_PreY5+FT_PerYear*INT((AY24-FT_Y5)/12)+FT_AnnivDays+INT(MOD(AY24-FT_Y5,12)/FT_Int2)-IF(EDATE(AI24,FT_Y5)&lt;PolicyDate,FT_AnnivDays-1,0))),IF(AQ24="PT",IF(AY24&lt;PT_First,0,1+INT((AY24-PT_First)/PT_Int)),0))+IF(AND(AJ24&gt;=2,AL24&lt;=PFYDate),IF(AR24="FT",IF(AZ24&lt;FT_First,0,IF(AZ24&lt;FT_Y5,1+INT((AZ24-FT_First)/FT_Int1),FT_PreY5+FT_PerYear*INT((AZ24-FT_Y5)/12)+FT_AnnivDays+INT(MOD(AZ24-FT_Y5,12)/FT_Int2)-IF(EDATE(AI24,FT_Y5)&lt;PolicyDate,FT_AnnivDays-1,0))),IF(AR24="PT",IF(AZ24&lt;PT_First,0,1+INT((AZ24-PT_First)/PT_Int)),0))-IF(AR24="FT",IF(AY24&lt;FT_First,0,IF(AY24&lt;FT_Y5,1+INT((AY24-FT_First)/FT_Int1),FT_PreY5+FT_PerYear*INT((AY24-FT_Y5)/12)+FT_AnnivDays+INT(MOD(AY24-FT_Y5,12)/FT_Int2)-IF(EDATE(AI24,FT_Y5)&lt;PolicyDate,FT_AnnivDays-1,0))),IF(AR24="PT",IF(AY24&lt;PT_First,0,1+INT((AY24-PT_First)/PT_Int)),0)),0)+IF(AND(AJ24&gt;=3,AM24&lt;=PFYDate),IF(AS24="FT",IF(AX24&lt;FT_First,0,IF(AX24&lt;FT_Y5,1+INT((AX24-FT_First)/FT_Int1),FT_PreY5+FT_PerYear*INT((AX24-FT_Y5)/12)+FT_AnnivDays+INT(MOD(AX24-FT_Y5,12)/FT_Int2)-IF(EDATE(AI24,FT_Y5)&lt;PolicyDate,FT_AnnivDays-1,0))),IF(AS24="PT",IF(AX24&lt;PT_First,0,1+INT((AX24-PT_First)/PT_Int)),0))-IF(AS24="FT",IF(AZ24&lt;FT_First,0,IF(AZ24&lt;FT_Y5,1+INT((AZ24-FT_First)/FT_Int1),FT_PreY5+FT_PerYear*INT((AZ24-FT_Y5)/12)+FT_AnnivDays+INT(MOD(AZ24-FT_Y5,12)/FT_Int2)-IF(EDATE(AI24,FT_Y5)&lt;PolicyDate,FT_AnnivDays-1,0))),IF(AS24="PT",IF(AZ24&lt;PT_First,0,1+INT((AZ24-PT_First)/PT_Int)),0)),0))</f>
        <v/>
      </c>
      <c r="BC24" s="16" t="str">
        <f aca="false">IF(AH24=0,"",IF(AT24="FT",IF(AU24&lt;FT_First,FT_First,IF(AU24&lt;FT_Y5,MIN(FT_Y5,FT_First+FT_Int1*(INT((AU24-FT_First)/FT_Int1)+1)),FT_Y5+12*INT((AU24-FT_Y5)/12)+FT_Int2*(INT(MOD(AU24-FT_Y5,12)/FT_Int2)+1))),IF(AT24="PT",IF(AU24&lt;PT_First,PT_First,PT_First+PT_Int*(INT((AU24-PT_First)/PT_Int)+1)),"")))</f>
        <v/>
      </c>
      <c r="BD24" s="16" t="str">
        <f aca="false">IF(AH24=0,"",IF(NOT(LH_Ready),0,COUNTIFS(INDEX(LH_Data,0,LH_ColFirst),$A24,INDEX(LH_Data,0,LH_ColSur),$B24,INDEX(LH_Data,0,LH_ColCat),BonusCat)))</f>
        <v/>
      </c>
      <c r="BE24" s="16" t="str">
        <f aca="false">IF(AH24=0,"",IF(OR(NOT(LH_Ready),BD24=0),0,SUMPRODUCT(MAX((INDEX(LH_Data,0,LH_ColFirst)=$A24)*(INDEX(LH_Data,0,LH_ColSur)=$B24)*(INDEX(LH_Data,0,LH_ColCat)=BonusCat)*ROW(LH_Data)))))</f>
        <v/>
      </c>
      <c r="BF24" s="16" t="str">
        <f aca="false">IF(AH24=0,"",IF(EOMONTH(AsOfDate,-1)&lt;AI24,-1,12*(YEAR(EOMONTH(AsOfDate,-1))-YEAR(AI24))+MONTH(EOMONTH(AsOfDate,-1))-MONTH(AI24)-IF(DAY(EOMONTH(AsOfDate,-1))&lt;MIN(DAY(AI24),DAY(EOMONTH(EOMONTH(AsOfDate,-1),0))),1,0)))</f>
        <v/>
      </c>
      <c r="BG24" s="16" t="str">
        <f aca="false">IF(AH24=0,"",IF(OR(AJ24&lt;2,AL24&gt;EOMONTH(AsOfDate,-1)),BF24,IF((AL24-1)&lt;AI24,-1,12*(YEAR((AL24-1))-YEAR(AI24))+MONTH((AL24-1))-MONTH(AI24)-IF(DAY((AL24-1))&lt;MIN(DAY(AI24),DAY(EOMONTH((AL24-1),0))),1,0))))</f>
        <v/>
      </c>
      <c r="BH24" s="16" t="str">
        <f aca="false">IF(AH24=0,"",IF(OR(AJ24&lt;3,AM24&gt;EOMONTH(AsOfDate,-1)),BF24,IF((AM24-1)&lt;AI24,-1,12*(YEAR((AM24-1))-YEAR(AI24))+MONTH((AM24-1))-MONTH(AI24)-IF(DAY((AM24-1))&lt;MIN(DAY(AI24),DAY(EOMONTH((AM24-1),0))),1,0))))</f>
        <v/>
      </c>
      <c r="BI24" s="16" t="str">
        <f aca="false">IF(AH24=0,"",IF(AQ24="FT",IF(BG24&lt;FT_First,0,IF(BG24&lt;FT_Y5,1+INT((BG24-FT_First)/FT_Int1),FT_PreY5+FT_PerYear*INT((BG24-FT_Y5)/12)+FT_AnnivDays+INT(MOD(BG24-FT_Y5,12)/FT_Int2)-IF(EDATE(AI24,FT_Y5)&lt;PolicyDate,FT_AnnivDays-1,0))),IF(AQ24="PT",IF(BG24&lt;PT_First,0,1+INT((BG24-PT_First)/PT_Int)),0))+IF(AND(AJ24&gt;=2,AL24&lt;=EOMONTH(AsOfDate,-1)),IF(AR24="FT",IF(BH24&lt;FT_First,0,IF(BH24&lt;FT_Y5,1+INT((BH24-FT_First)/FT_Int1),FT_PreY5+FT_PerYear*INT((BH24-FT_Y5)/12)+FT_AnnivDays+INT(MOD(BH24-FT_Y5,12)/FT_Int2)-IF(EDATE(AI24,FT_Y5)&lt;PolicyDate,FT_AnnivDays-1,0))),IF(AR24="PT",IF(BH24&lt;PT_First,0,1+INT((BH24-PT_First)/PT_Int)),0))-IF(AR24="FT",IF(BG24&lt;FT_First,0,IF(BG24&lt;FT_Y5,1+INT((BG24-FT_First)/FT_Int1),FT_PreY5+FT_PerYear*INT((BG24-FT_Y5)/12)+FT_AnnivDays+INT(MOD(BG24-FT_Y5,12)/FT_Int2)-IF(EDATE(AI24,FT_Y5)&lt;PolicyDate,FT_AnnivDays-1,0))),IF(AR24="PT",IF(BG24&lt;PT_First,0,1+INT((BG24-PT_First)/PT_Int)),0)),0)+IF(AND(AJ24&gt;=3,AM24&lt;=EOMONTH(AsOfDate,-1)),IF(AS24="FT",IF(BF24&lt;FT_First,0,IF(BF24&lt;FT_Y5,1+INT((BF24-FT_First)/FT_Int1),FT_PreY5+FT_PerYear*INT((BF24-FT_Y5)/12)+FT_AnnivDays+INT(MOD(BF24-FT_Y5,12)/FT_Int2)-IF(EDATE(AI24,FT_Y5)&lt;PolicyDate,FT_AnnivDays-1,0))),IF(AS24="PT",IF(BF24&lt;PT_First,0,1+INT((BF24-PT_First)/PT_Int)),0))-IF(AS24="FT",IF(BH24&lt;FT_First,0,IF(BH24&lt;FT_Y5,1+INT((BH24-FT_First)/FT_Int1),FT_PreY5+FT_PerYear*INT((BH24-FT_Y5)/12)+FT_AnnivDays+INT(MOD(BH24-FT_Y5,12)/FT_Int2)-IF(EDATE(AI24,FT_Y5)&lt;PolicyDate,FT_AnnivDays-1,0))),IF(AS24="PT",IF(BH24&lt;PT_First,0,1+INT((BH24-PT_First)/PT_Int)),0)),0))</f>
        <v/>
      </c>
      <c r="BJ24" s="16" t="str">
        <f aca="false">IF(AH24=0,"",IF(AT24="FT",IF(AU24&lt;FT_First,"",IF(AU24&lt;FT_Y5,FT_First+FT_Int1*INT((AU24-FT_First)/FT_Int1),FT_Y5+FT_Int2*INT((AU24-FT_Y5)/FT_Int2))),IF(AT24="PT",IF(AU24&lt;PT_First,"",PT_First+PT_Int*INT((AU24-PT_First)/PT_Int)),"")))</f>
        <v/>
      </c>
      <c r="BK24" s="16" t="str">
        <f aca="false">IF(AH24=0,"",IF((SchemeStart-1)&lt;AI24,-1,12*(YEAR((SchemeStart-1))-YEAR(AI24))+MONTH((SchemeStart-1))-MONTH(AI24)-IF(DAY((SchemeStart-1))&lt;MIN(DAY(AI24),DAY(EOMONTH((SchemeStart-1),0))),1,0)))</f>
        <v/>
      </c>
      <c r="BL24" s="16" t="str">
        <f aca="false">IF(AH24=0,"",IF(OR(AJ24&lt;2,AL24&gt;(SchemeStart-1)),BK24,IF((AL24-1)&lt;AI24,-1,12*(YEAR((AL24-1))-YEAR(AI24))+MONTH((AL24-1))-MONTH(AI24)-IF(DAY((AL24-1))&lt;MIN(DAY(AI24),DAY(EOMONTH((AL24-1),0))),1,0))))</f>
        <v/>
      </c>
      <c r="BM24" s="16" t="str">
        <f aca="false">IF(AH24=0,"",IF(OR(AJ24&lt;3,AM24&gt;(SchemeStart-1)),BK24,IF((AM24-1)&lt;AI24,-1,12*(YEAR((AM24-1))-YEAR(AI24))+MONTH((AM24-1))-MONTH(AI24)-IF(DAY((AM24-1))&lt;MIN(DAY(AI24),DAY(EOMONTH((AM24-1),0))),1,0))))</f>
        <v/>
      </c>
      <c r="BN24" s="16" t="str">
        <f aca="false">IF(AH24=0,"",IF(AQ24="FT",IF(BL24&lt;FT_First,0,IF(BL24&lt;FT_Y5,1+INT((BL24-FT_First)/FT_Int1),FT_PreY5+FT_PerYear*INT((BL24-FT_Y5)/12)+FT_AnnivDays+INT(MOD(BL24-FT_Y5,12)/FT_Int2)-IF(EDATE(AI24,FT_Y5)&lt;PolicyDate,FT_AnnivDays-1,0))),IF(AQ24="PT",IF(BL24&lt;PT_First,0,1+INT((BL24-PT_First)/PT_Int)),0))+IF(AND(AJ24&gt;=2,AL24&lt;=(SchemeStart-1)),IF(AR24="FT",IF(BM24&lt;FT_First,0,IF(BM24&lt;FT_Y5,1+INT((BM24-FT_First)/FT_Int1),FT_PreY5+FT_PerYear*INT((BM24-FT_Y5)/12)+FT_AnnivDays+INT(MOD(BM24-FT_Y5,12)/FT_Int2)-IF(EDATE(AI24,FT_Y5)&lt;PolicyDate,FT_AnnivDays-1,0))),IF(AR24="PT",IF(BM24&lt;PT_First,0,1+INT((BM24-PT_First)/PT_Int)),0))-IF(AR24="FT",IF(BL24&lt;FT_First,0,IF(BL24&lt;FT_Y5,1+INT((BL24-FT_First)/FT_Int1),FT_PreY5+FT_PerYear*INT((BL24-FT_Y5)/12)+FT_AnnivDays+INT(MOD(BL24-FT_Y5,12)/FT_Int2)-IF(EDATE(AI24,FT_Y5)&lt;PolicyDate,FT_AnnivDays-1,0))),IF(AR24="PT",IF(BL24&lt;PT_First,0,1+INT((BL24-PT_First)/PT_Int)),0)),0)+IF(AND(AJ24&gt;=3,AM24&lt;=(SchemeStart-1)),IF(AS24="FT",IF(BK24&lt;FT_First,0,IF(BK24&lt;FT_Y5,1+INT((BK24-FT_First)/FT_Int1),FT_PreY5+FT_PerYear*INT((BK24-FT_Y5)/12)+FT_AnnivDays+INT(MOD(BK24-FT_Y5,12)/FT_Int2)-IF(EDATE(AI24,FT_Y5)&lt;PolicyDate,FT_AnnivDays-1,0))),IF(AS24="PT",IF(BK24&lt;PT_First,0,1+INT((BK24-PT_First)/PT_Int)),0))-IF(AS24="FT",IF(BM24&lt;FT_First,0,IF(BM24&lt;FT_Y5,1+INT((BM24-FT_First)/FT_Int1),FT_PreY5+FT_PerYear*INT((BM24-FT_Y5)/12)+FT_AnnivDays+INT(MOD(BM24-FT_Y5,12)/FT_Int2)-IF(EDATE(AI24,FT_Y5)&lt;PolicyDate,FT_AnnivDays-1,0))),IF(AS24="PT",IF(BM24&lt;PT_First,0,1+INT((BM24-PT_First)/PT_Int)),0)),0))</f>
        <v/>
      </c>
      <c r="BO24" s="0" t="str">
        <f aca="false">IF(LEN($A24&amp;$B24)=0,"",$A24&amp;" "&amp;$B24)</f>
        <v/>
      </c>
    </row>
    <row r="25" customFormat="false" ht="15" hidden="false" customHeight="false" outlineLevel="0" collapsed="false">
      <c r="A25" s="12"/>
      <c r="B25" s="12"/>
      <c r="C25" s="12"/>
      <c r="D25" s="13"/>
      <c r="E25" s="14" t="str">
        <f aca="false">IF(OR(AH25=0,$D25=""),"",DATE(YEAR(AsOfDate)+IF(DATE(YEAR(AsOfDate),MONTH($D25),DAY($D25))&lt;=AsOfDate,1,0),MONTH($D25),DAY($D25)))</f>
        <v/>
      </c>
      <c r="F25" s="13"/>
      <c r="G25" s="13"/>
      <c r="H25" s="13"/>
      <c r="I25" s="13"/>
      <c r="J25" s="13"/>
      <c r="K25" s="14" t="str">
        <f aca="false">IF(AH25=0,"",DATE(YEAR(AsOfDate)+IF(DATE(YEAR(AsOfDate),MONTH(AI25),DAY(AI25))&lt;=AsOfDate,1,0),MONTH(AI25),DAY(AI25)))</f>
        <v/>
      </c>
      <c r="L25" s="15" t="str">
        <f aca="false">IF(AH25=0,"",ROUND((AsOfDate-AI25)/365.25,1))</f>
        <v/>
      </c>
      <c r="M25" s="16" t="str">
        <f aca="false">IF(AH25=0,"",IF(AsOfDate&lt;AI25,"-",DATEDIF(AI25,AsOfDate,"y")&amp;"y "&amp;DATEDIF(AI25,AsOfDate,"ym")&amp;"m "&amp;DATEDIF(AI25,AsOfDate,"md")&amp;"d"))</f>
        <v/>
      </c>
      <c r="N25" s="17" t="str">
        <f aca="false">IF(AH25=0,"",O25*HoursPerDay)</f>
        <v/>
      </c>
      <c r="O25" s="17" t="str">
        <f aca="false">IF(AH25=0,"",MAX(0,BA25-BN25))</f>
        <v/>
      </c>
      <c r="P25" s="18"/>
      <c r="Q25" s="16" t="str">
        <f aca="false">IF(AH25=0,"",IF(AJ25&lt;2,"",AN25&amp;" to "&amp;AO25&amp;" on "&amp;TEXT(AL25,"dd/mm/yyyy")&amp;IF(AL25&gt;AsOfDate," (future)",IF(AQ25=AR25,"",IF(AR25="None"," - STOPPED accruing",IF(AQ25="None"," - commencement for Bonus Leave"," - pathway changed"))))&amp;IF(AJ25&lt;3,"","; "&amp;AO25&amp;" to "&amp;AP25&amp;" on "&amp;TEXT(AM25,"dd/mm/yyyy")&amp;IF(AM25&gt;AsOfDate," (future)",IF(AR25=AS25,"",IF(AS25="None"," - STOPPED accruing",IF(AR25="None"," - commencement for Bonus Leave"," - pathway changed")))))))</f>
        <v/>
      </c>
      <c r="R25" s="16" t="str">
        <f aca="false">IF(AH25=0,"",IF(AT25="None",IF(O25&gt;0,"No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IF(AH25=0,"",IF(AT25="None","",EDATE(AI25,BC25)))</f>
        <v/>
      </c>
      <c r="T25" s="17" t="str">
        <f aca="false">IF(AH25=0,"",IF(NOT(LH_Ready),"",IF(AI25&gt;PFYDate,0,IF(LH_ColPeriod=0,W25-U25+V25,SUMIFS(INDEX(LH_Data,0,LH_ColAcc),INDEX(LH_Data,0,LH_ColFirst),$A25,INDEX(LH_Data,0,LH_ColSur),$B25,INDEX(LH_Data,0,LH_ColCat),BonusCat,INDEX(LH_Data,0,LH_ColPeriod),LH_OpenLabel)*UnitFactor))))</f>
        <v/>
      </c>
      <c r="U25" s="17" t="str">
        <f aca="false">IF(AH25=0,"",IF(NOT(LH_Ready),"",SUMIFS(INDEX(LH_Data,0,LH_ColAcc),INDEX(LH_Data,0,LH_ColFirst),$A25,INDEX(LH_Data,0,LH_ColSur),$B25,INDEX(LH_Data,0,LH_ColCat),BonusCat,INDEX(LH_Data,0,LH_ColStart),"&gt;="&amp;AI25)*UnitFactor))</f>
        <v/>
      </c>
      <c r="V25" s="17" t="str">
        <f aca="false">IF(AH25=0,"",IF(NOT(LH_Ready),"",SUMIFS(INDEX(LH_Data,0,LH_ColTaken),INDEX(LH_Data,0,LH_ColFirst),$A25,INDEX(LH_Data,0,LH_ColSur),$B25,INDEX(LH_Data,0,LH_ColCat),BonusCat,INDEX(LH_Data,0,LH_ColStart),"&gt;="&amp;AI25)*UnitFactor))</f>
        <v/>
      </c>
      <c r="W25" s="17" t="str">
        <f aca="false">IF(AH25=0,"",IF(NOT(LH_Ready),"",IF(BE25=0,0,INDEX(INDEX(LH_Data,0,LH_ColClose),BE25-1)*UnitFactor)))</f>
        <v/>
      </c>
      <c r="X25" s="17" t="str">
        <f aca="false">IF(AH25=0,"",(MAX(0,BA25-BN25)-MAX(0,BB25-BN25))*HoursPerDay)</f>
        <v/>
      </c>
      <c r="Y25" s="17" t="str">
        <f aca="false">IF(AH25=0,"",IF(NOT(LH_Ready),"",IF(BD25=0,N25,IF(PFYDate&lt;$F25,N25-N(T25)-N(U25),X25-N(U25)))))</f>
        <v/>
      </c>
      <c r="Z25" s="16" t="str">
        <f aca="false">IF(OR(AH25=0,Y25=""),"",IF(Y25&gt;0,"Yes","No"))</f>
        <v/>
      </c>
      <c r="AA25" s="16" t="str">
        <f aca="false">IF(AH25=0,IF(LEN($A25&amp;$B25)=0,"","FIX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month")&amp;IF(BD25=0,";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EH)",""),IF(AT25="None",R25,"Not yet - first day on "&amp;TEXT(S25,"dd/mm/yyyy")))))))))</f>
        <v/>
      </c>
      <c r="AB25" s="17" t="str">
        <f aca="false">IF(OR(AH25=0,T25=""),"",MAX(0,BB25-BN25)*HoursPerDay-T25)</f>
        <v/>
      </c>
      <c r="AC25" s="16" t="str">
        <f aca="false">IF(AH25=0,"",BD25)</f>
        <v/>
      </c>
      <c r="AD25" s="16" t="str">
        <f aca="false">IF(AH25=0,"",TRIM(IF(OR(ISTEXT($F25),ISTEXT($H25),ISTEXT($I25),ISTEXT($G25),ISTEXT($J25),ISTEXT($D25)),"A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J25&gt;=1,IF(AJ25&gt;=3,AP25,IF(AJ25=2,AO25,AN25))&lt;&gt;IF($C25="","",IF(OR(ISNUMBER(SEARCH("full",$C25)),UPPER(TRIM($C25))="FT",UPPER(TRIM($C25))="FTE"),"Full-Time",IF(OR(ISNUMBER(SEARCH("part",$C25)),UPPER(TRIM($C25))="PT",UPPER(TRIM($C25))="PTE"),"Part-Time",IF(OR(ISNUMBER(SEARCH("cas",$C25)),UPPER(TRIM($C25))="CAS"),"Casual","Unknown"))))),"EmploymentType does not match latest start date ("&amp;IF(AJ25&gt;=3,AP25,IF(AJ25=2,AO25,AN25))&amp;"). ","")&amp;IF(AND(AJ25&gt;=1,AK25&lt;&gt;$F25),"Earliest type date should equal StartDate. ","")&amp;IF(AND(AJ25&gt;=2,AK25=AL25),"Two types start on the same date. ","")&amp;IF(AND(OR(ISNUMBER(SEARCH("part",$C25)),UPPER(TRIM($C25))="PT",UPPER(TRIM($C25))="PTE"),$P25=""),"Part-time: enter PT Hrs/Week (blank = 24+). ","")))</f>
        <v/>
      </c>
      <c r="AE25" s="17" t="str">
        <f aca="false">IF(AH25=0,"",O25-MAX(0,BI25-BN25))</f>
        <v/>
      </c>
      <c r="AF25" s="14" t="str">
        <f aca="false">IF(OR(AH25=0,AE25="",N(AE25)=0,BJ25=""),"",EDATE(AI25,BJ25))</f>
        <v/>
      </c>
      <c r="AG25" s="12"/>
      <c r="AH25" s="16" t="n">
        <f aca="false">IF(OR(LEN($A25&amp;$B25)=0,$F25=""),0,1)</f>
        <v>0</v>
      </c>
      <c r="AI25" s="14" t="str">
        <f aca="false">IF(AH25=0,"",IF($J25&lt;&gt;"",$J25,IF(OR(CasualCounts="Yes",COUNT($G25:$I25)=0,COUNT($H25:$I25)=0),$F25,MIN($H25:$I25))))</f>
        <v/>
      </c>
      <c r="AJ25" s="16" t="str">
        <f aca="false">IF(AH25=0,"",COUNT($G25:$I25))</f>
        <v/>
      </c>
      <c r="AK25" s="14" t="str">
        <f aca="false">IF(AH25=0,"",IFERROR(SMALL($G25:$I25,1),""))</f>
        <v/>
      </c>
      <c r="AL25" s="14" t="str">
        <f aca="false">IF(AH25=0,"",IFERROR(SMALL($G25:$I25,2),""))</f>
        <v/>
      </c>
      <c r="AM25" s="14" t="str">
        <f aca="false">IF(AH25=0,"",IFERROR(SMALL($G25:$I25,3),""))</f>
        <v/>
      </c>
      <c r="AN25" s="16" t="str">
        <f aca="false">IF(AH25=0,"",IF(AK25="","",IF(AK25=$H25,"Part-Time",IF(AK25=$I25,"Full-Time","Casual"))))</f>
        <v/>
      </c>
      <c r="AO25" s="16" t="str">
        <f aca="false">IF(AH25=0,"",IF(AL25="","",IF(AL25=$H25,"Part-Time",IF(AL25=$I25,"Full-Time","Casual"))))</f>
        <v/>
      </c>
      <c r="AP25" s="16" t="str">
        <f aca="false">IF(AH25=0,"",IF(AM25="","",IF(AM25=$H25,"Part-Time",IF(AM25=$I25,"Full-Time","Casual"))))</f>
        <v/>
      </c>
      <c r="AQ25" s="16" t="str">
        <f aca="false">IF(AH25=0,"",IF(AJ25=0,IF(OR(ISNUMBER(SEARCH("full",$C25)),UPPER(TRIM($C25))="FT",UPPER(TRIM($C25))="FTE"),"FT",IF(AND(OR(ISNUMBER(SEARCH("part",$C25)),UPPER(TRIM($C25))="PT",UPPER(TRIM($C25))="PTE"),OR($P25="",N($P25)&gt;=PT_MinHours)),"PT","None")),IF(OR(ISNUMBER(SEARCH("full",AN25)),UPPER(TRIM(AN25))="FT",UPPER(TRIM(AN25))="FTE"),"FT",IF(AND(OR(ISNUMBER(SEARCH("part",AN25)),UPPER(TRIM(AN25))="PT",UPPER(TRIM(AN25))="PTE"),OR($P25="",N($P25)&gt;=PT_MinHours)),"PT","None"))))</f>
        <v/>
      </c>
      <c r="AR25" s="16" t="str">
        <f aca="false">IF(AH25=0,"",IF(AJ25&lt;2,"",IF(OR(ISNUMBER(SEARCH("full",AO25)),UPPER(TRIM(AO25))="FT",UPPER(TRIM(AO25))="FTE"),"FT",IF(AND(OR(ISNUMBER(SEARCH("part",AO25)),UPPER(TRIM(AO25))="PT",UPPER(TRIM(AO25))="PTE"),OR($P25="",N($P25)&gt;=PT_MinHours)),"PT","None"))))</f>
        <v/>
      </c>
      <c r="AS25" s="16" t="str">
        <f aca="false">IF(AH25=0,"",IF(AJ25&lt;3,"",IF(OR(ISNUMBER(SEARCH("full",AP25)),UPPER(TRIM(AP25))="FT",UPPER(TRIM(AP25))="FTE"),"FT",IF(AND(OR(ISNUMBER(SEARCH("part",AP25)),UPPER(TRIM(AP25))="PT",UPPER(TRIM(AP25))="PTE"),OR($P25="",N($P25)&gt;=PT_MinHours)),"PT","None"))))</f>
        <v/>
      </c>
      <c r="AT25" s="16" t="str">
        <f aca="false">IF(AH25=0,"",IF(AND(AJ25&gt;=3,AM25&lt;=AsOfDate),AS25,IF(AND(AJ25&gt;=2,AL25&lt;=AsOfDate),AR25,AQ25)))</f>
        <v/>
      </c>
      <c r="AU25" s="16" t="str">
        <f aca="false">IF(AH25=0,"",IF(AsOfDate&lt;AI25,-1,12*(YEAR(AsOfDate)-YEAR(AI25))+MONTH(AsOfDate)-MONTH(AI25)-IF(DAY(AsOfDate)&lt;MIN(DAY(AI25),DAY(EOMONTH(AsOfDate,0))),1,0)))</f>
        <v/>
      </c>
      <c r="AV25" s="16" t="str">
        <f aca="false">IF(AH25=0,"",IF(OR(AJ25&lt;2,AL25&gt;AsOfDate),AU25,IF((AL25-1)&lt;AI25,-1,12*(YEAR((AL25-1))-YEAR(AI25))+MONTH((AL25-1))-MONTH(AI25)-IF(DAY((AL25-1))&lt;MIN(DAY(AI25),DAY(EOMONTH((AL25-1),0))),1,0))))</f>
        <v/>
      </c>
      <c r="AW25" s="16" t="str">
        <f aca="false">IF(AH25=0,"",IF(OR(AJ25&lt;3,AM25&gt;AsOfDate),AU25,IF((AM25-1)&lt;AI25,-1,12*(YEAR((AM25-1))-YEAR(AI25))+MONTH((AM25-1))-MONTH(AI25)-IF(DAY((AM25-1))&lt;MIN(DAY(AI25),DAY(EOMONTH((AM25-1),0))),1,0))))</f>
        <v/>
      </c>
      <c r="AX25" s="16" t="str">
        <f aca="false">IF(AH25=0,"",IF(PFYDate&lt;AI25,-1,12*(YEAR(PFYDate)-YEAR(AI25))+MONTH(PFYDate)-MONTH(AI25)-IF(DAY(PFYDate)&lt;MIN(DAY(AI25),DAY(EOMONTH(PFYDate,0))),1,0)))</f>
        <v/>
      </c>
      <c r="AY25" s="16" t="str">
        <f aca="false">IF(AH25=0,"",IF(OR(AJ25&lt;2,AL25&gt;PFYDate),AX25,IF((AL25-1)&lt;AI25,-1,12*(YEAR((AL25-1))-YEAR(AI25))+MONTH((AL25-1))-MONTH(AI25)-IF(DAY((AL25-1))&lt;MIN(DAY(AI25),DAY(EOMONTH((AL25-1),0))),1,0))))</f>
        <v/>
      </c>
      <c r="AZ25" s="16" t="str">
        <f aca="false">IF(AH25=0,"",IF(OR(AJ25&lt;3,AM25&gt;PFYDate),AX25,IF((AM25-1)&lt;AI25,-1,12*(YEAR((AM25-1))-YEAR(AI25))+MONTH((AM25-1))-MONTH(AI25)-IF(DAY((AM25-1))&lt;MIN(DAY(AI25),DAY(EOMONTH((AM25-1),0))),1,0))))</f>
        <v/>
      </c>
      <c r="BA25" s="16" t="str">
        <f aca="false">IF(AH25=0,"",IF(AQ25="FT",IF(AV25&lt;FT_First,0,IF(AV25&lt;FT_Y5,1+INT((AV25-FT_First)/FT_Int1),FT_PreY5+FT_PerYear*INT((AV25-FT_Y5)/12)+FT_AnnivDays+INT(MOD(AV25-FT_Y5,12)/FT_Int2)-IF(EDATE(AI25,FT_Y5)&lt;PolicyDate,FT_AnnivDays-1,0))),IF(AQ25="PT",IF(AV25&lt;PT_First,0,1+INT((AV25-PT_First)/PT_Int)),0))+IF(AND(AJ25&gt;=2,AL25&lt;=AsOfDate),IF(AR25="FT",IF(AW25&lt;FT_First,0,IF(AW25&lt;FT_Y5,1+INT((AW25-FT_First)/FT_Int1),FT_PreY5+FT_PerYear*INT((AW25-FT_Y5)/12)+FT_AnnivDays+INT(MOD(AW25-FT_Y5,12)/FT_Int2)-IF(EDATE(AI25,FT_Y5)&lt;PolicyDate,FT_AnnivDays-1,0))),IF(AR25="PT",IF(AW25&lt;PT_First,0,1+INT((AW25-PT_First)/PT_Int)),0))-IF(AR25="FT",IF(AV25&lt;FT_First,0,IF(AV25&lt;FT_Y5,1+INT((AV25-FT_First)/FT_Int1),FT_PreY5+FT_PerYear*INT((AV25-FT_Y5)/12)+FT_AnnivDays+INT(MOD(AV25-FT_Y5,12)/FT_Int2)-IF(EDATE(AI25,FT_Y5)&lt;PolicyDate,FT_AnnivDays-1,0))),IF(AR25="PT",IF(AV25&lt;PT_First,0,1+INT((AV25-PT_First)/PT_Int)),0)),0)+IF(AND(AJ25&gt;=3,AM25&lt;=AsOfDate),IF(AS25="FT",IF(AU25&lt;FT_First,0,IF(AU25&lt;FT_Y5,1+INT((AU25-FT_First)/FT_Int1),FT_PreY5+FT_PerYear*INT((AU25-FT_Y5)/12)+FT_AnnivDays+INT(MOD(AU25-FT_Y5,12)/FT_Int2)-IF(EDATE(AI25,FT_Y5)&lt;PolicyDate,FT_AnnivDays-1,0))),IF(AS25="PT",IF(AU25&lt;PT_First,0,1+INT((AU25-PT_First)/PT_Int)),0))-IF(AS25="FT",IF(AW25&lt;FT_First,0,IF(AW25&lt;FT_Y5,1+INT((AW25-FT_First)/FT_Int1),FT_PreY5+FT_PerYear*INT((AW25-FT_Y5)/12)+FT_AnnivDays+INT(MOD(AW25-FT_Y5,12)/FT_Int2)-IF(EDATE(AI25,FT_Y5)&lt;PolicyDate,FT_AnnivDays-1,0))),IF(AS25="PT",IF(AW25&lt;PT_First,0,1+INT((AW25-PT_First)/PT_Int)),0)),0))</f>
        <v/>
      </c>
      <c r="BB25" s="16" t="str">
        <f aca="false">IF(AH25=0,"",IF(AQ25="FT",IF(AY25&lt;FT_First,0,IF(AY25&lt;FT_Y5,1+INT((AY25-FT_First)/FT_Int1),FT_PreY5+FT_PerYear*INT((AY25-FT_Y5)/12)+FT_AnnivDays+INT(MOD(AY25-FT_Y5,12)/FT_Int2)-IF(EDATE(AI25,FT_Y5)&lt;PolicyDate,FT_AnnivDays-1,0))),IF(AQ25="PT",IF(AY25&lt;PT_First,0,1+INT((AY25-PT_First)/PT_Int)),0))+IF(AND(AJ25&gt;=2,AL25&lt;=PFYDate),IF(AR25="FT",IF(AZ25&lt;FT_First,0,IF(AZ25&lt;FT_Y5,1+INT((AZ25-FT_First)/FT_Int1),FT_PreY5+FT_PerYear*INT((AZ25-FT_Y5)/12)+FT_AnnivDays+INT(MOD(AZ25-FT_Y5,12)/FT_Int2)-IF(EDATE(AI25,FT_Y5)&lt;PolicyDate,FT_AnnivDays-1,0))),IF(AR25="PT",IF(AZ25&lt;PT_First,0,1+INT((AZ25-PT_First)/PT_Int)),0))-IF(AR25="FT",IF(AY25&lt;FT_First,0,IF(AY25&lt;FT_Y5,1+INT((AY25-FT_First)/FT_Int1),FT_PreY5+FT_PerYear*INT((AY25-FT_Y5)/12)+FT_AnnivDays+INT(MOD(AY25-FT_Y5,12)/FT_Int2)-IF(EDATE(AI25,FT_Y5)&lt;PolicyDate,FT_AnnivDays-1,0))),IF(AR25="PT",IF(AY25&lt;PT_First,0,1+INT((AY25-PT_First)/PT_Int)),0)),0)+IF(AND(AJ25&gt;=3,AM25&lt;=PFYDate),IF(AS25="FT",IF(AX25&lt;FT_First,0,IF(AX25&lt;FT_Y5,1+INT((AX25-FT_First)/FT_Int1),FT_PreY5+FT_PerYear*INT((AX25-FT_Y5)/12)+FT_AnnivDays+INT(MOD(AX25-FT_Y5,12)/FT_Int2)-IF(EDATE(AI25,FT_Y5)&lt;PolicyDate,FT_AnnivDays-1,0))),IF(AS25="PT",IF(AX25&lt;PT_First,0,1+INT((AX25-PT_First)/PT_Int)),0))-IF(AS25="FT",IF(AZ25&lt;FT_First,0,IF(AZ25&lt;FT_Y5,1+INT((AZ25-FT_First)/FT_Int1),FT_PreY5+FT_PerYear*INT((AZ25-FT_Y5)/12)+FT_AnnivDays+INT(MOD(AZ25-FT_Y5,12)/FT_Int2)-IF(EDATE(AI25,FT_Y5)&lt;PolicyDate,FT_AnnivDays-1,0))),IF(AS25="PT",IF(AZ25&lt;PT_First,0,1+INT((AZ25-PT_First)/PT_Int)),0)),0))</f>
        <v/>
      </c>
      <c r="BC25" s="16" t="str">
        <f aca="false">IF(AH25=0,"",IF(AT25="FT",IF(AU25&lt;FT_First,FT_First,IF(AU25&lt;FT_Y5,MIN(FT_Y5,FT_First+FT_Int1*(INT((AU25-FT_First)/FT_Int1)+1)),FT_Y5+12*INT((AU25-FT_Y5)/12)+FT_Int2*(INT(MOD(AU25-FT_Y5,12)/FT_Int2)+1))),IF(AT25="PT",IF(AU25&lt;PT_First,PT_First,PT_First+PT_Int*(INT((AU25-PT_First)/PT_Int)+1)),"")))</f>
        <v/>
      </c>
      <c r="BD25" s="16" t="str">
        <f aca="false">IF(AH25=0,"",IF(NOT(LH_Ready),0,COUNTIFS(INDEX(LH_Data,0,LH_ColFirst),$A25,INDEX(LH_Data,0,LH_ColSur),$B25,INDEX(LH_Data,0,LH_ColCat),BonusCat)))</f>
        <v/>
      </c>
      <c r="BE25" s="16" t="str">
        <f aca="false">IF(AH25=0,"",IF(OR(NOT(LH_Ready),BD25=0),0,SUMPRODUCT(MAX((INDEX(LH_Data,0,LH_ColFirst)=$A25)*(INDEX(LH_Data,0,LH_ColSur)=$B25)*(INDEX(LH_Data,0,LH_ColCat)=BonusCat)*ROW(LH_Data)))))</f>
        <v/>
      </c>
      <c r="BF25" s="16" t="str">
        <f aca="false">IF(AH25=0,"",IF(EOMONTH(AsOfDate,-1)&lt;AI25,-1,12*(YEAR(EOMONTH(AsOfDate,-1))-YEAR(AI25))+MONTH(EOMONTH(AsOfDate,-1))-MONTH(AI25)-IF(DAY(EOMONTH(AsOfDate,-1))&lt;MIN(DAY(AI25),DAY(EOMONTH(EOMONTH(AsOfDate,-1),0))),1,0)))</f>
        <v/>
      </c>
      <c r="BG25" s="16" t="str">
        <f aca="false">IF(AH25=0,"",IF(OR(AJ25&lt;2,AL25&gt;EOMONTH(AsOfDate,-1)),BF25,IF((AL25-1)&lt;AI25,-1,12*(YEAR((AL25-1))-YEAR(AI25))+MONTH((AL25-1))-MONTH(AI25)-IF(DAY((AL25-1))&lt;MIN(DAY(AI25),DAY(EOMONTH((AL25-1),0))),1,0))))</f>
        <v/>
      </c>
      <c r="BH25" s="16" t="str">
        <f aca="false">IF(AH25=0,"",IF(OR(AJ25&lt;3,AM25&gt;EOMONTH(AsOfDate,-1)),BF25,IF((AM25-1)&lt;AI25,-1,12*(YEAR((AM25-1))-YEAR(AI25))+MONTH((AM25-1))-MONTH(AI25)-IF(DAY((AM25-1))&lt;MIN(DAY(AI25),DAY(EOMONTH((AM25-1),0))),1,0))))</f>
        <v/>
      </c>
      <c r="BI25" s="16" t="str">
        <f aca="false">IF(AH25=0,"",IF(AQ25="FT",IF(BG25&lt;FT_First,0,IF(BG25&lt;FT_Y5,1+INT((BG25-FT_First)/FT_Int1),FT_PreY5+FT_PerYear*INT((BG25-FT_Y5)/12)+FT_AnnivDays+INT(MOD(BG25-FT_Y5,12)/FT_Int2)-IF(EDATE(AI25,FT_Y5)&lt;PolicyDate,FT_AnnivDays-1,0))),IF(AQ25="PT",IF(BG25&lt;PT_First,0,1+INT((BG25-PT_First)/PT_Int)),0))+IF(AND(AJ25&gt;=2,AL25&lt;=EOMONTH(AsOfDate,-1)),IF(AR25="FT",IF(BH25&lt;FT_First,0,IF(BH25&lt;FT_Y5,1+INT((BH25-FT_First)/FT_Int1),FT_PreY5+FT_PerYear*INT((BH25-FT_Y5)/12)+FT_AnnivDays+INT(MOD(BH25-FT_Y5,12)/FT_Int2)-IF(EDATE(AI25,FT_Y5)&lt;PolicyDate,FT_AnnivDays-1,0))),IF(AR25="PT",IF(BH25&lt;PT_First,0,1+INT((BH25-PT_First)/PT_Int)),0))-IF(AR25="FT",IF(BG25&lt;FT_First,0,IF(BG25&lt;FT_Y5,1+INT((BG25-FT_First)/FT_Int1),FT_PreY5+FT_PerYear*INT((BG25-FT_Y5)/12)+FT_AnnivDays+INT(MOD(BG25-FT_Y5,12)/FT_Int2)-IF(EDATE(AI25,FT_Y5)&lt;PolicyDate,FT_AnnivDays-1,0))),IF(AR25="PT",IF(BG25&lt;PT_First,0,1+INT((BG25-PT_First)/PT_Int)),0)),0)+IF(AND(AJ25&gt;=3,AM25&lt;=EOMONTH(AsOfDate,-1)),IF(AS25="FT",IF(BF25&lt;FT_First,0,IF(BF25&lt;FT_Y5,1+INT((BF25-FT_First)/FT_Int1),FT_PreY5+FT_PerYear*INT((BF25-FT_Y5)/12)+FT_AnnivDays+INT(MOD(BF25-FT_Y5,12)/FT_Int2)-IF(EDATE(AI25,FT_Y5)&lt;PolicyDate,FT_AnnivDays-1,0))),IF(AS25="PT",IF(BF25&lt;PT_First,0,1+INT((BF25-PT_First)/PT_Int)),0))-IF(AS25="FT",IF(BH25&lt;FT_First,0,IF(BH25&lt;FT_Y5,1+INT((BH25-FT_First)/FT_Int1),FT_PreY5+FT_PerYear*INT((BH25-FT_Y5)/12)+FT_AnnivDays+INT(MOD(BH25-FT_Y5,12)/FT_Int2)-IF(EDATE(AI25,FT_Y5)&lt;PolicyDate,FT_AnnivDays-1,0))),IF(AS25="PT",IF(BH25&lt;PT_First,0,1+INT((BH25-PT_First)/PT_Int)),0)),0))</f>
        <v/>
      </c>
      <c r="BJ25" s="16" t="str">
        <f aca="false">IF(AH25=0,"",IF(AT25="FT",IF(AU25&lt;FT_First,"",IF(AU25&lt;FT_Y5,FT_First+FT_Int1*INT((AU25-FT_First)/FT_Int1),FT_Y5+FT_Int2*INT((AU25-FT_Y5)/FT_Int2))),IF(AT25="PT",IF(AU25&lt;PT_First,"",PT_First+PT_Int*INT((AU25-PT_First)/PT_Int)),"")))</f>
        <v/>
      </c>
      <c r="BK25" s="16" t="str">
        <f aca="false">IF(AH25=0,"",IF((SchemeStart-1)&lt;AI25,-1,12*(YEAR((SchemeStart-1))-YEAR(AI25))+MONTH((SchemeStart-1))-MONTH(AI25)-IF(DAY((SchemeStart-1))&lt;MIN(DAY(AI25),DAY(EOMONTH((SchemeStart-1),0))),1,0)))</f>
        <v/>
      </c>
      <c r="BL25" s="16" t="str">
        <f aca="false">IF(AH25=0,"",IF(OR(AJ25&lt;2,AL25&gt;(SchemeStart-1)),BK25,IF((AL25-1)&lt;AI25,-1,12*(YEAR((AL25-1))-YEAR(AI25))+MONTH((AL25-1))-MONTH(AI25)-IF(DAY((AL25-1))&lt;MIN(DAY(AI25),DAY(EOMONTH((AL25-1),0))),1,0))))</f>
        <v/>
      </c>
      <c r="BM25" s="16" t="str">
        <f aca="false">IF(AH25=0,"",IF(OR(AJ25&lt;3,AM25&gt;(SchemeStart-1)),BK25,IF((AM25-1)&lt;AI25,-1,12*(YEAR((AM25-1))-YEAR(AI25))+MONTH((AM25-1))-MONTH(AI25)-IF(DAY((AM25-1))&lt;MIN(DAY(AI25),DAY(EOMONTH((AM25-1),0))),1,0))))</f>
        <v/>
      </c>
      <c r="BN25" s="16" t="str">
        <f aca="false">IF(AH25=0,"",IF(AQ25="FT",IF(BL25&lt;FT_First,0,IF(BL25&lt;FT_Y5,1+INT((BL25-FT_First)/FT_Int1),FT_PreY5+FT_PerYear*INT((BL25-FT_Y5)/12)+FT_AnnivDays+INT(MOD(BL25-FT_Y5,12)/FT_Int2)-IF(EDATE(AI25,FT_Y5)&lt;PolicyDate,FT_AnnivDays-1,0))),IF(AQ25="PT",IF(BL25&lt;PT_First,0,1+INT((BL25-PT_First)/PT_Int)),0))+IF(AND(AJ25&gt;=2,AL25&lt;=(SchemeStart-1)),IF(AR25="FT",IF(BM25&lt;FT_First,0,IF(BM25&lt;FT_Y5,1+INT((BM25-FT_First)/FT_Int1),FT_PreY5+FT_PerYear*INT((BM25-FT_Y5)/12)+FT_AnnivDays+INT(MOD(BM25-FT_Y5,12)/FT_Int2)-IF(EDATE(AI25,FT_Y5)&lt;PolicyDate,FT_AnnivDays-1,0))),IF(AR25="PT",IF(BM25&lt;PT_First,0,1+INT((BM25-PT_First)/PT_Int)),0))-IF(AR25="FT",IF(BL25&lt;FT_First,0,IF(BL25&lt;FT_Y5,1+INT((BL25-FT_First)/FT_Int1),FT_PreY5+FT_PerYear*INT((BL25-FT_Y5)/12)+FT_AnnivDays+INT(MOD(BL25-FT_Y5,12)/FT_Int2)-IF(EDATE(AI25,FT_Y5)&lt;PolicyDate,FT_AnnivDays-1,0))),IF(AR25="PT",IF(BL25&lt;PT_First,0,1+INT((BL25-PT_First)/PT_Int)),0)),0)+IF(AND(AJ25&gt;=3,AM25&lt;=(SchemeStart-1)),IF(AS25="FT",IF(BK25&lt;FT_First,0,IF(BK25&lt;FT_Y5,1+INT((BK25-FT_First)/FT_Int1),FT_PreY5+FT_PerYear*INT((BK25-FT_Y5)/12)+FT_AnnivDays+INT(MOD(BK25-FT_Y5,12)/FT_Int2)-IF(EDATE(AI25,FT_Y5)&lt;PolicyDate,FT_AnnivDays-1,0))),IF(AS25="PT",IF(BK25&lt;PT_First,0,1+INT((BK25-PT_First)/PT_Int)),0))-IF(AS25="FT",IF(BM25&lt;FT_First,0,IF(BM25&lt;FT_Y5,1+INT((BM25-FT_First)/FT_Int1),FT_PreY5+FT_PerYear*INT((BM25-FT_Y5)/12)+FT_AnnivDays+INT(MOD(BM25-FT_Y5,12)/FT_Int2)-IF(EDATE(AI25,FT_Y5)&lt;PolicyDate,FT_AnnivDays-1,0))),IF(AS25="PT",IF(BM25&lt;PT_First,0,1+INT((BM25-PT_First)/PT_Int)),0)),0))</f>
        <v/>
      </c>
      <c r="BO25" s="0" t="str">
        <f aca="false">IF(LEN($A25&amp;$B25)=0,"",$A25&amp;" "&amp;$B25)</f>
        <v/>
      </c>
    </row>
    <row r="26" customFormat="false" ht="15" hidden="false" customHeight="false" outlineLevel="0" collapsed="false">
      <c r="A26" s="12"/>
      <c r="B26" s="12"/>
      <c r="C26" s="12"/>
      <c r="D26" s="13"/>
      <c r="E26" s="14" t="str">
        <f aca="false">IF(OR(AH26=0,$D26=""),"",DATE(YEAR(AsOfDate)+IF(DATE(YEAR(AsOfDate),MONTH($D26),DAY($D26))&lt;=AsOfDate,1,0),MONTH($D26),DAY($D26)))</f>
        <v/>
      </c>
      <c r="F26" s="13"/>
      <c r="G26" s="13"/>
      <c r="H26" s="13"/>
      <c r="I26" s="13"/>
      <c r="J26" s="13"/>
      <c r="K26" s="14" t="str">
        <f aca="false">IF(AH26=0,"",DATE(YEAR(AsOfDate)+IF(DATE(YEAR(AsOfDate),MONTH(AI26),DAY(AI26))&lt;=AsOfDate,1,0),MONTH(AI26),DAY(AI26)))</f>
        <v/>
      </c>
      <c r="L26" s="15" t="str">
        <f aca="false">IF(AH26=0,"",ROUND((AsOfDate-AI26)/365.25,1))</f>
        <v/>
      </c>
      <c r="M26" s="16" t="str">
        <f aca="false">IF(AH26=0,"",IF(AsOfDate&lt;AI26,"-",DATEDIF(AI26,AsOfDate,"y")&amp;"y "&amp;DATEDIF(AI26,AsOfDate,"ym")&amp;"m "&amp;DATEDIF(AI26,AsOfDate,"md")&amp;"d"))</f>
        <v/>
      </c>
      <c r="N26" s="17" t="str">
        <f aca="false">IF(AH26=0,"",O26*HoursPerDay)</f>
        <v/>
      </c>
      <c r="O26" s="17" t="str">
        <f aca="false">IF(AH26=0,"",MAX(0,BA26-BN26))</f>
        <v/>
      </c>
      <c r="P26" s="18"/>
      <c r="Q26" s="16" t="str">
        <f aca="false">IF(AH26=0,"",IF(AJ26&lt;2,"",AN26&amp;" to "&amp;AO26&amp;" on "&amp;TEXT(AL26,"dd/mm/yyyy")&amp;IF(AL26&gt;AsOfDate," (future)",IF(AQ26=AR26,"",IF(AR26="None"," - STOPPED accruing",IF(AQ26="None"," - commencement for Bonus Leave"," - pathway changed"))))&amp;IF(AJ26&lt;3,"","; "&amp;AO26&amp;" to "&amp;AP26&amp;" on "&amp;TEXT(AM26,"dd/mm/yyyy")&amp;IF(AM26&gt;AsOfDate," (future)",IF(AR26=AS26,"",IF(AS26="None"," - STOPPED accruing",IF(AR26="None"," - commencement for Bonus Leave"," - pathway changed")))))))</f>
        <v/>
      </c>
      <c r="R26" s="16" t="str">
        <f aca="false">IF(AH26=0,"",IF(AT26="None",IF(O26&gt;0,"No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IF(AH26=0,"",IF(AT26="None","",EDATE(AI26,BC26)))</f>
        <v/>
      </c>
      <c r="T26" s="17" t="str">
        <f aca="false">IF(AH26=0,"",IF(NOT(LH_Ready),"",IF(AI26&gt;PFYDate,0,IF(LH_ColPeriod=0,W26-U26+V26,SUMIFS(INDEX(LH_Data,0,LH_ColAcc),INDEX(LH_Data,0,LH_ColFirst),$A26,INDEX(LH_Data,0,LH_ColSur),$B26,INDEX(LH_Data,0,LH_ColCat),BonusCat,INDEX(LH_Data,0,LH_ColPeriod),LH_OpenLabel)*UnitFactor))))</f>
        <v/>
      </c>
      <c r="U26" s="17" t="str">
        <f aca="false">IF(AH26=0,"",IF(NOT(LH_Ready),"",SUMIFS(INDEX(LH_Data,0,LH_ColAcc),INDEX(LH_Data,0,LH_ColFirst),$A26,INDEX(LH_Data,0,LH_ColSur),$B26,INDEX(LH_Data,0,LH_ColCat),BonusCat,INDEX(LH_Data,0,LH_ColStart),"&gt;="&amp;AI26)*UnitFactor))</f>
        <v/>
      </c>
      <c r="V26" s="17" t="str">
        <f aca="false">IF(AH26=0,"",IF(NOT(LH_Ready),"",SUMIFS(INDEX(LH_Data,0,LH_ColTaken),INDEX(LH_Data,0,LH_ColFirst),$A26,INDEX(LH_Data,0,LH_ColSur),$B26,INDEX(LH_Data,0,LH_ColCat),BonusCat,INDEX(LH_Data,0,LH_ColStart),"&gt;="&amp;AI26)*UnitFactor))</f>
        <v/>
      </c>
      <c r="W26" s="17" t="str">
        <f aca="false">IF(AH26=0,"",IF(NOT(LH_Ready),"",IF(BE26=0,0,INDEX(INDEX(LH_Data,0,LH_ColClose),BE26-1)*UnitFactor)))</f>
        <v/>
      </c>
      <c r="X26" s="17" t="str">
        <f aca="false">IF(AH26=0,"",(MAX(0,BA26-BN26)-MAX(0,BB26-BN26))*HoursPerDay)</f>
        <v/>
      </c>
      <c r="Y26" s="17" t="str">
        <f aca="false">IF(AH26=0,"",IF(NOT(LH_Ready),"",IF(BD26=0,N26,IF(PFYDate&lt;$F26,N26-N(T26)-N(U26),X26-N(U26)))))</f>
        <v/>
      </c>
      <c r="Z26" s="16" t="str">
        <f aca="false">IF(OR(AH26=0,Y26=""),"",IF(Y26&gt;0,"Yes","No"))</f>
        <v/>
      </c>
      <c r="AA26" s="16" t="str">
        <f aca="false">IF(AH26=0,IF(LEN($A26&amp;$B26)=0,"","FIX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month")&amp;IF(BD26=0,";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EH)",""),IF(AT26="None",R26,"Not yet - first day on "&amp;TEXT(S26,"dd/mm/yyyy")))))))))</f>
        <v/>
      </c>
      <c r="AB26" s="17" t="str">
        <f aca="false">IF(OR(AH26=0,T26=""),"",MAX(0,BB26-BN26)*HoursPerDay-T26)</f>
        <v/>
      </c>
      <c r="AC26" s="16" t="str">
        <f aca="false">IF(AH26=0,"",BD26)</f>
        <v/>
      </c>
      <c r="AD26" s="16" t="str">
        <f aca="false">IF(AH26=0,"",TRIM(IF(OR(ISTEXT($F26),ISTEXT($H26),ISTEXT($I26),ISTEXT($G26),ISTEXT($J26),ISTEXT($D26)),"A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J26&gt;=1,IF(AJ26&gt;=3,AP26,IF(AJ26=2,AO26,AN26))&lt;&gt;IF($C26="","",IF(OR(ISNUMBER(SEARCH("full",$C26)),UPPER(TRIM($C26))="FT",UPPER(TRIM($C26))="FTE"),"Full-Time",IF(OR(ISNUMBER(SEARCH("part",$C26)),UPPER(TRIM($C26))="PT",UPPER(TRIM($C26))="PTE"),"Part-Time",IF(OR(ISNUMBER(SEARCH("cas",$C26)),UPPER(TRIM($C26))="CAS"),"Casual","Unknown"))))),"EmploymentType does not match latest start date ("&amp;IF(AJ26&gt;=3,AP26,IF(AJ26=2,AO26,AN26))&amp;"). ","")&amp;IF(AND(AJ26&gt;=1,AK26&lt;&gt;$F26),"Earliest type date should equal StartDate. ","")&amp;IF(AND(AJ26&gt;=2,AK26=AL26),"Two types start on the same date. ","")&amp;IF(AND(OR(ISNUMBER(SEARCH("part",$C26)),UPPER(TRIM($C26))="PT",UPPER(TRIM($C26))="PTE"),$P26=""),"Part-time: enter PT Hrs/Week (blank = 24+). ","")))</f>
        <v/>
      </c>
      <c r="AE26" s="17" t="str">
        <f aca="false">IF(AH26=0,"",O26-MAX(0,BI26-BN26))</f>
        <v/>
      </c>
      <c r="AF26" s="14" t="str">
        <f aca="false">IF(OR(AH26=0,AE26="",N(AE26)=0,BJ26=""),"",EDATE(AI26,BJ26))</f>
        <v/>
      </c>
      <c r="AG26" s="12"/>
      <c r="AH26" s="16" t="n">
        <f aca="false">IF(OR(LEN($A26&amp;$B26)=0,$F26=""),0,1)</f>
        <v>0</v>
      </c>
      <c r="AI26" s="14" t="str">
        <f aca="false">IF(AH26=0,"",IF($J26&lt;&gt;"",$J26,IF(OR(CasualCounts="Yes",COUNT($G26:$I26)=0,COUNT($H26:$I26)=0),$F26,MIN($H26:$I26))))</f>
        <v/>
      </c>
      <c r="AJ26" s="16" t="str">
        <f aca="false">IF(AH26=0,"",COUNT($G26:$I26))</f>
        <v/>
      </c>
      <c r="AK26" s="14" t="str">
        <f aca="false">IF(AH26=0,"",IFERROR(SMALL($G26:$I26,1),""))</f>
        <v/>
      </c>
      <c r="AL26" s="14" t="str">
        <f aca="false">IF(AH26=0,"",IFERROR(SMALL($G26:$I26,2),""))</f>
        <v/>
      </c>
      <c r="AM26" s="14" t="str">
        <f aca="false">IF(AH26=0,"",IFERROR(SMALL($G26:$I26,3),""))</f>
        <v/>
      </c>
      <c r="AN26" s="16" t="str">
        <f aca="false">IF(AH26=0,"",IF(AK26="","",IF(AK26=$H26,"Part-Time",IF(AK26=$I26,"Full-Time","Casual"))))</f>
        <v/>
      </c>
      <c r="AO26" s="16" t="str">
        <f aca="false">IF(AH26=0,"",IF(AL26="","",IF(AL26=$H26,"Part-Time",IF(AL26=$I26,"Full-Time","Casual"))))</f>
        <v/>
      </c>
      <c r="AP26" s="16" t="str">
        <f aca="false">IF(AH26=0,"",IF(AM26="","",IF(AM26=$H26,"Part-Time",IF(AM26=$I26,"Full-Time","Casual"))))</f>
        <v/>
      </c>
      <c r="AQ26" s="16" t="str">
        <f aca="false">IF(AH26=0,"",IF(AJ26=0,IF(OR(ISNUMBER(SEARCH("full",$C26)),UPPER(TRIM($C26))="FT",UPPER(TRIM($C26))="FTE"),"FT",IF(AND(OR(ISNUMBER(SEARCH("part",$C26)),UPPER(TRIM($C26))="PT",UPPER(TRIM($C26))="PTE"),OR($P26="",N($P26)&gt;=PT_MinHours)),"PT","None")),IF(OR(ISNUMBER(SEARCH("full",AN26)),UPPER(TRIM(AN26))="FT",UPPER(TRIM(AN26))="FTE"),"FT",IF(AND(OR(ISNUMBER(SEARCH("part",AN26)),UPPER(TRIM(AN26))="PT",UPPER(TRIM(AN26))="PTE"),OR($P26="",N($P26)&gt;=PT_MinHours)),"PT","None"))))</f>
        <v/>
      </c>
      <c r="AR26" s="16" t="str">
        <f aca="false">IF(AH26=0,"",IF(AJ26&lt;2,"",IF(OR(ISNUMBER(SEARCH("full",AO26)),UPPER(TRIM(AO26))="FT",UPPER(TRIM(AO26))="FTE"),"FT",IF(AND(OR(ISNUMBER(SEARCH("part",AO26)),UPPER(TRIM(AO26))="PT",UPPER(TRIM(AO26))="PTE"),OR($P26="",N($P26)&gt;=PT_MinHours)),"PT","None"))))</f>
        <v/>
      </c>
      <c r="AS26" s="16" t="str">
        <f aca="false">IF(AH26=0,"",IF(AJ26&lt;3,"",IF(OR(ISNUMBER(SEARCH("full",AP26)),UPPER(TRIM(AP26))="FT",UPPER(TRIM(AP26))="FTE"),"FT",IF(AND(OR(ISNUMBER(SEARCH("part",AP26)),UPPER(TRIM(AP26))="PT",UPPER(TRIM(AP26))="PTE"),OR($P26="",N($P26)&gt;=PT_MinHours)),"PT","None"))))</f>
        <v/>
      </c>
      <c r="AT26" s="16" t="str">
        <f aca="false">IF(AH26=0,"",IF(AND(AJ26&gt;=3,AM26&lt;=AsOfDate),AS26,IF(AND(AJ26&gt;=2,AL26&lt;=AsOfDate),AR26,AQ26)))</f>
        <v/>
      </c>
      <c r="AU26" s="16" t="str">
        <f aca="false">IF(AH26=0,"",IF(AsOfDate&lt;AI26,-1,12*(YEAR(AsOfDate)-YEAR(AI26))+MONTH(AsOfDate)-MONTH(AI26)-IF(DAY(AsOfDate)&lt;MIN(DAY(AI26),DAY(EOMONTH(AsOfDate,0))),1,0)))</f>
        <v/>
      </c>
      <c r="AV26" s="16" t="str">
        <f aca="false">IF(AH26=0,"",IF(OR(AJ26&lt;2,AL26&gt;AsOfDate),AU26,IF((AL26-1)&lt;AI26,-1,12*(YEAR((AL26-1))-YEAR(AI26))+MONTH((AL26-1))-MONTH(AI26)-IF(DAY((AL26-1))&lt;MIN(DAY(AI26),DAY(EOMONTH((AL26-1),0))),1,0))))</f>
        <v/>
      </c>
      <c r="AW26" s="16" t="str">
        <f aca="false">IF(AH26=0,"",IF(OR(AJ26&lt;3,AM26&gt;AsOfDate),AU26,IF((AM26-1)&lt;AI26,-1,12*(YEAR((AM26-1))-YEAR(AI26))+MONTH((AM26-1))-MONTH(AI26)-IF(DAY((AM26-1))&lt;MIN(DAY(AI26),DAY(EOMONTH((AM26-1),0))),1,0))))</f>
        <v/>
      </c>
      <c r="AX26" s="16" t="str">
        <f aca="false">IF(AH26=0,"",IF(PFYDate&lt;AI26,-1,12*(YEAR(PFYDate)-YEAR(AI26))+MONTH(PFYDate)-MONTH(AI26)-IF(DAY(PFYDate)&lt;MIN(DAY(AI26),DAY(EOMONTH(PFYDate,0))),1,0)))</f>
        <v/>
      </c>
      <c r="AY26" s="16" t="str">
        <f aca="false">IF(AH26=0,"",IF(OR(AJ26&lt;2,AL26&gt;PFYDate),AX26,IF((AL26-1)&lt;AI26,-1,12*(YEAR((AL26-1))-YEAR(AI26))+MONTH((AL26-1))-MONTH(AI26)-IF(DAY((AL26-1))&lt;MIN(DAY(AI26),DAY(EOMONTH((AL26-1),0))),1,0))))</f>
        <v/>
      </c>
      <c r="AZ26" s="16" t="str">
        <f aca="false">IF(AH26=0,"",IF(OR(AJ26&lt;3,AM26&gt;PFYDate),AX26,IF((AM26-1)&lt;AI26,-1,12*(YEAR((AM26-1))-YEAR(AI26))+MONTH((AM26-1))-MONTH(AI26)-IF(DAY((AM26-1))&lt;MIN(DAY(AI26),DAY(EOMONTH((AM26-1),0))),1,0))))</f>
        <v/>
      </c>
      <c r="BA26" s="16" t="str">
        <f aca="false">IF(AH26=0,"",IF(AQ26="FT",IF(AV26&lt;FT_First,0,IF(AV26&lt;FT_Y5,1+INT((AV26-FT_First)/FT_Int1),FT_PreY5+FT_PerYear*INT((AV26-FT_Y5)/12)+FT_AnnivDays+INT(MOD(AV26-FT_Y5,12)/FT_Int2)-IF(EDATE(AI26,FT_Y5)&lt;PolicyDate,FT_AnnivDays-1,0))),IF(AQ26="PT",IF(AV26&lt;PT_First,0,1+INT((AV26-PT_First)/PT_Int)),0))+IF(AND(AJ26&gt;=2,AL26&lt;=AsOfDate),IF(AR26="FT",IF(AW26&lt;FT_First,0,IF(AW26&lt;FT_Y5,1+INT((AW26-FT_First)/FT_Int1),FT_PreY5+FT_PerYear*INT((AW26-FT_Y5)/12)+FT_AnnivDays+INT(MOD(AW26-FT_Y5,12)/FT_Int2)-IF(EDATE(AI26,FT_Y5)&lt;PolicyDate,FT_AnnivDays-1,0))),IF(AR26="PT",IF(AW26&lt;PT_First,0,1+INT((AW26-PT_First)/PT_Int)),0))-IF(AR26="FT",IF(AV26&lt;FT_First,0,IF(AV26&lt;FT_Y5,1+INT((AV26-FT_First)/FT_Int1),FT_PreY5+FT_PerYear*INT((AV26-FT_Y5)/12)+FT_AnnivDays+INT(MOD(AV26-FT_Y5,12)/FT_Int2)-IF(EDATE(AI26,FT_Y5)&lt;PolicyDate,FT_AnnivDays-1,0))),IF(AR26="PT",IF(AV26&lt;PT_First,0,1+INT((AV26-PT_First)/PT_Int)),0)),0)+IF(AND(AJ26&gt;=3,AM26&lt;=AsOfDate),IF(AS26="FT",IF(AU26&lt;FT_First,0,IF(AU26&lt;FT_Y5,1+INT((AU26-FT_First)/FT_Int1),FT_PreY5+FT_PerYear*INT((AU26-FT_Y5)/12)+FT_AnnivDays+INT(MOD(AU26-FT_Y5,12)/FT_Int2)-IF(EDATE(AI26,FT_Y5)&lt;PolicyDate,FT_AnnivDays-1,0))),IF(AS26="PT",IF(AU26&lt;PT_First,0,1+INT((AU26-PT_First)/PT_Int)),0))-IF(AS26="FT",IF(AW26&lt;FT_First,0,IF(AW26&lt;FT_Y5,1+INT((AW26-FT_First)/FT_Int1),FT_PreY5+FT_PerYear*INT((AW26-FT_Y5)/12)+FT_AnnivDays+INT(MOD(AW26-FT_Y5,12)/FT_Int2)-IF(EDATE(AI26,FT_Y5)&lt;PolicyDate,FT_AnnivDays-1,0))),IF(AS26="PT",IF(AW26&lt;PT_First,0,1+INT((AW26-PT_First)/PT_Int)),0)),0))</f>
        <v/>
      </c>
      <c r="BB26" s="16" t="str">
        <f aca="false">IF(AH26=0,"",IF(AQ26="FT",IF(AY26&lt;FT_First,0,IF(AY26&lt;FT_Y5,1+INT((AY26-FT_First)/FT_Int1),FT_PreY5+FT_PerYear*INT((AY26-FT_Y5)/12)+FT_AnnivDays+INT(MOD(AY26-FT_Y5,12)/FT_Int2)-IF(EDATE(AI26,FT_Y5)&lt;PolicyDate,FT_AnnivDays-1,0))),IF(AQ26="PT",IF(AY26&lt;PT_First,0,1+INT((AY26-PT_First)/PT_Int)),0))+IF(AND(AJ26&gt;=2,AL26&lt;=PFYDate),IF(AR26="FT",IF(AZ26&lt;FT_First,0,IF(AZ26&lt;FT_Y5,1+INT((AZ26-FT_First)/FT_Int1),FT_PreY5+FT_PerYear*INT((AZ26-FT_Y5)/12)+FT_AnnivDays+INT(MOD(AZ26-FT_Y5,12)/FT_Int2)-IF(EDATE(AI26,FT_Y5)&lt;PolicyDate,FT_AnnivDays-1,0))),IF(AR26="PT",IF(AZ26&lt;PT_First,0,1+INT((AZ26-PT_First)/PT_Int)),0))-IF(AR26="FT",IF(AY26&lt;FT_First,0,IF(AY26&lt;FT_Y5,1+INT((AY26-FT_First)/FT_Int1),FT_PreY5+FT_PerYear*INT((AY26-FT_Y5)/12)+FT_AnnivDays+INT(MOD(AY26-FT_Y5,12)/FT_Int2)-IF(EDATE(AI26,FT_Y5)&lt;PolicyDate,FT_AnnivDays-1,0))),IF(AR26="PT",IF(AY26&lt;PT_First,0,1+INT((AY26-PT_First)/PT_Int)),0)),0)+IF(AND(AJ26&gt;=3,AM26&lt;=PFYDate),IF(AS26="FT",IF(AX26&lt;FT_First,0,IF(AX26&lt;FT_Y5,1+INT((AX26-FT_First)/FT_Int1),FT_PreY5+FT_PerYear*INT((AX26-FT_Y5)/12)+FT_AnnivDays+INT(MOD(AX26-FT_Y5,12)/FT_Int2)-IF(EDATE(AI26,FT_Y5)&lt;PolicyDate,FT_AnnivDays-1,0))),IF(AS26="PT",IF(AX26&lt;PT_First,0,1+INT((AX26-PT_First)/PT_Int)),0))-IF(AS26="FT",IF(AZ26&lt;FT_First,0,IF(AZ26&lt;FT_Y5,1+INT((AZ26-FT_First)/FT_Int1),FT_PreY5+FT_PerYear*INT((AZ26-FT_Y5)/12)+FT_AnnivDays+INT(MOD(AZ26-FT_Y5,12)/FT_Int2)-IF(EDATE(AI26,FT_Y5)&lt;PolicyDate,FT_AnnivDays-1,0))),IF(AS26="PT",IF(AZ26&lt;PT_First,0,1+INT((AZ26-PT_First)/PT_Int)),0)),0))</f>
        <v/>
      </c>
      <c r="BC26" s="16" t="str">
        <f aca="false">IF(AH26=0,"",IF(AT26="FT",IF(AU26&lt;FT_First,FT_First,IF(AU26&lt;FT_Y5,MIN(FT_Y5,FT_First+FT_Int1*(INT((AU26-FT_First)/FT_Int1)+1)),FT_Y5+12*INT((AU26-FT_Y5)/12)+FT_Int2*(INT(MOD(AU26-FT_Y5,12)/FT_Int2)+1))),IF(AT26="PT",IF(AU26&lt;PT_First,PT_First,PT_First+PT_Int*(INT((AU26-PT_First)/PT_Int)+1)),"")))</f>
        <v/>
      </c>
      <c r="BD26" s="16" t="str">
        <f aca="false">IF(AH26=0,"",IF(NOT(LH_Ready),0,COUNTIFS(INDEX(LH_Data,0,LH_ColFirst),$A26,INDEX(LH_Data,0,LH_ColSur),$B26,INDEX(LH_Data,0,LH_ColCat),BonusCat)))</f>
        <v/>
      </c>
      <c r="BE26" s="16" t="str">
        <f aca="false">IF(AH26=0,"",IF(OR(NOT(LH_Ready),BD26=0),0,SUMPRODUCT(MAX((INDEX(LH_Data,0,LH_ColFirst)=$A26)*(INDEX(LH_Data,0,LH_ColSur)=$B26)*(INDEX(LH_Data,0,LH_ColCat)=BonusCat)*ROW(LH_Data)))))</f>
        <v/>
      </c>
      <c r="BF26" s="16" t="str">
        <f aca="false">IF(AH26=0,"",IF(EOMONTH(AsOfDate,-1)&lt;AI26,-1,12*(YEAR(EOMONTH(AsOfDate,-1))-YEAR(AI26))+MONTH(EOMONTH(AsOfDate,-1))-MONTH(AI26)-IF(DAY(EOMONTH(AsOfDate,-1))&lt;MIN(DAY(AI26),DAY(EOMONTH(EOMONTH(AsOfDate,-1),0))),1,0)))</f>
        <v/>
      </c>
      <c r="BG26" s="16" t="str">
        <f aca="false">IF(AH26=0,"",IF(OR(AJ26&lt;2,AL26&gt;EOMONTH(AsOfDate,-1)),BF26,IF((AL26-1)&lt;AI26,-1,12*(YEAR((AL26-1))-YEAR(AI26))+MONTH((AL26-1))-MONTH(AI26)-IF(DAY((AL26-1))&lt;MIN(DAY(AI26),DAY(EOMONTH((AL26-1),0))),1,0))))</f>
        <v/>
      </c>
      <c r="BH26" s="16" t="str">
        <f aca="false">IF(AH26=0,"",IF(OR(AJ26&lt;3,AM26&gt;EOMONTH(AsOfDate,-1)),BF26,IF((AM26-1)&lt;AI26,-1,12*(YEAR((AM26-1))-YEAR(AI26))+MONTH((AM26-1))-MONTH(AI26)-IF(DAY((AM26-1))&lt;MIN(DAY(AI26),DAY(EOMONTH((AM26-1),0))),1,0))))</f>
        <v/>
      </c>
      <c r="BI26" s="16" t="str">
        <f aca="false">IF(AH26=0,"",IF(AQ26="FT",IF(BG26&lt;FT_First,0,IF(BG26&lt;FT_Y5,1+INT((BG26-FT_First)/FT_Int1),FT_PreY5+FT_PerYear*INT((BG26-FT_Y5)/12)+FT_AnnivDays+INT(MOD(BG26-FT_Y5,12)/FT_Int2)-IF(EDATE(AI26,FT_Y5)&lt;PolicyDate,FT_AnnivDays-1,0))),IF(AQ26="PT",IF(BG26&lt;PT_First,0,1+INT((BG26-PT_First)/PT_Int)),0))+IF(AND(AJ26&gt;=2,AL26&lt;=EOMONTH(AsOfDate,-1)),IF(AR26="FT",IF(BH26&lt;FT_First,0,IF(BH26&lt;FT_Y5,1+INT((BH26-FT_First)/FT_Int1),FT_PreY5+FT_PerYear*INT((BH26-FT_Y5)/12)+FT_AnnivDays+INT(MOD(BH26-FT_Y5,12)/FT_Int2)-IF(EDATE(AI26,FT_Y5)&lt;PolicyDate,FT_AnnivDays-1,0))),IF(AR26="PT",IF(BH26&lt;PT_First,0,1+INT((BH26-PT_First)/PT_Int)),0))-IF(AR26="FT",IF(BG26&lt;FT_First,0,IF(BG26&lt;FT_Y5,1+INT((BG26-FT_First)/FT_Int1),FT_PreY5+FT_PerYear*INT((BG26-FT_Y5)/12)+FT_AnnivDays+INT(MOD(BG26-FT_Y5,12)/FT_Int2)-IF(EDATE(AI26,FT_Y5)&lt;PolicyDate,FT_AnnivDays-1,0))),IF(AR26="PT",IF(BG26&lt;PT_First,0,1+INT((BG26-PT_First)/PT_Int)),0)),0)+IF(AND(AJ26&gt;=3,AM26&lt;=EOMONTH(AsOfDate,-1)),IF(AS26="FT",IF(BF26&lt;FT_First,0,IF(BF26&lt;FT_Y5,1+INT((BF26-FT_First)/FT_Int1),FT_PreY5+FT_PerYear*INT((BF26-FT_Y5)/12)+FT_AnnivDays+INT(MOD(BF26-FT_Y5,12)/FT_Int2)-IF(EDATE(AI26,FT_Y5)&lt;PolicyDate,FT_AnnivDays-1,0))),IF(AS26="PT",IF(BF26&lt;PT_First,0,1+INT((BF26-PT_First)/PT_Int)),0))-IF(AS26="FT",IF(BH26&lt;FT_First,0,IF(BH26&lt;FT_Y5,1+INT((BH26-FT_First)/FT_Int1),FT_PreY5+FT_PerYear*INT((BH26-FT_Y5)/12)+FT_AnnivDays+INT(MOD(BH26-FT_Y5,12)/FT_Int2)-IF(EDATE(AI26,FT_Y5)&lt;PolicyDate,FT_AnnivDays-1,0))),IF(AS26="PT",IF(BH26&lt;PT_First,0,1+INT((BH26-PT_First)/PT_Int)),0)),0))</f>
        <v/>
      </c>
      <c r="BJ26" s="16" t="str">
        <f aca="false">IF(AH26=0,"",IF(AT26="FT",IF(AU26&lt;FT_First,"",IF(AU26&lt;FT_Y5,FT_First+FT_Int1*INT((AU26-FT_First)/FT_Int1),FT_Y5+FT_Int2*INT((AU26-FT_Y5)/FT_Int2))),IF(AT26="PT",IF(AU26&lt;PT_First,"",PT_First+PT_Int*INT((AU26-PT_First)/PT_Int)),"")))</f>
        <v/>
      </c>
      <c r="BK26" s="16" t="str">
        <f aca="false">IF(AH26=0,"",IF((SchemeStart-1)&lt;AI26,-1,12*(YEAR((SchemeStart-1))-YEAR(AI26))+MONTH((SchemeStart-1))-MONTH(AI26)-IF(DAY((SchemeStart-1))&lt;MIN(DAY(AI26),DAY(EOMONTH((SchemeStart-1),0))),1,0)))</f>
        <v/>
      </c>
      <c r="BL26" s="16" t="str">
        <f aca="false">IF(AH26=0,"",IF(OR(AJ26&lt;2,AL26&gt;(SchemeStart-1)),BK26,IF((AL26-1)&lt;AI26,-1,12*(YEAR((AL26-1))-YEAR(AI26))+MONTH((AL26-1))-MONTH(AI26)-IF(DAY((AL26-1))&lt;MIN(DAY(AI26),DAY(EOMONTH((AL26-1),0))),1,0))))</f>
        <v/>
      </c>
      <c r="BM26" s="16" t="str">
        <f aca="false">IF(AH26=0,"",IF(OR(AJ26&lt;3,AM26&gt;(SchemeStart-1)),BK26,IF((AM26-1)&lt;AI26,-1,12*(YEAR((AM26-1))-YEAR(AI26))+MONTH((AM26-1))-MONTH(AI26)-IF(DAY((AM26-1))&lt;MIN(DAY(AI26),DAY(EOMONTH((AM26-1),0))),1,0))))</f>
        <v/>
      </c>
      <c r="BN26" s="16" t="str">
        <f aca="false">IF(AH26=0,"",IF(AQ26="FT",IF(BL26&lt;FT_First,0,IF(BL26&lt;FT_Y5,1+INT((BL26-FT_First)/FT_Int1),FT_PreY5+FT_PerYear*INT((BL26-FT_Y5)/12)+FT_AnnivDays+INT(MOD(BL26-FT_Y5,12)/FT_Int2)-IF(EDATE(AI26,FT_Y5)&lt;PolicyDate,FT_AnnivDays-1,0))),IF(AQ26="PT",IF(BL26&lt;PT_First,0,1+INT((BL26-PT_First)/PT_Int)),0))+IF(AND(AJ26&gt;=2,AL26&lt;=(SchemeStart-1)),IF(AR26="FT",IF(BM26&lt;FT_First,0,IF(BM26&lt;FT_Y5,1+INT((BM26-FT_First)/FT_Int1),FT_PreY5+FT_PerYear*INT((BM26-FT_Y5)/12)+FT_AnnivDays+INT(MOD(BM26-FT_Y5,12)/FT_Int2)-IF(EDATE(AI26,FT_Y5)&lt;PolicyDate,FT_AnnivDays-1,0))),IF(AR26="PT",IF(BM26&lt;PT_First,0,1+INT((BM26-PT_First)/PT_Int)),0))-IF(AR26="FT",IF(BL26&lt;FT_First,0,IF(BL26&lt;FT_Y5,1+INT((BL26-FT_First)/FT_Int1),FT_PreY5+FT_PerYear*INT((BL26-FT_Y5)/12)+FT_AnnivDays+INT(MOD(BL26-FT_Y5,12)/FT_Int2)-IF(EDATE(AI26,FT_Y5)&lt;PolicyDate,FT_AnnivDays-1,0))),IF(AR26="PT",IF(BL26&lt;PT_First,0,1+INT((BL26-PT_First)/PT_Int)),0)),0)+IF(AND(AJ26&gt;=3,AM26&lt;=(SchemeStart-1)),IF(AS26="FT",IF(BK26&lt;FT_First,0,IF(BK26&lt;FT_Y5,1+INT((BK26-FT_First)/FT_Int1),FT_PreY5+FT_PerYear*INT((BK26-FT_Y5)/12)+FT_AnnivDays+INT(MOD(BK26-FT_Y5,12)/FT_Int2)-IF(EDATE(AI26,FT_Y5)&lt;PolicyDate,FT_AnnivDays-1,0))),IF(AS26="PT",IF(BK26&lt;PT_First,0,1+INT((BK26-PT_First)/PT_Int)),0))-IF(AS26="FT",IF(BM26&lt;FT_First,0,IF(BM26&lt;FT_Y5,1+INT((BM26-FT_First)/FT_Int1),FT_PreY5+FT_PerYear*INT((BM26-FT_Y5)/12)+FT_AnnivDays+INT(MOD(BM26-FT_Y5,12)/FT_Int2)-IF(EDATE(AI26,FT_Y5)&lt;PolicyDate,FT_AnnivDays-1,0))),IF(AS26="PT",IF(BM26&lt;PT_First,0,1+INT((BM26-PT_First)/PT_Int)),0)),0))</f>
        <v/>
      </c>
      <c r="BO26" s="0" t="str">
        <f aca="false">IF(LEN($A26&amp;$B26)=0,"",$A26&amp;" "&amp;$B26)</f>
        <v/>
      </c>
    </row>
    <row r="27" customFormat="false" ht="15" hidden="false" customHeight="false" outlineLevel="0" collapsed="false">
      <c r="A27" s="12"/>
      <c r="B27" s="12"/>
      <c r="C27" s="12"/>
      <c r="D27" s="13"/>
      <c r="E27" s="14" t="str">
        <f aca="false">IF(OR(AH27=0,$D27=""),"",DATE(YEAR(AsOfDate)+IF(DATE(YEAR(AsOfDate),MONTH($D27),DAY($D27))&lt;=AsOfDate,1,0),MONTH($D27),DAY($D27)))</f>
        <v/>
      </c>
      <c r="F27" s="13"/>
      <c r="G27" s="13"/>
      <c r="H27" s="13"/>
      <c r="I27" s="13"/>
      <c r="J27" s="13"/>
      <c r="K27" s="14" t="str">
        <f aca="false">IF(AH27=0,"",DATE(YEAR(AsOfDate)+IF(DATE(YEAR(AsOfDate),MONTH(AI27),DAY(AI27))&lt;=AsOfDate,1,0),MONTH(AI27),DAY(AI27)))</f>
        <v/>
      </c>
      <c r="L27" s="15" t="str">
        <f aca="false">IF(AH27=0,"",ROUND((AsOfDate-AI27)/365.25,1))</f>
        <v/>
      </c>
      <c r="M27" s="16" t="str">
        <f aca="false">IF(AH27=0,"",IF(AsOfDate&lt;AI27,"-",DATEDIF(AI27,AsOfDate,"y")&amp;"y "&amp;DATEDIF(AI27,AsOfDate,"ym")&amp;"m "&amp;DATEDIF(AI27,AsOfDate,"md")&amp;"d"))</f>
        <v/>
      </c>
      <c r="N27" s="17" t="str">
        <f aca="false">IF(AH27=0,"",O27*HoursPerDay)</f>
        <v/>
      </c>
      <c r="O27" s="17" t="str">
        <f aca="false">IF(AH27=0,"",MAX(0,BA27-BN27))</f>
        <v/>
      </c>
      <c r="P27" s="18"/>
      <c r="Q27" s="16" t="str">
        <f aca="false">IF(AH27=0,"",IF(AJ27&lt;2,"",AN27&amp;" to "&amp;AO27&amp;" on "&amp;TEXT(AL27,"dd/mm/yyyy")&amp;IF(AL27&gt;AsOfDate," (future)",IF(AQ27=AR27,"",IF(AR27="None"," - STOPPED accruing",IF(AQ27="None"," - commencement for Bonus Leave"," - pathway changed"))))&amp;IF(AJ27&lt;3,"","; "&amp;AO27&amp;" to "&amp;AP27&amp;" on "&amp;TEXT(AM27,"dd/mm/yyyy")&amp;IF(AM27&gt;AsOfDate," (future)",IF(AR27=AS27,"",IF(AS27="None"," - STOPPED accruing",IF(AR27="None"," - commencement for Bonus Leave"," - pathway changed")))))))</f>
        <v/>
      </c>
      <c r="R27" s="16" t="str">
        <f aca="false">IF(AH27=0,"",IF(AT27="None",IF(O27&gt;0,"No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IF(AH27=0,"",IF(AT27="None","",EDATE(AI27,BC27)))</f>
        <v/>
      </c>
      <c r="T27" s="17" t="str">
        <f aca="false">IF(AH27=0,"",IF(NOT(LH_Ready),"",IF(AI27&gt;PFYDate,0,IF(LH_ColPeriod=0,W27-U27+V27,SUMIFS(INDEX(LH_Data,0,LH_ColAcc),INDEX(LH_Data,0,LH_ColFirst),$A27,INDEX(LH_Data,0,LH_ColSur),$B27,INDEX(LH_Data,0,LH_ColCat),BonusCat,INDEX(LH_Data,0,LH_ColPeriod),LH_OpenLabel)*UnitFactor))))</f>
        <v/>
      </c>
      <c r="U27" s="17" t="str">
        <f aca="false">IF(AH27=0,"",IF(NOT(LH_Ready),"",SUMIFS(INDEX(LH_Data,0,LH_ColAcc),INDEX(LH_Data,0,LH_ColFirst),$A27,INDEX(LH_Data,0,LH_ColSur),$B27,INDEX(LH_Data,0,LH_ColCat),BonusCat,INDEX(LH_Data,0,LH_ColStart),"&gt;="&amp;AI27)*UnitFactor))</f>
        <v/>
      </c>
      <c r="V27" s="17" t="str">
        <f aca="false">IF(AH27=0,"",IF(NOT(LH_Ready),"",SUMIFS(INDEX(LH_Data,0,LH_ColTaken),INDEX(LH_Data,0,LH_ColFirst),$A27,INDEX(LH_Data,0,LH_ColSur),$B27,INDEX(LH_Data,0,LH_ColCat),BonusCat,INDEX(LH_Data,0,LH_ColStart),"&gt;="&amp;AI27)*UnitFactor))</f>
        <v/>
      </c>
      <c r="W27" s="17" t="str">
        <f aca="false">IF(AH27=0,"",IF(NOT(LH_Ready),"",IF(BE27=0,0,INDEX(INDEX(LH_Data,0,LH_ColClose),BE27-1)*UnitFactor)))</f>
        <v/>
      </c>
      <c r="X27" s="17" t="str">
        <f aca="false">IF(AH27=0,"",(MAX(0,BA27-BN27)-MAX(0,BB27-BN27))*HoursPerDay)</f>
        <v/>
      </c>
      <c r="Y27" s="17" t="str">
        <f aca="false">IF(AH27=0,"",IF(NOT(LH_Ready),"",IF(BD27=0,N27,IF(PFYDate&lt;$F27,N27-N(T27)-N(U27),X27-N(U27)))))</f>
        <v/>
      </c>
      <c r="Z27" s="16" t="str">
        <f aca="false">IF(OR(AH27=0,Y27=""),"",IF(Y27&gt;0,"Yes","No"))</f>
        <v/>
      </c>
      <c r="AA27" s="16" t="str">
        <f aca="false">IF(AH27=0,IF(LEN($A27&amp;$B27)=0,"","FIX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month")&amp;IF(BD27=0,";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EH)",""),IF(AT27="None",R27,"Not yet - first day on "&amp;TEXT(S27,"dd/mm/yyyy")))))))))</f>
        <v/>
      </c>
      <c r="AB27" s="17" t="str">
        <f aca="false">IF(OR(AH27=0,T27=""),"",MAX(0,BB27-BN27)*HoursPerDay-T27)</f>
        <v/>
      </c>
      <c r="AC27" s="16" t="str">
        <f aca="false">IF(AH27=0,"",BD27)</f>
        <v/>
      </c>
      <c r="AD27" s="16" t="str">
        <f aca="false">IF(AH27=0,"",TRIM(IF(OR(ISTEXT($F27),ISTEXT($H27),ISTEXT($I27),ISTEXT($G27),ISTEXT($J27),ISTEXT($D27)),"A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J27&gt;=1,IF(AJ27&gt;=3,AP27,IF(AJ27=2,AO27,AN27))&lt;&gt;IF($C27="","",IF(OR(ISNUMBER(SEARCH("full",$C27)),UPPER(TRIM($C27))="FT",UPPER(TRIM($C27))="FTE"),"Full-Time",IF(OR(ISNUMBER(SEARCH("part",$C27)),UPPER(TRIM($C27))="PT",UPPER(TRIM($C27))="PTE"),"Part-Time",IF(OR(ISNUMBER(SEARCH("cas",$C27)),UPPER(TRIM($C27))="CAS"),"Casual","Unknown"))))),"EmploymentType does not match latest start date ("&amp;IF(AJ27&gt;=3,AP27,IF(AJ27=2,AO27,AN27))&amp;"). ","")&amp;IF(AND(AJ27&gt;=1,AK27&lt;&gt;$F27),"Earliest type date should equal StartDate. ","")&amp;IF(AND(AJ27&gt;=2,AK27=AL27),"Two types start on the same date. ","")&amp;IF(AND(OR(ISNUMBER(SEARCH("part",$C27)),UPPER(TRIM($C27))="PT",UPPER(TRIM($C27))="PTE"),$P27=""),"Part-time: enter PT Hrs/Week (blank = 24+). ","")))</f>
        <v/>
      </c>
      <c r="AE27" s="17" t="str">
        <f aca="false">IF(AH27=0,"",O27-MAX(0,BI27-BN27))</f>
        <v/>
      </c>
      <c r="AF27" s="14" t="str">
        <f aca="false">IF(OR(AH27=0,AE27="",N(AE27)=0,BJ27=""),"",EDATE(AI27,BJ27))</f>
        <v/>
      </c>
      <c r="AG27" s="12"/>
      <c r="AH27" s="16" t="n">
        <f aca="false">IF(OR(LEN($A27&amp;$B27)=0,$F27=""),0,1)</f>
        <v>0</v>
      </c>
      <c r="AI27" s="14" t="str">
        <f aca="false">IF(AH27=0,"",IF($J27&lt;&gt;"",$J27,IF(OR(CasualCounts="Yes",COUNT($G27:$I27)=0,COUNT($H27:$I27)=0),$F27,MIN($H27:$I27))))</f>
        <v/>
      </c>
      <c r="AJ27" s="16" t="str">
        <f aca="false">IF(AH27=0,"",COUNT($G27:$I27))</f>
        <v/>
      </c>
      <c r="AK27" s="14" t="str">
        <f aca="false">IF(AH27=0,"",IFERROR(SMALL($G27:$I27,1),""))</f>
        <v/>
      </c>
      <c r="AL27" s="14" t="str">
        <f aca="false">IF(AH27=0,"",IFERROR(SMALL($G27:$I27,2),""))</f>
        <v/>
      </c>
      <c r="AM27" s="14" t="str">
        <f aca="false">IF(AH27=0,"",IFERROR(SMALL($G27:$I27,3),""))</f>
        <v/>
      </c>
      <c r="AN27" s="16" t="str">
        <f aca="false">IF(AH27=0,"",IF(AK27="","",IF(AK27=$H27,"Part-Time",IF(AK27=$I27,"Full-Time","Casual"))))</f>
        <v/>
      </c>
      <c r="AO27" s="16" t="str">
        <f aca="false">IF(AH27=0,"",IF(AL27="","",IF(AL27=$H27,"Part-Time",IF(AL27=$I27,"Full-Time","Casual"))))</f>
        <v/>
      </c>
      <c r="AP27" s="16" t="str">
        <f aca="false">IF(AH27=0,"",IF(AM27="","",IF(AM27=$H27,"Part-Time",IF(AM27=$I27,"Full-Time","Casual"))))</f>
        <v/>
      </c>
      <c r="AQ27" s="16" t="str">
        <f aca="false">IF(AH27=0,"",IF(AJ27=0,IF(OR(ISNUMBER(SEARCH("full",$C27)),UPPER(TRIM($C27))="FT",UPPER(TRIM($C27))="FTE"),"FT",IF(AND(OR(ISNUMBER(SEARCH("part",$C27)),UPPER(TRIM($C27))="PT",UPPER(TRIM($C27))="PTE"),OR($P27="",N($P27)&gt;=PT_MinHours)),"PT","None")),IF(OR(ISNUMBER(SEARCH("full",AN27)),UPPER(TRIM(AN27))="FT",UPPER(TRIM(AN27))="FTE"),"FT",IF(AND(OR(ISNUMBER(SEARCH("part",AN27)),UPPER(TRIM(AN27))="PT",UPPER(TRIM(AN27))="PTE"),OR($P27="",N($P27)&gt;=PT_MinHours)),"PT","None"))))</f>
        <v/>
      </c>
      <c r="AR27" s="16" t="str">
        <f aca="false">IF(AH27=0,"",IF(AJ27&lt;2,"",IF(OR(ISNUMBER(SEARCH("full",AO27)),UPPER(TRIM(AO27))="FT",UPPER(TRIM(AO27))="FTE"),"FT",IF(AND(OR(ISNUMBER(SEARCH("part",AO27)),UPPER(TRIM(AO27))="PT",UPPER(TRIM(AO27))="PTE"),OR($P27="",N($P27)&gt;=PT_MinHours)),"PT","None"))))</f>
        <v/>
      </c>
      <c r="AS27" s="16" t="str">
        <f aca="false">IF(AH27=0,"",IF(AJ27&lt;3,"",IF(OR(ISNUMBER(SEARCH("full",AP27)),UPPER(TRIM(AP27))="FT",UPPER(TRIM(AP27))="FTE"),"FT",IF(AND(OR(ISNUMBER(SEARCH("part",AP27)),UPPER(TRIM(AP27))="PT",UPPER(TRIM(AP27))="PTE"),OR($P27="",N($P27)&gt;=PT_MinHours)),"PT","None"))))</f>
        <v/>
      </c>
      <c r="AT27" s="16" t="str">
        <f aca="false">IF(AH27=0,"",IF(AND(AJ27&gt;=3,AM27&lt;=AsOfDate),AS27,IF(AND(AJ27&gt;=2,AL27&lt;=AsOfDate),AR27,AQ27)))</f>
        <v/>
      </c>
      <c r="AU27" s="16" t="str">
        <f aca="false">IF(AH27=0,"",IF(AsOfDate&lt;AI27,-1,12*(YEAR(AsOfDate)-YEAR(AI27))+MONTH(AsOfDate)-MONTH(AI27)-IF(DAY(AsOfDate)&lt;MIN(DAY(AI27),DAY(EOMONTH(AsOfDate,0))),1,0)))</f>
        <v/>
      </c>
      <c r="AV27" s="16" t="str">
        <f aca="false">IF(AH27=0,"",IF(OR(AJ27&lt;2,AL27&gt;AsOfDate),AU27,IF((AL27-1)&lt;AI27,-1,12*(YEAR((AL27-1))-YEAR(AI27))+MONTH((AL27-1))-MONTH(AI27)-IF(DAY((AL27-1))&lt;MIN(DAY(AI27),DAY(EOMONTH((AL27-1),0))),1,0))))</f>
        <v/>
      </c>
      <c r="AW27" s="16" t="str">
        <f aca="false">IF(AH27=0,"",IF(OR(AJ27&lt;3,AM27&gt;AsOfDate),AU27,IF((AM27-1)&lt;AI27,-1,12*(YEAR((AM27-1))-YEAR(AI27))+MONTH((AM27-1))-MONTH(AI27)-IF(DAY((AM27-1))&lt;MIN(DAY(AI27),DAY(EOMONTH((AM27-1),0))),1,0))))</f>
        <v/>
      </c>
      <c r="AX27" s="16" t="str">
        <f aca="false">IF(AH27=0,"",IF(PFYDate&lt;AI27,-1,12*(YEAR(PFYDate)-YEAR(AI27))+MONTH(PFYDate)-MONTH(AI27)-IF(DAY(PFYDate)&lt;MIN(DAY(AI27),DAY(EOMONTH(PFYDate,0))),1,0)))</f>
        <v/>
      </c>
      <c r="AY27" s="16" t="str">
        <f aca="false">IF(AH27=0,"",IF(OR(AJ27&lt;2,AL27&gt;PFYDate),AX27,IF((AL27-1)&lt;AI27,-1,12*(YEAR((AL27-1))-YEAR(AI27))+MONTH((AL27-1))-MONTH(AI27)-IF(DAY((AL27-1))&lt;MIN(DAY(AI27),DAY(EOMONTH((AL27-1),0))),1,0))))</f>
        <v/>
      </c>
      <c r="AZ27" s="16" t="str">
        <f aca="false">IF(AH27=0,"",IF(OR(AJ27&lt;3,AM27&gt;PFYDate),AX27,IF((AM27-1)&lt;AI27,-1,12*(YEAR((AM27-1))-YEAR(AI27))+MONTH((AM27-1))-MONTH(AI27)-IF(DAY((AM27-1))&lt;MIN(DAY(AI27),DAY(EOMONTH((AM27-1),0))),1,0))))</f>
        <v/>
      </c>
      <c r="BA27" s="16" t="str">
        <f aca="false">IF(AH27=0,"",IF(AQ27="FT",IF(AV27&lt;FT_First,0,IF(AV27&lt;FT_Y5,1+INT((AV27-FT_First)/FT_Int1),FT_PreY5+FT_PerYear*INT((AV27-FT_Y5)/12)+FT_AnnivDays+INT(MOD(AV27-FT_Y5,12)/FT_Int2)-IF(EDATE(AI27,FT_Y5)&lt;PolicyDate,FT_AnnivDays-1,0))),IF(AQ27="PT",IF(AV27&lt;PT_First,0,1+INT((AV27-PT_First)/PT_Int)),0))+IF(AND(AJ27&gt;=2,AL27&lt;=AsOfDate),IF(AR27="FT",IF(AW27&lt;FT_First,0,IF(AW27&lt;FT_Y5,1+INT((AW27-FT_First)/FT_Int1),FT_PreY5+FT_PerYear*INT((AW27-FT_Y5)/12)+FT_AnnivDays+INT(MOD(AW27-FT_Y5,12)/FT_Int2)-IF(EDATE(AI27,FT_Y5)&lt;PolicyDate,FT_AnnivDays-1,0))),IF(AR27="PT",IF(AW27&lt;PT_First,0,1+INT((AW27-PT_First)/PT_Int)),0))-IF(AR27="FT",IF(AV27&lt;FT_First,0,IF(AV27&lt;FT_Y5,1+INT((AV27-FT_First)/FT_Int1),FT_PreY5+FT_PerYear*INT((AV27-FT_Y5)/12)+FT_AnnivDays+INT(MOD(AV27-FT_Y5,12)/FT_Int2)-IF(EDATE(AI27,FT_Y5)&lt;PolicyDate,FT_AnnivDays-1,0))),IF(AR27="PT",IF(AV27&lt;PT_First,0,1+INT((AV27-PT_First)/PT_Int)),0)),0)+IF(AND(AJ27&gt;=3,AM27&lt;=AsOfDate),IF(AS27="FT",IF(AU27&lt;FT_First,0,IF(AU27&lt;FT_Y5,1+INT((AU27-FT_First)/FT_Int1),FT_PreY5+FT_PerYear*INT((AU27-FT_Y5)/12)+FT_AnnivDays+INT(MOD(AU27-FT_Y5,12)/FT_Int2)-IF(EDATE(AI27,FT_Y5)&lt;PolicyDate,FT_AnnivDays-1,0))),IF(AS27="PT",IF(AU27&lt;PT_First,0,1+INT((AU27-PT_First)/PT_Int)),0))-IF(AS27="FT",IF(AW27&lt;FT_First,0,IF(AW27&lt;FT_Y5,1+INT((AW27-FT_First)/FT_Int1),FT_PreY5+FT_PerYear*INT((AW27-FT_Y5)/12)+FT_AnnivDays+INT(MOD(AW27-FT_Y5,12)/FT_Int2)-IF(EDATE(AI27,FT_Y5)&lt;PolicyDate,FT_AnnivDays-1,0))),IF(AS27="PT",IF(AW27&lt;PT_First,0,1+INT((AW27-PT_First)/PT_Int)),0)),0))</f>
        <v/>
      </c>
      <c r="BB27" s="16" t="str">
        <f aca="false">IF(AH27=0,"",IF(AQ27="FT",IF(AY27&lt;FT_First,0,IF(AY27&lt;FT_Y5,1+INT((AY27-FT_First)/FT_Int1),FT_PreY5+FT_PerYear*INT((AY27-FT_Y5)/12)+FT_AnnivDays+INT(MOD(AY27-FT_Y5,12)/FT_Int2)-IF(EDATE(AI27,FT_Y5)&lt;PolicyDate,FT_AnnivDays-1,0))),IF(AQ27="PT",IF(AY27&lt;PT_First,0,1+INT((AY27-PT_First)/PT_Int)),0))+IF(AND(AJ27&gt;=2,AL27&lt;=PFYDate),IF(AR27="FT",IF(AZ27&lt;FT_First,0,IF(AZ27&lt;FT_Y5,1+INT((AZ27-FT_First)/FT_Int1),FT_PreY5+FT_PerYear*INT((AZ27-FT_Y5)/12)+FT_AnnivDays+INT(MOD(AZ27-FT_Y5,12)/FT_Int2)-IF(EDATE(AI27,FT_Y5)&lt;PolicyDate,FT_AnnivDays-1,0))),IF(AR27="PT",IF(AZ27&lt;PT_First,0,1+INT((AZ27-PT_First)/PT_Int)),0))-IF(AR27="FT",IF(AY27&lt;FT_First,0,IF(AY27&lt;FT_Y5,1+INT((AY27-FT_First)/FT_Int1),FT_PreY5+FT_PerYear*INT((AY27-FT_Y5)/12)+FT_AnnivDays+INT(MOD(AY27-FT_Y5,12)/FT_Int2)-IF(EDATE(AI27,FT_Y5)&lt;PolicyDate,FT_AnnivDays-1,0))),IF(AR27="PT",IF(AY27&lt;PT_First,0,1+INT((AY27-PT_First)/PT_Int)),0)),0)+IF(AND(AJ27&gt;=3,AM27&lt;=PFYDate),IF(AS27="FT",IF(AX27&lt;FT_First,0,IF(AX27&lt;FT_Y5,1+INT((AX27-FT_First)/FT_Int1),FT_PreY5+FT_PerYear*INT((AX27-FT_Y5)/12)+FT_AnnivDays+INT(MOD(AX27-FT_Y5,12)/FT_Int2)-IF(EDATE(AI27,FT_Y5)&lt;PolicyDate,FT_AnnivDays-1,0))),IF(AS27="PT",IF(AX27&lt;PT_First,0,1+INT((AX27-PT_First)/PT_Int)),0))-IF(AS27="FT",IF(AZ27&lt;FT_First,0,IF(AZ27&lt;FT_Y5,1+INT((AZ27-FT_First)/FT_Int1),FT_PreY5+FT_PerYear*INT((AZ27-FT_Y5)/12)+FT_AnnivDays+INT(MOD(AZ27-FT_Y5,12)/FT_Int2)-IF(EDATE(AI27,FT_Y5)&lt;PolicyDate,FT_AnnivDays-1,0))),IF(AS27="PT",IF(AZ27&lt;PT_First,0,1+INT((AZ27-PT_First)/PT_Int)),0)),0))</f>
        <v/>
      </c>
      <c r="BC27" s="16" t="str">
        <f aca="false">IF(AH27=0,"",IF(AT27="FT",IF(AU27&lt;FT_First,FT_First,IF(AU27&lt;FT_Y5,MIN(FT_Y5,FT_First+FT_Int1*(INT((AU27-FT_First)/FT_Int1)+1)),FT_Y5+12*INT((AU27-FT_Y5)/12)+FT_Int2*(INT(MOD(AU27-FT_Y5,12)/FT_Int2)+1))),IF(AT27="PT",IF(AU27&lt;PT_First,PT_First,PT_First+PT_Int*(INT((AU27-PT_First)/PT_Int)+1)),"")))</f>
        <v/>
      </c>
      <c r="BD27" s="16" t="str">
        <f aca="false">IF(AH27=0,"",IF(NOT(LH_Ready),0,COUNTIFS(INDEX(LH_Data,0,LH_ColFirst),$A27,INDEX(LH_Data,0,LH_ColSur),$B27,INDEX(LH_Data,0,LH_ColCat),BonusCat)))</f>
        <v/>
      </c>
      <c r="BE27" s="16" t="str">
        <f aca="false">IF(AH27=0,"",IF(OR(NOT(LH_Ready),BD27=0),0,SUMPRODUCT(MAX((INDEX(LH_Data,0,LH_ColFirst)=$A27)*(INDEX(LH_Data,0,LH_ColSur)=$B27)*(INDEX(LH_Data,0,LH_ColCat)=BonusCat)*ROW(LH_Data)))))</f>
        <v/>
      </c>
      <c r="BF27" s="16" t="str">
        <f aca="false">IF(AH27=0,"",IF(EOMONTH(AsOfDate,-1)&lt;AI27,-1,12*(YEAR(EOMONTH(AsOfDate,-1))-YEAR(AI27))+MONTH(EOMONTH(AsOfDate,-1))-MONTH(AI27)-IF(DAY(EOMONTH(AsOfDate,-1))&lt;MIN(DAY(AI27),DAY(EOMONTH(EOMONTH(AsOfDate,-1),0))),1,0)))</f>
        <v/>
      </c>
      <c r="BG27" s="16" t="str">
        <f aca="false">IF(AH27=0,"",IF(OR(AJ27&lt;2,AL27&gt;EOMONTH(AsOfDate,-1)),BF27,IF((AL27-1)&lt;AI27,-1,12*(YEAR((AL27-1))-YEAR(AI27))+MONTH((AL27-1))-MONTH(AI27)-IF(DAY((AL27-1))&lt;MIN(DAY(AI27),DAY(EOMONTH((AL27-1),0))),1,0))))</f>
        <v/>
      </c>
      <c r="BH27" s="16" t="str">
        <f aca="false">IF(AH27=0,"",IF(OR(AJ27&lt;3,AM27&gt;EOMONTH(AsOfDate,-1)),BF27,IF((AM27-1)&lt;AI27,-1,12*(YEAR((AM27-1))-YEAR(AI27))+MONTH((AM27-1))-MONTH(AI27)-IF(DAY((AM27-1))&lt;MIN(DAY(AI27),DAY(EOMONTH((AM27-1),0))),1,0))))</f>
        <v/>
      </c>
      <c r="BI27" s="16" t="str">
        <f aca="false">IF(AH27=0,"",IF(AQ27="FT",IF(BG27&lt;FT_First,0,IF(BG27&lt;FT_Y5,1+INT((BG27-FT_First)/FT_Int1),FT_PreY5+FT_PerYear*INT((BG27-FT_Y5)/12)+FT_AnnivDays+INT(MOD(BG27-FT_Y5,12)/FT_Int2)-IF(EDATE(AI27,FT_Y5)&lt;PolicyDate,FT_AnnivDays-1,0))),IF(AQ27="PT",IF(BG27&lt;PT_First,0,1+INT((BG27-PT_First)/PT_Int)),0))+IF(AND(AJ27&gt;=2,AL27&lt;=EOMONTH(AsOfDate,-1)),IF(AR27="FT",IF(BH27&lt;FT_First,0,IF(BH27&lt;FT_Y5,1+INT((BH27-FT_First)/FT_Int1),FT_PreY5+FT_PerYear*INT((BH27-FT_Y5)/12)+FT_AnnivDays+INT(MOD(BH27-FT_Y5,12)/FT_Int2)-IF(EDATE(AI27,FT_Y5)&lt;PolicyDate,FT_AnnivDays-1,0))),IF(AR27="PT",IF(BH27&lt;PT_First,0,1+INT((BH27-PT_First)/PT_Int)),0))-IF(AR27="FT",IF(BG27&lt;FT_First,0,IF(BG27&lt;FT_Y5,1+INT((BG27-FT_First)/FT_Int1),FT_PreY5+FT_PerYear*INT((BG27-FT_Y5)/12)+FT_AnnivDays+INT(MOD(BG27-FT_Y5,12)/FT_Int2)-IF(EDATE(AI27,FT_Y5)&lt;PolicyDate,FT_AnnivDays-1,0))),IF(AR27="PT",IF(BG27&lt;PT_First,0,1+INT((BG27-PT_First)/PT_Int)),0)),0)+IF(AND(AJ27&gt;=3,AM27&lt;=EOMONTH(AsOfDate,-1)),IF(AS27="FT",IF(BF27&lt;FT_First,0,IF(BF27&lt;FT_Y5,1+INT((BF27-FT_First)/FT_Int1),FT_PreY5+FT_PerYear*INT((BF27-FT_Y5)/12)+FT_AnnivDays+INT(MOD(BF27-FT_Y5,12)/FT_Int2)-IF(EDATE(AI27,FT_Y5)&lt;PolicyDate,FT_AnnivDays-1,0))),IF(AS27="PT",IF(BF27&lt;PT_First,0,1+INT((BF27-PT_First)/PT_Int)),0))-IF(AS27="FT",IF(BH27&lt;FT_First,0,IF(BH27&lt;FT_Y5,1+INT((BH27-FT_First)/FT_Int1),FT_PreY5+FT_PerYear*INT((BH27-FT_Y5)/12)+FT_AnnivDays+INT(MOD(BH27-FT_Y5,12)/FT_Int2)-IF(EDATE(AI27,FT_Y5)&lt;PolicyDate,FT_AnnivDays-1,0))),IF(AS27="PT",IF(BH27&lt;PT_First,0,1+INT((BH27-PT_First)/PT_Int)),0)),0))</f>
        <v/>
      </c>
      <c r="BJ27" s="16" t="str">
        <f aca="false">IF(AH27=0,"",IF(AT27="FT",IF(AU27&lt;FT_First,"",IF(AU27&lt;FT_Y5,FT_First+FT_Int1*INT((AU27-FT_First)/FT_Int1),FT_Y5+FT_Int2*INT((AU27-FT_Y5)/FT_Int2))),IF(AT27="PT",IF(AU27&lt;PT_First,"",PT_First+PT_Int*INT((AU27-PT_First)/PT_Int)),"")))</f>
        <v/>
      </c>
      <c r="BK27" s="16" t="str">
        <f aca="false">IF(AH27=0,"",IF((SchemeStart-1)&lt;AI27,-1,12*(YEAR((SchemeStart-1))-YEAR(AI27))+MONTH((SchemeStart-1))-MONTH(AI27)-IF(DAY((SchemeStart-1))&lt;MIN(DAY(AI27),DAY(EOMONTH((SchemeStart-1),0))),1,0)))</f>
        <v/>
      </c>
      <c r="BL27" s="16" t="str">
        <f aca="false">IF(AH27=0,"",IF(OR(AJ27&lt;2,AL27&gt;(SchemeStart-1)),BK27,IF((AL27-1)&lt;AI27,-1,12*(YEAR((AL27-1))-YEAR(AI27))+MONTH((AL27-1))-MONTH(AI27)-IF(DAY((AL27-1))&lt;MIN(DAY(AI27),DAY(EOMONTH((AL27-1),0))),1,0))))</f>
        <v/>
      </c>
      <c r="BM27" s="16" t="str">
        <f aca="false">IF(AH27=0,"",IF(OR(AJ27&lt;3,AM27&gt;(SchemeStart-1)),BK27,IF((AM27-1)&lt;AI27,-1,12*(YEAR((AM27-1))-YEAR(AI27))+MONTH((AM27-1))-MONTH(AI27)-IF(DAY((AM27-1))&lt;MIN(DAY(AI27),DAY(EOMONTH((AM27-1),0))),1,0))))</f>
        <v/>
      </c>
      <c r="BN27" s="16" t="str">
        <f aca="false">IF(AH27=0,"",IF(AQ27="FT",IF(BL27&lt;FT_First,0,IF(BL27&lt;FT_Y5,1+INT((BL27-FT_First)/FT_Int1),FT_PreY5+FT_PerYear*INT((BL27-FT_Y5)/12)+FT_AnnivDays+INT(MOD(BL27-FT_Y5,12)/FT_Int2)-IF(EDATE(AI27,FT_Y5)&lt;PolicyDate,FT_AnnivDays-1,0))),IF(AQ27="PT",IF(BL27&lt;PT_First,0,1+INT((BL27-PT_First)/PT_Int)),0))+IF(AND(AJ27&gt;=2,AL27&lt;=(SchemeStart-1)),IF(AR27="FT",IF(BM27&lt;FT_First,0,IF(BM27&lt;FT_Y5,1+INT((BM27-FT_First)/FT_Int1),FT_PreY5+FT_PerYear*INT((BM27-FT_Y5)/12)+FT_AnnivDays+INT(MOD(BM27-FT_Y5,12)/FT_Int2)-IF(EDATE(AI27,FT_Y5)&lt;PolicyDate,FT_AnnivDays-1,0))),IF(AR27="PT",IF(BM27&lt;PT_First,0,1+INT((BM27-PT_First)/PT_Int)),0))-IF(AR27="FT",IF(BL27&lt;FT_First,0,IF(BL27&lt;FT_Y5,1+INT((BL27-FT_First)/FT_Int1),FT_PreY5+FT_PerYear*INT((BL27-FT_Y5)/12)+FT_AnnivDays+INT(MOD(BL27-FT_Y5,12)/FT_Int2)-IF(EDATE(AI27,FT_Y5)&lt;PolicyDate,FT_AnnivDays-1,0))),IF(AR27="PT",IF(BL27&lt;PT_First,0,1+INT((BL27-PT_First)/PT_Int)),0)),0)+IF(AND(AJ27&gt;=3,AM27&lt;=(SchemeStart-1)),IF(AS27="FT",IF(BK27&lt;FT_First,0,IF(BK27&lt;FT_Y5,1+INT((BK27-FT_First)/FT_Int1),FT_PreY5+FT_PerYear*INT((BK27-FT_Y5)/12)+FT_AnnivDays+INT(MOD(BK27-FT_Y5,12)/FT_Int2)-IF(EDATE(AI27,FT_Y5)&lt;PolicyDate,FT_AnnivDays-1,0))),IF(AS27="PT",IF(BK27&lt;PT_First,0,1+INT((BK27-PT_First)/PT_Int)),0))-IF(AS27="FT",IF(BM27&lt;FT_First,0,IF(BM27&lt;FT_Y5,1+INT((BM27-FT_First)/FT_Int1),FT_PreY5+FT_PerYear*INT((BM27-FT_Y5)/12)+FT_AnnivDays+INT(MOD(BM27-FT_Y5,12)/FT_Int2)-IF(EDATE(AI27,FT_Y5)&lt;PolicyDate,FT_AnnivDays-1,0))),IF(AS27="PT",IF(BM27&lt;PT_First,0,1+INT((BM27-PT_First)/PT_Int)),0)),0))</f>
        <v/>
      </c>
      <c r="BO27" s="0" t="str">
        <f aca="false">IF(LEN($A27&amp;$B27)=0,"",$A27&amp;" "&amp;$B27)</f>
        <v/>
      </c>
    </row>
    <row r="28" customFormat="false" ht="15" hidden="false" customHeight="false" outlineLevel="0" collapsed="false">
      <c r="A28" s="12"/>
      <c r="B28" s="12"/>
      <c r="C28" s="12"/>
      <c r="D28" s="13"/>
      <c r="E28" s="14" t="str">
        <f aca="false">IF(OR(AH28=0,$D28=""),"",DATE(YEAR(AsOfDate)+IF(DATE(YEAR(AsOfDate),MONTH($D28),DAY($D28))&lt;=AsOfDate,1,0),MONTH($D28),DAY($D28)))</f>
        <v/>
      </c>
      <c r="F28" s="13"/>
      <c r="G28" s="13"/>
      <c r="H28" s="13"/>
      <c r="I28" s="13"/>
      <c r="J28" s="13"/>
      <c r="K28" s="14" t="str">
        <f aca="false">IF(AH28=0,"",DATE(YEAR(AsOfDate)+IF(DATE(YEAR(AsOfDate),MONTH(AI28),DAY(AI28))&lt;=AsOfDate,1,0),MONTH(AI28),DAY(AI28)))</f>
        <v/>
      </c>
      <c r="L28" s="15" t="str">
        <f aca="false">IF(AH28=0,"",ROUND((AsOfDate-AI28)/365.25,1))</f>
        <v/>
      </c>
      <c r="M28" s="16" t="str">
        <f aca="false">IF(AH28=0,"",IF(AsOfDate&lt;AI28,"-",DATEDIF(AI28,AsOfDate,"y")&amp;"y "&amp;DATEDIF(AI28,AsOfDate,"ym")&amp;"m "&amp;DATEDIF(AI28,AsOfDate,"md")&amp;"d"))</f>
        <v/>
      </c>
      <c r="N28" s="17" t="str">
        <f aca="false">IF(AH28=0,"",O28*HoursPerDay)</f>
        <v/>
      </c>
      <c r="O28" s="17" t="str">
        <f aca="false">IF(AH28=0,"",MAX(0,BA28-BN28))</f>
        <v/>
      </c>
      <c r="P28" s="18"/>
      <c r="Q28" s="16" t="str">
        <f aca="false">IF(AH28=0,"",IF(AJ28&lt;2,"",AN28&amp;" to "&amp;AO28&amp;" on "&amp;TEXT(AL28,"dd/mm/yyyy")&amp;IF(AL28&gt;AsOfDate," (future)",IF(AQ28=AR28,"",IF(AR28="None"," - STOPPED accruing",IF(AQ28="None"," - commencement for Bonus Leave"," - pathway changed"))))&amp;IF(AJ28&lt;3,"","; "&amp;AO28&amp;" to "&amp;AP28&amp;" on "&amp;TEXT(AM28,"dd/mm/yyyy")&amp;IF(AM28&gt;AsOfDate," (future)",IF(AR28=AS28,"",IF(AS28="None"," - STOPPED accruing",IF(AR28="None"," - commencement for Bonus Leave"," - pathway changed")))))))</f>
        <v/>
      </c>
      <c r="R28" s="16" t="str">
        <f aca="false">IF(AH28=0,"",IF(AT28="None",IF(O28&gt;0,"No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IF(AH28=0,"",IF(AT28="None","",EDATE(AI28,BC28)))</f>
        <v/>
      </c>
      <c r="T28" s="17" t="str">
        <f aca="false">IF(AH28=0,"",IF(NOT(LH_Ready),"",IF(AI28&gt;PFYDate,0,IF(LH_ColPeriod=0,W28-U28+V28,SUMIFS(INDEX(LH_Data,0,LH_ColAcc),INDEX(LH_Data,0,LH_ColFirst),$A28,INDEX(LH_Data,0,LH_ColSur),$B28,INDEX(LH_Data,0,LH_ColCat),BonusCat,INDEX(LH_Data,0,LH_ColPeriod),LH_OpenLabel)*UnitFactor))))</f>
        <v/>
      </c>
      <c r="U28" s="17" t="str">
        <f aca="false">IF(AH28=0,"",IF(NOT(LH_Ready),"",SUMIFS(INDEX(LH_Data,0,LH_ColAcc),INDEX(LH_Data,0,LH_ColFirst),$A28,INDEX(LH_Data,0,LH_ColSur),$B28,INDEX(LH_Data,0,LH_ColCat),BonusCat,INDEX(LH_Data,0,LH_ColStart),"&gt;="&amp;AI28)*UnitFactor))</f>
        <v/>
      </c>
      <c r="V28" s="17" t="str">
        <f aca="false">IF(AH28=0,"",IF(NOT(LH_Ready),"",SUMIFS(INDEX(LH_Data,0,LH_ColTaken),INDEX(LH_Data,0,LH_ColFirst),$A28,INDEX(LH_Data,0,LH_ColSur),$B28,INDEX(LH_Data,0,LH_ColCat),BonusCat,INDEX(LH_Data,0,LH_ColStart),"&gt;="&amp;AI28)*UnitFactor))</f>
        <v/>
      </c>
      <c r="W28" s="17" t="str">
        <f aca="false">IF(AH28=0,"",IF(NOT(LH_Ready),"",IF(BE28=0,0,INDEX(INDEX(LH_Data,0,LH_ColClose),BE28-1)*UnitFactor)))</f>
        <v/>
      </c>
      <c r="X28" s="17" t="str">
        <f aca="false">IF(AH28=0,"",(MAX(0,BA28-BN28)-MAX(0,BB28-BN28))*HoursPerDay)</f>
        <v/>
      </c>
      <c r="Y28" s="17" t="str">
        <f aca="false">IF(AH28=0,"",IF(NOT(LH_Ready),"",IF(BD28=0,N28,IF(PFYDate&lt;$F28,N28-N(T28)-N(U28),X28-N(U28)))))</f>
        <v/>
      </c>
      <c r="Z28" s="16" t="str">
        <f aca="false">IF(OR(AH28=0,Y28=""),"",IF(Y28&gt;0,"Yes","No"))</f>
        <v/>
      </c>
      <c r="AA28" s="16" t="str">
        <f aca="false">IF(AH28=0,IF(LEN($A28&amp;$B28)=0,"","FIX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month")&amp;IF(BD28=0,";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EH)",""),IF(AT28="None",R28,"Not yet - first day on "&amp;TEXT(S28,"dd/mm/yyyy")))))))))</f>
        <v/>
      </c>
      <c r="AB28" s="17" t="str">
        <f aca="false">IF(OR(AH28=0,T28=""),"",MAX(0,BB28-BN28)*HoursPerDay-T28)</f>
        <v/>
      </c>
      <c r="AC28" s="16" t="str">
        <f aca="false">IF(AH28=0,"",BD28)</f>
        <v/>
      </c>
      <c r="AD28" s="16" t="str">
        <f aca="false">IF(AH28=0,"",TRIM(IF(OR(ISTEXT($F28),ISTEXT($H28),ISTEXT($I28),ISTEXT($G28),ISTEXT($J28),ISTEXT($D28)),"A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J28&gt;=1,IF(AJ28&gt;=3,AP28,IF(AJ28=2,AO28,AN28))&lt;&gt;IF($C28="","",IF(OR(ISNUMBER(SEARCH("full",$C28)),UPPER(TRIM($C28))="FT",UPPER(TRIM($C28))="FTE"),"Full-Time",IF(OR(ISNUMBER(SEARCH("part",$C28)),UPPER(TRIM($C28))="PT",UPPER(TRIM($C28))="PTE"),"Part-Time",IF(OR(ISNUMBER(SEARCH("cas",$C28)),UPPER(TRIM($C28))="CAS"),"Casual","Unknown"))))),"EmploymentType does not match latest start date ("&amp;IF(AJ28&gt;=3,AP28,IF(AJ28=2,AO28,AN28))&amp;"). ","")&amp;IF(AND(AJ28&gt;=1,AK28&lt;&gt;$F28),"Earliest type date should equal StartDate. ","")&amp;IF(AND(AJ28&gt;=2,AK28=AL28),"Two types start on the same date. ","")&amp;IF(AND(OR(ISNUMBER(SEARCH("part",$C28)),UPPER(TRIM($C28))="PT",UPPER(TRIM($C28))="PTE"),$P28=""),"Part-time: enter PT Hrs/Week (blank = 24+). ","")))</f>
        <v/>
      </c>
      <c r="AE28" s="17" t="str">
        <f aca="false">IF(AH28=0,"",O28-MAX(0,BI28-BN28))</f>
        <v/>
      </c>
      <c r="AF28" s="14" t="str">
        <f aca="false">IF(OR(AH28=0,AE28="",N(AE28)=0,BJ28=""),"",EDATE(AI28,BJ28))</f>
        <v/>
      </c>
      <c r="AG28" s="12"/>
      <c r="AH28" s="16" t="n">
        <f aca="false">IF(OR(LEN($A28&amp;$B28)=0,$F28=""),0,1)</f>
        <v>0</v>
      </c>
      <c r="AI28" s="14" t="str">
        <f aca="false">IF(AH28=0,"",IF($J28&lt;&gt;"",$J28,IF(OR(CasualCounts="Yes",COUNT($G28:$I28)=0,COUNT($H28:$I28)=0),$F28,MIN($H28:$I28))))</f>
        <v/>
      </c>
      <c r="AJ28" s="16" t="str">
        <f aca="false">IF(AH28=0,"",COUNT($G28:$I28))</f>
        <v/>
      </c>
      <c r="AK28" s="14" t="str">
        <f aca="false">IF(AH28=0,"",IFERROR(SMALL($G28:$I28,1),""))</f>
        <v/>
      </c>
      <c r="AL28" s="14" t="str">
        <f aca="false">IF(AH28=0,"",IFERROR(SMALL($G28:$I28,2),""))</f>
        <v/>
      </c>
      <c r="AM28" s="14" t="str">
        <f aca="false">IF(AH28=0,"",IFERROR(SMALL($G28:$I28,3),""))</f>
        <v/>
      </c>
      <c r="AN28" s="16" t="str">
        <f aca="false">IF(AH28=0,"",IF(AK28="","",IF(AK28=$H28,"Part-Time",IF(AK28=$I28,"Full-Time","Casual"))))</f>
        <v/>
      </c>
      <c r="AO28" s="16" t="str">
        <f aca="false">IF(AH28=0,"",IF(AL28="","",IF(AL28=$H28,"Part-Time",IF(AL28=$I28,"Full-Time","Casual"))))</f>
        <v/>
      </c>
      <c r="AP28" s="16" t="str">
        <f aca="false">IF(AH28=0,"",IF(AM28="","",IF(AM28=$H28,"Part-Time",IF(AM28=$I28,"Full-Time","Casual"))))</f>
        <v/>
      </c>
      <c r="AQ28" s="16" t="str">
        <f aca="false">IF(AH28=0,"",IF(AJ28=0,IF(OR(ISNUMBER(SEARCH("full",$C28)),UPPER(TRIM($C28))="FT",UPPER(TRIM($C28))="FTE"),"FT",IF(AND(OR(ISNUMBER(SEARCH("part",$C28)),UPPER(TRIM($C28))="PT",UPPER(TRIM($C28))="PTE"),OR($P28="",N($P28)&gt;=PT_MinHours)),"PT","None")),IF(OR(ISNUMBER(SEARCH("full",AN28)),UPPER(TRIM(AN28))="FT",UPPER(TRIM(AN28))="FTE"),"FT",IF(AND(OR(ISNUMBER(SEARCH("part",AN28)),UPPER(TRIM(AN28))="PT",UPPER(TRIM(AN28))="PTE"),OR($P28="",N($P28)&gt;=PT_MinHours)),"PT","None"))))</f>
        <v/>
      </c>
      <c r="AR28" s="16" t="str">
        <f aca="false">IF(AH28=0,"",IF(AJ28&lt;2,"",IF(OR(ISNUMBER(SEARCH("full",AO28)),UPPER(TRIM(AO28))="FT",UPPER(TRIM(AO28))="FTE"),"FT",IF(AND(OR(ISNUMBER(SEARCH("part",AO28)),UPPER(TRIM(AO28))="PT",UPPER(TRIM(AO28))="PTE"),OR($P28="",N($P28)&gt;=PT_MinHours)),"PT","None"))))</f>
        <v/>
      </c>
      <c r="AS28" s="16" t="str">
        <f aca="false">IF(AH28=0,"",IF(AJ28&lt;3,"",IF(OR(ISNUMBER(SEARCH("full",AP28)),UPPER(TRIM(AP28))="FT",UPPER(TRIM(AP28))="FTE"),"FT",IF(AND(OR(ISNUMBER(SEARCH("part",AP28)),UPPER(TRIM(AP28))="PT",UPPER(TRIM(AP28))="PTE"),OR($P28="",N($P28)&gt;=PT_MinHours)),"PT","None"))))</f>
        <v/>
      </c>
      <c r="AT28" s="16" t="str">
        <f aca="false">IF(AH28=0,"",IF(AND(AJ28&gt;=3,AM28&lt;=AsOfDate),AS28,IF(AND(AJ28&gt;=2,AL28&lt;=AsOfDate),AR28,AQ28)))</f>
        <v/>
      </c>
      <c r="AU28" s="16" t="str">
        <f aca="false">IF(AH28=0,"",IF(AsOfDate&lt;AI28,-1,12*(YEAR(AsOfDate)-YEAR(AI28))+MONTH(AsOfDate)-MONTH(AI28)-IF(DAY(AsOfDate)&lt;MIN(DAY(AI28),DAY(EOMONTH(AsOfDate,0))),1,0)))</f>
        <v/>
      </c>
      <c r="AV28" s="16" t="str">
        <f aca="false">IF(AH28=0,"",IF(OR(AJ28&lt;2,AL28&gt;AsOfDate),AU28,IF((AL28-1)&lt;AI28,-1,12*(YEAR((AL28-1))-YEAR(AI28))+MONTH((AL28-1))-MONTH(AI28)-IF(DAY((AL28-1))&lt;MIN(DAY(AI28),DAY(EOMONTH((AL28-1),0))),1,0))))</f>
        <v/>
      </c>
      <c r="AW28" s="16" t="str">
        <f aca="false">IF(AH28=0,"",IF(OR(AJ28&lt;3,AM28&gt;AsOfDate),AU28,IF((AM28-1)&lt;AI28,-1,12*(YEAR((AM28-1))-YEAR(AI28))+MONTH((AM28-1))-MONTH(AI28)-IF(DAY((AM28-1))&lt;MIN(DAY(AI28),DAY(EOMONTH((AM28-1),0))),1,0))))</f>
        <v/>
      </c>
      <c r="AX28" s="16" t="str">
        <f aca="false">IF(AH28=0,"",IF(PFYDate&lt;AI28,-1,12*(YEAR(PFYDate)-YEAR(AI28))+MONTH(PFYDate)-MONTH(AI28)-IF(DAY(PFYDate)&lt;MIN(DAY(AI28),DAY(EOMONTH(PFYDate,0))),1,0)))</f>
        <v/>
      </c>
      <c r="AY28" s="16" t="str">
        <f aca="false">IF(AH28=0,"",IF(OR(AJ28&lt;2,AL28&gt;PFYDate),AX28,IF((AL28-1)&lt;AI28,-1,12*(YEAR((AL28-1))-YEAR(AI28))+MONTH((AL28-1))-MONTH(AI28)-IF(DAY((AL28-1))&lt;MIN(DAY(AI28),DAY(EOMONTH((AL28-1),0))),1,0))))</f>
        <v/>
      </c>
      <c r="AZ28" s="16" t="str">
        <f aca="false">IF(AH28=0,"",IF(OR(AJ28&lt;3,AM28&gt;PFYDate),AX28,IF((AM28-1)&lt;AI28,-1,12*(YEAR((AM28-1))-YEAR(AI28))+MONTH((AM28-1))-MONTH(AI28)-IF(DAY((AM28-1))&lt;MIN(DAY(AI28),DAY(EOMONTH((AM28-1),0))),1,0))))</f>
        <v/>
      </c>
      <c r="BA28" s="16" t="str">
        <f aca="false">IF(AH28=0,"",IF(AQ28="FT",IF(AV28&lt;FT_First,0,IF(AV28&lt;FT_Y5,1+INT((AV28-FT_First)/FT_Int1),FT_PreY5+FT_PerYear*INT((AV28-FT_Y5)/12)+FT_AnnivDays+INT(MOD(AV28-FT_Y5,12)/FT_Int2)-IF(EDATE(AI28,FT_Y5)&lt;PolicyDate,FT_AnnivDays-1,0))),IF(AQ28="PT",IF(AV28&lt;PT_First,0,1+INT((AV28-PT_First)/PT_Int)),0))+IF(AND(AJ28&gt;=2,AL28&lt;=AsOfDate),IF(AR28="FT",IF(AW28&lt;FT_First,0,IF(AW28&lt;FT_Y5,1+INT((AW28-FT_First)/FT_Int1),FT_PreY5+FT_PerYear*INT((AW28-FT_Y5)/12)+FT_AnnivDays+INT(MOD(AW28-FT_Y5,12)/FT_Int2)-IF(EDATE(AI28,FT_Y5)&lt;PolicyDate,FT_AnnivDays-1,0))),IF(AR28="PT",IF(AW28&lt;PT_First,0,1+INT((AW28-PT_First)/PT_Int)),0))-IF(AR28="FT",IF(AV28&lt;FT_First,0,IF(AV28&lt;FT_Y5,1+INT((AV28-FT_First)/FT_Int1),FT_PreY5+FT_PerYear*INT((AV28-FT_Y5)/12)+FT_AnnivDays+INT(MOD(AV28-FT_Y5,12)/FT_Int2)-IF(EDATE(AI28,FT_Y5)&lt;PolicyDate,FT_AnnivDays-1,0))),IF(AR28="PT",IF(AV28&lt;PT_First,0,1+INT((AV28-PT_First)/PT_Int)),0)),0)+IF(AND(AJ28&gt;=3,AM28&lt;=AsOfDate),IF(AS28="FT",IF(AU28&lt;FT_First,0,IF(AU28&lt;FT_Y5,1+INT((AU28-FT_First)/FT_Int1),FT_PreY5+FT_PerYear*INT((AU28-FT_Y5)/12)+FT_AnnivDays+INT(MOD(AU28-FT_Y5,12)/FT_Int2)-IF(EDATE(AI28,FT_Y5)&lt;PolicyDate,FT_AnnivDays-1,0))),IF(AS28="PT",IF(AU28&lt;PT_First,0,1+INT((AU28-PT_First)/PT_Int)),0))-IF(AS28="FT",IF(AW28&lt;FT_First,0,IF(AW28&lt;FT_Y5,1+INT((AW28-FT_First)/FT_Int1),FT_PreY5+FT_PerYear*INT((AW28-FT_Y5)/12)+FT_AnnivDays+INT(MOD(AW28-FT_Y5,12)/FT_Int2)-IF(EDATE(AI28,FT_Y5)&lt;PolicyDate,FT_AnnivDays-1,0))),IF(AS28="PT",IF(AW28&lt;PT_First,0,1+INT((AW28-PT_First)/PT_Int)),0)),0))</f>
        <v/>
      </c>
      <c r="BB28" s="16" t="str">
        <f aca="false">IF(AH28=0,"",IF(AQ28="FT",IF(AY28&lt;FT_First,0,IF(AY28&lt;FT_Y5,1+INT((AY28-FT_First)/FT_Int1),FT_PreY5+FT_PerYear*INT((AY28-FT_Y5)/12)+FT_AnnivDays+INT(MOD(AY28-FT_Y5,12)/FT_Int2)-IF(EDATE(AI28,FT_Y5)&lt;PolicyDate,FT_AnnivDays-1,0))),IF(AQ28="PT",IF(AY28&lt;PT_First,0,1+INT((AY28-PT_First)/PT_Int)),0))+IF(AND(AJ28&gt;=2,AL28&lt;=PFYDate),IF(AR28="FT",IF(AZ28&lt;FT_First,0,IF(AZ28&lt;FT_Y5,1+INT((AZ28-FT_First)/FT_Int1),FT_PreY5+FT_PerYear*INT((AZ28-FT_Y5)/12)+FT_AnnivDays+INT(MOD(AZ28-FT_Y5,12)/FT_Int2)-IF(EDATE(AI28,FT_Y5)&lt;PolicyDate,FT_AnnivDays-1,0))),IF(AR28="PT",IF(AZ28&lt;PT_First,0,1+INT((AZ28-PT_First)/PT_Int)),0))-IF(AR28="FT",IF(AY28&lt;FT_First,0,IF(AY28&lt;FT_Y5,1+INT((AY28-FT_First)/FT_Int1),FT_PreY5+FT_PerYear*INT((AY28-FT_Y5)/12)+FT_AnnivDays+INT(MOD(AY28-FT_Y5,12)/FT_Int2)-IF(EDATE(AI28,FT_Y5)&lt;PolicyDate,FT_AnnivDays-1,0))),IF(AR28="PT",IF(AY28&lt;PT_First,0,1+INT((AY28-PT_First)/PT_Int)),0)),0)+IF(AND(AJ28&gt;=3,AM28&lt;=PFYDate),IF(AS28="FT",IF(AX28&lt;FT_First,0,IF(AX28&lt;FT_Y5,1+INT((AX28-FT_First)/FT_Int1),FT_PreY5+FT_PerYear*INT((AX28-FT_Y5)/12)+FT_AnnivDays+INT(MOD(AX28-FT_Y5,12)/FT_Int2)-IF(EDATE(AI28,FT_Y5)&lt;PolicyDate,FT_AnnivDays-1,0))),IF(AS28="PT",IF(AX28&lt;PT_First,0,1+INT((AX28-PT_First)/PT_Int)),0))-IF(AS28="FT",IF(AZ28&lt;FT_First,0,IF(AZ28&lt;FT_Y5,1+INT((AZ28-FT_First)/FT_Int1),FT_PreY5+FT_PerYear*INT((AZ28-FT_Y5)/12)+FT_AnnivDays+INT(MOD(AZ28-FT_Y5,12)/FT_Int2)-IF(EDATE(AI28,FT_Y5)&lt;PolicyDate,FT_AnnivDays-1,0))),IF(AS28="PT",IF(AZ28&lt;PT_First,0,1+INT((AZ28-PT_First)/PT_Int)),0)),0))</f>
        <v/>
      </c>
      <c r="BC28" s="16" t="str">
        <f aca="false">IF(AH28=0,"",IF(AT28="FT",IF(AU28&lt;FT_First,FT_First,IF(AU28&lt;FT_Y5,MIN(FT_Y5,FT_First+FT_Int1*(INT((AU28-FT_First)/FT_Int1)+1)),FT_Y5+12*INT((AU28-FT_Y5)/12)+FT_Int2*(INT(MOD(AU28-FT_Y5,12)/FT_Int2)+1))),IF(AT28="PT",IF(AU28&lt;PT_First,PT_First,PT_First+PT_Int*(INT((AU28-PT_First)/PT_Int)+1)),"")))</f>
        <v/>
      </c>
      <c r="BD28" s="16" t="str">
        <f aca="false">IF(AH28=0,"",IF(NOT(LH_Ready),0,COUNTIFS(INDEX(LH_Data,0,LH_ColFirst),$A28,INDEX(LH_Data,0,LH_ColSur),$B28,INDEX(LH_Data,0,LH_ColCat),BonusCat)))</f>
        <v/>
      </c>
      <c r="BE28" s="16" t="str">
        <f aca="false">IF(AH28=0,"",IF(OR(NOT(LH_Ready),BD28=0),0,SUMPRODUCT(MAX((INDEX(LH_Data,0,LH_ColFirst)=$A28)*(INDEX(LH_Data,0,LH_ColSur)=$B28)*(INDEX(LH_Data,0,LH_ColCat)=BonusCat)*ROW(LH_Data)))))</f>
        <v/>
      </c>
      <c r="BF28" s="16" t="str">
        <f aca="false">IF(AH28=0,"",IF(EOMONTH(AsOfDate,-1)&lt;AI28,-1,12*(YEAR(EOMONTH(AsOfDate,-1))-YEAR(AI28))+MONTH(EOMONTH(AsOfDate,-1))-MONTH(AI28)-IF(DAY(EOMONTH(AsOfDate,-1))&lt;MIN(DAY(AI28),DAY(EOMONTH(EOMONTH(AsOfDate,-1),0))),1,0)))</f>
        <v/>
      </c>
      <c r="BG28" s="16" t="str">
        <f aca="false">IF(AH28=0,"",IF(OR(AJ28&lt;2,AL28&gt;EOMONTH(AsOfDate,-1)),BF28,IF((AL28-1)&lt;AI28,-1,12*(YEAR((AL28-1))-YEAR(AI28))+MONTH((AL28-1))-MONTH(AI28)-IF(DAY((AL28-1))&lt;MIN(DAY(AI28),DAY(EOMONTH((AL28-1),0))),1,0))))</f>
        <v/>
      </c>
      <c r="BH28" s="16" t="str">
        <f aca="false">IF(AH28=0,"",IF(OR(AJ28&lt;3,AM28&gt;EOMONTH(AsOfDate,-1)),BF28,IF((AM28-1)&lt;AI28,-1,12*(YEAR((AM28-1))-YEAR(AI28))+MONTH((AM28-1))-MONTH(AI28)-IF(DAY((AM28-1))&lt;MIN(DAY(AI28),DAY(EOMONTH((AM28-1),0))),1,0))))</f>
        <v/>
      </c>
      <c r="BI28" s="16" t="str">
        <f aca="false">IF(AH28=0,"",IF(AQ28="FT",IF(BG28&lt;FT_First,0,IF(BG28&lt;FT_Y5,1+INT((BG28-FT_First)/FT_Int1),FT_PreY5+FT_PerYear*INT((BG28-FT_Y5)/12)+FT_AnnivDays+INT(MOD(BG28-FT_Y5,12)/FT_Int2)-IF(EDATE(AI28,FT_Y5)&lt;PolicyDate,FT_AnnivDays-1,0))),IF(AQ28="PT",IF(BG28&lt;PT_First,0,1+INT((BG28-PT_First)/PT_Int)),0))+IF(AND(AJ28&gt;=2,AL28&lt;=EOMONTH(AsOfDate,-1)),IF(AR28="FT",IF(BH28&lt;FT_First,0,IF(BH28&lt;FT_Y5,1+INT((BH28-FT_First)/FT_Int1),FT_PreY5+FT_PerYear*INT((BH28-FT_Y5)/12)+FT_AnnivDays+INT(MOD(BH28-FT_Y5,12)/FT_Int2)-IF(EDATE(AI28,FT_Y5)&lt;PolicyDate,FT_AnnivDays-1,0))),IF(AR28="PT",IF(BH28&lt;PT_First,0,1+INT((BH28-PT_First)/PT_Int)),0))-IF(AR28="FT",IF(BG28&lt;FT_First,0,IF(BG28&lt;FT_Y5,1+INT((BG28-FT_First)/FT_Int1),FT_PreY5+FT_PerYear*INT((BG28-FT_Y5)/12)+FT_AnnivDays+INT(MOD(BG28-FT_Y5,12)/FT_Int2)-IF(EDATE(AI28,FT_Y5)&lt;PolicyDate,FT_AnnivDays-1,0))),IF(AR28="PT",IF(BG28&lt;PT_First,0,1+INT((BG28-PT_First)/PT_Int)),0)),0)+IF(AND(AJ28&gt;=3,AM28&lt;=EOMONTH(AsOfDate,-1)),IF(AS28="FT",IF(BF28&lt;FT_First,0,IF(BF28&lt;FT_Y5,1+INT((BF28-FT_First)/FT_Int1),FT_PreY5+FT_PerYear*INT((BF28-FT_Y5)/12)+FT_AnnivDays+INT(MOD(BF28-FT_Y5,12)/FT_Int2)-IF(EDATE(AI28,FT_Y5)&lt;PolicyDate,FT_AnnivDays-1,0))),IF(AS28="PT",IF(BF28&lt;PT_First,0,1+INT((BF28-PT_First)/PT_Int)),0))-IF(AS28="FT",IF(BH28&lt;FT_First,0,IF(BH28&lt;FT_Y5,1+INT((BH28-FT_First)/FT_Int1),FT_PreY5+FT_PerYear*INT((BH28-FT_Y5)/12)+FT_AnnivDays+INT(MOD(BH28-FT_Y5,12)/FT_Int2)-IF(EDATE(AI28,FT_Y5)&lt;PolicyDate,FT_AnnivDays-1,0))),IF(AS28="PT",IF(BH28&lt;PT_First,0,1+INT((BH28-PT_First)/PT_Int)),0)),0))</f>
        <v/>
      </c>
      <c r="BJ28" s="16" t="str">
        <f aca="false">IF(AH28=0,"",IF(AT28="FT",IF(AU28&lt;FT_First,"",IF(AU28&lt;FT_Y5,FT_First+FT_Int1*INT((AU28-FT_First)/FT_Int1),FT_Y5+FT_Int2*INT((AU28-FT_Y5)/FT_Int2))),IF(AT28="PT",IF(AU28&lt;PT_First,"",PT_First+PT_Int*INT((AU28-PT_First)/PT_Int)),"")))</f>
        <v/>
      </c>
      <c r="BK28" s="16" t="str">
        <f aca="false">IF(AH28=0,"",IF((SchemeStart-1)&lt;AI28,-1,12*(YEAR((SchemeStart-1))-YEAR(AI28))+MONTH((SchemeStart-1))-MONTH(AI28)-IF(DAY((SchemeStart-1))&lt;MIN(DAY(AI28),DAY(EOMONTH((SchemeStart-1),0))),1,0)))</f>
        <v/>
      </c>
      <c r="BL28" s="16" t="str">
        <f aca="false">IF(AH28=0,"",IF(OR(AJ28&lt;2,AL28&gt;(SchemeStart-1)),BK28,IF((AL28-1)&lt;AI28,-1,12*(YEAR((AL28-1))-YEAR(AI28))+MONTH((AL28-1))-MONTH(AI28)-IF(DAY((AL28-1))&lt;MIN(DAY(AI28),DAY(EOMONTH((AL28-1),0))),1,0))))</f>
        <v/>
      </c>
      <c r="BM28" s="16" t="str">
        <f aca="false">IF(AH28=0,"",IF(OR(AJ28&lt;3,AM28&gt;(SchemeStart-1)),BK28,IF((AM28-1)&lt;AI28,-1,12*(YEAR((AM28-1))-YEAR(AI28))+MONTH((AM28-1))-MONTH(AI28)-IF(DAY((AM28-1))&lt;MIN(DAY(AI28),DAY(EOMONTH((AM28-1),0))),1,0))))</f>
        <v/>
      </c>
      <c r="BN28" s="16" t="str">
        <f aca="false">IF(AH28=0,"",IF(AQ28="FT",IF(BL28&lt;FT_First,0,IF(BL28&lt;FT_Y5,1+INT((BL28-FT_First)/FT_Int1),FT_PreY5+FT_PerYear*INT((BL28-FT_Y5)/12)+FT_AnnivDays+INT(MOD(BL28-FT_Y5,12)/FT_Int2)-IF(EDATE(AI28,FT_Y5)&lt;PolicyDate,FT_AnnivDays-1,0))),IF(AQ28="PT",IF(BL28&lt;PT_First,0,1+INT((BL28-PT_First)/PT_Int)),0))+IF(AND(AJ28&gt;=2,AL28&lt;=(SchemeStart-1)),IF(AR28="FT",IF(BM28&lt;FT_First,0,IF(BM28&lt;FT_Y5,1+INT((BM28-FT_First)/FT_Int1),FT_PreY5+FT_PerYear*INT((BM28-FT_Y5)/12)+FT_AnnivDays+INT(MOD(BM28-FT_Y5,12)/FT_Int2)-IF(EDATE(AI28,FT_Y5)&lt;PolicyDate,FT_AnnivDays-1,0))),IF(AR28="PT",IF(BM28&lt;PT_First,0,1+INT((BM28-PT_First)/PT_Int)),0))-IF(AR28="FT",IF(BL28&lt;FT_First,0,IF(BL28&lt;FT_Y5,1+INT((BL28-FT_First)/FT_Int1),FT_PreY5+FT_PerYear*INT((BL28-FT_Y5)/12)+FT_AnnivDays+INT(MOD(BL28-FT_Y5,12)/FT_Int2)-IF(EDATE(AI28,FT_Y5)&lt;PolicyDate,FT_AnnivDays-1,0))),IF(AR28="PT",IF(BL28&lt;PT_First,0,1+INT((BL28-PT_First)/PT_Int)),0)),0)+IF(AND(AJ28&gt;=3,AM28&lt;=(SchemeStart-1)),IF(AS28="FT",IF(BK28&lt;FT_First,0,IF(BK28&lt;FT_Y5,1+INT((BK28-FT_First)/FT_Int1),FT_PreY5+FT_PerYear*INT((BK28-FT_Y5)/12)+FT_AnnivDays+INT(MOD(BK28-FT_Y5,12)/FT_Int2)-IF(EDATE(AI28,FT_Y5)&lt;PolicyDate,FT_AnnivDays-1,0))),IF(AS28="PT",IF(BK28&lt;PT_First,0,1+INT((BK28-PT_First)/PT_Int)),0))-IF(AS28="FT",IF(BM28&lt;FT_First,0,IF(BM28&lt;FT_Y5,1+INT((BM28-FT_First)/FT_Int1),FT_PreY5+FT_PerYear*INT((BM28-FT_Y5)/12)+FT_AnnivDays+INT(MOD(BM28-FT_Y5,12)/FT_Int2)-IF(EDATE(AI28,FT_Y5)&lt;PolicyDate,FT_AnnivDays-1,0))),IF(AS28="PT",IF(BM28&lt;PT_First,0,1+INT((BM28-PT_First)/PT_Int)),0)),0))</f>
        <v/>
      </c>
      <c r="BO28" s="0" t="str">
        <f aca="false">IF(LEN($A28&amp;$B28)=0,"",$A28&amp;" "&amp;$B28)</f>
        <v/>
      </c>
    </row>
    <row r="29" customFormat="false" ht="15" hidden="false" customHeight="false" outlineLevel="0" collapsed="false">
      <c r="A29" s="12"/>
      <c r="B29" s="12"/>
      <c r="C29" s="12"/>
      <c r="D29" s="13"/>
      <c r="E29" s="14" t="str">
        <f aca="false">IF(OR(AH29=0,$D29=""),"",DATE(YEAR(AsOfDate)+IF(DATE(YEAR(AsOfDate),MONTH($D29),DAY($D29))&lt;=AsOfDate,1,0),MONTH($D29),DAY($D29)))</f>
        <v/>
      </c>
      <c r="F29" s="13"/>
      <c r="G29" s="13"/>
      <c r="H29" s="13"/>
      <c r="I29" s="13"/>
      <c r="J29" s="13"/>
      <c r="K29" s="14" t="str">
        <f aca="false">IF(AH29=0,"",DATE(YEAR(AsOfDate)+IF(DATE(YEAR(AsOfDate),MONTH(AI29),DAY(AI29))&lt;=AsOfDate,1,0),MONTH(AI29),DAY(AI29)))</f>
        <v/>
      </c>
      <c r="L29" s="15" t="str">
        <f aca="false">IF(AH29=0,"",ROUND((AsOfDate-AI29)/365.25,1))</f>
        <v/>
      </c>
      <c r="M29" s="16" t="str">
        <f aca="false">IF(AH29=0,"",IF(AsOfDate&lt;AI29,"-",DATEDIF(AI29,AsOfDate,"y")&amp;"y "&amp;DATEDIF(AI29,AsOfDate,"ym")&amp;"m "&amp;DATEDIF(AI29,AsOfDate,"md")&amp;"d"))</f>
        <v/>
      </c>
      <c r="N29" s="17" t="str">
        <f aca="false">IF(AH29=0,"",O29*HoursPerDay)</f>
        <v/>
      </c>
      <c r="O29" s="17" t="str">
        <f aca="false">IF(AH29=0,"",MAX(0,BA29-BN29))</f>
        <v/>
      </c>
      <c r="P29" s="18"/>
      <c r="Q29" s="16" t="str">
        <f aca="false">IF(AH29=0,"",IF(AJ29&lt;2,"",AN29&amp;" to "&amp;AO29&amp;" on "&amp;TEXT(AL29,"dd/mm/yyyy")&amp;IF(AL29&gt;AsOfDate," (future)",IF(AQ29=AR29,"",IF(AR29="None"," - STOPPED accruing",IF(AQ29="None"," - commencement for Bonus Leave"," - pathway changed"))))&amp;IF(AJ29&lt;3,"","; "&amp;AO29&amp;" to "&amp;AP29&amp;" on "&amp;TEXT(AM29,"dd/mm/yyyy")&amp;IF(AM29&gt;AsOfDate," (future)",IF(AR29=AS29,"",IF(AS29="None"," - STOPPED accruing",IF(AR29="None"," - commencement for Bonus Leave"," - pathway changed")))))))</f>
        <v/>
      </c>
      <c r="R29" s="16" t="str">
        <f aca="false">IF(AH29=0,"",IF(AT29="None",IF(O29&gt;0,"No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IF(AH29=0,"",IF(AT29="None","",EDATE(AI29,BC29)))</f>
        <v/>
      </c>
      <c r="T29" s="17" t="str">
        <f aca="false">IF(AH29=0,"",IF(NOT(LH_Ready),"",IF(AI29&gt;PFYDate,0,IF(LH_ColPeriod=0,W29-U29+V29,SUMIFS(INDEX(LH_Data,0,LH_ColAcc),INDEX(LH_Data,0,LH_ColFirst),$A29,INDEX(LH_Data,0,LH_ColSur),$B29,INDEX(LH_Data,0,LH_ColCat),BonusCat,INDEX(LH_Data,0,LH_ColPeriod),LH_OpenLabel)*UnitFactor))))</f>
        <v/>
      </c>
      <c r="U29" s="17" t="str">
        <f aca="false">IF(AH29=0,"",IF(NOT(LH_Ready),"",SUMIFS(INDEX(LH_Data,0,LH_ColAcc),INDEX(LH_Data,0,LH_ColFirst),$A29,INDEX(LH_Data,0,LH_ColSur),$B29,INDEX(LH_Data,0,LH_ColCat),BonusCat,INDEX(LH_Data,0,LH_ColStart),"&gt;="&amp;AI29)*UnitFactor))</f>
        <v/>
      </c>
      <c r="V29" s="17" t="str">
        <f aca="false">IF(AH29=0,"",IF(NOT(LH_Ready),"",SUMIFS(INDEX(LH_Data,0,LH_ColTaken),INDEX(LH_Data,0,LH_ColFirst),$A29,INDEX(LH_Data,0,LH_ColSur),$B29,INDEX(LH_Data,0,LH_ColCat),BonusCat,INDEX(LH_Data,0,LH_ColStart),"&gt;="&amp;AI29)*UnitFactor))</f>
        <v/>
      </c>
      <c r="W29" s="17" t="str">
        <f aca="false">IF(AH29=0,"",IF(NOT(LH_Ready),"",IF(BE29=0,0,INDEX(INDEX(LH_Data,0,LH_ColClose),BE29-1)*UnitFactor)))</f>
        <v/>
      </c>
      <c r="X29" s="17" t="str">
        <f aca="false">IF(AH29=0,"",(MAX(0,BA29-BN29)-MAX(0,BB29-BN29))*HoursPerDay)</f>
        <v/>
      </c>
      <c r="Y29" s="17" t="str">
        <f aca="false">IF(AH29=0,"",IF(NOT(LH_Ready),"",IF(BD29=0,N29,IF(PFYDate&lt;$F29,N29-N(T29)-N(U29),X29-N(U29)))))</f>
        <v/>
      </c>
      <c r="Z29" s="16" t="str">
        <f aca="false">IF(OR(AH29=0,Y29=""),"",IF(Y29&gt;0,"Yes","No"))</f>
        <v/>
      </c>
      <c r="AA29" s="16" t="str">
        <f aca="false">IF(AH29=0,IF(LEN($A29&amp;$B29)=0,"","FIX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month")&amp;IF(BD29=0,";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EH)",""),IF(AT29="None",R29,"Not yet - first day on "&amp;TEXT(S29,"dd/mm/yyyy")))))))))</f>
        <v/>
      </c>
      <c r="AB29" s="17" t="str">
        <f aca="false">IF(OR(AH29=0,T29=""),"",MAX(0,BB29-BN29)*HoursPerDay-T29)</f>
        <v/>
      </c>
      <c r="AC29" s="16" t="str">
        <f aca="false">IF(AH29=0,"",BD29)</f>
        <v/>
      </c>
      <c r="AD29" s="16" t="str">
        <f aca="false">IF(AH29=0,"",TRIM(IF(OR(ISTEXT($F29),ISTEXT($H29),ISTEXT($I29),ISTEXT($G29),ISTEXT($J29),ISTEXT($D29)),"A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J29&gt;=1,IF(AJ29&gt;=3,AP29,IF(AJ29=2,AO29,AN29))&lt;&gt;IF($C29="","",IF(OR(ISNUMBER(SEARCH("full",$C29)),UPPER(TRIM($C29))="FT",UPPER(TRIM($C29))="FTE"),"Full-Time",IF(OR(ISNUMBER(SEARCH("part",$C29)),UPPER(TRIM($C29))="PT",UPPER(TRIM($C29))="PTE"),"Part-Time",IF(OR(ISNUMBER(SEARCH("cas",$C29)),UPPER(TRIM($C29))="CAS"),"Casual","Unknown"))))),"EmploymentType does not match latest start date ("&amp;IF(AJ29&gt;=3,AP29,IF(AJ29=2,AO29,AN29))&amp;"). ","")&amp;IF(AND(AJ29&gt;=1,AK29&lt;&gt;$F29),"Earliest type date should equal StartDate. ","")&amp;IF(AND(AJ29&gt;=2,AK29=AL29),"Two types start on the same date. ","")&amp;IF(AND(OR(ISNUMBER(SEARCH("part",$C29)),UPPER(TRIM($C29))="PT",UPPER(TRIM($C29))="PTE"),$P29=""),"Part-time: enter PT Hrs/Week (blank = 24+). ","")))</f>
        <v/>
      </c>
      <c r="AE29" s="17" t="str">
        <f aca="false">IF(AH29=0,"",O29-MAX(0,BI29-BN29))</f>
        <v/>
      </c>
      <c r="AF29" s="14" t="str">
        <f aca="false">IF(OR(AH29=0,AE29="",N(AE29)=0,BJ29=""),"",EDATE(AI29,BJ29))</f>
        <v/>
      </c>
      <c r="AG29" s="12"/>
      <c r="AH29" s="16" t="n">
        <f aca="false">IF(OR(LEN($A29&amp;$B29)=0,$F29=""),0,1)</f>
        <v>0</v>
      </c>
      <c r="AI29" s="14" t="str">
        <f aca="false">IF(AH29=0,"",IF($J29&lt;&gt;"",$J29,IF(OR(CasualCounts="Yes",COUNT($G29:$I29)=0,COUNT($H29:$I29)=0),$F29,MIN($H29:$I29))))</f>
        <v/>
      </c>
      <c r="AJ29" s="16" t="str">
        <f aca="false">IF(AH29=0,"",COUNT($G29:$I29))</f>
        <v/>
      </c>
      <c r="AK29" s="14" t="str">
        <f aca="false">IF(AH29=0,"",IFERROR(SMALL($G29:$I29,1),""))</f>
        <v/>
      </c>
      <c r="AL29" s="14" t="str">
        <f aca="false">IF(AH29=0,"",IFERROR(SMALL($G29:$I29,2),""))</f>
        <v/>
      </c>
      <c r="AM29" s="14" t="str">
        <f aca="false">IF(AH29=0,"",IFERROR(SMALL($G29:$I29,3),""))</f>
        <v/>
      </c>
      <c r="AN29" s="16" t="str">
        <f aca="false">IF(AH29=0,"",IF(AK29="","",IF(AK29=$H29,"Part-Time",IF(AK29=$I29,"Full-Time","Casual"))))</f>
        <v/>
      </c>
      <c r="AO29" s="16" t="str">
        <f aca="false">IF(AH29=0,"",IF(AL29="","",IF(AL29=$H29,"Part-Time",IF(AL29=$I29,"Full-Time","Casual"))))</f>
        <v/>
      </c>
      <c r="AP29" s="16" t="str">
        <f aca="false">IF(AH29=0,"",IF(AM29="","",IF(AM29=$H29,"Part-Time",IF(AM29=$I29,"Full-Time","Casual"))))</f>
        <v/>
      </c>
      <c r="AQ29" s="16" t="str">
        <f aca="false">IF(AH29=0,"",IF(AJ29=0,IF(OR(ISNUMBER(SEARCH("full",$C29)),UPPER(TRIM($C29))="FT",UPPER(TRIM($C29))="FTE"),"FT",IF(AND(OR(ISNUMBER(SEARCH("part",$C29)),UPPER(TRIM($C29))="PT",UPPER(TRIM($C29))="PTE"),OR($P29="",N($P29)&gt;=PT_MinHours)),"PT","None")),IF(OR(ISNUMBER(SEARCH("full",AN29)),UPPER(TRIM(AN29))="FT",UPPER(TRIM(AN29))="FTE"),"FT",IF(AND(OR(ISNUMBER(SEARCH("part",AN29)),UPPER(TRIM(AN29))="PT",UPPER(TRIM(AN29))="PTE"),OR($P29="",N($P29)&gt;=PT_MinHours)),"PT","None"))))</f>
        <v/>
      </c>
      <c r="AR29" s="16" t="str">
        <f aca="false">IF(AH29=0,"",IF(AJ29&lt;2,"",IF(OR(ISNUMBER(SEARCH("full",AO29)),UPPER(TRIM(AO29))="FT",UPPER(TRIM(AO29))="FTE"),"FT",IF(AND(OR(ISNUMBER(SEARCH("part",AO29)),UPPER(TRIM(AO29))="PT",UPPER(TRIM(AO29))="PTE"),OR($P29="",N($P29)&gt;=PT_MinHours)),"PT","None"))))</f>
        <v/>
      </c>
      <c r="AS29" s="16" t="str">
        <f aca="false">IF(AH29=0,"",IF(AJ29&lt;3,"",IF(OR(ISNUMBER(SEARCH("full",AP29)),UPPER(TRIM(AP29))="FT",UPPER(TRIM(AP29))="FTE"),"FT",IF(AND(OR(ISNUMBER(SEARCH("part",AP29)),UPPER(TRIM(AP29))="PT",UPPER(TRIM(AP29))="PTE"),OR($P29="",N($P29)&gt;=PT_MinHours)),"PT","None"))))</f>
        <v/>
      </c>
      <c r="AT29" s="16" t="str">
        <f aca="false">IF(AH29=0,"",IF(AND(AJ29&gt;=3,AM29&lt;=AsOfDate),AS29,IF(AND(AJ29&gt;=2,AL29&lt;=AsOfDate),AR29,AQ29)))</f>
        <v/>
      </c>
      <c r="AU29" s="16" t="str">
        <f aca="false">IF(AH29=0,"",IF(AsOfDate&lt;AI29,-1,12*(YEAR(AsOfDate)-YEAR(AI29))+MONTH(AsOfDate)-MONTH(AI29)-IF(DAY(AsOfDate)&lt;MIN(DAY(AI29),DAY(EOMONTH(AsOfDate,0))),1,0)))</f>
        <v/>
      </c>
      <c r="AV29" s="16" t="str">
        <f aca="false">IF(AH29=0,"",IF(OR(AJ29&lt;2,AL29&gt;AsOfDate),AU29,IF((AL29-1)&lt;AI29,-1,12*(YEAR((AL29-1))-YEAR(AI29))+MONTH((AL29-1))-MONTH(AI29)-IF(DAY((AL29-1))&lt;MIN(DAY(AI29),DAY(EOMONTH((AL29-1),0))),1,0))))</f>
        <v/>
      </c>
      <c r="AW29" s="16" t="str">
        <f aca="false">IF(AH29=0,"",IF(OR(AJ29&lt;3,AM29&gt;AsOfDate),AU29,IF((AM29-1)&lt;AI29,-1,12*(YEAR((AM29-1))-YEAR(AI29))+MONTH((AM29-1))-MONTH(AI29)-IF(DAY((AM29-1))&lt;MIN(DAY(AI29),DAY(EOMONTH((AM29-1),0))),1,0))))</f>
        <v/>
      </c>
      <c r="AX29" s="16" t="str">
        <f aca="false">IF(AH29=0,"",IF(PFYDate&lt;AI29,-1,12*(YEAR(PFYDate)-YEAR(AI29))+MONTH(PFYDate)-MONTH(AI29)-IF(DAY(PFYDate)&lt;MIN(DAY(AI29),DAY(EOMONTH(PFYDate,0))),1,0)))</f>
        <v/>
      </c>
      <c r="AY29" s="16" t="str">
        <f aca="false">IF(AH29=0,"",IF(OR(AJ29&lt;2,AL29&gt;PFYDate),AX29,IF((AL29-1)&lt;AI29,-1,12*(YEAR((AL29-1))-YEAR(AI29))+MONTH((AL29-1))-MONTH(AI29)-IF(DAY((AL29-1))&lt;MIN(DAY(AI29),DAY(EOMONTH((AL29-1),0))),1,0))))</f>
        <v/>
      </c>
      <c r="AZ29" s="16" t="str">
        <f aca="false">IF(AH29=0,"",IF(OR(AJ29&lt;3,AM29&gt;PFYDate),AX29,IF((AM29-1)&lt;AI29,-1,12*(YEAR((AM29-1))-YEAR(AI29))+MONTH((AM29-1))-MONTH(AI29)-IF(DAY((AM29-1))&lt;MIN(DAY(AI29),DAY(EOMONTH((AM29-1),0))),1,0))))</f>
        <v/>
      </c>
      <c r="BA29" s="16" t="str">
        <f aca="false">IF(AH29=0,"",IF(AQ29="FT",IF(AV29&lt;FT_First,0,IF(AV29&lt;FT_Y5,1+INT((AV29-FT_First)/FT_Int1),FT_PreY5+FT_PerYear*INT((AV29-FT_Y5)/12)+FT_AnnivDays+INT(MOD(AV29-FT_Y5,12)/FT_Int2)-IF(EDATE(AI29,FT_Y5)&lt;PolicyDate,FT_AnnivDays-1,0))),IF(AQ29="PT",IF(AV29&lt;PT_First,0,1+INT((AV29-PT_First)/PT_Int)),0))+IF(AND(AJ29&gt;=2,AL29&lt;=AsOfDate),IF(AR29="FT",IF(AW29&lt;FT_First,0,IF(AW29&lt;FT_Y5,1+INT((AW29-FT_First)/FT_Int1),FT_PreY5+FT_PerYear*INT((AW29-FT_Y5)/12)+FT_AnnivDays+INT(MOD(AW29-FT_Y5,12)/FT_Int2)-IF(EDATE(AI29,FT_Y5)&lt;PolicyDate,FT_AnnivDays-1,0))),IF(AR29="PT",IF(AW29&lt;PT_First,0,1+INT((AW29-PT_First)/PT_Int)),0))-IF(AR29="FT",IF(AV29&lt;FT_First,0,IF(AV29&lt;FT_Y5,1+INT((AV29-FT_First)/FT_Int1),FT_PreY5+FT_PerYear*INT((AV29-FT_Y5)/12)+FT_AnnivDays+INT(MOD(AV29-FT_Y5,12)/FT_Int2)-IF(EDATE(AI29,FT_Y5)&lt;PolicyDate,FT_AnnivDays-1,0))),IF(AR29="PT",IF(AV29&lt;PT_First,0,1+INT((AV29-PT_First)/PT_Int)),0)),0)+IF(AND(AJ29&gt;=3,AM29&lt;=AsOfDate),IF(AS29="FT",IF(AU29&lt;FT_First,0,IF(AU29&lt;FT_Y5,1+INT((AU29-FT_First)/FT_Int1),FT_PreY5+FT_PerYear*INT((AU29-FT_Y5)/12)+FT_AnnivDays+INT(MOD(AU29-FT_Y5,12)/FT_Int2)-IF(EDATE(AI29,FT_Y5)&lt;PolicyDate,FT_AnnivDays-1,0))),IF(AS29="PT",IF(AU29&lt;PT_First,0,1+INT((AU29-PT_First)/PT_Int)),0))-IF(AS29="FT",IF(AW29&lt;FT_First,0,IF(AW29&lt;FT_Y5,1+INT((AW29-FT_First)/FT_Int1),FT_PreY5+FT_PerYear*INT((AW29-FT_Y5)/12)+FT_AnnivDays+INT(MOD(AW29-FT_Y5,12)/FT_Int2)-IF(EDATE(AI29,FT_Y5)&lt;PolicyDate,FT_AnnivDays-1,0))),IF(AS29="PT",IF(AW29&lt;PT_First,0,1+INT((AW29-PT_First)/PT_Int)),0)),0))</f>
        <v/>
      </c>
      <c r="BB29" s="16" t="str">
        <f aca="false">IF(AH29=0,"",IF(AQ29="FT",IF(AY29&lt;FT_First,0,IF(AY29&lt;FT_Y5,1+INT((AY29-FT_First)/FT_Int1),FT_PreY5+FT_PerYear*INT((AY29-FT_Y5)/12)+FT_AnnivDays+INT(MOD(AY29-FT_Y5,12)/FT_Int2)-IF(EDATE(AI29,FT_Y5)&lt;PolicyDate,FT_AnnivDays-1,0))),IF(AQ29="PT",IF(AY29&lt;PT_First,0,1+INT((AY29-PT_First)/PT_Int)),0))+IF(AND(AJ29&gt;=2,AL29&lt;=PFYDate),IF(AR29="FT",IF(AZ29&lt;FT_First,0,IF(AZ29&lt;FT_Y5,1+INT((AZ29-FT_First)/FT_Int1),FT_PreY5+FT_PerYear*INT((AZ29-FT_Y5)/12)+FT_AnnivDays+INT(MOD(AZ29-FT_Y5,12)/FT_Int2)-IF(EDATE(AI29,FT_Y5)&lt;PolicyDate,FT_AnnivDays-1,0))),IF(AR29="PT",IF(AZ29&lt;PT_First,0,1+INT((AZ29-PT_First)/PT_Int)),0))-IF(AR29="FT",IF(AY29&lt;FT_First,0,IF(AY29&lt;FT_Y5,1+INT((AY29-FT_First)/FT_Int1),FT_PreY5+FT_PerYear*INT((AY29-FT_Y5)/12)+FT_AnnivDays+INT(MOD(AY29-FT_Y5,12)/FT_Int2)-IF(EDATE(AI29,FT_Y5)&lt;PolicyDate,FT_AnnivDays-1,0))),IF(AR29="PT",IF(AY29&lt;PT_First,0,1+INT((AY29-PT_First)/PT_Int)),0)),0)+IF(AND(AJ29&gt;=3,AM29&lt;=PFYDate),IF(AS29="FT",IF(AX29&lt;FT_First,0,IF(AX29&lt;FT_Y5,1+INT((AX29-FT_First)/FT_Int1),FT_PreY5+FT_PerYear*INT((AX29-FT_Y5)/12)+FT_AnnivDays+INT(MOD(AX29-FT_Y5,12)/FT_Int2)-IF(EDATE(AI29,FT_Y5)&lt;PolicyDate,FT_AnnivDays-1,0))),IF(AS29="PT",IF(AX29&lt;PT_First,0,1+INT((AX29-PT_First)/PT_Int)),0))-IF(AS29="FT",IF(AZ29&lt;FT_First,0,IF(AZ29&lt;FT_Y5,1+INT((AZ29-FT_First)/FT_Int1),FT_PreY5+FT_PerYear*INT((AZ29-FT_Y5)/12)+FT_AnnivDays+INT(MOD(AZ29-FT_Y5,12)/FT_Int2)-IF(EDATE(AI29,FT_Y5)&lt;PolicyDate,FT_AnnivDays-1,0))),IF(AS29="PT",IF(AZ29&lt;PT_First,0,1+INT((AZ29-PT_First)/PT_Int)),0)),0))</f>
        <v/>
      </c>
      <c r="BC29" s="16" t="str">
        <f aca="false">IF(AH29=0,"",IF(AT29="FT",IF(AU29&lt;FT_First,FT_First,IF(AU29&lt;FT_Y5,MIN(FT_Y5,FT_First+FT_Int1*(INT((AU29-FT_First)/FT_Int1)+1)),FT_Y5+12*INT((AU29-FT_Y5)/12)+FT_Int2*(INT(MOD(AU29-FT_Y5,12)/FT_Int2)+1))),IF(AT29="PT",IF(AU29&lt;PT_First,PT_First,PT_First+PT_Int*(INT((AU29-PT_First)/PT_Int)+1)),"")))</f>
        <v/>
      </c>
      <c r="BD29" s="16" t="str">
        <f aca="false">IF(AH29=0,"",IF(NOT(LH_Ready),0,COUNTIFS(INDEX(LH_Data,0,LH_ColFirst),$A29,INDEX(LH_Data,0,LH_ColSur),$B29,INDEX(LH_Data,0,LH_ColCat),BonusCat)))</f>
        <v/>
      </c>
      <c r="BE29" s="16" t="str">
        <f aca="false">IF(AH29=0,"",IF(OR(NOT(LH_Ready),BD29=0),0,SUMPRODUCT(MAX((INDEX(LH_Data,0,LH_ColFirst)=$A29)*(INDEX(LH_Data,0,LH_ColSur)=$B29)*(INDEX(LH_Data,0,LH_ColCat)=BonusCat)*ROW(LH_Data)))))</f>
        <v/>
      </c>
      <c r="BF29" s="16" t="str">
        <f aca="false">IF(AH29=0,"",IF(EOMONTH(AsOfDate,-1)&lt;AI29,-1,12*(YEAR(EOMONTH(AsOfDate,-1))-YEAR(AI29))+MONTH(EOMONTH(AsOfDate,-1))-MONTH(AI29)-IF(DAY(EOMONTH(AsOfDate,-1))&lt;MIN(DAY(AI29),DAY(EOMONTH(EOMONTH(AsOfDate,-1),0))),1,0)))</f>
        <v/>
      </c>
      <c r="BG29" s="16" t="str">
        <f aca="false">IF(AH29=0,"",IF(OR(AJ29&lt;2,AL29&gt;EOMONTH(AsOfDate,-1)),BF29,IF((AL29-1)&lt;AI29,-1,12*(YEAR((AL29-1))-YEAR(AI29))+MONTH((AL29-1))-MONTH(AI29)-IF(DAY((AL29-1))&lt;MIN(DAY(AI29),DAY(EOMONTH((AL29-1),0))),1,0))))</f>
        <v/>
      </c>
      <c r="BH29" s="16" t="str">
        <f aca="false">IF(AH29=0,"",IF(OR(AJ29&lt;3,AM29&gt;EOMONTH(AsOfDate,-1)),BF29,IF((AM29-1)&lt;AI29,-1,12*(YEAR((AM29-1))-YEAR(AI29))+MONTH((AM29-1))-MONTH(AI29)-IF(DAY((AM29-1))&lt;MIN(DAY(AI29),DAY(EOMONTH((AM29-1),0))),1,0))))</f>
        <v/>
      </c>
      <c r="BI29" s="16" t="str">
        <f aca="false">IF(AH29=0,"",IF(AQ29="FT",IF(BG29&lt;FT_First,0,IF(BG29&lt;FT_Y5,1+INT((BG29-FT_First)/FT_Int1),FT_PreY5+FT_PerYear*INT((BG29-FT_Y5)/12)+FT_AnnivDays+INT(MOD(BG29-FT_Y5,12)/FT_Int2)-IF(EDATE(AI29,FT_Y5)&lt;PolicyDate,FT_AnnivDays-1,0))),IF(AQ29="PT",IF(BG29&lt;PT_First,0,1+INT((BG29-PT_First)/PT_Int)),0))+IF(AND(AJ29&gt;=2,AL29&lt;=EOMONTH(AsOfDate,-1)),IF(AR29="FT",IF(BH29&lt;FT_First,0,IF(BH29&lt;FT_Y5,1+INT((BH29-FT_First)/FT_Int1),FT_PreY5+FT_PerYear*INT((BH29-FT_Y5)/12)+FT_AnnivDays+INT(MOD(BH29-FT_Y5,12)/FT_Int2)-IF(EDATE(AI29,FT_Y5)&lt;PolicyDate,FT_AnnivDays-1,0))),IF(AR29="PT",IF(BH29&lt;PT_First,0,1+INT((BH29-PT_First)/PT_Int)),0))-IF(AR29="FT",IF(BG29&lt;FT_First,0,IF(BG29&lt;FT_Y5,1+INT((BG29-FT_First)/FT_Int1),FT_PreY5+FT_PerYear*INT((BG29-FT_Y5)/12)+FT_AnnivDays+INT(MOD(BG29-FT_Y5,12)/FT_Int2)-IF(EDATE(AI29,FT_Y5)&lt;PolicyDate,FT_AnnivDays-1,0))),IF(AR29="PT",IF(BG29&lt;PT_First,0,1+INT((BG29-PT_First)/PT_Int)),0)),0)+IF(AND(AJ29&gt;=3,AM29&lt;=EOMONTH(AsOfDate,-1)),IF(AS29="FT",IF(BF29&lt;FT_First,0,IF(BF29&lt;FT_Y5,1+INT((BF29-FT_First)/FT_Int1),FT_PreY5+FT_PerYear*INT((BF29-FT_Y5)/12)+FT_AnnivDays+INT(MOD(BF29-FT_Y5,12)/FT_Int2)-IF(EDATE(AI29,FT_Y5)&lt;PolicyDate,FT_AnnivDays-1,0))),IF(AS29="PT",IF(BF29&lt;PT_First,0,1+INT((BF29-PT_First)/PT_Int)),0))-IF(AS29="FT",IF(BH29&lt;FT_First,0,IF(BH29&lt;FT_Y5,1+INT((BH29-FT_First)/FT_Int1),FT_PreY5+FT_PerYear*INT((BH29-FT_Y5)/12)+FT_AnnivDays+INT(MOD(BH29-FT_Y5,12)/FT_Int2)-IF(EDATE(AI29,FT_Y5)&lt;PolicyDate,FT_AnnivDays-1,0))),IF(AS29="PT",IF(BH29&lt;PT_First,0,1+INT((BH29-PT_First)/PT_Int)),0)),0))</f>
        <v/>
      </c>
      <c r="BJ29" s="16" t="str">
        <f aca="false">IF(AH29=0,"",IF(AT29="FT",IF(AU29&lt;FT_First,"",IF(AU29&lt;FT_Y5,FT_First+FT_Int1*INT((AU29-FT_First)/FT_Int1),FT_Y5+FT_Int2*INT((AU29-FT_Y5)/FT_Int2))),IF(AT29="PT",IF(AU29&lt;PT_First,"",PT_First+PT_Int*INT((AU29-PT_First)/PT_Int)),"")))</f>
        <v/>
      </c>
      <c r="BK29" s="16" t="str">
        <f aca="false">IF(AH29=0,"",IF((SchemeStart-1)&lt;AI29,-1,12*(YEAR((SchemeStart-1))-YEAR(AI29))+MONTH((SchemeStart-1))-MONTH(AI29)-IF(DAY((SchemeStart-1))&lt;MIN(DAY(AI29),DAY(EOMONTH((SchemeStart-1),0))),1,0)))</f>
        <v/>
      </c>
      <c r="BL29" s="16" t="str">
        <f aca="false">IF(AH29=0,"",IF(OR(AJ29&lt;2,AL29&gt;(SchemeStart-1)),BK29,IF((AL29-1)&lt;AI29,-1,12*(YEAR((AL29-1))-YEAR(AI29))+MONTH((AL29-1))-MONTH(AI29)-IF(DAY((AL29-1))&lt;MIN(DAY(AI29),DAY(EOMONTH((AL29-1),0))),1,0))))</f>
        <v/>
      </c>
      <c r="BM29" s="16" t="str">
        <f aca="false">IF(AH29=0,"",IF(OR(AJ29&lt;3,AM29&gt;(SchemeStart-1)),BK29,IF((AM29-1)&lt;AI29,-1,12*(YEAR((AM29-1))-YEAR(AI29))+MONTH((AM29-1))-MONTH(AI29)-IF(DAY((AM29-1))&lt;MIN(DAY(AI29),DAY(EOMONTH((AM29-1),0))),1,0))))</f>
        <v/>
      </c>
      <c r="BN29" s="16" t="str">
        <f aca="false">IF(AH29=0,"",IF(AQ29="FT",IF(BL29&lt;FT_First,0,IF(BL29&lt;FT_Y5,1+INT((BL29-FT_First)/FT_Int1),FT_PreY5+FT_PerYear*INT((BL29-FT_Y5)/12)+FT_AnnivDays+INT(MOD(BL29-FT_Y5,12)/FT_Int2)-IF(EDATE(AI29,FT_Y5)&lt;PolicyDate,FT_AnnivDays-1,0))),IF(AQ29="PT",IF(BL29&lt;PT_First,0,1+INT((BL29-PT_First)/PT_Int)),0))+IF(AND(AJ29&gt;=2,AL29&lt;=(SchemeStart-1)),IF(AR29="FT",IF(BM29&lt;FT_First,0,IF(BM29&lt;FT_Y5,1+INT((BM29-FT_First)/FT_Int1),FT_PreY5+FT_PerYear*INT((BM29-FT_Y5)/12)+FT_AnnivDays+INT(MOD(BM29-FT_Y5,12)/FT_Int2)-IF(EDATE(AI29,FT_Y5)&lt;PolicyDate,FT_AnnivDays-1,0))),IF(AR29="PT",IF(BM29&lt;PT_First,0,1+INT((BM29-PT_First)/PT_Int)),0))-IF(AR29="FT",IF(BL29&lt;FT_First,0,IF(BL29&lt;FT_Y5,1+INT((BL29-FT_First)/FT_Int1),FT_PreY5+FT_PerYear*INT((BL29-FT_Y5)/12)+FT_AnnivDays+INT(MOD(BL29-FT_Y5,12)/FT_Int2)-IF(EDATE(AI29,FT_Y5)&lt;PolicyDate,FT_AnnivDays-1,0))),IF(AR29="PT",IF(BL29&lt;PT_First,0,1+INT((BL29-PT_First)/PT_Int)),0)),0)+IF(AND(AJ29&gt;=3,AM29&lt;=(SchemeStart-1)),IF(AS29="FT",IF(BK29&lt;FT_First,0,IF(BK29&lt;FT_Y5,1+INT((BK29-FT_First)/FT_Int1),FT_PreY5+FT_PerYear*INT((BK29-FT_Y5)/12)+FT_AnnivDays+INT(MOD(BK29-FT_Y5,12)/FT_Int2)-IF(EDATE(AI29,FT_Y5)&lt;PolicyDate,FT_AnnivDays-1,0))),IF(AS29="PT",IF(BK29&lt;PT_First,0,1+INT((BK29-PT_First)/PT_Int)),0))-IF(AS29="FT",IF(BM29&lt;FT_First,0,IF(BM29&lt;FT_Y5,1+INT((BM29-FT_First)/FT_Int1),FT_PreY5+FT_PerYear*INT((BM29-FT_Y5)/12)+FT_AnnivDays+INT(MOD(BM29-FT_Y5,12)/FT_Int2)-IF(EDATE(AI29,FT_Y5)&lt;PolicyDate,FT_AnnivDays-1,0))),IF(AS29="PT",IF(BM29&lt;PT_First,0,1+INT((BM29-PT_First)/PT_Int)),0)),0))</f>
        <v/>
      </c>
      <c r="BO29" s="0" t="str">
        <f aca="false">IF(LEN($A29&amp;$B29)=0,"",$A29&amp;" "&amp;$B29)</f>
        <v/>
      </c>
    </row>
    <row r="30" customFormat="false" ht="15" hidden="false" customHeight="false" outlineLevel="0" collapsed="false">
      <c r="A30" s="12"/>
      <c r="B30" s="12"/>
      <c r="C30" s="12"/>
      <c r="D30" s="13"/>
      <c r="E30" s="14" t="str">
        <f aca="false">IF(OR(AH30=0,$D30=""),"",DATE(YEAR(AsOfDate)+IF(DATE(YEAR(AsOfDate),MONTH($D30),DAY($D30))&lt;=AsOfDate,1,0),MONTH($D30),DAY($D30)))</f>
        <v/>
      </c>
      <c r="F30" s="13"/>
      <c r="G30" s="13"/>
      <c r="H30" s="13"/>
      <c r="I30" s="13"/>
      <c r="J30" s="13"/>
      <c r="K30" s="14" t="str">
        <f aca="false">IF(AH30=0,"",DATE(YEAR(AsOfDate)+IF(DATE(YEAR(AsOfDate),MONTH(AI30),DAY(AI30))&lt;=AsOfDate,1,0),MONTH(AI30),DAY(AI30)))</f>
        <v/>
      </c>
      <c r="L30" s="15" t="str">
        <f aca="false">IF(AH30=0,"",ROUND((AsOfDate-AI30)/365.25,1))</f>
        <v/>
      </c>
      <c r="M30" s="16" t="str">
        <f aca="false">IF(AH30=0,"",IF(AsOfDate&lt;AI30,"-",DATEDIF(AI30,AsOfDate,"y")&amp;"y "&amp;DATEDIF(AI30,AsOfDate,"ym")&amp;"m "&amp;DATEDIF(AI30,AsOfDate,"md")&amp;"d"))</f>
        <v/>
      </c>
      <c r="N30" s="17" t="str">
        <f aca="false">IF(AH30=0,"",O30*HoursPerDay)</f>
        <v/>
      </c>
      <c r="O30" s="17" t="str">
        <f aca="false">IF(AH30=0,"",MAX(0,BA30-BN30))</f>
        <v/>
      </c>
      <c r="P30" s="18"/>
      <c r="Q30" s="16" t="str">
        <f aca="false">IF(AH30=0,"",IF(AJ30&lt;2,"",AN30&amp;" to "&amp;AO30&amp;" on "&amp;TEXT(AL30,"dd/mm/yyyy")&amp;IF(AL30&gt;AsOfDate," (future)",IF(AQ30=AR30,"",IF(AR30="None"," - STOPPED accruing",IF(AQ30="None"," - commencement for Bonus Leave"," - pathway changed"))))&amp;IF(AJ30&lt;3,"","; "&amp;AO30&amp;" to "&amp;AP30&amp;" on "&amp;TEXT(AM30,"dd/mm/yyyy")&amp;IF(AM30&gt;AsOfDate," (future)",IF(AR30=AS30,"",IF(AS30="None"," - STOPPED accruing",IF(AR30="None"," - commencement for Bonus Leave"," - pathway changed")))))))</f>
        <v/>
      </c>
      <c r="R30" s="16" t="str">
        <f aca="false">IF(AH30=0,"",IF(AT30="None",IF(O30&gt;0,"No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IF(AH30=0,"",IF(AT30="None","",EDATE(AI30,BC30)))</f>
        <v/>
      </c>
      <c r="T30" s="17" t="str">
        <f aca="false">IF(AH30=0,"",IF(NOT(LH_Ready),"",IF(AI30&gt;PFYDate,0,IF(LH_ColPeriod=0,W30-U30+V30,SUMIFS(INDEX(LH_Data,0,LH_ColAcc),INDEX(LH_Data,0,LH_ColFirst),$A30,INDEX(LH_Data,0,LH_ColSur),$B30,INDEX(LH_Data,0,LH_ColCat),BonusCat,INDEX(LH_Data,0,LH_ColPeriod),LH_OpenLabel)*UnitFactor))))</f>
        <v/>
      </c>
      <c r="U30" s="17" t="str">
        <f aca="false">IF(AH30=0,"",IF(NOT(LH_Ready),"",SUMIFS(INDEX(LH_Data,0,LH_ColAcc),INDEX(LH_Data,0,LH_ColFirst),$A30,INDEX(LH_Data,0,LH_ColSur),$B30,INDEX(LH_Data,0,LH_ColCat),BonusCat,INDEX(LH_Data,0,LH_ColStart),"&gt;="&amp;AI30)*UnitFactor))</f>
        <v/>
      </c>
      <c r="V30" s="17" t="str">
        <f aca="false">IF(AH30=0,"",IF(NOT(LH_Ready),"",SUMIFS(INDEX(LH_Data,0,LH_ColTaken),INDEX(LH_Data,0,LH_ColFirst),$A30,INDEX(LH_Data,0,LH_ColSur),$B30,INDEX(LH_Data,0,LH_ColCat),BonusCat,INDEX(LH_Data,0,LH_ColStart),"&gt;="&amp;AI30)*UnitFactor))</f>
        <v/>
      </c>
      <c r="W30" s="17" t="str">
        <f aca="false">IF(AH30=0,"",IF(NOT(LH_Ready),"",IF(BE30=0,0,INDEX(INDEX(LH_Data,0,LH_ColClose),BE30-1)*UnitFactor)))</f>
        <v/>
      </c>
      <c r="X30" s="17" t="str">
        <f aca="false">IF(AH30=0,"",(MAX(0,BA30-BN30)-MAX(0,BB30-BN30))*HoursPerDay)</f>
        <v/>
      </c>
      <c r="Y30" s="17" t="str">
        <f aca="false">IF(AH30=0,"",IF(NOT(LH_Ready),"",IF(BD30=0,N30,IF(PFYDate&lt;$F30,N30-N(T30)-N(U30),X30-N(U30)))))</f>
        <v/>
      </c>
      <c r="Z30" s="16" t="str">
        <f aca="false">IF(OR(AH30=0,Y30=""),"",IF(Y30&gt;0,"Yes","No"))</f>
        <v/>
      </c>
      <c r="AA30" s="16" t="str">
        <f aca="false">IF(AH30=0,IF(LEN($A30&amp;$B30)=0,"","FIX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month")&amp;IF(BD30=0,";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EH)",""),IF(AT30="None",R30,"Not yet - first day on "&amp;TEXT(S30,"dd/mm/yyyy")))))))))</f>
        <v/>
      </c>
      <c r="AB30" s="17" t="str">
        <f aca="false">IF(OR(AH30=0,T30=""),"",MAX(0,BB30-BN30)*HoursPerDay-T30)</f>
        <v/>
      </c>
      <c r="AC30" s="16" t="str">
        <f aca="false">IF(AH30=0,"",BD30)</f>
        <v/>
      </c>
      <c r="AD30" s="16" t="str">
        <f aca="false">IF(AH30=0,"",TRIM(IF(OR(ISTEXT($F30),ISTEXT($H30),ISTEXT($I30),ISTEXT($G30),ISTEXT($J30),ISTEXT($D30)),"A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J30&gt;=1,IF(AJ30&gt;=3,AP30,IF(AJ30=2,AO30,AN30))&lt;&gt;IF($C30="","",IF(OR(ISNUMBER(SEARCH("full",$C30)),UPPER(TRIM($C30))="FT",UPPER(TRIM($C30))="FTE"),"Full-Time",IF(OR(ISNUMBER(SEARCH("part",$C30)),UPPER(TRIM($C30))="PT",UPPER(TRIM($C30))="PTE"),"Part-Time",IF(OR(ISNUMBER(SEARCH("cas",$C30)),UPPER(TRIM($C30))="CAS"),"Casual","Unknown"))))),"EmploymentType does not match latest start date ("&amp;IF(AJ30&gt;=3,AP30,IF(AJ30=2,AO30,AN30))&amp;"). ","")&amp;IF(AND(AJ30&gt;=1,AK30&lt;&gt;$F30),"Earliest type date should equal StartDate. ","")&amp;IF(AND(AJ30&gt;=2,AK30=AL30),"Two types start on the same date. ","")&amp;IF(AND(OR(ISNUMBER(SEARCH("part",$C30)),UPPER(TRIM($C30))="PT",UPPER(TRIM($C30))="PTE"),$P30=""),"Part-time: enter PT Hrs/Week (blank = 24+). ","")))</f>
        <v/>
      </c>
      <c r="AE30" s="17" t="str">
        <f aca="false">IF(AH30=0,"",O30-MAX(0,BI30-BN30))</f>
        <v/>
      </c>
      <c r="AF30" s="14" t="str">
        <f aca="false">IF(OR(AH30=0,AE30="",N(AE30)=0,BJ30=""),"",EDATE(AI30,BJ30))</f>
        <v/>
      </c>
      <c r="AG30" s="12"/>
      <c r="AH30" s="16" t="n">
        <f aca="false">IF(OR(LEN($A30&amp;$B30)=0,$F30=""),0,1)</f>
        <v>0</v>
      </c>
      <c r="AI30" s="14" t="str">
        <f aca="false">IF(AH30=0,"",IF($J30&lt;&gt;"",$J30,IF(OR(CasualCounts="Yes",COUNT($G30:$I30)=0,COUNT($H30:$I30)=0),$F30,MIN($H30:$I30))))</f>
        <v/>
      </c>
      <c r="AJ30" s="16" t="str">
        <f aca="false">IF(AH30=0,"",COUNT($G30:$I30))</f>
        <v/>
      </c>
      <c r="AK30" s="14" t="str">
        <f aca="false">IF(AH30=0,"",IFERROR(SMALL($G30:$I30,1),""))</f>
        <v/>
      </c>
      <c r="AL30" s="14" t="str">
        <f aca="false">IF(AH30=0,"",IFERROR(SMALL($G30:$I30,2),""))</f>
        <v/>
      </c>
      <c r="AM30" s="14" t="str">
        <f aca="false">IF(AH30=0,"",IFERROR(SMALL($G30:$I30,3),""))</f>
        <v/>
      </c>
      <c r="AN30" s="16" t="str">
        <f aca="false">IF(AH30=0,"",IF(AK30="","",IF(AK30=$H30,"Part-Time",IF(AK30=$I30,"Full-Time","Casual"))))</f>
        <v/>
      </c>
      <c r="AO30" s="16" t="str">
        <f aca="false">IF(AH30=0,"",IF(AL30="","",IF(AL30=$H30,"Part-Time",IF(AL30=$I30,"Full-Time","Casual"))))</f>
        <v/>
      </c>
      <c r="AP30" s="16" t="str">
        <f aca="false">IF(AH30=0,"",IF(AM30="","",IF(AM30=$H30,"Part-Time",IF(AM30=$I30,"Full-Time","Casual"))))</f>
        <v/>
      </c>
      <c r="AQ30" s="16" t="str">
        <f aca="false">IF(AH30=0,"",IF(AJ30=0,IF(OR(ISNUMBER(SEARCH("full",$C30)),UPPER(TRIM($C30))="FT",UPPER(TRIM($C30))="FTE"),"FT",IF(AND(OR(ISNUMBER(SEARCH("part",$C30)),UPPER(TRIM($C30))="PT",UPPER(TRIM($C30))="PTE"),OR($P30="",N($P30)&gt;=PT_MinHours)),"PT","None")),IF(OR(ISNUMBER(SEARCH("full",AN30)),UPPER(TRIM(AN30))="FT",UPPER(TRIM(AN30))="FTE"),"FT",IF(AND(OR(ISNUMBER(SEARCH("part",AN30)),UPPER(TRIM(AN30))="PT",UPPER(TRIM(AN30))="PTE"),OR($P30="",N($P30)&gt;=PT_MinHours)),"PT","None"))))</f>
        <v/>
      </c>
      <c r="AR30" s="16" t="str">
        <f aca="false">IF(AH30=0,"",IF(AJ30&lt;2,"",IF(OR(ISNUMBER(SEARCH("full",AO30)),UPPER(TRIM(AO30))="FT",UPPER(TRIM(AO30))="FTE"),"FT",IF(AND(OR(ISNUMBER(SEARCH("part",AO30)),UPPER(TRIM(AO30))="PT",UPPER(TRIM(AO30))="PTE"),OR($P30="",N($P30)&gt;=PT_MinHours)),"PT","None"))))</f>
        <v/>
      </c>
      <c r="AS30" s="16" t="str">
        <f aca="false">IF(AH30=0,"",IF(AJ30&lt;3,"",IF(OR(ISNUMBER(SEARCH("full",AP30)),UPPER(TRIM(AP30))="FT",UPPER(TRIM(AP30))="FTE"),"FT",IF(AND(OR(ISNUMBER(SEARCH("part",AP30)),UPPER(TRIM(AP30))="PT",UPPER(TRIM(AP30))="PTE"),OR($P30="",N($P30)&gt;=PT_MinHours)),"PT","None"))))</f>
        <v/>
      </c>
      <c r="AT30" s="16" t="str">
        <f aca="false">IF(AH30=0,"",IF(AND(AJ30&gt;=3,AM30&lt;=AsOfDate),AS30,IF(AND(AJ30&gt;=2,AL30&lt;=AsOfDate),AR30,AQ30)))</f>
        <v/>
      </c>
      <c r="AU30" s="16" t="str">
        <f aca="false">IF(AH30=0,"",IF(AsOfDate&lt;AI30,-1,12*(YEAR(AsOfDate)-YEAR(AI30))+MONTH(AsOfDate)-MONTH(AI30)-IF(DAY(AsOfDate)&lt;MIN(DAY(AI30),DAY(EOMONTH(AsOfDate,0))),1,0)))</f>
        <v/>
      </c>
      <c r="AV30" s="16" t="str">
        <f aca="false">IF(AH30=0,"",IF(OR(AJ30&lt;2,AL30&gt;AsOfDate),AU30,IF((AL30-1)&lt;AI30,-1,12*(YEAR((AL30-1))-YEAR(AI30))+MONTH((AL30-1))-MONTH(AI30)-IF(DAY((AL30-1))&lt;MIN(DAY(AI30),DAY(EOMONTH((AL30-1),0))),1,0))))</f>
        <v/>
      </c>
      <c r="AW30" s="16" t="str">
        <f aca="false">IF(AH30=0,"",IF(OR(AJ30&lt;3,AM30&gt;AsOfDate),AU30,IF((AM30-1)&lt;AI30,-1,12*(YEAR((AM30-1))-YEAR(AI30))+MONTH((AM30-1))-MONTH(AI30)-IF(DAY((AM30-1))&lt;MIN(DAY(AI30),DAY(EOMONTH((AM30-1),0))),1,0))))</f>
        <v/>
      </c>
      <c r="AX30" s="16" t="str">
        <f aca="false">IF(AH30=0,"",IF(PFYDate&lt;AI30,-1,12*(YEAR(PFYDate)-YEAR(AI30))+MONTH(PFYDate)-MONTH(AI30)-IF(DAY(PFYDate)&lt;MIN(DAY(AI30),DAY(EOMONTH(PFYDate,0))),1,0)))</f>
        <v/>
      </c>
      <c r="AY30" s="16" t="str">
        <f aca="false">IF(AH30=0,"",IF(OR(AJ30&lt;2,AL30&gt;PFYDate),AX30,IF((AL30-1)&lt;AI30,-1,12*(YEAR((AL30-1))-YEAR(AI30))+MONTH((AL30-1))-MONTH(AI30)-IF(DAY((AL30-1))&lt;MIN(DAY(AI30),DAY(EOMONTH((AL30-1),0))),1,0))))</f>
        <v/>
      </c>
      <c r="AZ30" s="16" t="str">
        <f aca="false">IF(AH30=0,"",IF(OR(AJ30&lt;3,AM30&gt;PFYDate),AX30,IF((AM30-1)&lt;AI30,-1,12*(YEAR((AM30-1))-YEAR(AI30))+MONTH((AM30-1))-MONTH(AI30)-IF(DAY((AM30-1))&lt;MIN(DAY(AI30),DAY(EOMONTH((AM30-1),0))),1,0))))</f>
        <v/>
      </c>
      <c r="BA30" s="16" t="str">
        <f aca="false">IF(AH30=0,"",IF(AQ30="FT",IF(AV30&lt;FT_First,0,IF(AV30&lt;FT_Y5,1+INT((AV30-FT_First)/FT_Int1),FT_PreY5+FT_PerYear*INT((AV30-FT_Y5)/12)+FT_AnnivDays+INT(MOD(AV30-FT_Y5,12)/FT_Int2)-IF(EDATE(AI30,FT_Y5)&lt;PolicyDate,FT_AnnivDays-1,0))),IF(AQ30="PT",IF(AV30&lt;PT_First,0,1+INT((AV30-PT_First)/PT_Int)),0))+IF(AND(AJ30&gt;=2,AL30&lt;=AsOfDate),IF(AR30="FT",IF(AW30&lt;FT_First,0,IF(AW30&lt;FT_Y5,1+INT((AW30-FT_First)/FT_Int1),FT_PreY5+FT_PerYear*INT((AW30-FT_Y5)/12)+FT_AnnivDays+INT(MOD(AW30-FT_Y5,12)/FT_Int2)-IF(EDATE(AI30,FT_Y5)&lt;PolicyDate,FT_AnnivDays-1,0))),IF(AR30="PT",IF(AW30&lt;PT_First,0,1+INT((AW30-PT_First)/PT_Int)),0))-IF(AR30="FT",IF(AV30&lt;FT_First,0,IF(AV30&lt;FT_Y5,1+INT((AV30-FT_First)/FT_Int1),FT_PreY5+FT_PerYear*INT((AV30-FT_Y5)/12)+FT_AnnivDays+INT(MOD(AV30-FT_Y5,12)/FT_Int2)-IF(EDATE(AI30,FT_Y5)&lt;PolicyDate,FT_AnnivDays-1,0))),IF(AR30="PT",IF(AV30&lt;PT_First,0,1+INT((AV30-PT_First)/PT_Int)),0)),0)+IF(AND(AJ30&gt;=3,AM30&lt;=AsOfDate),IF(AS30="FT",IF(AU30&lt;FT_First,0,IF(AU30&lt;FT_Y5,1+INT((AU30-FT_First)/FT_Int1),FT_PreY5+FT_PerYear*INT((AU30-FT_Y5)/12)+FT_AnnivDays+INT(MOD(AU30-FT_Y5,12)/FT_Int2)-IF(EDATE(AI30,FT_Y5)&lt;PolicyDate,FT_AnnivDays-1,0))),IF(AS30="PT",IF(AU30&lt;PT_First,0,1+INT((AU30-PT_First)/PT_Int)),0))-IF(AS30="FT",IF(AW30&lt;FT_First,0,IF(AW30&lt;FT_Y5,1+INT((AW30-FT_First)/FT_Int1),FT_PreY5+FT_PerYear*INT((AW30-FT_Y5)/12)+FT_AnnivDays+INT(MOD(AW30-FT_Y5,12)/FT_Int2)-IF(EDATE(AI30,FT_Y5)&lt;PolicyDate,FT_AnnivDays-1,0))),IF(AS30="PT",IF(AW30&lt;PT_First,0,1+INT((AW30-PT_First)/PT_Int)),0)),0))</f>
        <v/>
      </c>
      <c r="BB30" s="16" t="str">
        <f aca="false">IF(AH30=0,"",IF(AQ30="FT",IF(AY30&lt;FT_First,0,IF(AY30&lt;FT_Y5,1+INT((AY30-FT_First)/FT_Int1),FT_PreY5+FT_PerYear*INT((AY30-FT_Y5)/12)+FT_AnnivDays+INT(MOD(AY30-FT_Y5,12)/FT_Int2)-IF(EDATE(AI30,FT_Y5)&lt;PolicyDate,FT_AnnivDays-1,0))),IF(AQ30="PT",IF(AY30&lt;PT_First,0,1+INT((AY30-PT_First)/PT_Int)),0))+IF(AND(AJ30&gt;=2,AL30&lt;=PFYDate),IF(AR30="FT",IF(AZ30&lt;FT_First,0,IF(AZ30&lt;FT_Y5,1+INT((AZ30-FT_First)/FT_Int1),FT_PreY5+FT_PerYear*INT((AZ30-FT_Y5)/12)+FT_AnnivDays+INT(MOD(AZ30-FT_Y5,12)/FT_Int2)-IF(EDATE(AI30,FT_Y5)&lt;PolicyDate,FT_AnnivDays-1,0))),IF(AR30="PT",IF(AZ30&lt;PT_First,0,1+INT((AZ30-PT_First)/PT_Int)),0))-IF(AR30="FT",IF(AY30&lt;FT_First,0,IF(AY30&lt;FT_Y5,1+INT((AY30-FT_First)/FT_Int1),FT_PreY5+FT_PerYear*INT((AY30-FT_Y5)/12)+FT_AnnivDays+INT(MOD(AY30-FT_Y5,12)/FT_Int2)-IF(EDATE(AI30,FT_Y5)&lt;PolicyDate,FT_AnnivDays-1,0))),IF(AR30="PT",IF(AY30&lt;PT_First,0,1+INT((AY30-PT_First)/PT_Int)),0)),0)+IF(AND(AJ30&gt;=3,AM30&lt;=PFYDate),IF(AS30="FT",IF(AX30&lt;FT_First,0,IF(AX30&lt;FT_Y5,1+INT((AX30-FT_First)/FT_Int1),FT_PreY5+FT_PerYear*INT((AX30-FT_Y5)/12)+FT_AnnivDays+INT(MOD(AX30-FT_Y5,12)/FT_Int2)-IF(EDATE(AI30,FT_Y5)&lt;PolicyDate,FT_AnnivDays-1,0))),IF(AS30="PT",IF(AX30&lt;PT_First,0,1+INT((AX30-PT_First)/PT_Int)),0))-IF(AS30="FT",IF(AZ30&lt;FT_First,0,IF(AZ30&lt;FT_Y5,1+INT((AZ30-FT_First)/FT_Int1),FT_PreY5+FT_PerYear*INT((AZ30-FT_Y5)/12)+FT_AnnivDays+INT(MOD(AZ30-FT_Y5,12)/FT_Int2)-IF(EDATE(AI30,FT_Y5)&lt;PolicyDate,FT_AnnivDays-1,0))),IF(AS30="PT",IF(AZ30&lt;PT_First,0,1+INT((AZ30-PT_First)/PT_Int)),0)),0))</f>
        <v/>
      </c>
      <c r="BC30" s="16" t="str">
        <f aca="false">IF(AH30=0,"",IF(AT30="FT",IF(AU30&lt;FT_First,FT_First,IF(AU30&lt;FT_Y5,MIN(FT_Y5,FT_First+FT_Int1*(INT((AU30-FT_First)/FT_Int1)+1)),FT_Y5+12*INT((AU30-FT_Y5)/12)+FT_Int2*(INT(MOD(AU30-FT_Y5,12)/FT_Int2)+1))),IF(AT30="PT",IF(AU30&lt;PT_First,PT_First,PT_First+PT_Int*(INT((AU30-PT_First)/PT_Int)+1)),"")))</f>
        <v/>
      </c>
      <c r="BD30" s="16" t="str">
        <f aca="false">IF(AH30=0,"",IF(NOT(LH_Ready),0,COUNTIFS(INDEX(LH_Data,0,LH_ColFirst),$A30,INDEX(LH_Data,0,LH_ColSur),$B30,INDEX(LH_Data,0,LH_ColCat),BonusCat)))</f>
        <v/>
      </c>
      <c r="BE30" s="16" t="str">
        <f aca="false">IF(AH30=0,"",IF(OR(NOT(LH_Ready),BD30=0),0,SUMPRODUCT(MAX((INDEX(LH_Data,0,LH_ColFirst)=$A30)*(INDEX(LH_Data,0,LH_ColSur)=$B30)*(INDEX(LH_Data,0,LH_ColCat)=BonusCat)*ROW(LH_Data)))))</f>
        <v/>
      </c>
      <c r="BF30" s="16" t="str">
        <f aca="false">IF(AH30=0,"",IF(EOMONTH(AsOfDate,-1)&lt;AI30,-1,12*(YEAR(EOMONTH(AsOfDate,-1))-YEAR(AI30))+MONTH(EOMONTH(AsOfDate,-1))-MONTH(AI30)-IF(DAY(EOMONTH(AsOfDate,-1))&lt;MIN(DAY(AI30),DAY(EOMONTH(EOMONTH(AsOfDate,-1),0))),1,0)))</f>
        <v/>
      </c>
      <c r="BG30" s="16" t="str">
        <f aca="false">IF(AH30=0,"",IF(OR(AJ30&lt;2,AL30&gt;EOMONTH(AsOfDate,-1)),BF30,IF((AL30-1)&lt;AI30,-1,12*(YEAR((AL30-1))-YEAR(AI30))+MONTH((AL30-1))-MONTH(AI30)-IF(DAY((AL30-1))&lt;MIN(DAY(AI30),DAY(EOMONTH((AL30-1),0))),1,0))))</f>
        <v/>
      </c>
      <c r="BH30" s="16" t="str">
        <f aca="false">IF(AH30=0,"",IF(OR(AJ30&lt;3,AM30&gt;EOMONTH(AsOfDate,-1)),BF30,IF((AM30-1)&lt;AI30,-1,12*(YEAR((AM30-1))-YEAR(AI30))+MONTH((AM30-1))-MONTH(AI30)-IF(DAY((AM30-1))&lt;MIN(DAY(AI30),DAY(EOMONTH((AM30-1),0))),1,0))))</f>
        <v/>
      </c>
      <c r="BI30" s="16" t="str">
        <f aca="false">IF(AH30=0,"",IF(AQ30="FT",IF(BG30&lt;FT_First,0,IF(BG30&lt;FT_Y5,1+INT((BG30-FT_First)/FT_Int1),FT_PreY5+FT_PerYear*INT((BG30-FT_Y5)/12)+FT_AnnivDays+INT(MOD(BG30-FT_Y5,12)/FT_Int2)-IF(EDATE(AI30,FT_Y5)&lt;PolicyDate,FT_AnnivDays-1,0))),IF(AQ30="PT",IF(BG30&lt;PT_First,0,1+INT((BG30-PT_First)/PT_Int)),0))+IF(AND(AJ30&gt;=2,AL30&lt;=EOMONTH(AsOfDate,-1)),IF(AR30="FT",IF(BH30&lt;FT_First,0,IF(BH30&lt;FT_Y5,1+INT((BH30-FT_First)/FT_Int1),FT_PreY5+FT_PerYear*INT((BH30-FT_Y5)/12)+FT_AnnivDays+INT(MOD(BH30-FT_Y5,12)/FT_Int2)-IF(EDATE(AI30,FT_Y5)&lt;PolicyDate,FT_AnnivDays-1,0))),IF(AR30="PT",IF(BH30&lt;PT_First,0,1+INT((BH30-PT_First)/PT_Int)),0))-IF(AR30="FT",IF(BG30&lt;FT_First,0,IF(BG30&lt;FT_Y5,1+INT((BG30-FT_First)/FT_Int1),FT_PreY5+FT_PerYear*INT((BG30-FT_Y5)/12)+FT_AnnivDays+INT(MOD(BG30-FT_Y5,12)/FT_Int2)-IF(EDATE(AI30,FT_Y5)&lt;PolicyDate,FT_AnnivDays-1,0))),IF(AR30="PT",IF(BG30&lt;PT_First,0,1+INT((BG30-PT_First)/PT_Int)),0)),0)+IF(AND(AJ30&gt;=3,AM30&lt;=EOMONTH(AsOfDate,-1)),IF(AS30="FT",IF(BF30&lt;FT_First,0,IF(BF30&lt;FT_Y5,1+INT((BF30-FT_First)/FT_Int1),FT_PreY5+FT_PerYear*INT((BF30-FT_Y5)/12)+FT_AnnivDays+INT(MOD(BF30-FT_Y5,12)/FT_Int2)-IF(EDATE(AI30,FT_Y5)&lt;PolicyDate,FT_AnnivDays-1,0))),IF(AS30="PT",IF(BF30&lt;PT_First,0,1+INT((BF30-PT_First)/PT_Int)),0))-IF(AS30="FT",IF(BH30&lt;FT_First,0,IF(BH30&lt;FT_Y5,1+INT((BH30-FT_First)/FT_Int1),FT_PreY5+FT_PerYear*INT((BH30-FT_Y5)/12)+FT_AnnivDays+INT(MOD(BH30-FT_Y5,12)/FT_Int2)-IF(EDATE(AI30,FT_Y5)&lt;PolicyDate,FT_AnnivDays-1,0))),IF(AS30="PT",IF(BH30&lt;PT_First,0,1+INT((BH30-PT_First)/PT_Int)),0)),0))</f>
        <v/>
      </c>
      <c r="BJ30" s="16" t="str">
        <f aca="false">IF(AH30=0,"",IF(AT30="FT",IF(AU30&lt;FT_First,"",IF(AU30&lt;FT_Y5,FT_First+FT_Int1*INT((AU30-FT_First)/FT_Int1),FT_Y5+FT_Int2*INT((AU30-FT_Y5)/FT_Int2))),IF(AT30="PT",IF(AU30&lt;PT_First,"",PT_First+PT_Int*INT((AU30-PT_First)/PT_Int)),"")))</f>
        <v/>
      </c>
      <c r="BK30" s="16" t="str">
        <f aca="false">IF(AH30=0,"",IF((SchemeStart-1)&lt;AI30,-1,12*(YEAR((SchemeStart-1))-YEAR(AI30))+MONTH((SchemeStart-1))-MONTH(AI30)-IF(DAY((SchemeStart-1))&lt;MIN(DAY(AI30),DAY(EOMONTH((SchemeStart-1),0))),1,0)))</f>
        <v/>
      </c>
      <c r="BL30" s="16" t="str">
        <f aca="false">IF(AH30=0,"",IF(OR(AJ30&lt;2,AL30&gt;(SchemeStart-1)),BK30,IF((AL30-1)&lt;AI30,-1,12*(YEAR((AL30-1))-YEAR(AI30))+MONTH((AL30-1))-MONTH(AI30)-IF(DAY((AL30-1))&lt;MIN(DAY(AI30),DAY(EOMONTH((AL30-1),0))),1,0))))</f>
        <v/>
      </c>
      <c r="BM30" s="16" t="str">
        <f aca="false">IF(AH30=0,"",IF(OR(AJ30&lt;3,AM30&gt;(SchemeStart-1)),BK30,IF((AM30-1)&lt;AI30,-1,12*(YEAR((AM30-1))-YEAR(AI30))+MONTH((AM30-1))-MONTH(AI30)-IF(DAY((AM30-1))&lt;MIN(DAY(AI30),DAY(EOMONTH((AM30-1),0))),1,0))))</f>
        <v/>
      </c>
      <c r="BN30" s="16" t="str">
        <f aca="false">IF(AH30=0,"",IF(AQ30="FT",IF(BL30&lt;FT_First,0,IF(BL30&lt;FT_Y5,1+INT((BL30-FT_First)/FT_Int1),FT_PreY5+FT_PerYear*INT((BL30-FT_Y5)/12)+FT_AnnivDays+INT(MOD(BL30-FT_Y5,12)/FT_Int2)-IF(EDATE(AI30,FT_Y5)&lt;PolicyDate,FT_AnnivDays-1,0))),IF(AQ30="PT",IF(BL30&lt;PT_First,0,1+INT((BL30-PT_First)/PT_Int)),0))+IF(AND(AJ30&gt;=2,AL30&lt;=(SchemeStart-1)),IF(AR30="FT",IF(BM30&lt;FT_First,0,IF(BM30&lt;FT_Y5,1+INT((BM30-FT_First)/FT_Int1),FT_PreY5+FT_PerYear*INT((BM30-FT_Y5)/12)+FT_AnnivDays+INT(MOD(BM30-FT_Y5,12)/FT_Int2)-IF(EDATE(AI30,FT_Y5)&lt;PolicyDate,FT_AnnivDays-1,0))),IF(AR30="PT",IF(BM30&lt;PT_First,0,1+INT((BM30-PT_First)/PT_Int)),0))-IF(AR30="FT",IF(BL30&lt;FT_First,0,IF(BL30&lt;FT_Y5,1+INT((BL30-FT_First)/FT_Int1),FT_PreY5+FT_PerYear*INT((BL30-FT_Y5)/12)+FT_AnnivDays+INT(MOD(BL30-FT_Y5,12)/FT_Int2)-IF(EDATE(AI30,FT_Y5)&lt;PolicyDate,FT_AnnivDays-1,0))),IF(AR30="PT",IF(BL30&lt;PT_First,0,1+INT((BL30-PT_First)/PT_Int)),0)),0)+IF(AND(AJ30&gt;=3,AM30&lt;=(SchemeStart-1)),IF(AS30="FT",IF(BK30&lt;FT_First,0,IF(BK30&lt;FT_Y5,1+INT((BK30-FT_First)/FT_Int1),FT_PreY5+FT_PerYear*INT((BK30-FT_Y5)/12)+FT_AnnivDays+INT(MOD(BK30-FT_Y5,12)/FT_Int2)-IF(EDATE(AI30,FT_Y5)&lt;PolicyDate,FT_AnnivDays-1,0))),IF(AS30="PT",IF(BK30&lt;PT_First,0,1+INT((BK30-PT_First)/PT_Int)),0))-IF(AS30="FT",IF(BM30&lt;FT_First,0,IF(BM30&lt;FT_Y5,1+INT((BM30-FT_First)/FT_Int1),FT_PreY5+FT_PerYear*INT((BM30-FT_Y5)/12)+FT_AnnivDays+INT(MOD(BM30-FT_Y5,12)/FT_Int2)-IF(EDATE(AI30,FT_Y5)&lt;PolicyDate,FT_AnnivDays-1,0))),IF(AS30="PT",IF(BM30&lt;PT_First,0,1+INT((BM30-PT_First)/PT_Int)),0)),0))</f>
        <v/>
      </c>
      <c r="BO30" s="0" t="str">
        <f aca="false">IF(LEN($A30&amp;$B30)=0,"",$A30&amp;" "&amp;$B30)</f>
        <v/>
      </c>
    </row>
    <row r="31" customFormat="false" ht="15" hidden="false" customHeight="false" outlineLevel="0" collapsed="false">
      <c r="A31" s="12"/>
      <c r="B31" s="12"/>
      <c r="C31" s="12"/>
      <c r="D31" s="13"/>
      <c r="E31" s="14" t="str">
        <f aca="false">IF(OR(AH31=0,$D31=""),"",DATE(YEAR(AsOfDate)+IF(DATE(YEAR(AsOfDate),MONTH($D31),DAY($D31))&lt;=AsOfDate,1,0),MONTH($D31),DAY($D31)))</f>
        <v/>
      </c>
      <c r="F31" s="13"/>
      <c r="G31" s="13"/>
      <c r="H31" s="13"/>
      <c r="I31" s="13"/>
      <c r="J31" s="13"/>
      <c r="K31" s="14" t="str">
        <f aca="false">IF(AH31=0,"",DATE(YEAR(AsOfDate)+IF(DATE(YEAR(AsOfDate),MONTH(AI31),DAY(AI31))&lt;=AsOfDate,1,0),MONTH(AI31),DAY(AI31)))</f>
        <v/>
      </c>
      <c r="L31" s="15" t="str">
        <f aca="false">IF(AH31=0,"",ROUND((AsOfDate-AI31)/365.25,1))</f>
        <v/>
      </c>
      <c r="M31" s="16" t="str">
        <f aca="false">IF(AH31=0,"",IF(AsOfDate&lt;AI31,"-",DATEDIF(AI31,AsOfDate,"y")&amp;"y "&amp;DATEDIF(AI31,AsOfDate,"ym")&amp;"m "&amp;DATEDIF(AI31,AsOfDate,"md")&amp;"d"))</f>
        <v/>
      </c>
      <c r="N31" s="17" t="str">
        <f aca="false">IF(AH31=0,"",O31*HoursPerDay)</f>
        <v/>
      </c>
      <c r="O31" s="17" t="str">
        <f aca="false">IF(AH31=0,"",MAX(0,BA31-BN31))</f>
        <v/>
      </c>
      <c r="P31" s="18"/>
      <c r="Q31" s="16" t="str">
        <f aca="false">IF(AH31=0,"",IF(AJ31&lt;2,"",AN31&amp;" to "&amp;AO31&amp;" on "&amp;TEXT(AL31,"dd/mm/yyyy")&amp;IF(AL31&gt;AsOfDate," (future)",IF(AQ31=AR31,"",IF(AR31="None"," - STOPPED accruing",IF(AQ31="None"," - commencement for Bonus Leave"," - pathway changed"))))&amp;IF(AJ31&lt;3,"","; "&amp;AO31&amp;" to "&amp;AP31&amp;" on "&amp;TEXT(AM31,"dd/mm/yyyy")&amp;IF(AM31&gt;AsOfDate," (future)",IF(AR31=AS31,"",IF(AS31="None"," - STOPPED accruing",IF(AR31="None"," - commencement for Bonus Leave"," - pathway changed")))))))</f>
        <v/>
      </c>
      <c r="R31" s="16" t="str">
        <f aca="false">IF(AH31=0,"",IF(AT31="None",IF(O31&gt;0,"No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IF(AH31=0,"",IF(AT31="None","",EDATE(AI31,BC31)))</f>
        <v/>
      </c>
      <c r="T31" s="17" t="str">
        <f aca="false">IF(AH31=0,"",IF(NOT(LH_Ready),"",IF(AI31&gt;PFYDate,0,IF(LH_ColPeriod=0,W31-U31+V31,SUMIFS(INDEX(LH_Data,0,LH_ColAcc),INDEX(LH_Data,0,LH_ColFirst),$A31,INDEX(LH_Data,0,LH_ColSur),$B31,INDEX(LH_Data,0,LH_ColCat),BonusCat,INDEX(LH_Data,0,LH_ColPeriod),LH_OpenLabel)*UnitFactor))))</f>
        <v/>
      </c>
      <c r="U31" s="17" t="str">
        <f aca="false">IF(AH31=0,"",IF(NOT(LH_Ready),"",SUMIFS(INDEX(LH_Data,0,LH_ColAcc),INDEX(LH_Data,0,LH_ColFirst),$A31,INDEX(LH_Data,0,LH_ColSur),$B31,INDEX(LH_Data,0,LH_ColCat),BonusCat,INDEX(LH_Data,0,LH_ColStart),"&gt;="&amp;AI31)*UnitFactor))</f>
        <v/>
      </c>
      <c r="V31" s="17" t="str">
        <f aca="false">IF(AH31=0,"",IF(NOT(LH_Ready),"",SUMIFS(INDEX(LH_Data,0,LH_ColTaken),INDEX(LH_Data,0,LH_ColFirst),$A31,INDEX(LH_Data,0,LH_ColSur),$B31,INDEX(LH_Data,0,LH_ColCat),BonusCat,INDEX(LH_Data,0,LH_ColStart),"&gt;="&amp;AI31)*UnitFactor))</f>
        <v/>
      </c>
      <c r="W31" s="17" t="str">
        <f aca="false">IF(AH31=0,"",IF(NOT(LH_Ready),"",IF(BE31=0,0,INDEX(INDEX(LH_Data,0,LH_ColClose),BE31-1)*UnitFactor)))</f>
        <v/>
      </c>
      <c r="X31" s="17" t="str">
        <f aca="false">IF(AH31=0,"",(MAX(0,BA31-BN31)-MAX(0,BB31-BN31))*HoursPerDay)</f>
        <v/>
      </c>
      <c r="Y31" s="17" t="str">
        <f aca="false">IF(AH31=0,"",IF(NOT(LH_Ready),"",IF(BD31=0,N31,IF(PFYDate&lt;$F31,N31-N(T31)-N(U31),X31-N(U31)))))</f>
        <v/>
      </c>
      <c r="Z31" s="16" t="str">
        <f aca="false">IF(OR(AH31=0,Y31=""),"",IF(Y31&gt;0,"Yes","No"))</f>
        <v/>
      </c>
      <c r="AA31" s="16" t="str">
        <f aca="false">IF(AH31=0,IF(LEN($A31&amp;$B31)=0,"","FIX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month")&amp;IF(BD31=0,";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EH)",""),IF(AT31="None",R31,"Not yet - first day on "&amp;TEXT(S31,"dd/mm/yyyy")))))))))</f>
        <v/>
      </c>
      <c r="AB31" s="17" t="str">
        <f aca="false">IF(OR(AH31=0,T31=""),"",MAX(0,BB31-BN31)*HoursPerDay-T31)</f>
        <v/>
      </c>
      <c r="AC31" s="16" t="str">
        <f aca="false">IF(AH31=0,"",BD31)</f>
        <v/>
      </c>
      <c r="AD31" s="16" t="str">
        <f aca="false">IF(AH31=0,"",TRIM(IF(OR(ISTEXT($F31),ISTEXT($H31),ISTEXT($I31),ISTEXT($G31),ISTEXT($J31),ISTEXT($D31)),"A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J31&gt;=1,IF(AJ31&gt;=3,AP31,IF(AJ31=2,AO31,AN31))&lt;&gt;IF($C31="","",IF(OR(ISNUMBER(SEARCH("full",$C31)),UPPER(TRIM($C31))="FT",UPPER(TRIM($C31))="FTE"),"Full-Time",IF(OR(ISNUMBER(SEARCH("part",$C31)),UPPER(TRIM($C31))="PT",UPPER(TRIM($C31))="PTE"),"Part-Time",IF(OR(ISNUMBER(SEARCH("cas",$C31)),UPPER(TRIM($C31))="CAS"),"Casual","Unknown"))))),"EmploymentType does not match latest start date ("&amp;IF(AJ31&gt;=3,AP31,IF(AJ31=2,AO31,AN31))&amp;"). ","")&amp;IF(AND(AJ31&gt;=1,AK31&lt;&gt;$F31),"Earliest type date should equal StartDate. ","")&amp;IF(AND(AJ31&gt;=2,AK31=AL31),"Two types start on the same date. ","")&amp;IF(AND(OR(ISNUMBER(SEARCH("part",$C31)),UPPER(TRIM($C31))="PT",UPPER(TRIM($C31))="PTE"),$P31=""),"Part-time: enter PT Hrs/Week (blank = 24+). ","")))</f>
        <v/>
      </c>
      <c r="AE31" s="17" t="str">
        <f aca="false">IF(AH31=0,"",O31-MAX(0,BI31-BN31))</f>
        <v/>
      </c>
      <c r="AF31" s="14" t="str">
        <f aca="false">IF(OR(AH31=0,AE31="",N(AE31)=0,BJ31=""),"",EDATE(AI31,BJ31))</f>
        <v/>
      </c>
      <c r="AG31" s="12"/>
      <c r="AH31" s="16" t="n">
        <f aca="false">IF(OR(LEN($A31&amp;$B31)=0,$F31=""),0,1)</f>
        <v>0</v>
      </c>
      <c r="AI31" s="14" t="str">
        <f aca="false">IF(AH31=0,"",IF($J31&lt;&gt;"",$J31,IF(OR(CasualCounts="Yes",COUNT($G31:$I31)=0,COUNT($H31:$I31)=0),$F31,MIN($H31:$I31))))</f>
        <v/>
      </c>
      <c r="AJ31" s="16" t="str">
        <f aca="false">IF(AH31=0,"",COUNT($G31:$I31))</f>
        <v/>
      </c>
      <c r="AK31" s="14" t="str">
        <f aca="false">IF(AH31=0,"",IFERROR(SMALL($G31:$I31,1),""))</f>
        <v/>
      </c>
      <c r="AL31" s="14" t="str">
        <f aca="false">IF(AH31=0,"",IFERROR(SMALL($G31:$I31,2),""))</f>
        <v/>
      </c>
      <c r="AM31" s="14" t="str">
        <f aca="false">IF(AH31=0,"",IFERROR(SMALL($G31:$I31,3),""))</f>
        <v/>
      </c>
      <c r="AN31" s="16" t="str">
        <f aca="false">IF(AH31=0,"",IF(AK31="","",IF(AK31=$H31,"Part-Time",IF(AK31=$I31,"Full-Time","Casual"))))</f>
        <v/>
      </c>
      <c r="AO31" s="16" t="str">
        <f aca="false">IF(AH31=0,"",IF(AL31="","",IF(AL31=$H31,"Part-Time",IF(AL31=$I31,"Full-Time","Casual"))))</f>
        <v/>
      </c>
      <c r="AP31" s="16" t="str">
        <f aca="false">IF(AH31=0,"",IF(AM31="","",IF(AM31=$H31,"Part-Time",IF(AM31=$I31,"Full-Time","Casual"))))</f>
        <v/>
      </c>
      <c r="AQ31" s="16" t="str">
        <f aca="false">IF(AH31=0,"",IF(AJ31=0,IF(OR(ISNUMBER(SEARCH("full",$C31)),UPPER(TRIM($C31))="FT",UPPER(TRIM($C31))="FTE"),"FT",IF(AND(OR(ISNUMBER(SEARCH("part",$C31)),UPPER(TRIM($C31))="PT",UPPER(TRIM($C31))="PTE"),OR($P31="",N($P31)&gt;=PT_MinHours)),"PT","None")),IF(OR(ISNUMBER(SEARCH("full",AN31)),UPPER(TRIM(AN31))="FT",UPPER(TRIM(AN31))="FTE"),"FT",IF(AND(OR(ISNUMBER(SEARCH("part",AN31)),UPPER(TRIM(AN31))="PT",UPPER(TRIM(AN31))="PTE"),OR($P31="",N($P31)&gt;=PT_MinHours)),"PT","None"))))</f>
        <v/>
      </c>
      <c r="AR31" s="16" t="str">
        <f aca="false">IF(AH31=0,"",IF(AJ31&lt;2,"",IF(OR(ISNUMBER(SEARCH("full",AO31)),UPPER(TRIM(AO31))="FT",UPPER(TRIM(AO31))="FTE"),"FT",IF(AND(OR(ISNUMBER(SEARCH("part",AO31)),UPPER(TRIM(AO31))="PT",UPPER(TRIM(AO31))="PTE"),OR($P31="",N($P31)&gt;=PT_MinHours)),"PT","None"))))</f>
        <v/>
      </c>
      <c r="AS31" s="16" t="str">
        <f aca="false">IF(AH31=0,"",IF(AJ31&lt;3,"",IF(OR(ISNUMBER(SEARCH("full",AP31)),UPPER(TRIM(AP31))="FT",UPPER(TRIM(AP31))="FTE"),"FT",IF(AND(OR(ISNUMBER(SEARCH("part",AP31)),UPPER(TRIM(AP31))="PT",UPPER(TRIM(AP31))="PTE"),OR($P31="",N($P31)&gt;=PT_MinHours)),"PT","None"))))</f>
        <v/>
      </c>
      <c r="AT31" s="16" t="str">
        <f aca="false">IF(AH31=0,"",IF(AND(AJ31&gt;=3,AM31&lt;=AsOfDate),AS31,IF(AND(AJ31&gt;=2,AL31&lt;=AsOfDate),AR31,AQ31)))</f>
        <v/>
      </c>
      <c r="AU31" s="16" t="str">
        <f aca="false">IF(AH31=0,"",IF(AsOfDate&lt;AI31,-1,12*(YEAR(AsOfDate)-YEAR(AI31))+MONTH(AsOfDate)-MONTH(AI31)-IF(DAY(AsOfDate)&lt;MIN(DAY(AI31),DAY(EOMONTH(AsOfDate,0))),1,0)))</f>
        <v/>
      </c>
      <c r="AV31" s="16" t="str">
        <f aca="false">IF(AH31=0,"",IF(OR(AJ31&lt;2,AL31&gt;AsOfDate),AU31,IF((AL31-1)&lt;AI31,-1,12*(YEAR((AL31-1))-YEAR(AI31))+MONTH((AL31-1))-MONTH(AI31)-IF(DAY((AL31-1))&lt;MIN(DAY(AI31),DAY(EOMONTH((AL31-1),0))),1,0))))</f>
        <v/>
      </c>
      <c r="AW31" s="16" t="str">
        <f aca="false">IF(AH31=0,"",IF(OR(AJ31&lt;3,AM31&gt;AsOfDate),AU31,IF((AM31-1)&lt;AI31,-1,12*(YEAR((AM31-1))-YEAR(AI31))+MONTH((AM31-1))-MONTH(AI31)-IF(DAY((AM31-1))&lt;MIN(DAY(AI31),DAY(EOMONTH((AM31-1),0))),1,0))))</f>
        <v/>
      </c>
      <c r="AX31" s="16" t="str">
        <f aca="false">IF(AH31=0,"",IF(PFYDate&lt;AI31,-1,12*(YEAR(PFYDate)-YEAR(AI31))+MONTH(PFYDate)-MONTH(AI31)-IF(DAY(PFYDate)&lt;MIN(DAY(AI31),DAY(EOMONTH(PFYDate,0))),1,0)))</f>
        <v/>
      </c>
      <c r="AY31" s="16" t="str">
        <f aca="false">IF(AH31=0,"",IF(OR(AJ31&lt;2,AL31&gt;PFYDate),AX31,IF((AL31-1)&lt;AI31,-1,12*(YEAR((AL31-1))-YEAR(AI31))+MONTH((AL31-1))-MONTH(AI31)-IF(DAY((AL31-1))&lt;MIN(DAY(AI31),DAY(EOMONTH((AL31-1),0))),1,0))))</f>
        <v/>
      </c>
      <c r="AZ31" s="16" t="str">
        <f aca="false">IF(AH31=0,"",IF(OR(AJ31&lt;3,AM31&gt;PFYDate),AX31,IF((AM31-1)&lt;AI31,-1,12*(YEAR((AM31-1))-YEAR(AI31))+MONTH((AM31-1))-MONTH(AI31)-IF(DAY((AM31-1))&lt;MIN(DAY(AI31),DAY(EOMONTH((AM31-1),0))),1,0))))</f>
        <v/>
      </c>
      <c r="BA31" s="16" t="str">
        <f aca="false">IF(AH31=0,"",IF(AQ31="FT",IF(AV31&lt;FT_First,0,IF(AV31&lt;FT_Y5,1+INT((AV31-FT_First)/FT_Int1),FT_PreY5+FT_PerYear*INT((AV31-FT_Y5)/12)+FT_AnnivDays+INT(MOD(AV31-FT_Y5,12)/FT_Int2)-IF(EDATE(AI31,FT_Y5)&lt;PolicyDate,FT_AnnivDays-1,0))),IF(AQ31="PT",IF(AV31&lt;PT_First,0,1+INT((AV31-PT_First)/PT_Int)),0))+IF(AND(AJ31&gt;=2,AL31&lt;=AsOfDate),IF(AR31="FT",IF(AW31&lt;FT_First,0,IF(AW31&lt;FT_Y5,1+INT((AW31-FT_First)/FT_Int1),FT_PreY5+FT_PerYear*INT((AW31-FT_Y5)/12)+FT_AnnivDays+INT(MOD(AW31-FT_Y5,12)/FT_Int2)-IF(EDATE(AI31,FT_Y5)&lt;PolicyDate,FT_AnnivDays-1,0))),IF(AR31="PT",IF(AW31&lt;PT_First,0,1+INT((AW31-PT_First)/PT_Int)),0))-IF(AR31="FT",IF(AV31&lt;FT_First,0,IF(AV31&lt;FT_Y5,1+INT((AV31-FT_First)/FT_Int1),FT_PreY5+FT_PerYear*INT((AV31-FT_Y5)/12)+FT_AnnivDays+INT(MOD(AV31-FT_Y5,12)/FT_Int2)-IF(EDATE(AI31,FT_Y5)&lt;PolicyDate,FT_AnnivDays-1,0))),IF(AR31="PT",IF(AV31&lt;PT_First,0,1+INT((AV31-PT_First)/PT_Int)),0)),0)+IF(AND(AJ31&gt;=3,AM31&lt;=AsOfDate),IF(AS31="FT",IF(AU31&lt;FT_First,0,IF(AU31&lt;FT_Y5,1+INT((AU31-FT_First)/FT_Int1),FT_PreY5+FT_PerYear*INT((AU31-FT_Y5)/12)+FT_AnnivDays+INT(MOD(AU31-FT_Y5,12)/FT_Int2)-IF(EDATE(AI31,FT_Y5)&lt;PolicyDate,FT_AnnivDays-1,0))),IF(AS31="PT",IF(AU31&lt;PT_First,0,1+INT((AU31-PT_First)/PT_Int)),0))-IF(AS31="FT",IF(AW31&lt;FT_First,0,IF(AW31&lt;FT_Y5,1+INT((AW31-FT_First)/FT_Int1),FT_PreY5+FT_PerYear*INT((AW31-FT_Y5)/12)+FT_AnnivDays+INT(MOD(AW31-FT_Y5,12)/FT_Int2)-IF(EDATE(AI31,FT_Y5)&lt;PolicyDate,FT_AnnivDays-1,0))),IF(AS31="PT",IF(AW31&lt;PT_First,0,1+INT((AW31-PT_First)/PT_Int)),0)),0))</f>
        <v/>
      </c>
      <c r="BB31" s="16" t="str">
        <f aca="false">IF(AH31=0,"",IF(AQ31="FT",IF(AY31&lt;FT_First,0,IF(AY31&lt;FT_Y5,1+INT((AY31-FT_First)/FT_Int1),FT_PreY5+FT_PerYear*INT((AY31-FT_Y5)/12)+FT_AnnivDays+INT(MOD(AY31-FT_Y5,12)/FT_Int2)-IF(EDATE(AI31,FT_Y5)&lt;PolicyDate,FT_AnnivDays-1,0))),IF(AQ31="PT",IF(AY31&lt;PT_First,0,1+INT((AY31-PT_First)/PT_Int)),0))+IF(AND(AJ31&gt;=2,AL31&lt;=PFYDate),IF(AR31="FT",IF(AZ31&lt;FT_First,0,IF(AZ31&lt;FT_Y5,1+INT((AZ31-FT_First)/FT_Int1),FT_PreY5+FT_PerYear*INT((AZ31-FT_Y5)/12)+FT_AnnivDays+INT(MOD(AZ31-FT_Y5,12)/FT_Int2)-IF(EDATE(AI31,FT_Y5)&lt;PolicyDate,FT_AnnivDays-1,0))),IF(AR31="PT",IF(AZ31&lt;PT_First,0,1+INT((AZ31-PT_First)/PT_Int)),0))-IF(AR31="FT",IF(AY31&lt;FT_First,0,IF(AY31&lt;FT_Y5,1+INT((AY31-FT_First)/FT_Int1),FT_PreY5+FT_PerYear*INT((AY31-FT_Y5)/12)+FT_AnnivDays+INT(MOD(AY31-FT_Y5,12)/FT_Int2)-IF(EDATE(AI31,FT_Y5)&lt;PolicyDate,FT_AnnivDays-1,0))),IF(AR31="PT",IF(AY31&lt;PT_First,0,1+INT((AY31-PT_First)/PT_Int)),0)),0)+IF(AND(AJ31&gt;=3,AM31&lt;=PFYDate),IF(AS31="FT",IF(AX31&lt;FT_First,0,IF(AX31&lt;FT_Y5,1+INT((AX31-FT_First)/FT_Int1),FT_PreY5+FT_PerYear*INT((AX31-FT_Y5)/12)+FT_AnnivDays+INT(MOD(AX31-FT_Y5,12)/FT_Int2)-IF(EDATE(AI31,FT_Y5)&lt;PolicyDate,FT_AnnivDays-1,0))),IF(AS31="PT",IF(AX31&lt;PT_First,0,1+INT((AX31-PT_First)/PT_Int)),0))-IF(AS31="FT",IF(AZ31&lt;FT_First,0,IF(AZ31&lt;FT_Y5,1+INT((AZ31-FT_First)/FT_Int1),FT_PreY5+FT_PerYear*INT((AZ31-FT_Y5)/12)+FT_AnnivDays+INT(MOD(AZ31-FT_Y5,12)/FT_Int2)-IF(EDATE(AI31,FT_Y5)&lt;PolicyDate,FT_AnnivDays-1,0))),IF(AS31="PT",IF(AZ31&lt;PT_First,0,1+INT((AZ31-PT_First)/PT_Int)),0)),0))</f>
        <v/>
      </c>
      <c r="BC31" s="16" t="str">
        <f aca="false">IF(AH31=0,"",IF(AT31="FT",IF(AU31&lt;FT_First,FT_First,IF(AU31&lt;FT_Y5,MIN(FT_Y5,FT_First+FT_Int1*(INT((AU31-FT_First)/FT_Int1)+1)),FT_Y5+12*INT((AU31-FT_Y5)/12)+FT_Int2*(INT(MOD(AU31-FT_Y5,12)/FT_Int2)+1))),IF(AT31="PT",IF(AU31&lt;PT_First,PT_First,PT_First+PT_Int*(INT((AU31-PT_First)/PT_Int)+1)),"")))</f>
        <v/>
      </c>
      <c r="BD31" s="16" t="str">
        <f aca="false">IF(AH31=0,"",IF(NOT(LH_Ready),0,COUNTIFS(INDEX(LH_Data,0,LH_ColFirst),$A31,INDEX(LH_Data,0,LH_ColSur),$B31,INDEX(LH_Data,0,LH_ColCat),BonusCat)))</f>
        <v/>
      </c>
      <c r="BE31" s="16" t="str">
        <f aca="false">IF(AH31=0,"",IF(OR(NOT(LH_Ready),BD31=0),0,SUMPRODUCT(MAX((INDEX(LH_Data,0,LH_ColFirst)=$A31)*(INDEX(LH_Data,0,LH_ColSur)=$B31)*(INDEX(LH_Data,0,LH_ColCat)=BonusCat)*ROW(LH_Data)))))</f>
        <v/>
      </c>
      <c r="BF31" s="16" t="str">
        <f aca="false">IF(AH31=0,"",IF(EOMONTH(AsOfDate,-1)&lt;AI31,-1,12*(YEAR(EOMONTH(AsOfDate,-1))-YEAR(AI31))+MONTH(EOMONTH(AsOfDate,-1))-MONTH(AI31)-IF(DAY(EOMONTH(AsOfDate,-1))&lt;MIN(DAY(AI31),DAY(EOMONTH(EOMONTH(AsOfDate,-1),0))),1,0)))</f>
        <v/>
      </c>
      <c r="BG31" s="16" t="str">
        <f aca="false">IF(AH31=0,"",IF(OR(AJ31&lt;2,AL31&gt;EOMONTH(AsOfDate,-1)),BF31,IF((AL31-1)&lt;AI31,-1,12*(YEAR((AL31-1))-YEAR(AI31))+MONTH((AL31-1))-MONTH(AI31)-IF(DAY((AL31-1))&lt;MIN(DAY(AI31),DAY(EOMONTH((AL31-1),0))),1,0))))</f>
        <v/>
      </c>
      <c r="BH31" s="16" t="str">
        <f aca="false">IF(AH31=0,"",IF(OR(AJ31&lt;3,AM31&gt;EOMONTH(AsOfDate,-1)),BF31,IF((AM31-1)&lt;AI31,-1,12*(YEAR((AM31-1))-YEAR(AI31))+MONTH((AM31-1))-MONTH(AI31)-IF(DAY((AM31-1))&lt;MIN(DAY(AI31),DAY(EOMONTH((AM31-1),0))),1,0))))</f>
        <v/>
      </c>
      <c r="BI31" s="16" t="str">
        <f aca="false">IF(AH31=0,"",IF(AQ31="FT",IF(BG31&lt;FT_First,0,IF(BG31&lt;FT_Y5,1+INT((BG31-FT_First)/FT_Int1),FT_PreY5+FT_PerYear*INT((BG31-FT_Y5)/12)+FT_AnnivDays+INT(MOD(BG31-FT_Y5,12)/FT_Int2)-IF(EDATE(AI31,FT_Y5)&lt;PolicyDate,FT_AnnivDays-1,0))),IF(AQ31="PT",IF(BG31&lt;PT_First,0,1+INT((BG31-PT_First)/PT_Int)),0))+IF(AND(AJ31&gt;=2,AL31&lt;=EOMONTH(AsOfDate,-1)),IF(AR31="FT",IF(BH31&lt;FT_First,0,IF(BH31&lt;FT_Y5,1+INT((BH31-FT_First)/FT_Int1),FT_PreY5+FT_PerYear*INT((BH31-FT_Y5)/12)+FT_AnnivDays+INT(MOD(BH31-FT_Y5,12)/FT_Int2)-IF(EDATE(AI31,FT_Y5)&lt;PolicyDate,FT_AnnivDays-1,0))),IF(AR31="PT",IF(BH31&lt;PT_First,0,1+INT((BH31-PT_First)/PT_Int)),0))-IF(AR31="FT",IF(BG31&lt;FT_First,0,IF(BG31&lt;FT_Y5,1+INT((BG31-FT_First)/FT_Int1),FT_PreY5+FT_PerYear*INT((BG31-FT_Y5)/12)+FT_AnnivDays+INT(MOD(BG31-FT_Y5,12)/FT_Int2)-IF(EDATE(AI31,FT_Y5)&lt;PolicyDate,FT_AnnivDays-1,0))),IF(AR31="PT",IF(BG31&lt;PT_First,0,1+INT((BG31-PT_First)/PT_Int)),0)),0)+IF(AND(AJ31&gt;=3,AM31&lt;=EOMONTH(AsOfDate,-1)),IF(AS31="FT",IF(BF31&lt;FT_First,0,IF(BF31&lt;FT_Y5,1+INT((BF31-FT_First)/FT_Int1),FT_PreY5+FT_PerYear*INT((BF31-FT_Y5)/12)+FT_AnnivDays+INT(MOD(BF31-FT_Y5,12)/FT_Int2)-IF(EDATE(AI31,FT_Y5)&lt;PolicyDate,FT_AnnivDays-1,0))),IF(AS31="PT",IF(BF31&lt;PT_First,0,1+INT((BF31-PT_First)/PT_Int)),0))-IF(AS31="FT",IF(BH31&lt;FT_First,0,IF(BH31&lt;FT_Y5,1+INT((BH31-FT_First)/FT_Int1),FT_PreY5+FT_PerYear*INT((BH31-FT_Y5)/12)+FT_AnnivDays+INT(MOD(BH31-FT_Y5,12)/FT_Int2)-IF(EDATE(AI31,FT_Y5)&lt;PolicyDate,FT_AnnivDays-1,0))),IF(AS31="PT",IF(BH31&lt;PT_First,0,1+INT((BH31-PT_First)/PT_Int)),0)),0))</f>
        <v/>
      </c>
      <c r="BJ31" s="16" t="str">
        <f aca="false">IF(AH31=0,"",IF(AT31="FT",IF(AU31&lt;FT_First,"",IF(AU31&lt;FT_Y5,FT_First+FT_Int1*INT((AU31-FT_First)/FT_Int1),FT_Y5+FT_Int2*INT((AU31-FT_Y5)/FT_Int2))),IF(AT31="PT",IF(AU31&lt;PT_First,"",PT_First+PT_Int*INT((AU31-PT_First)/PT_Int)),"")))</f>
        <v/>
      </c>
      <c r="BK31" s="16" t="str">
        <f aca="false">IF(AH31=0,"",IF((SchemeStart-1)&lt;AI31,-1,12*(YEAR((SchemeStart-1))-YEAR(AI31))+MONTH((SchemeStart-1))-MONTH(AI31)-IF(DAY((SchemeStart-1))&lt;MIN(DAY(AI31),DAY(EOMONTH((SchemeStart-1),0))),1,0)))</f>
        <v/>
      </c>
      <c r="BL31" s="16" t="str">
        <f aca="false">IF(AH31=0,"",IF(OR(AJ31&lt;2,AL31&gt;(SchemeStart-1)),BK31,IF((AL31-1)&lt;AI31,-1,12*(YEAR((AL31-1))-YEAR(AI31))+MONTH((AL31-1))-MONTH(AI31)-IF(DAY((AL31-1))&lt;MIN(DAY(AI31),DAY(EOMONTH((AL31-1),0))),1,0))))</f>
        <v/>
      </c>
      <c r="BM31" s="16" t="str">
        <f aca="false">IF(AH31=0,"",IF(OR(AJ31&lt;3,AM31&gt;(SchemeStart-1)),BK31,IF((AM31-1)&lt;AI31,-1,12*(YEAR((AM31-1))-YEAR(AI31))+MONTH((AM31-1))-MONTH(AI31)-IF(DAY((AM31-1))&lt;MIN(DAY(AI31),DAY(EOMONTH((AM31-1),0))),1,0))))</f>
        <v/>
      </c>
      <c r="BN31" s="16" t="str">
        <f aca="false">IF(AH31=0,"",IF(AQ31="FT",IF(BL31&lt;FT_First,0,IF(BL31&lt;FT_Y5,1+INT((BL31-FT_First)/FT_Int1),FT_PreY5+FT_PerYear*INT((BL31-FT_Y5)/12)+FT_AnnivDays+INT(MOD(BL31-FT_Y5,12)/FT_Int2)-IF(EDATE(AI31,FT_Y5)&lt;PolicyDate,FT_AnnivDays-1,0))),IF(AQ31="PT",IF(BL31&lt;PT_First,0,1+INT((BL31-PT_First)/PT_Int)),0))+IF(AND(AJ31&gt;=2,AL31&lt;=(SchemeStart-1)),IF(AR31="FT",IF(BM31&lt;FT_First,0,IF(BM31&lt;FT_Y5,1+INT((BM31-FT_First)/FT_Int1),FT_PreY5+FT_PerYear*INT((BM31-FT_Y5)/12)+FT_AnnivDays+INT(MOD(BM31-FT_Y5,12)/FT_Int2)-IF(EDATE(AI31,FT_Y5)&lt;PolicyDate,FT_AnnivDays-1,0))),IF(AR31="PT",IF(BM31&lt;PT_First,0,1+INT((BM31-PT_First)/PT_Int)),0))-IF(AR31="FT",IF(BL31&lt;FT_First,0,IF(BL31&lt;FT_Y5,1+INT((BL31-FT_First)/FT_Int1),FT_PreY5+FT_PerYear*INT((BL31-FT_Y5)/12)+FT_AnnivDays+INT(MOD(BL31-FT_Y5,12)/FT_Int2)-IF(EDATE(AI31,FT_Y5)&lt;PolicyDate,FT_AnnivDays-1,0))),IF(AR31="PT",IF(BL31&lt;PT_First,0,1+INT((BL31-PT_First)/PT_Int)),0)),0)+IF(AND(AJ31&gt;=3,AM31&lt;=(SchemeStart-1)),IF(AS31="FT",IF(BK31&lt;FT_First,0,IF(BK31&lt;FT_Y5,1+INT((BK31-FT_First)/FT_Int1),FT_PreY5+FT_PerYear*INT((BK31-FT_Y5)/12)+FT_AnnivDays+INT(MOD(BK31-FT_Y5,12)/FT_Int2)-IF(EDATE(AI31,FT_Y5)&lt;PolicyDate,FT_AnnivDays-1,0))),IF(AS31="PT",IF(BK31&lt;PT_First,0,1+INT((BK31-PT_First)/PT_Int)),0))-IF(AS31="FT",IF(BM31&lt;FT_First,0,IF(BM31&lt;FT_Y5,1+INT((BM31-FT_First)/FT_Int1),FT_PreY5+FT_PerYear*INT((BM31-FT_Y5)/12)+FT_AnnivDays+INT(MOD(BM31-FT_Y5,12)/FT_Int2)-IF(EDATE(AI31,FT_Y5)&lt;PolicyDate,FT_AnnivDays-1,0))),IF(AS31="PT",IF(BM31&lt;PT_First,0,1+INT((BM31-PT_First)/PT_Int)),0)),0))</f>
        <v/>
      </c>
      <c r="BO31" s="0" t="str">
        <f aca="false">IF(LEN($A31&amp;$B31)=0,"",$A31&amp;" "&amp;$B31)</f>
        <v/>
      </c>
    </row>
    <row r="32" customFormat="false" ht="15" hidden="false" customHeight="false" outlineLevel="0" collapsed="false">
      <c r="A32" s="12"/>
      <c r="B32" s="12"/>
      <c r="C32" s="12"/>
      <c r="D32" s="13"/>
      <c r="E32" s="14" t="str">
        <f aca="false">IF(OR(AH32=0,$D32=""),"",DATE(YEAR(AsOfDate)+IF(DATE(YEAR(AsOfDate),MONTH($D32),DAY($D32))&lt;=AsOfDate,1,0),MONTH($D32),DAY($D32)))</f>
        <v/>
      </c>
      <c r="F32" s="13"/>
      <c r="G32" s="13"/>
      <c r="H32" s="13"/>
      <c r="I32" s="13"/>
      <c r="J32" s="13"/>
      <c r="K32" s="14" t="str">
        <f aca="false">IF(AH32=0,"",DATE(YEAR(AsOfDate)+IF(DATE(YEAR(AsOfDate),MONTH(AI32),DAY(AI32))&lt;=AsOfDate,1,0),MONTH(AI32),DAY(AI32)))</f>
        <v/>
      </c>
      <c r="L32" s="15" t="str">
        <f aca="false">IF(AH32=0,"",ROUND((AsOfDate-AI32)/365.25,1))</f>
        <v/>
      </c>
      <c r="M32" s="16" t="str">
        <f aca="false">IF(AH32=0,"",IF(AsOfDate&lt;AI32,"-",DATEDIF(AI32,AsOfDate,"y")&amp;"y "&amp;DATEDIF(AI32,AsOfDate,"ym")&amp;"m "&amp;DATEDIF(AI32,AsOfDate,"md")&amp;"d"))</f>
        <v/>
      </c>
      <c r="N32" s="17" t="str">
        <f aca="false">IF(AH32=0,"",O32*HoursPerDay)</f>
        <v/>
      </c>
      <c r="O32" s="17" t="str">
        <f aca="false">IF(AH32=0,"",MAX(0,BA32-BN32))</f>
        <v/>
      </c>
      <c r="P32" s="18"/>
      <c r="Q32" s="16" t="str">
        <f aca="false">IF(AH32=0,"",IF(AJ32&lt;2,"",AN32&amp;" to "&amp;AO32&amp;" on "&amp;TEXT(AL32,"dd/mm/yyyy")&amp;IF(AL32&gt;AsOfDate," (future)",IF(AQ32=AR32,"",IF(AR32="None"," - STOPPED accruing",IF(AQ32="None"," - commencement for Bonus Leave"," - pathway changed"))))&amp;IF(AJ32&lt;3,"","; "&amp;AO32&amp;" to "&amp;AP32&amp;" on "&amp;TEXT(AM32,"dd/mm/yyyy")&amp;IF(AM32&gt;AsOfDate," (future)",IF(AR32=AS32,"",IF(AS32="None"," - STOPPED accruing",IF(AR32="None"," - commencement for Bonus Leave"," - pathway changed")))))))</f>
        <v/>
      </c>
      <c r="R32" s="16" t="str">
        <f aca="false">IF(AH32=0,"",IF(AT32="None",IF(O32&gt;0,"No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IF(AH32=0,"",IF(AT32="None","",EDATE(AI32,BC32)))</f>
        <v/>
      </c>
      <c r="T32" s="17" t="str">
        <f aca="false">IF(AH32=0,"",IF(NOT(LH_Ready),"",IF(AI32&gt;PFYDate,0,IF(LH_ColPeriod=0,W32-U32+V32,SUMIFS(INDEX(LH_Data,0,LH_ColAcc),INDEX(LH_Data,0,LH_ColFirst),$A32,INDEX(LH_Data,0,LH_ColSur),$B32,INDEX(LH_Data,0,LH_ColCat),BonusCat,INDEX(LH_Data,0,LH_ColPeriod),LH_OpenLabel)*UnitFactor))))</f>
        <v/>
      </c>
      <c r="U32" s="17" t="str">
        <f aca="false">IF(AH32=0,"",IF(NOT(LH_Ready),"",SUMIFS(INDEX(LH_Data,0,LH_ColAcc),INDEX(LH_Data,0,LH_ColFirst),$A32,INDEX(LH_Data,0,LH_ColSur),$B32,INDEX(LH_Data,0,LH_ColCat),BonusCat,INDEX(LH_Data,0,LH_ColStart),"&gt;="&amp;AI32)*UnitFactor))</f>
        <v/>
      </c>
      <c r="V32" s="17" t="str">
        <f aca="false">IF(AH32=0,"",IF(NOT(LH_Ready),"",SUMIFS(INDEX(LH_Data,0,LH_ColTaken),INDEX(LH_Data,0,LH_ColFirst),$A32,INDEX(LH_Data,0,LH_ColSur),$B32,INDEX(LH_Data,0,LH_ColCat),BonusCat,INDEX(LH_Data,0,LH_ColStart),"&gt;="&amp;AI32)*UnitFactor))</f>
        <v/>
      </c>
      <c r="W32" s="17" t="str">
        <f aca="false">IF(AH32=0,"",IF(NOT(LH_Ready),"",IF(BE32=0,0,INDEX(INDEX(LH_Data,0,LH_ColClose),BE32-1)*UnitFactor)))</f>
        <v/>
      </c>
      <c r="X32" s="17" t="str">
        <f aca="false">IF(AH32=0,"",(MAX(0,BA32-BN32)-MAX(0,BB32-BN32))*HoursPerDay)</f>
        <v/>
      </c>
      <c r="Y32" s="17" t="str">
        <f aca="false">IF(AH32=0,"",IF(NOT(LH_Ready),"",IF(BD32=0,N32,IF(PFYDate&lt;$F32,N32-N(T32)-N(U32),X32-N(U32)))))</f>
        <v/>
      </c>
      <c r="Z32" s="16" t="str">
        <f aca="false">IF(OR(AH32=0,Y32=""),"",IF(Y32&gt;0,"Yes","No"))</f>
        <v/>
      </c>
      <c r="AA32" s="16" t="str">
        <f aca="false">IF(AH32=0,IF(LEN($A32&amp;$B32)=0,"","FIX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month")&amp;IF(BD32=0,";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EH)",""),IF(AT32="None",R32,"Not yet - first day on "&amp;TEXT(S32,"dd/mm/yyyy")))))))))</f>
        <v/>
      </c>
      <c r="AB32" s="17" t="str">
        <f aca="false">IF(OR(AH32=0,T32=""),"",MAX(0,BB32-BN32)*HoursPerDay-T32)</f>
        <v/>
      </c>
      <c r="AC32" s="16" t="str">
        <f aca="false">IF(AH32=0,"",BD32)</f>
        <v/>
      </c>
      <c r="AD32" s="16" t="str">
        <f aca="false">IF(AH32=0,"",TRIM(IF(OR(ISTEXT($F32),ISTEXT($H32),ISTEXT($I32),ISTEXT($G32),ISTEXT($J32),ISTEXT($D32)),"A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J32&gt;=1,IF(AJ32&gt;=3,AP32,IF(AJ32=2,AO32,AN32))&lt;&gt;IF($C32="","",IF(OR(ISNUMBER(SEARCH("full",$C32)),UPPER(TRIM($C32))="FT",UPPER(TRIM($C32))="FTE"),"Full-Time",IF(OR(ISNUMBER(SEARCH("part",$C32)),UPPER(TRIM($C32))="PT",UPPER(TRIM($C32))="PTE"),"Part-Time",IF(OR(ISNUMBER(SEARCH("cas",$C32)),UPPER(TRIM($C32))="CAS"),"Casual","Unknown"))))),"EmploymentType does not match latest start date ("&amp;IF(AJ32&gt;=3,AP32,IF(AJ32=2,AO32,AN32))&amp;"). ","")&amp;IF(AND(AJ32&gt;=1,AK32&lt;&gt;$F32),"Earliest type date should equal StartDate. ","")&amp;IF(AND(AJ32&gt;=2,AK32=AL32),"Two types start on the same date. ","")&amp;IF(AND(OR(ISNUMBER(SEARCH("part",$C32)),UPPER(TRIM($C32))="PT",UPPER(TRIM($C32))="PTE"),$P32=""),"Part-time: enter PT Hrs/Week (blank = 24+). ","")))</f>
        <v/>
      </c>
      <c r="AE32" s="17" t="str">
        <f aca="false">IF(AH32=0,"",O32-MAX(0,BI32-BN32))</f>
        <v/>
      </c>
      <c r="AF32" s="14" t="str">
        <f aca="false">IF(OR(AH32=0,AE32="",N(AE32)=0,BJ32=""),"",EDATE(AI32,BJ32))</f>
        <v/>
      </c>
      <c r="AG32" s="12"/>
      <c r="AH32" s="16" t="n">
        <f aca="false">IF(OR(LEN($A32&amp;$B32)=0,$F32=""),0,1)</f>
        <v>0</v>
      </c>
      <c r="AI32" s="14" t="str">
        <f aca="false">IF(AH32=0,"",IF($J32&lt;&gt;"",$J32,IF(OR(CasualCounts="Yes",COUNT($G32:$I32)=0,COUNT($H32:$I32)=0),$F32,MIN($H32:$I32))))</f>
        <v/>
      </c>
      <c r="AJ32" s="16" t="str">
        <f aca="false">IF(AH32=0,"",COUNT($G32:$I32))</f>
        <v/>
      </c>
      <c r="AK32" s="14" t="str">
        <f aca="false">IF(AH32=0,"",IFERROR(SMALL($G32:$I32,1),""))</f>
        <v/>
      </c>
      <c r="AL32" s="14" t="str">
        <f aca="false">IF(AH32=0,"",IFERROR(SMALL($G32:$I32,2),""))</f>
        <v/>
      </c>
      <c r="AM32" s="14" t="str">
        <f aca="false">IF(AH32=0,"",IFERROR(SMALL($G32:$I32,3),""))</f>
        <v/>
      </c>
      <c r="AN32" s="16" t="str">
        <f aca="false">IF(AH32=0,"",IF(AK32="","",IF(AK32=$H32,"Part-Time",IF(AK32=$I32,"Full-Time","Casual"))))</f>
        <v/>
      </c>
      <c r="AO32" s="16" t="str">
        <f aca="false">IF(AH32=0,"",IF(AL32="","",IF(AL32=$H32,"Part-Time",IF(AL32=$I32,"Full-Time","Casual"))))</f>
        <v/>
      </c>
      <c r="AP32" s="16" t="str">
        <f aca="false">IF(AH32=0,"",IF(AM32="","",IF(AM32=$H32,"Part-Time",IF(AM32=$I32,"Full-Time","Casual"))))</f>
        <v/>
      </c>
      <c r="AQ32" s="16" t="str">
        <f aca="false">IF(AH32=0,"",IF(AJ32=0,IF(OR(ISNUMBER(SEARCH("full",$C32)),UPPER(TRIM($C32))="FT",UPPER(TRIM($C32))="FTE"),"FT",IF(AND(OR(ISNUMBER(SEARCH("part",$C32)),UPPER(TRIM($C32))="PT",UPPER(TRIM($C32))="PTE"),OR($P32="",N($P32)&gt;=PT_MinHours)),"PT","None")),IF(OR(ISNUMBER(SEARCH("full",AN32)),UPPER(TRIM(AN32))="FT",UPPER(TRIM(AN32))="FTE"),"FT",IF(AND(OR(ISNUMBER(SEARCH("part",AN32)),UPPER(TRIM(AN32))="PT",UPPER(TRIM(AN32))="PTE"),OR($P32="",N($P32)&gt;=PT_MinHours)),"PT","None"))))</f>
        <v/>
      </c>
      <c r="AR32" s="16" t="str">
        <f aca="false">IF(AH32=0,"",IF(AJ32&lt;2,"",IF(OR(ISNUMBER(SEARCH("full",AO32)),UPPER(TRIM(AO32))="FT",UPPER(TRIM(AO32))="FTE"),"FT",IF(AND(OR(ISNUMBER(SEARCH("part",AO32)),UPPER(TRIM(AO32))="PT",UPPER(TRIM(AO32))="PTE"),OR($P32="",N($P32)&gt;=PT_MinHours)),"PT","None"))))</f>
        <v/>
      </c>
      <c r="AS32" s="16" t="str">
        <f aca="false">IF(AH32=0,"",IF(AJ32&lt;3,"",IF(OR(ISNUMBER(SEARCH("full",AP32)),UPPER(TRIM(AP32))="FT",UPPER(TRIM(AP32))="FTE"),"FT",IF(AND(OR(ISNUMBER(SEARCH("part",AP32)),UPPER(TRIM(AP32))="PT",UPPER(TRIM(AP32))="PTE"),OR($P32="",N($P32)&gt;=PT_MinHours)),"PT","None"))))</f>
        <v/>
      </c>
      <c r="AT32" s="16" t="str">
        <f aca="false">IF(AH32=0,"",IF(AND(AJ32&gt;=3,AM32&lt;=AsOfDate),AS32,IF(AND(AJ32&gt;=2,AL32&lt;=AsOfDate),AR32,AQ32)))</f>
        <v/>
      </c>
      <c r="AU32" s="16" t="str">
        <f aca="false">IF(AH32=0,"",IF(AsOfDate&lt;AI32,-1,12*(YEAR(AsOfDate)-YEAR(AI32))+MONTH(AsOfDate)-MONTH(AI32)-IF(DAY(AsOfDate)&lt;MIN(DAY(AI32),DAY(EOMONTH(AsOfDate,0))),1,0)))</f>
        <v/>
      </c>
      <c r="AV32" s="16" t="str">
        <f aca="false">IF(AH32=0,"",IF(OR(AJ32&lt;2,AL32&gt;AsOfDate),AU32,IF((AL32-1)&lt;AI32,-1,12*(YEAR((AL32-1))-YEAR(AI32))+MONTH((AL32-1))-MONTH(AI32)-IF(DAY((AL32-1))&lt;MIN(DAY(AI32),DAY(EOMONTH((AL32-1),0))),1,0))))</f>
        <v/>
      </c>
      <c r="AW32" s="16" t="str">
        <f aca="false">IF(AH32=0,"",IF(OR(AJ32&lt;3,AM32&gt;AsOfDate),AU32,IF((AM32-1)&lt;AI32,-1,12*(YEAR((AM32-1))-YEAR(AI32))+MONTH((AM32-1))-MONTH(AI32)-IF(DAY((AM32-1))&lt;MIN(DAY(AI32),DAY(EOMONTH((AM32-1),0))),1,0))))</f>
        <v/>
      </c>
      <c r="AX32" s="16" t="str">
        <f aca="false">IF(AH32=0,"",IF(PFYDate&lt;AI32,-1,12*(YEAR(PFYDate)-YEAR(AI32))+MONTH(PFYDate)-MONTH(AI32)-IF(DAY(PFYDate)&lt;MIN(DAY(AI32),DAY(EOMONTH(PFYDate,0))),1,0)))</f>
        <v/>
      </c>
      <c r="AY32" s="16" t="str">
        <f aca="false">IF(AH32=0,"",IF(OR(AJ32&lt;2,AL32&gt;PFYDate),AX32,IF((AL32-1)&lt;AI32,-1,12*(YEAR((AL32-1))-YEAR(AI32))+MONTH((AL32-1))-MONTH(AI32)-IF(DAY((AL32-1))&lt;MIN(DAY(AI32),DAY(EOMONTH((AL32-1),0))),1,0))))</f>
        <v/>
      </c>
      <c r="AZ32" s="16" t="str">
        <f aca="false">IF(AH32=0,"",IF(OR(AJ32&lt;3,AM32&gt;PFYDate),AX32,IF((AM32-1)&lt;AI32,-1,12*(YEAR((AM32-1))-YEAR(AI32))+MONTH((AM32-1))-MONTH(AI32)-IF(DAY((AM32-1))&lt;MIN(DAY(AI32),DAY(EOMONTH((AM32-1),0))),1,0))))</f>
        <v/>
      </c>
      <c r="BA32" s="16" t="str">
        <f aca="false">IF(AH32=0,"",IF(AQ32="FT",IF(AV32&lt;FT_First,0,IF(AV32&lt;FT_Y5,1+INT((AV32-FT_First)/FT_Int1),FT_PreY5+FT_PerYear*INT((AV32-FT_Y5)/12)+FT_AnnivDays+INT(MOD(AV32-FT_Y5,12)/FT_Int2)-IF(EDATE(AI32,FT_Y5)&lt;PolicyDate,FT_AnnivDays-1,0))),IF(AQ32="PT",IF(AV32&lt;PT_First,0,1+INT((AV32-PT_First)/PT_Int)),0))+IF(AND(AJ32&gt;=2,AL32&lt;=AsOfDate),IF(AR32="FT",IF(AW32&lt;FT_First,0,IF(AW32&lt;FT_Y5,1+INT((AW32-FT_First)/FT_Int1),FT_PreY5+FT_PerYear*INT((AW32-FT_Y5)/12)+FT_AnnivDays+INT(MOD(AW32-FT_Y5,12)/FT_Int2)-IF(EDATE(AI32,FT_Y5)&lt;PolicyDate,FT_AnnivDays-1,0))),IF(AR32="PT",IF(AW32&lt;PT_First,0,1+INT((AW32-PT_First)/PT_Int)),0))-IF(AR32="FT",IF(AV32&lt;FT_First,0,IF(AV32&lt;FT_Y5,1+INT((AV32-FT_First)/FT_Int1),FT_PreY5+FT_PerYear*INT((AV32-FT_Y5)/12)+FT_AnnivDays+INT(MOD(AV32-FT_Y5,12)/FT_Int2)-IF(EDATE(AI32,FT_Y5)&lt;PolicyDate,FT_AnnivDays-1,0))),IF(AR32="PT",IF(AV32&lt;PT_First,0,1+INT((AV32-PT_First)/PT_Int)),0)),0)+IF(AND(AJ32&gt;=3,AM32&lt;=AsOfDate),IF(AS32="FT",IF(AU32&lt;FT_First,0,IF(AU32&lt;FT_Y5,1+INT((AU32-FT_First)/FT_Int1),FT_PreY5+FT_PerYear*INT((AU32-FT_Y5)/12)+FT_AnnivDays+INT(MOD(AU32-FT_Y5,12)/FT_Int2)-IF(EDATE(AI32,FT_Y5)&lt;PolicyDate,FT_AnnivDays-1,0))),IF(AS32="PT",IF(AU32&lt;PT_First,0,1+INT((AU32-PT_First)/PT_Int)),0))-IF(AS32="FT",IF(AW32&lt;FT_First,0,IF(AW32&lt;FT_Y5,1+INT((AW32-FT_First)/FT_Int1),FT_PreY5+FT_PerYear*INT((AW32-FT_Y5)/12)+FT_AnnivDays+INT(MOD(AW32-FT_Y5,12)/FT_Int2)-IF(EDATE(AI32,FT_Y5)&lt;PolicyDate,FT_AnnivDays-1,0))),IF(AS32="PT",IF(AW32&lt;PT_First,0,1+INT((AW32-PT_First)/PT_Int)),0)),0))</f>
        <v/>
      </c>
      <c r="BB32" s="16" t="str">
        <f aca="false">IF(AH32=0,"",IF(AQ32="FT",IF(AY32&lt;FT_First,0,IF(AY32&lt;FT_Y5,1+INT((AY32-FT_First)/FT_Int1),FT_PreY5+FT_PerYear*INT((AY32-FT_Y5)/12)+FT_AnnivDays+INT(MOD(AY32-FT_Y5,12)/FT_Int2)-IF(EDATE(AI32,FT_Y5)&lt;PolicyDate,FT_AnnivDays-1,0))),IF(AQ32="PT",IF(AY32&lt;PT_First,0,1+INT((AY32-PT_First)/PT_Int)),0))+IF(AND(AJ32&gt;=2,AL32&lt;=PFYDate),IF(AR32="FT",IF(AZ32&lt;FT_First,0,IF(AZ32&lt;FT_Y5,1+INT((AZ32-FT_First)/FT_Int1),FT_PreY5+FT_PerYear*INT((AZ32-FT_Y5)/12)+FT_AnnivDays+INT(MOD(AZ32-FT_Y5,12)/FT_Int2)-IF(EDATE(AI32,FT_Y5)&lt;PolicyDate,FT_AnnivDays-1,0))),IF(AR32="PT",IF(AZ32&lt;PT_First,0,1+INT((AZ32-PT_First)/PT_Int)),0))-IF(AR32="FT",IF(AY32&lt;FT_First,0,IF(AY32&lt;FT_Y5,1+INT((AY32-FT_First)/FT_Int1),FT_PreY5+FT_PerYear*INT((AY32-FT_Y5)/12)+FT_AnnivDays+INT(MOD(AY32-FT_Y5,12)/FT_Int2)-IF(EDATE(AI32,FT_Y5)&lt;PolicyDate,FT_AnnivDays-1,0))),IF(AR32="PT",IF(AY32&lt;PT_First,0,1+INT((AY32-PT_First)/PT_Int)),0)),0)+IF(AND(AJ32&gt;=3,AM32&lt;=PFYDate),IF(AS32="FT",IF(AX32&lt;FT_First,0,IF(AX32&lt;FT_Y5,1+INT((AX32-FT_First)/FT_Int1),FT_PreY5+FT_PerYear*INT((AX32-FT_Y5)/12)+FT_AnnivDays+INT(MOD(AX32-FT_Y5,12)/FT_Int2)-IF(EDATE(AI32,FT_Y5)&lt;PolicyDate,FT_AnnivDays-1,0))),IF(AS32="PT",IF(AX32&lt;PT_First,0,1+INT((AX32-PT_First)/PT_Int)),0))-IF(AS32="FT",IF(AZ32&lt;FT_First,0,IF(AZ32&lt;FT_Y5,1+INT((AZ32-FT_First)/FT_Int1),FT_PreY5+FT_PerYear*INT((AZ32-FT_Y5)/12)+FT_AnnivDays+INT(MOD(AZ32-FT_Y5,12)/FT_Int2)-IF(EDATE(AI32,FT_Y5)&lt;PolicyDate,FT_AnnivDays-1,0))),IF(AS32="PT",IF(AZ32&lt;PT_First,0,1+INT((AZ32-PT_First)/PT_Int)),0)),0))</f>
        <v/>
      </c>
      <c r="BC32" s="16" t="str">
        <f aca="false">IF(AH32=0,"",IF(AT32="FT",IF(AU32&lt;FT_First,FT_First,IF(AU32&lt;FT_Y5,MIN(FT_Y5,FT_First+FT_Int1*(INT((AU32-FT_First)/FT_Int1)+1)),FT_Y5+12*INT((AU32-FT_Y5)/12)+FT_Int2*(INT(MOD(AU32-FT_Y5,12)/FT_Int2)+1))),IF(AT32="PT",IF(AU32&lt;PT_First,PT_First,PT_First+PT_Int*(INT((AU32-PT_First)/PT_Int)+1)),"")))</f>
        <v/>
      </c>
      <c r="BD32" s="16" t="str">
        <f aca="false">IF(AH32=0,"",IF(NOT(LH_Ready),0,COUNTIFS(INDEX(LH_Data,0,LH_ColFirst),$A32,INDEX(LH_Data,0,LH_ColSur),$B32,INDEX(LH_Data,0,LH_ColCat),BonusCat)))</f>
        <v/>
      </c>
      <c r="BE32" s="16" t="str">
        <f aca="false">IF(AH32=0,"",IF(OR(NOT(LH_Ready),BD32=0),0,SUMPRODUCT(MAX((INDEX(LH_Data,0,LH_ColFirst)=$A32)*(INDEX(LH_Data,0,LH_ColSur)=$B32)*(INDEX(LH_Data,0,LH_ColCat)=BonusCat)*ROW(LH_Data)))))</f>
        <v/>
      </c>
      <c r="BF32" s="16" t="str">
        <f aca="false">IF(AH32=0,"",IF(EOMONTH(AsOfDate,-1)&lt;AI32,-1,12*(YEAR(EOMONTH(AsOfDate,-1))-YEAR(AI32))+MONTH(EOMONTH(AsOfDate,-1))-MONTH(AI32)-IF(DAY(EOMONTH(AsOfDate,-1))&lt;MIN(DAY(AI32),DAY(EOMONTH(EOMONTH(AsOfDate,-1),0))),1,0)))</f>
        <v/>
      </c>
      <c r="BG32" s="16" t="str">
        <f aca="false">IF(AH32=0,"",IF(OR(AJ32&lt;2,AL32&gt;EOMONTH(AsOfDate,-1)),BF32,IF((AL32-1)&lt;AI32,-1,12*(YEAR((AL32-1))-YEAR(AI32))+MONTH((AL32-1))-MONTH(AI32)-IF(DAY((AL32-1))&lt;MIN(DAY(AI32),DAY(EOMONTH((AL32-1),0))),1,0))))</f>
        <v/>
      </c>
      <c r="BH32" s="16" t="str">
        <f aca="false">IF(AH32=0,"",IF(OR(AJ32&lt;3,AM32&gt;EOMONTH(AsOfDate,-1)),BF32,IF((AM32-1)&lt;AI32,-1,12*(YEAR((AM32-1))-YEAR(AI32))+MONTH((AM32-1))-MONTH(AI32)-IF(DAY((AM32-1))&lt;MIN(DAY(AI32),DAY(EOMONTH((AM32-1),0))),1,0))))</f>
        <v/>
      </c>
      <c r="BI32" s="16" t="str">
        <f aca="false">IF(AH32=0,"",IF(AQ32="FT",IF(BG32&lt;FT_First,0,IF(BG32&lt;FT_Y5,1+INT((BG32-FT_First)/FT_Int1),FT_PreY5+FT_PerYear*INT((BG32-FT_Y5)/12)+FT_AnnivDays+INT(MOD(BG32-FT_Y5,12)/FT_Int2)-IF(EDATE(AI32,FT_Y5)&lt;PolicyDate,FT_AnnivDays-1,0))),IF(AQ32="PT",IF(BG32&lt;PT_First,0,1+INT((BG32-PT_First)/PT_Int)),0))+IF(AND(AJ32&gt;=2,AL32&lt;=EOMONTH(AsOfDate,-1)),IF(AR32="FT",IF(BH32&lt;FT_First,0,IF(BH32&lt;FT_Y5,1+INT((BH32-FT_First)/FT_Int1),FT_PreY5+FT_PerYear*INT((BH32-FT_Y5)/12)+FT_AnnivDays+INT(MOD(BH32-FT_Y5,12)/FT_Int2)-IF(EDATE(AI32,FT_Y5)&lt;PolicyDate,FT_AnnivDays-1,0))),IF(AR32="PT",IF(BH32&lt;PT_First,0,1+INT((BH32-PT_First)/PT_Int)),0))-IF(AR32="FT",IF(BG32&lt;FT_First,0,IF(BG32&lt;FT_Y5,1+INT((BG32-FT_First)/FT_Int1),FT_PreY5+FT_PerYear*INT((BG32-FT_Y5)/12)+FT_AnnivDays+INT(MOD(BG32-FT_Y5,12)/FT_Int2)-IF(EDATE(AI32,FT_Y5)&lt;PolicyDate,FT_AnnivDays-1,0))),IF(AR32="PT",IF(BG32&lt;PT_First,0,1+INT((BG32-PT_First)/PT_Int)),0)),0)+IF(AND(AJ32&gt;=3,AM32&lt;=EOMONTH(AsOfDate,-1)),IF(AS32="FT",IF(BF32&lt;FT_First,0,IF(BF32&lt;FT_Y5,1+INT((BF32-FT_First)/FT_Int1),FT_PreY5+FT_PerYear*INT((BF32-FT_Y5)/12)+FT_AnnivDays+INT(MOD(BF32-FT_Y5,12)/FT_Int2)-IF(EDATE(AI32,FT_Y5)&lt;PolicyDate,FT_AnnivDays-1,0))),IF(AS32="PT",IF(BF32&lt;PT_First,0,1+INT((BF32-PT_First)/PT_Int)),0))-IF(AS32="FT",IF(BH32&lt;FT_First,0,IF(BH32&lt;FT_Y5,1+INT((BH32-FT_First)/FT_Int1),FT_PreY5+FT_PerYear*INT((BH32-FT_Y5)/12)+FT_AnnivDays+INT(MOD(BH32-FT_Y5,12)/FT_Int2)-IF(EDATE(AI32,FT_Y5)&lt;PolicyDate,FT_AnnivDays-1,0))),IF(AS32="PT",IF(BH32&lt;PT_First,0,1+INT((BH32-PT_First)/PT_Int)),0)),0))</f>
        <v/>
      </c>
      <c r="BJ32" s="16" t="str">
        <f aca="false">IF(AH32=0,"",IF(AT32="FT",IF(AU32&lt;FT_First,"",IF(AU32&lt;FT_Y5,FT_First+FT_Int1*INT((AU32-FT_First)/FT_Int1),FT_Y5+FT_Int2*INT((AU32-FT_Y5)/FT_Int2))),IF(AT32="PT",IF(AU32&lt;PT_First,"",PT_First+PT_Int*INT((AU32-PT_First)/PT_Int)),"")))</f>
        <v/>
      </c>
      <c r="BK32" s="16" t="str">
        <f aca="false">IF(AH32=0,"",IF((SchemeStart-1)&lt;AI32,-1,12*(YEAR((SchemeStart-1))-YEAR(AI32))+MONTH((SchemeStart-1))-MONTH(AI32)-IF(DAY((SchemeStart-1))&lt;MIN(DAY(AI32),DAY(EOMONTH((SchemeStart-1),0))),1,0)))</f>
        <v/>
      </c>
      <c r="BL32" s="16" t="str">
        <f aca="false">IF(AH32=0,"",IF(OR(AJ32&lt;2,AL32&gt;(SchemeStart-1)),BK32,IF((AL32-1)&lt;AI32,-1,12*(YEAR((AL32-1))-YEAR(AI32))+MONTH((AL32-1))-MONTH(AI32)-IF(DAY((AL32-1))&lt;MIN(DAY(AI32),DAY(EOMONTH((AL32-1),0))),1,0))))</f>
        <v/>
      </c>
      <c r="BM32" s="16" t="str">
        <f aca="false">IF(AH32=0,"",IF(OR(AJ32&lt;3,AM32&gt;(SchemeStart-1)),BK32,IF((AM32-1)&lt;AI32,-1,12*(YEAR((AM32-1))-YEAR(AI32))+MONTH((AM32-1))-MONTH(AI32)-IF(DAY((AM32-1))&lt;MIN(DAY(AI32),DAY(EOMONTH((AM32-1),0))),1,0))))</f>
        <v/>
      </c>
      <c r="BN32" s="16" t="str">
        <f aca="false">IF(AH32=0,"",IF(AQ32="FT",IF(BL32&lt;FT_First,0,IF(BL32&lt;FT_Y5,1+INT((BL32-FT_First)/FT_Int1),FT_PreY5+FT_PerYear*INT((BL32-FT_Y5)/12)+FT_AnnivDays+INT(MOD(BL32-FT_Y5,12)/FT_Int2)-IF(EDATE(AI32,FT_Y5)&lt;PolicyDate,FT_AnnivDays-1,0))),IF(AQ32="PT",IF(BL32&lt;PT_First,0,1+INT((BL32-PT_First)/PT_Int)),0))+IF(AND(AJ32&gt;=2,AL32&lt;=(SchemeStart-1)),IF(AR32="FT",IF(BM32&lt;FT_First,0,IF(BM32&lt;FT_Y5,1+INT((BM32-FT_First)/FT_Int1),FT_PreY5+FT_PerYear*INT((BM32-FT_Y5)/12)+FT_AnnivDays+INT(MOD(BM32-FT_Y5,12)/FT_Int2)-IF(EDATE(AI32,FT_Y5)&lt;PolicyDate,FT_AnnivDays-1,0))),IF(AR32="PT",IF(BM32&lt;PT_First,0,1+INT((BM32-PT_First)/PT_Int)),0))-IF(AR32="FT",IF(BL32&lt;FT_First,0,IF(BL32&lt;FT_Y5,1+INT((BL32-FT_First)/FT_Int1),FT_PreY5+FT_PerYear*INT((BL32-FT_Y5)/12)+FT_AnnivDays+INT(MOD(BL32-FT_Y5,12)/FT_Int2)-IF(EDATE(AI32,FT_Y5)&lt;PolicyDate,FT_AnnivDays-1,0))),IF(AR32="PT",IF(BL32&lt;PT_First,0,1+INT((BL32-PT_First)/PT_Int)),0)),0)+IF(AND(AJ32&gt;=3,AM32&lt;=(SchemeStart-1)),IF(AS32="FT",IF(BK32&lt;FT_First,0,IF(BK32&lt;FT_Y5,1+INT((BK32-FT_First)/FT_Int1),FT_PreY5+FT_PerYear*INT((BK32-FT_Y5)/12)+FT_AnnivDays+INT(MOD(BK32-FT_Y5,12)/FT_Int2)-IF(EDATE(AI32,FT_Y5)&lt;PolicyDate,FT_AnnivDays-1,0))),IF(AS32="PT",IF(BK32&lt;PT_First,0,1+INT((BK32-PT_First)/PT_Int)),0))-IF(AS32="FT",IF(BM32&lt;FT_First,0,IF(BM32&lt;FT_Y5,1+INT((BM32-FT_First)/FT_Int1),FT_PreY5+FT_PerYear*INT((BM32-FT_Y5)/12)+FT_AnnivDays+INT(MOD(BM32-FT_Y5,12)/FT_Int2)-IF(EDATE(AI32,FT_Y5)&lt;PolicyDate,FT_AnnivDays-1,0))),IF(AS32="PT",IF(BM32&lt;PT_First,0,1+INT((BM32-PT_First)/PT_Int)),0)),0))</f>
        <v/>
      </c>
      <c r="BO32" s="0" t="str">
        <f aca="false">IF(LEN($A32&amp;$B32)=0,"",$A32&amp;" "&amp;$B32)</f>
        <v/>
      </c>
    </row>
    <row r="33" customFormat="false" ht="15" hidden="false" customHeight="false" outlineLevel="0" collapsed="false">
      <c r="A33" s="12"/>
      <c r="B33" s="12"/>
      <c r="C33" s="12"/>
      <c r="D33" s="13"/>
      <c r="E33" s="14" t="str">
        <f aca="false">IF(OR(AH33=0,$D33=""),"",DATE(YEAR(AsOfDate)+IF(DATE(YEAR(AsOfDate),MONTH($D33),DAY($D33))&lt;=AsOfDate,1,0),MONTH($D33),DAY($D33)))</f>
        <v/>
      </c>
      <c r="F33" s="13"/>
      <c r="G33" s="13"/>
      <c r="H33" s="13"/>
      <c r="I33" s="13"/>
      <c r="J33" s="13"/>
      <c r="K33" s="14" t="str">
        <f aca="false">IF(AH33=0,"",DATE(YEAR(AsOfDate)+IF(DATE(YEAR(AsOfDate),MONTH(AI33),DAY(AI33))&lt;=AsOfDate,1,0),MONTH(AI33),DAY(AI33)))</f>
        <v/>
      </c>
      <c r="L33" s="15" t="str">
        <f aca="false">IF(AH33=0,"",ROUND((AsOfDate-AI33)/365.25,1))</f>
        <v/>
      </c>
      <c r="M33" s="16" t="str">
        <f aca="false">IF(AH33=0,"",IF(AsOfDate&lt;AI33,"-",DATEDIF(AI33,AsOfDate,"y")&amp;"y "&amp;DATEDIF(AI33,AsOfDate,"ym")&amp;"m "&amp;DATEDIF(AI33,AsOfDate,"md")&amp;"d"))</f>
        <v/>
      </c>
      <c r="N33" s="17" t="str">
        <f aca="false">IF(AH33=0,"",O33*HoursPerDay)</f>
        <v/>
      </c>
      <c r="O33" s="17" t="str">
        <f aca="false">IF(AH33=0,"",MAX(0,BA33-BN33))</f>
        <v/>
      </c>
      <c r="P33" s="18"/>
      <c r="Q33" s="16" t="str">
        <f aca="false">IF(AH33=0,"",IF(AJ33&lt;2,"",AN33&amp;" to "&amp;AO33&amp;" on "&amp;TEXT(AL33,"dd/mm/yyyy")&amp;IF(AL33&gt;AsOfDate," (future)",IF(AQ33=AR33,"",IF(AR33="None"," - STOPPED accruing",IF(AQ33="None"," - commencement for Bonus Leave"," - pathway changed"))))&amp;IF(AJ33&lt;3,"","; "&amp;AO33&amp;" to "&amp;AP33&amp;" on "&amp;TEXT(AM33,"dd/mm/yyyy")&amp;IF(AM33&gt;AsOfDate," (future)",IF(AR33=AS33,"",IF(AS33="None"," - STOPPED accruing",IF(AR33="None"," - commencement for Bonus Leave"," - pathway changed")))))))</f>
        <v/>
      </c>
      <c r="R33" s="16" t="str">
        <f aca="false">IF(AH33=0,"",IF(AT33="None",IF(O33&gt;0,"No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IF(AH33=0,"",IF(AT33="None","",EDATE(AI33,BC33)))</f>
        <v/>
      </c>
      <c r="T33" s="17" t="str">
        <f aca="false">IF(AH33=0,"",IF(NOT(LH_Ready),"",IF(AI33&gt;PFYDate,0,IF(LH_ColPeriod=0,W33-U33+V33,SUMIFS(INDEX(LH_Data,0,LH_ColAcc),INDEX(LH_Data,0,LH_ColFirst),$A33,INDEX(LH_Data,0,LH_ColSur),$B33,INDEX(LH_Data,0,LH_ColCat),BonusCat,INDEX(LH_Data,0,LH_ColPeriod),LH_OpenLabel)*UnitFactor))))</f>
        <v/>
      </c>
      <c r="U33" s="17" t="str">
        <f aca="false">IF(AH33=0,"",IF(NOT(LH_Ready),"",SUMIFS(INDEX(LH_Data,0,LH_ColAcc),INDEX(LH_Data,0,LH_ColFirst),$A33,INDEX(LH_Data,0,LH_ColSur),$B33,INDEX(LH_Data,0,LH_ColCat),BonusCat,INDEX(LH_Data,0,LH_ColStart),"&gt;="&amp;AI33)*UnitFactor))</f>
        <v/>
      </c>
      <c r="V33" s="17" t="str">
        <f aca="false">IF(AH33=0,"",IF(NOT(LH_Ready),"",SUMIFS(INDEX(LH_Data,0,LH_ColTaken),INDEX(LH_Data,0,LH_ColFirst),$A33,INDEX(LH_Data,0,LH_ColSur),$B33,INDEX(LH_Data,0,LH_ColCat),BonusCat,INDEX(LH_Data,0,LH_ColStart),"&gt;="&amp;AI33)*UnitFactor))</f>
        <v/>
      </c>
      <c r="W33" s="17" t="str">
        <f aca="false">IF(AH33=0,"",IF(NOT(LH_Ready),"",IF(BE33=0,0,INDEX(INDEX(LH_Data,0,LH_ColClose),BE33-1)*UnitFactor)))</f>
        <v/>
      </c>
      <c r="X33" s="17" t="str">
        <f aca="false">IF(AH33=0,"",(MAX(0,BA33-BN33)-MAX(0,BB33-BN33))*HoursPerDay)</f>
        <v/>
      </c>
      <c r="Y33" s="17" t="str">
        <f aca="false">IF(AH33=0,"",IF(NOT(LH_Ready),"",IF(BD33=0,N33,IF(PFYDate&lt;$F33,N33-N(T33)-N(U33),X33-N(U33)))))</f>
        <v/>
      </c>
      <c r="Z33" s="16" t="str">
        <f aca="false">IF(OR(AH33=0,Y33=""),"",IF(Y33&gt;0,"Yes","No"))</f>
        <v/>
      </c>
      <c r="AA33" s="16" t="str">
        <f aca="false">IF(AH33=0,IF(LEN($A33&amp;$B33)=0,"","FIX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month")&amp;IF(BD33=0,";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EH)",""),IF(AT33="None",R33,"Not yet - first day on "&amp;TEXT(S33,"dd/mm/yyyy")))))))))</f>
        <v/>
      </c>
      <c r="AB33" s="17" t="str">
        <f aca="false">IF(OR(AH33=0,T33=""),"",MAX(0,BB33-BN33)*HoursPerDay-T33)</f>
        <v/>
      </c>
      <c r="AC33" s="16" t="str">
        <f aca="false">IF(AH33=0,"",BD33)</f>
        <v/>
      </c>
      <c r="AD33" s="16" t="str">
        <f aca="false">IF(AH33=0,"",TRIM(IF(OR(ISTEXT($F33),ISTEXT($H33),ISTEXT($I33),ISTEXT($G33),ISTEXT($J33),ISTEXT($D33)),"A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J33&gt;=1,IF(AJ33&gt;=3,AP33,IF(AJ33=2,AO33,AN33))&lt;&gt;IF($C33="","",IF(OR(ISNUMBER(SEARCH("full",$C33)),UPPER(TRIM($C33))="FT",UPPER(TRIM($C33))="FTE"),"Full-Time",IF(OR(ISNUMBER(SEARCH("part",$C33)),UPPER(TRIM($C33))="PT",UPPER(TRIM($C33))="PTE"),"Part-Time",IF(OR(ISNUMBER(SEARCH("cas",$C33)),UPPER(TRIM($C33))="CAS"),"Casual","Unknown"))))),"EmploymentType does not match latest start date ("&amp;IF(AJ33&gt;=3,AP33,IF(AJ33=2,AO33,AN33))&amp;"). ","")&amp;IF(AND(AJ33&gt;=1,AK33&lt;&gt;$F33),"Earliest type date should equal StartDate. ","")&amp;IF(AND(AJ33&gt;=2,AK33=AL33),"Two types start on the same date. ","")&amp;IF(AND(OR(ISNUMBER(SEARCH("part",$C33)),UPPER(TRIM($C33))="PT",UPPER(TRIM($C33))="PTE"),$P33=""),"Part-time: enter PT Hrs/Week (blank = 24+). ","")))</f>
        <v/>
      </c>
      <c r="AE33" s="17" t="str">
        <f aca="false">IF(AH33=0,"",O33-MAX(0,BI33-BN33))</f>
        <v/>
      </c>
      <c r="AF33" s="14" t="str">
        <f aca="false">IF(OR(AH33=0,AE33="",N(AE33)=0,BJ33=""),"",EDATE(AI33,BJ33))</f>
        <v/>
      </c>
      <c r="AG33" s="12"/>
      <c r="AH33" s="16" t="n">
        <f aca="false">IF(OR(LEN($A33&amp;$B33)=0,$F33=""),0,1)</f>
        <v>0</v>
      </c>
      <c r="AI33" s="14" t="str">
        <f aca="false">IF(AH33=0,"",IF($J33&lt;&gt;"",$J33,IF(OR(CasualCounts="Yes",COUNT($G33:$I33)=0,COUNT($H33:$I33)=0),$F33,MIN($H33:$I33))))</f>
        <v/>
      </c>
      <c r="AJ33" s="16" t="str">
        <f aca="false">IF(AH33=0,"",COUNT($G33:$I33))</f>
        <v/>
      </c>
      <c r="AK33" s="14" t="str">
        <f aca="false">IF(AH33=0,"",IFERROR(SMALL($G33:$I33,1),""))</f>
        <v/>
      </c>
      <c r="AL33" s="14" t="str">
        <f aca="false">IF(AH33=0,"",IFERROR(SMALL($G33:$I33,2),""))</f>
        <v/>
      </c>
      <c r="AM33" s="14" t="str">
        <f aca="false">IF(AH33=0,"",IFERROR(SMALL($G33:$I33,3),""))</f>
        <v/>
      </c>
      <c r="AN33" s="16" t="str">
        <f aca="false">IF(AH33=0,"",IF(AK33="","",IF(AK33=$H33,"Part-Time",IF(AK33=$I33,"Full-Time","Casual"))))</f>
        <v/>
      </c>
      <c r="AO33" s="16" t="str">
        <f aca="false">IF(AH33=0,"",IF(AL33="","",IF(AL33=$H33,"Part-Time",IF(AL33=$I33,"Full-Time","Casual"))))</f>
        <v/>
      </c>
      <c r="AP33" s="16" t="str">
        <f aca="false">IF(AH33=0,"",IF(AM33="","",IF(AM33=$H33,"Part-Time",IF(AM33=$I33,"Full-Time","Casual"))))</f>
        <v/>
      </c>
      <c r="AQ33" s="16" t="str">
        <f aca="false">IF(AH33=0,"",IF(AJ33=0,IF(OR(ISNUMBER(SEARCH("full",$C33)),UPPER(TRIM($C33))="FT",UPPER(TRIM($C33))="FTE"),"FT",IF(AND(OR(ISNUMBER(SEARCH("part",$C33)),UPPER(TRIM($C33))="PT",UPPER(TRIM($C33))="PTE"),OR($P33="",N($P33)&gt;=PT_MinHours)),"PT","None")),IF(OR(ISNUMBER(SEARCH("full",AN33)),UPPER(TRIM(AN33))="FT",UPPER(TRIM(AN33))="FTE"),"FT",IF(AND(OR(ISNUMBER(SEARCH("part",AN33)),UPPER(TRIM(AN33))="PT",UPPER(TRIM(AN33))="PTE"),OR($P33="",N($P33)&gt;=PT_MinHours)),"PT","None"))))</f>
        <v/>
      </c>
      <c r="AR33" s="16" t="str">
        <f aca="false">IF(AH33=0,"",IF(AJ33&lt;2,"",IF(OR(ISNUMBER(SEARCH("full",AO33)),UPPER(TRIM(AO33))="FT",UPPER(TRIM(AO33))="FTE"),"FT",IF(AND(OR(ISNUMBER(SEARCH("part",AO33)),UPPER(TRIM(AO33))="PT",UPPER(TRIM(AO33))="PTE"),OR($P33="",N($P33)&gt;=PT_MinHours)),"PT","None"))))</f>
        <v/>
      </c>
      <c r="AS33" s="16" t="str">
        <f aca="false">IF(AH33=0,"",IF(AJ33&lt;3,"",IF(OR(ISNUMBER(SEARCH("full",AP33)),UPPER(TRIM(AP33))="FT",UPPER(TRIM(AP33))="FTE"),"FT",IF(AND(OR(ISNUMBER(SEARCH("part",AP33)),UPPER(TRIM(AP33))="PT",UPPER(TRIM(AP33))="PTE"),OR($P33="",N($P33)&gt;=PT_MinHours)),"PT","None"))))</f>
        <v/>
      </c>
      <c r="AT33" s="16" t="str">
        <f aca="false">IF(AH33=0,"",IF(AND(AJ33&gt;=3,AM33&lt;=AsOfDate),AS33,IF(AND(AJ33&gt;=2,AL33&lt;=AsOfDate),AR33,AQ33)))</f>
        <v/>
      </c>
      <c r="AU33" s="16" t="str">
        <f aca="false">IF(AH33=0,"",IF(AsOfDate&lt;AI33,-1,12*(YEAR(AsOfDate)-YEAR(AI33))+MONTH(AsOfDate)-MONTH(AI33)-IF(DAY(AsOfDate)&lt;MIN(DAY(AI33),DAY(EOMONTH(AsOfDate,0))),1,0)))</f>
        <v/>
      </c>
      <c r="AV33" s="16" t="str">
        <f aca="false">IF(AH33=0,"",IF(OR(AJ33&lt;2,AL33&gt;AsOfDate),AU33,IF((AL33-1)&lt;AI33,-1,12*(YEAR((AL33-1))-YEAR(AI33))+MONTH((AL33-1))-MONTH(AI33)-IF(DAY((AL33-1))&lt;MIN(DAY(AI33),DAY(EOMONTH((AL33-1),0))),1,0))))</f>
        <v/>
      </c>
      <c r="AW33" s="16" t="str">
        <f aca="false">IF(AH33=0,"",IF(OR(AJ33&lt;3,AM33&gt;AsOfDate),AU33,IF((AM33-1)&lt;AI33,-1,12*(YEAR((AM33-1))-YEAR(AI33))+MONTH((AM33-1))-MONTH(AI33)-IF(DAY((AM33-1))&lt;MIN(DAY(AI33),DAY(EOMONTH((AM33-1),0))),1,0))))</f>
        <v/>
      </c>
      <c r="AX33" s="16" t="str">
        <f aca="false">IF(AH33=0,"",IF(PFYDate&lt;AI33,-1,12*(YEAR(PFYDate)-YEAR(AI33))+MONTH(PFYDate)-MONTH(AI33)-IF(DAY(PFYDate)&lt;MIN(DAY(AI33),DAY(EOMONTH(PFYDate,0))),1,0)))</f>
        <v/>
      </c>
      <c r="AY33" s="16" t="str">
        <f aca="false">IF(AH33=0,"",IF(OR(AJ33&lt;2,AL33&gt;PFYDate),AX33,IF((AL33-1)&lt;AI33,-1,12*(YEAR((AL33-1))-YEAR(AI33))+MONTH((AL33-1))-MONTH(AI33)-IF(DAY((AL33-1))&lt;MIN(DAY(AI33),DAY(EOMONTH((AL33-1),0))),1,0))))</f>
        <v/>
      </c>
      <c r="AZ33" s="16" t="str">
        <f aca="false">IF(AH33=0,"",IF(OR(AJ33&lt;3,AM33&gt;PFYDate),AX33,IF((AM33-1)&lt;AI33,-1,12*(YEAR((AM33-1))-YEAR(AI33))+MONTH((AM33-1))-MONTH(AI33)-IF(DAY((AM33-1))&lt;MIN(DAY(AI33),DAY(EOMONTH((AM33-1),0))),1,0))))</f>
        <v/>
      </c>
      <c r="BA33" s="16" t="str">
        <f aca="false">IF(AH33=0,"",IF(AQ33="FT",IF(AV33&lt;FT_First,0,IF(AV33&lt;FT_Y5,1+INT((AV33-FT_First)/FT_Int1),FT_PreY5+FT_PerYear*INT((AV33-FT_Y5)/12)+FT_AnnivDays+INT(MOD(AV33-FT_Y5,12)/FT_Int2)-IF(EDATE(AI33,FT_Y5)&lt;PolicyDate,FT_AnnivDays-1,0))),IF(AQ33="PT",IF(AV33&lt;PT_First,0,1+INT((AV33-PT_First)/PT_Int)),0))+IF(AND(AJ33&gt;=2,AL33&lt;=AsOfDate),IF(AR33="FT",IF(AW33&lt;FT_First,0,IF(AW33&lt;FT_Y5,1+INT((AW33-FT_First)/FT_Int1),FT_PreY5+FT_PerYear*INT((AW33-FT_Y5)/12)+FT_AnnivDays+INT(MOD(AW33-FT_Y5,12)/FT_Int2)-IF(EDATE(AI33,FT_Y5)&lt;PolicyDate,FT_AnnivDays-1,0))),IF(AR33="PT",IF(AW33&lt;PT_First,0,1+INT((AW33-PT_First)/PT_Int)),0))-IF(AR33="FT",IF(AV33&lt;FT_First,0,IF(AV33&lt;FT_Y5,1+INT((AV33-FT_First)/FT_Int1),FT_PreY5+FT_PerYear*INT((AV33-FT_Y5)/12)+FT_AnnivDays+INT(MOD(AV33-FT_Y5,12)/FT_Int2)-IF(EDATE(AI33,FT_Y5)&lt;PolicyDate,FT_AnnivDays-1,0))),IF(AR33="PT",IF(AV33&lt;PT_First,0,1+INT((AV33-PT_First)/PT_Int)),0)),0)+IF(AND(AJ33&gt;=3,AM33&lt;=AsOfDate),IF(AS33="FT",IF(AU33&lt;FT_First,0,IF(AU33&lt;FT_Y5,1+INT((AU33-FT_First)/FT_Int1),FT_PreY5+FT_PerYear*INT((AU33-FT_Y5)/12)+FT_AnnivDays+INT(MOD(AU33-FT_Y5,12)/FT_Int2)-IF(EDATE(AI33,FT_Y5)&lt;PolicyDate,FT_AnnivDays-1,0))),IF(AS33="PT",IF(AU33&lt;PT_First,0,1+INT((AU33-PT_First)/PT_Int)),0))-IF(AS33="FT",IF(AW33&lt;FT_First,0,IF(AW33&lt;FT_Y5,1+INT((AW33-FT_First)/FT_Int1),FT_PreY5+FT_PerYear*INT((AW33-FT_Y5)/12)+FT_AnnivDays+INT(MOD(AW33-FT_Y5,12)/FT_Int2)-IF(EDATE(AI33,FT_Y5)&lt;PolicyDate,FT_AnnivDays-1,0))),IF(AS33="PT",IF(AW33&lt;PT_First,0,1+INT((AW33-PT_First)/PT_Int)),0)),0))</f>
        <v/>
      </c>
      <c r="BB33" s="16" t="str">
        <f aca="false">IF(AH33=0,"",IF(AQ33="FT",IF(AY33&lt;FT_First,0,IF(AY33&lt;FT_Y5,1+INT((AY33-FT_First)/FT_Int1),FT_PreY5+FT_PerYear*INT((AY33-FT_Y5)/12)+FT_AnnivDays+INT(MOD(AY33-FT_Y5,12)/FT_Int2)-IF(EDATE(AI33,FT_Y5)&lt;PolicyDate,FT_AnnivDays-1,0))),IF(AQ33="PT",IF(AY33&lt;PT_First,0,1+INT((AY33-PT_First)/PT_Int)),0))+IF(AND(AJ33&gt;=2,AL33&lt;=PFYDate),IF(AR33="FT",IF(AZ33&lt;FT_First,0,IF(AZ33&lt;FT_Y5,1+INT((AZ33-FT_First)/FT_Int1),FT_PreY5+FT_PerYear*INT((AZ33-FT_Y5)/12)+FT_AnnivDays+INT(MOD(AZ33-FT_Y5,12)/FT_Int2)-IF(EDATE(AI33,FT_Y5)&lt;PolicyDate,FT_AnnivDays-1,0))),IF(AR33="PT",IF(AZ33&lt;PT_First,0,1+INT((AZ33-PT_First)/PT_Int)),0))-IF(AR33="FT",IF(AY33&lt;FT_First,0,IF(AY33&lt;FT_Y5,1+INT((AY33-FT_First)/FT_Int1),FT_PreY5+FT_PerYear*INT((AY33-FT_Y5)/12)+FT_AnnivDays+INT(MOD(AY33-FT_Y5,12)/FT_Int2)-IF(EDATE(AI33,FT_Y5)&lt;PolicyDate,FT_AnnivDays-1,0))),IF(AR33="PT",IF(AY33&lt;PT_First,0,1+INT((AY33-PT_First)/PT_Int)),0)),0)+IF(AND(AJ33&gt;=3,AM33&lt;=PFYDate),IF(AS33="FT",IF(AX33&lt;FT_First,0,IF(AX33&lt;FT_Y5,1+INT((AX33-FT_First)/FT_Int1),FT_PreY5+FT_PerYear*INT((AX33-FT_Y5)/12)+FT_AnnivDays+INT(MOD(AX33-FT_Y5,12)/FT_Int2)-IF(EDATE(AI33,FT_Y5)&lt;PolicyDate,FT_AnnivDays-1,0))),IF(AS33="PT",IF(AX33&lt;PT_First,0,1+INT((AX33-PT_First)/PT_Int)),0))-IF(AS33="FT",IF(AZ33&lt;FT_First,0,IF(AZ33&lt;FT_Y5,1+INT((AZ33-FT_First)/FT_Int1),FT_PreY5+FT_PerYear*INT((AZ33-FT_Y5)/12)+FT_AnnivDays+INT(MOD(AZ33-FT_Y5,12)/FT_Int2)-IF(EDATE(AI33,FT_Y5)&lt;PolicyDate,FT_AnnivDays-1,0))),IF(AS33="PT",IF(AZ33&lt;PT_First,0,1+INT((AZ33-PT_First)/PT_Int)),0)),0))</f>
        <v/>
      </c>
      <c r="BC33" s="16" t="str">
        <f aca="false">IF(AH33=0,"",IF(AT33="FT",IF(AU33&lt;FT_First,FT_First,IF(AU33&lt;FT_Y5,MIN(FT_Y5,FT_First+FT_Int1*(INT((AU33-FT_First)/FT_Int1)+1)),FT_Y5+12*INT((AU33-FT_Y5)/12)+FT_Int2*(INT(MOD(AU33-FT_Y5,12)/FT_Int2)+1))),IF(AT33="PT",IF(AU33&lt;PT_First,PT_First,PT_First+PT_Int*(INT((AU33-PT_First)/PT_Int)+1)),"")))</f>
        <v/>
      </c>
      <c r="BD33" s="16" t="str">
        <f aca="false">IF(AH33=0,"",IF(NOT(LH_Ready),0,COUNTIFS(INDEX(LH_Data,0,LH_ColFirst),$A33,INDEX(LH_Data,0,LH_ColSur),$B33,INDEX(LH_Data,0,LH_ColCat),BonusCat)))</f>
        <v/>
      </c>
      <c r="BE33" s="16" t="str">
        <f aca="false">IF(AH33=0,"",IF(OR(NOT(LH_Ready),BD33=0),0,SUMPRODUCT(MAX((INDEX(LH_Data,0,LH_ColFirst)=$A33)*(INDEX(LH_Data,0,LH_ColSur)=$B33)*(INDEX(LH_Data,0,LH_ColCat)=BonusCat)*ROW(LH_Data)))))</f>
        <v/>
      </c>
      <c r="BF33" s="16" t="str">
        <f aca="false">IF(AH33=0,"",IF(EOMONTH(AsOfDate,-1)&lt;AI33,-1,12*(YEAR(EOMONTH(AsOfDate,-1))-YEAR(AI33))+MONTH(EOMONTH(AsOfDate,-1))-MONTH(AI33)-IF(DAY(EOMONTH(AsOfDate,-1))&lt;MIN(DAY(AI33),DAY(EOMONTH(EOMONTH(AsOfDate,-1),0))),1,0)))</f>
        <v/>
      </c>
      <c r="BG33" s="16" t="str">
        <f aca="false">IF(AH33=0,"",IF(OR(AJ33&lt;2,AL33&gt;EOMONTH(AsOfDate,-1)),BF33,IF((AL33-1)&lt;AI33,-1,12*(YEAR((AL33-1))-YEAR(AI33))+MONTH((AL33-1))-MONTH(AI33)-IF(DAY((AL33-1))&lt;MIN(DAY(AI33),DAY(EOMONTH((AL33-1),0))),1,0))))</f>
        <v/>
      </c>
      <c r="BH33" s="16" t="str">
        <f aca="false">IF(AH33=0,"",IF(OR(AJ33&lt;3,AM33&gt;EOMONTH(AsOfDate,-1)),BF33,IF((AM33-1)&lt;AI33,-1,12*(YEAR((AM33-1))-YEAR(AI33))+MONTH((AM33-1))-MONTH(AI33)-IF(DAY((AM33-1))&lt;MIN(DAY(AI33),DAY(EOMONTH((AM33-1),0))),1,0))))</f>
        <v/>
      </c>
      <c r="BI33" s="16" t="str">
        <f aca="false">IF(AH33=0,"",IF(AQ33="FT",IF(BG33&lt;FT_First,0,IF(BG33&lt;FT_Y5,1+INT((BG33-FT_First)/FT_Int1),FT_PreY5+FT_PerYear*INT((BG33-FT_Y5)/12)+FT_AnnivDays+INT(MOD(BG33-FT_Y5,12)/FT_Int2)-IF(EDATE(AI33,FT_Y5)&lt;PolicyDate,FT_AnnivDays-1,0))),IF(AQ33="PT",IF(BG33&lt;PT_First,0,1+INT((BG33-PT_First)/PT_Int)),0))+IF(AND(AJ33&gt;=2,AL33&lt;=EOMONTH(AsOfDate,-1)),IF(AR33="FT",IF(BH33&lt;FT_First,0,IF(BH33&lt;FT_Y5,1+INT((BH33-FT_First)/FT_Int1),FT_PreY5+FT_PerYear*INT((BH33-FT_Y5)/12)+FT_AnnivDays+INT(MOD(BH33-FT_Y5,12)/FT_Int2)-IF(EDATE(AI33,FT_Y5)&lt;PolicyDate,FT_AnnivDays-1,0))),IF(AR33="PT",IF(BH33&lt;PT_First,0,1+INT((BH33-PT_First)/PT_Int)),0))-IF(AR33="FT",IF(BG33&lt;FT_First,0,IF(BG33&lt;FT_Y5,1+INT((BG33-FT_First)/FT_Int1),FT_PreY5+FT_PerYear*INT((BG33-FT_Y5)/12)+FT_AnnivDays+INT(MOD(BG33-FT_Y5,12)/FT_Int2)-IF(EDATE(AI33,FT_Y5)&lt;PolicyDate,FT_AnnivDays-1,0))),IF(AR33="PT",IF(BG33&lt;PT_First,0,1+INT((BG33-PT_First)/PT_Int)),0)),0)+IF(AND(AJ33&gt;=3,AM33&lt;=EOMONTH(AsOfDate,-1)),IF(AS33="FT",IF(BF33&lt;FT_First,0,IF(BF33&lt;FT_Y5,1+INT((BF33-FT_First)/FT_Int1),FT_PreY5+FT_PerYear*INT((BF33-FT_Y5)/12)+FT_AnnivDays+INT(MOD(BF33-FT_Y5,12)/FT_Int2)-IF(EDATE(AI33,FT_Y5)&lt;PolicyDate,FT_AnnivDays-1,0))),IF(AS33="PT",IF(BF33&lt;PT_First,0,1+INT((BF33-PT_First)/PT_Int)),0))-IF(AS33="FT",IF(BH33&lt;FT_First,0,IF(BH33&lt;FT_Y5,1+INT((BH33-FT_First)/FT_Int1),FT_PreY5+FT_PerYear*INT((BH33-FT_Y5)/12)+FT_AnnivDays+INT(MOD(BH33-FT_Y5,12)/FT_Int2)-IF(EDATE(AI33,FT_Y5)&lt;PolicyDate,FT_AnnivDays-1,0))),IF(AS33="PT",IF(BH33&lt;PT_First,0,1+INT((BH33-PT_First)/PT_Int)),0)),0))</f>
        <v/>
      </c>
      <c r="BJ33" s="16" t="str">
        <f aca="false">IF(AH33=0,"",IF(AT33="FT",IF(AU33&lt;FT_First,"",IF(AU33&lt;FT_Y5,FT_First+FT_Int1*INT((AU33-FT_First)/FT_Int1),FT_Y5+FT_Int2*INT((AU33-FT_Y5)/FT_Int2))),IF(AT33="PT",IF(AU33&lt;PT_First,"",PT_First+PT_Int*INT((AU33-PT_First)/PT_Int)),"")))</f>
        <v/>
      </c>
      <c r="BK33" s="16" t="str">
        <f aca="false">IF(AH33=0,"",IF((SchemeStart-1)&lt;AI33,-1,12*(YEAR((SchemeStart-1))-YEAR(AI33))+MONTH((SchemeStart-1))-MONTH(AI33)-IF(DAY((SchemeStart-1))&lt;MIN(DAY(AI33),DAY(EOMONTH((SchemeStart-1),0))),1,0)))</f>
        <v/>
      </c>
      <c r="BL33" s="16" t="str">
        <f aca="false">IF(AH33=0,"",IF(OR(AJ33&lt;2,AL33&gt;(SchemeStart-1)),BK33,IF((AL33-1)&lt;AI33,-1,12*(YEAR((AL33-1))-YEAR(AI33))+MONTH((AL33-1))-MONTH(AI33)-IF(DAY((AL33-1))&lt;MIN(DAY(AI33),DAY(EOMONTH((AL33-1),0))),1,0))))</f>
        <v/>
      </c>
      <c r="BM33" s="16" t="str">
        <f aca="false">IF(AH33=0,"",IF(OR(AJ33&lt;3,AM33&gt;(SchemeStart-1)),BK33,IF((AM33-1)&lt;AI33,-1,12*(YEAR((AM33-1))-YEAR(AI33))+MONTH((AM33-1))-MONTH(AI33)-IF(DAY((AM33-1))&lt;MIN(DAY(AI33),DAY(EOMONTH((AM33-1),0))),1,0))))</f>
        <v/>
      </c>
      <c r="BN33" s="16" t="str">
        <f aca="false">IF(AH33=0,"",IF(AQ33="FT",IF(BL33&lt;FT_First,0,IF(BL33&lt;FT_Y5,1+INT((BL33-FT_First)/FT_Int1),FT_PreY5+FT_PerYear*INT((BL33-FT_Y5)/12)+FT_AnnivDays+INT(MOD(BL33-FT_Y5,12)/FT_Int2)-IF(EDATE(AI33,FT_Y5)&lt;PolicyDate,FT_AnnivDays-1,0))),IF(AQ33="PT",IF(BL33&lt;PT_First,0,1+INT((BL33-PT_First)/PT_Int)),0))+IF(AND(AJ33&gt;=2,AL33&lt;=(SchemeStart-1)),IF(AR33="FT",IF(BM33&lt;FT_First,0,IF(BM33&lt;FT_Y5,1+INT((BM33-FT_First)/FT_Int1),FT_PreY5+FT_PerYear*INT((BM33-FT_Y5)/12)+FT_AnnivDays+INT(MOD(BM33-FT_Y5,12)/FT_Int2)-IF(EDATE(AI33,FT_Y5)&lt;PolicyDate,FT_AnnivDays-1,0))),IF(AR33="PT",IF(BM33&lt;PT_First,0,1+INT((BM33-PT_First)/PT_Int)),0))-IF(AR33="FT",IF(BL33&lt;FT_First,0,IF(BL33&lt;FT_Y5,1+INT((BL33-FT_First)/FT_Int1),FT_PreY5+FT_PerYear*INT((BL33-FT_Y5)/12)+FT_AnnivDays+INT(MOD(BL33-FT_Y5,12)/FT_Int2)-IF(EDATE(AI33,FT_Y5)&lt;PolicyDate,FT_AnnivDays-1,0))),IF(AR33="PT",IF(BL33&lt;PT_First,0,1+INT((BL33-PT_First)/PT_Int)),0)),0)+IF(AND(AJ33&gt;=3,AM33&lt;=(SchemeStart-1)),IF(AS33="FT",IF(BK33&lt;FT_First,0,IF(BK33&lt;FT_Y5,1+INT((BK33-FT_First)/FT_Int1),FT_PreY5+FT_PerYear*INT((BK33-FT_Y5)/12)+FT_AnnivDays+INT(MOD(BK33-FT_Y5,12)/FT_Int2)-IF(EDATE(AI33,FT_Y5)&lt;PolicyDate,FT_AnnivDays-1,0))),IF(AS33="PT",IF(BK33&lt;PT_First,0,1+INT((BK33-PT_First)/PT_Int)),0))-IF(AS33="FT",IF(BM33&lt;FT_First,0,IF(BM33&lt;FT_Y5,1+INT((BM33-FT_First)/FT_Int1),FT_PreY5+FT_PerYear*INT((BM33-FT_Y5)/12)+FT_AnnivDays+INT(MOD(BM33-FT_Y5,12)/FT_Int2)-IF(EDATE(AI33,FT_Y5)&lt;PolicyDate,FT_AnnivDays-1,0))),IF(AS33="PT",IF(BM33&lt;PT_First,0,1+INT((BM33-PT_First)/PT_Int)),0)),0))</f>
        <v/>
      </c>
      <c r="BO33" s="0" t="str">
        <f aca="false">IF(LEN($A33&amp;$B33)=0,"",$A33&amp;" "&amp;$B33)</f>
        <v/>
      </c>
    </row>
    <row r="34" customFormat="false" ht="15" hidden="false" customHeight="false" outlineLevel="0" collapsed="false">
      <c r="A34" s="12"/>
      <c r="B34" s="12"/>
      <c r="C34" s="12"/>
      <c r="D34" s="13"/>
      <c r="E34" s="14" t="str">
        <f aca="false">IF(OR(AH34=0,$D34=""),"",DATE(YEAR(AsOfDate)+IF(DATE(YEAR(AsOfDate),MONTH($D34),DAY($D34))&lt;=AsOfDate,1,0),MONTH($D34),DAY($D34)))</f>
        <v/>
      </c>
      <c r="F34" s="13"/>
      <c r="G34" s="13"/>
      <c r="H34" s="13"/>
      <c r="I34" s="13"/>
      <c r="J34" s="13"/>
      <c r="K34" s="14" t="str">
        <f aca="false">IF(AH34=0,"",DATE(YEAR(AsOfDate)+IF(DATE(YEAR(AsOfDate),MONTH(AI34),DAY(AI34))&lt;=AsOfDate,1,0),MONTH(AI34),DAY(AI34)))</f>
        <v/>
      </c>
      <c r="L34" s="15" t="str">
        <f aca="false">IF(AH34=0,"",ROUND((AsOfDate-AI34)/365.25,1))</f>
        <v/>
      </c>
      <c r="M34" s="16" t="str">
        <f aca="false">IF(AH34=0,"",IF(AsOfDate&lt;AI34,"-",DATEDIF(AI34,AsOfDate,"y")&amp;"y "&amp;DATEDIF(AI34,AsOfDate,"ym")&amp;"m "&amp;DATEDIF(AI34,AsOfDate,"md")&amp;"d"))</f>
        <v/>
      </c>
      <c r="N34" s="17" t="str">
        <f aca="false">IF(AH34=0,"",O34*HoursPerDay)</f>
        <v/>
      </c>
      <c r="O34" s="17" t="str">
        <f aca="false">IF(AH34=0,"",MAX(0,BA34-BN34))</f>
        <v/>
      </c>
      <c r="P34" s="18"/>
      <c r="Q34" s="16" t="str">
        <f aca="false">IF(AH34=0,"",IF(AJ34&lt;2,"",AN34&amp;" to "&amp;AO34&amp;" on "&amp;TEXT(AL34,"dd/mm/yyyy")&amp;IF(AL34&gt;AsOfDate," (future)",IF(AQ34=AR34,"",IF(AR34="None"," - STOPPED accruing",IF(AQ34="None"," - commencement for Bonus Leave"," - pathway changed"))))&amp;IF(AJ34&lt;3,"","; "&amp;AO34&amp;" to "&amp;AP34&amp;" on "&amp;TEXT(AM34,"dd/mm/yyyy")&amp;IF(AM34&gt;AsOfDate," (future)",IF(AR34=AS34,"",IF(AS34="None"," - STOPPED accruing",IF(AR34="None"," - commencement for Bonus Leave"," - pathway changed")))))))</f>
        <v/>
      </c>
      <c r="R34" s="16" t="str">
        <f aca="false">IF(AH34=0,"",IF(AT34="None",IF(O34&gt;0,"No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IF(AH34=0,"",IF(AT34="None","",EDATE(AI34,BC34)))</f>
        <v/>
      </c>
      <c r="T34" s="17" t="str">
        <f aca="false">IF(AH34=0,"",IF(NOT(LH_Ready),"",IF(AI34&gt;PFYDate,0,IF(LH_ColPeriod=0,W34-U34+V34,SUMIFS(INDEX(LH_Data,0,LH_ColAcc),INDEX(LH_Data,0,LH_ColFirst),$A34,INDEX(LH_Data,0,LH_ColSur),$B34,INDEX(LH_Data,0,LH_ColCat),BonusCat,INDEX(LH_Data,0,LH_ColPeriod),LH_OpenLabel)*UnitFactor))))</f>
        <v/>
      </c>
      <c r="U34" s="17" t="str">
        <f aca="false">IF(AH34=0,"",IF(NOT(LH_Ready),"",SUMIFS(INDEX(LH_Data,0,LH_ColAcc),INDEX(LH_Data,0,LH_ColFirst),$A34,INDEX(LH_Data,0,LH_ColSur),$B34,INDEX(LH_Data,0,LH_ColCat),BonusCat,INDEX(LH_Data,0,LH_ColStart),"&gt;="&amp;AI34)*UnitFactor))</f>
        <v/>
      </c>
      <c r="V34" s="17" t="str">
        <f aca="false">IF(AH34=0,"",IF(NOT(LH_Ready),"",SUMIFS(INDEX(LH_Data,0,LH_ColTaken),INDEX(LH_Data,0,LH_ColFirst),$A34,INDEX(LH_Data,0,LH_ColSur),$B34,INDEX(LH_Data,0,LH_ColCat),BonusCat,INDEX(LH_Data,0,LH_ColStart),"&gt;="&amp;AI34)*UnitFactor))</f>
        <v/>
      </c>
      <c r="W34" s="17" t="str">
        <f aca="false">IF(AH34=0,"",IF(NOT(LH_Ready),"",IF(BE34=0,0,INDEX(INDEX(LH_Data,0,LH_ColClose),BE34-1)*UnitFactor)))</f>
        <v/>
      </c>
      <c r="X34" s="17" t="str">
        <f aca="false">IF(AH34=0,"",(MAX(0,BA34-BN34)-MAX(0,BB34-BN34))*HoursPerDay)</f>
        <v/>
      </c>
      <c r="Y34" s="17" t="str">
        <f aca="false">IF(AH34=0,"",IF(NOT(LH_Ready),"",IF(BD34=0,N34,IF(PFYDate&lt;$F34,N34-N(T34)-N(U34),X34-N(U34)))))</f>
        <v/>
      </c>
      <c r="Z34" s="16" t="str">
        <f aca="false">IF(OR(AH34=0,Y34=""),"",IF(Y34&gt;0,"Yes","No"))</f>
        <v/>
      </c>
      <c r="AA34" s="16" t="str">
        <f aca="false">IF(AH34=0,IF(LEN($A34&amp;$B34)=0,"","FIX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month")&amp;IF(BD34=0,";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EH)",""),IF(AT34="None",R34,"Not yet - first day on "&amp;TEXT(S34,"dd/mm/yyyy")))))))))</f>
        <v/>
      </c>
      <c r="AB34" s="17" t="str">
        <f aca="false">IF(OR(AH34=0,T34=""),"",MAX(0,BB34-BN34)*HoursPerDay-T34)</f>
        <v/>
      </c>
      <c r="AC34" s="16" t="str">
        <f aca="false">IF(AH34=0,"",BD34)</f>
        <v/>
      </c>
      <c r="AD34" s="16" t="str">
        <f aca="false">IF(AH34=0,"",TRIM(IF(OR(ISTEXT($F34),ISTEXT($H34),ISTEXT($I34),ISTEXT($G34),ISTEXT($J34),ISTEXT($D34)),"A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J34&gt;=1,IF(AJ34&gt;=3,AP34,IF(AJ34=2,AO34,AN34))&lt;&gt;IF($C34="","",IF(OR(ISNUMBER(SEARCH("full",$C34)),UPPER(TRIM($C34))="FT",UPPER(TRIM($C34))="FTE"),"Full-Time",IF(OR(ISNUMBER(SEARCH("part",$C34)),UPPER(TRIM($C34))="PT",UPPER(TRIM($C34))="PTE"),"Part-Time",IF(OR(ISNUMBER(SEARCH("cas",$C34)),UPPER(TRIM($C34))="CAS"),"Casual","Unknown"))))),"EmploymentType does not match latest start date ("&amp;IF(AJ34&gt;=3,AP34,IF(AJ34=2,AO34,AN34))&amp;"). ","")&amp;IF(AND(AJ34&gt;=1,AK34&lt;&gt;$F34),"Earliest type date should equal StartDate. ","")&amp;IF(AND(AJ34&gt;=2,AK34=AL34),"Two types start on the same date. ","")&amp;IF(AND(OR(ISNUMBER(SEARCH("part",$C34)),UPPER(TRIM($C34))="PT",UPPER(TRIM($C34))="PTE"),$P34=""),"Part-time: enter PT Hrs/Week (blank = 24+). ","")))</f>
        <v/>
      </c>
      <c r="AE34" s="17" t="str">
        <f aca="false">IF(AH34=0,"",O34-MAX(0,BI34-BN34))</f>
        <v/>
      </c>
      <c r="AF34" s="14" t="str">
        <f aca="false">IF(OR(AH34=0,AE34="",N(AE34)=0,BJ34=""),"",EDATE(AI34,BJ34))</f>
        <v/>
      </c>
      <c r="AG34" s="12"/>
      <c r="AH34" s="16" t="n">
        <f aca="false">IF(OR(LEN($A34&amp;$B34)=0,$F34=""),0,1)</f>
        <v>0</v>
      </c>
      <c r="AI34" s="14" t="str">
        <f aca="false">IF(AH34=0,"",IF($J34&lt;&gt;"",$J34,IF(OR(CasualCounts="Yes",COUNT($G34:$I34)=0,COUNT($H34:$I34)=0),$F34,MIN($H34:$I34))))</f>
        <v/>
      </c>
      <c r="AJ34" s="16" t="str">
        <f aca="false">IF(AH34=0,"",COUNT($G34:$I34))</f>
        <v/>
      </c>
      <c r="AK34" s="14" t="str">
        <f aca="false">IF(AH34=0,"",IFERROR(SMALL($G34:$I34,1),""))</f>
        <v/>
      </c>
      <c r="AL34" s="14" t="str">
        <f aca="false">IF(AH34=0,"",IFERROR(SMALL($G34:$I34,2),""))</f>
        <v/>
      </c>
      <c r="AM34" s="14" t="str">
        <f aca="false">IF(AH34=0,"",IFERROR(SMALL($G34:$I34,3),""))</f>
        <v/>
      </c>
      <c r="AN34" s="16" t="str">
        <f aca="false">IF(AH34=0,"",IF(AK34="","",IF(AK34=$H34,"Part-Time",IF(AK34=$I34,"Full-Time","Casual"))))</f>
        <v/>
      </c>
      <c r="AO34" s="16" t="str">
        <f aca="false">IF(AH34=0,"",IF(AL34="","",IF(AL34=$H34,"Part-Time",IF(AL34=$I34,"Full-Time","Casual"))))</f>
        <v/>
      </c>
      <c r="AP34" s="16" t="str">
        <f aca="false">IF(AH34=0,"",IF(AM34="","",IF(AM34=$H34,"Part-Time",IF(AM34=$I34,"Full-Time","Casual"))))</f>
        <v/>
      </c>
      <c r="AQ34" s="16" t="str">
        <f aca="false">IF(AH34=0,"",IF(AJ34=0,IF(OR(ISNUMBER(SEARCH("full",$C34)),UPPER(TRIM($C34))="FT",UPPER(TRIM($C34))="FTE"),"FT",IF(AND(OR(ISNUMBER(SEARCH("part",$C34)),UPPER(TRIM($C34))="PT",UPPER(TRIM($C34))="PTE"),OR($P34="",N($P34)&gt;=PT_MinHours)),"PT","None")),IF(OR(ISNUMBER(SEARCH("full",AN34)),UPPER(TRIM(AN34))="FT",UPPER(TRIM(AN34))="FTE"),"FT",IF(AND(OR(ISNUMBER(SEARCH("part",AN34)),UPPER(TRIM(AN34))="PT",UPPER(TRIM(AN34))="PTE"),OR($P34="",N($P34)&gt;=PT_MinHours)),"PT","None"))))</f>
        <v/>
      </c>
      <c r="AR34" s="16" t="str">
        <f aca="false">IF(AH34=0,"",IF(AJ34&lt;2,"",IF(OR(ISNUMBER(SEARCH("full",AO34)),UPPER(TRIM(AO34))="FT",UPPER(TRIM(AO34))="FTE"),"FT",IF(AND(OR(ISNUMBER(SEARCH("part",AO34)),UPPER(TRIM(AO34))="PT",UPPER(TRIM(AO34))="PTE"),OR($P34="",N($P34)&gt;=PT_MinHours)),"PT","None"))))</f>
        <v/>
      </c>
      <c r="AS34" s="16" t="str">
        <f aca="false">IF(AH34=0,"",IF(AJ34&lt;3,"",IF(OR(ISNUMBER(SEARCH("full",AP34)),UPPER(TRIM(AP34))="FT",UPPER(TRIM(AP34))="FTE"),"FT",IF(AND(OR(ISNUMBER(SEARCH("part",AP34)),UPPER(TRIM(AP34))="PT",UPPER(TRIM(AP34))="PTE"),OR($P34="",N($P34)&gt;=PT_MinHours)),"PT","None"))))</f>
        <v/>
      </c>
      <c r="AT34" s="16" t="str">
        <f aca="false">IF(AH34=0,"",IF(AND(AJ34&gt;=3,AM34&lt;=AsOfDate),AS34,IF(AND(AJ34&gt;=2,AL34&lt;=AsOfDate),AR34,AQ34)))</f>
        <v/>
      </c>
      <c r="AU34" s="16" t="str">
        <f aca="false">IF(AH34=0,"",IF(AsOfDate&lt;AI34,-1,12*(YEAR(AsOfDate)-YEAR(AI34))+MONTH(AsOfDate)-MONTH(AI34)-IF(DAY(AsOfDate)&lt;MIN(DAY(AI34),DAY(EOMONTH(AsOfDate,0))),1,0)))</f>
        <v/>
      </c>
      <c r="AV34" s="16" t="str">
        <f aca="false">IF(AH34=0,"",IF(OR(AJ34&lt;2,AL34&gt;AsOfDate),AU34,IF((AL34-1)&lt;AI34,-1,12*(YEAR((AL34-1))-YEAR(AI34))+MONTH((AL34-1))-MONTH(AI34)-IF(DAY((AL34-1))&lt;MIN(DAY(AI34),DAY(EOMONTH((AL34-1),0))),1,0))))</f>
        <v/>
      </c>
      <c r="AW34" s="16" t="str">
        <f aca="false">IF(AH34=0,"",IF(OR(AJ34&lt;3,AM34&gt;AsOfDate),AU34,IF((AM34-1)&lt;AI34,-1,12*(YEAR((AM34-1))-YEAR(AI34))+MONTH((AM34-1))-MONTH(AI34)-IF(DAY((AM34-1))&lt;MIN(DAY(AI34),DAY(EOMONTH((AM34-1),0))),1,0))))</f>
        <v/>
      </c>
      <c r="AX34" s="16" t="str">
        <f aca="false">IF(AH34=0,"",IF(PFYDate&lt;AI34,-1,12*(YEAR(PFYDate)-YEAR(AI34))+MONTH(PFYDate)-MONTH(AI34)-IF(DAY(PFYDate)&lt;MIN(DAY(AI34),DAY(EOMONTH(PFYDate,0))),1,0)))</f>
        <v/>
      </c>
      <c r="AY34" s="16" t="str">
        <f aca="false">IF(AH34=0,"",IF(OR(AJ34&lt;2,AL34&gt;PFYDate),AX34,IF((AL34-1)&lt;AI34,-1,12*(YEAR((AL34-1))-YEAR(AI34))+MONTH((AL34-1))-MONTH(AI34)-IF(DAY((AL34-1))&lt;MIN(DAY(AI34),DAY(EOMONTH((AL34-1),0))),1,0))))</f>
        <v/>
      </c>
      <c r="AZ34" s="16" t="str">
        <f aca="false">IF(AH34=0,"",IF(OR(AJ34&lt;3,AM34&gt;PFYDate),AX34,IF((AM34-1)&lt;AI34,-1,12*(YEAR((AM34-1))-YEAR(AI34))+MONTH((AM34-1))-MONTH(AI34)-IF(DAY((AM34-1))&lt;MIN(DAY(AI34),DAY(EOMONTH((AM34-1),0))),1,0))))</f>
        <v/>
      </c>
      <c r="BA34" s="16" t="str">
        <f aca="false">IF(AH34=0,"",IF(AQ34="FT",IF(AV34&lt;FT_First,0,IF(AV34&lt;FT_Y5,1+INT((AV34-FT_First)/FT_Int1),FT_PreY5+FT_PerYear*INT((AV34-FT_Y5)/12)+FT_AnnivDays+INT(MOD(AV34-FT_Y5,12)/FT_Int2)-IF(EDATE(AI34,FT_Y5)&lt;PolicyDate,FT_AnnivDays-1,0))),IF(AQ34="PT",IF(AV34&lt;PT_First,0,1+INT((AV34-PT_First)/PT_Int)),0))+IF(AND(AJ34&gt;=2,AL34&lt;=AsOfDate),IF(AR34="FT",IF(AW34&lt;FT_First,0,IF(AW34&lt;FT_Y5,1+INT((AW34-FT_First)/FT_Int1),FT_PreY5+FT_PerYear*INT((AW34-FT_Y5)/12)+FT_AnnivDays+INT(MOD(AW34-FT_Y5,12)/FT_Int2)-IF(EDATE(AI34,FT_Y5)&lt;PolicyDate,FT_AnnivDays-1,0))),IF(AR34="PT",IF(AW34&lt;PT_First,0,1+INT((AW34-PT_First)/PT_Int)),0))-IF(AR34="FT",IF(AV34&lt;FT_First,0,IF(AV34&lt;FT_Y5,1+INT((AV34-FT_First)/FT_Int1),FT_PreY5+FT_PerYear*INT((AV34-FT_Y5)/12)+FT_AnnivDays+INT(MOD(AV34-FT_Y5,12)/FT_Int2)-IF(EDATE(AI34,FT_Y5)&lt;PolicyDate,FT_AnnivDays-1,0))),IF(AR34="PT",IF(AV34&lt;PT_First,0,1+INT((AV34-PT_First)/PT_Int)),0)),0)+IF(AND(AJ34&gt;=3,AM34&lt;=AsOfDate),IF(AS34="FT",IF(AU34&lt;FT_First,0,IF(AU34&lt;FT_Y5,1+INT((AU34-FT_First)/FT_Int1),FT_PreY5+FT_PerYear*INT((AU34-FT_Y5)/12)+FT_AnnivDays+INT(MOD(AU34-FT_Y5,12)/FT_Int2)-IF(EDATE(AI34,FT_Y5)&lt;PolicyDate,FT_AnnivDays-1,0))),IF(AS34="PT",IF(AU34&lt;PT_First,0,1+INT((AU34-PT_First)/PT_Int)),0))-IF(AS34="FT",IF(AW34&lt;FT_First,0,IF(AW34&lt;FT_Y5,1+INT((AW34-FT_First)/FT_Int1),FT_PreY5+FT_PerYear*INT((AW34-FT_Y5)/12)+FT_AnnivDays+INT(MOD(AW34-FT_Y5,12)/FT_Int2)-IF(EDATE(AI34,FT_Y5)&lt;PolicyDate,FT_AnnivDays-1,0))),IF(AS34="PT",IF(AW34&lt;PT_First,0,1+INT((AW34-PT_First)/PT_Int)),0)),0))</f>
        <v/>
      </c>
      <c r="BB34" s="16" t="str">
        <f aca="false">IF(AH34=0,"",IF(AQ34="FT",IF(AY34&lt;FT_First,0,IF(AY34&lt;FT_Y5,1+INT((AY34-FT_First)/FT_Int1),FT_PreY5+FT_PerYear*INT((AY34-FT_Y5)/12)+FT_AnnivDays+INT(MOD(AY34-FT_Y5,12)/FT_Int2)-IF(EDATE(AI34,FT_Y5)&lt;PolicyDate,FT_AnnivDays-1,0))),IF(AQ34="PT",IF(AY34&lt;PT_First,0,1+INT((AY34-PT_First)/PT_Int)),0))+IF(AND(AJ34&gt;=2,AL34&lt;=PFYDate),IF(AR34="FT",IF(AZ34&lt;FT_First,0,IF(AZ34&lt;FT_Y5,1+INT((AZ34-FT_First)/FT_Int1),FT_PreY5+FT_PerYear*INT((AZ34-FT_Y5)/12)+FT_AnnivDays+INT(MOD(AZ34-FT_Y5,12)/FT_Int2)-IF(EDATE(AI34,FT_Y5)&lt;PolicyDate,FT_AnnivDays-1,0))),IF(AR34="PT",IF(AZ34&lt;PT_First,0,1+INT((AZ34-PT_First)/PT_Int)),0))-IF(AR34="FT",IF(AY34&lt;FT_First,0,IF(AY34&lt;FT_Y5,1+INT((AY34-FT_First)/FT_Int1),FT_PreY5+FT_PerYear*INT((AY34-FT_Y5)/12)+FT_AnnivDays+INT(MOD(AY34-FT_Y5,12)/FT_Int2)-IF(EDATE(AI34,FT_Y5)&lt;PolicyDate,FT_AnnivDays-1,0))),IF(AR34="PT",IF(AY34&lt;PT_First,0,1+INT((AY34-PT_First)/PT_Int)),0)),0)+IF(AND(AJ34&gt;=3,AM34&lt;=PFYDate),IF(AS34="FT",IF(AX34&lt;FT_First,0,IF(AX34&lt;FT_Y5,1+INT((AX34-FT_First)/FT_Int1),FT_PreY5+FT_PerYear*INT((AX34-FT_Y5)/12)+FT_AnnivDays+INT(MOD(AX34-FT_Y5,12)/FT_Int2)-IF(EDATE(AI34,FT_Y5)&lt;PolicyDate,FT_AnnivDays-1,0))),IF(AS34="PT",IF(AX34&lt;PT_First,0,1+INT((AX34-PT_First)/PT_Int)),0))-IF(AS34="FT",IF(AZ34&lt;FT_First,0,IF(AZ34&lt;FT_Y5,1+INT((AZ34-FT_First)/FT_Int1),FT_PreY5+FT_PerYear*INT((AZ34-FT_Y5)/12)+FT_AnnivDays+INT(MOD(AZ34-FT_Y5,12)/FT_Int2)-IF(EDATE(AI34,FT_Y5)&lt;PolicyDate,FT_AnnivDays-1,0))),IF(AS34="PT",IF(AZ34&lt;PT_First,0,1+INT((AZ34-PT_First)/PT_Int)),0)),0))</f>
        <v/>
      </c>
      <c r="BC34" s="16" t="str">
        <f aca="false">IF(AH34=0,"",IF(AT34="FT",IF(AU34&lt;FT_First,FT_First,IF(AU34&lt;FT_Y5,MIN(FT_Y5,FT_First+FT_Int1*(INT((AU34-FT_First)/FT_Int1)+1)),FT_Y5+12*INT((AU34-FT_Y5)/12)+FT_Int2*(INT(MOD(AU34-FT_Y5,12)/FT_Int2)+1))),IF(AT34="PT",IF(AU34&lt;PT_First,PT_First,PT_First+PT_Int*(INT((AU34-PT_First)/PT_Int)+1)),"")))</f>
        <v/>
      </c>
      <c r="BD34" s="16" t="str">
        <f aca="false">IF(AH34=0,"",IF(NOT(LH_Ready),0,COUNTIFS(INDEX(LH_Data,0,LH_ColFirst),$A34,INDEX(LH_Data,0,LH_ColSur),$B34,INDEX(LH_Data,0,LH_ColCat),BonusCat)))</f>
        <v/>
      </c>
      <c r="BE34" s="16" t="str">
        <f aca="false">IF(AH34=0,"",IF(OR(NOT(LH_Ready),BD34=0),0,SUMPRODUCT(MAX((INDEX(LH_Data,0,LH_ColFirst)=$A34)*(INDEX(LH_Data,0,LH_ColSur)=$B34)*(INDEX(LH_Data,0,LH_ColCat)=BonusCat)*ROW(LH_Data)))))</f>
        <v/>
      </c>
      <c r="BF34" s="16" t="str">
        <f aca="false">IF(AH34=0,"",IF(EOMONTH(AsOfDate,-1)&lt;AI34,-1,12*(YEAR(EOMONTH(AsOfDate,-1))-YEAR(AI34))+MONTH(EOMONTH(AsOfDate,-1))-MONTH(AI34)-IF(DAY(EOMONTH(AsOfDate,-1))&lt;MIN(DAY(AI34),DAY(EOMONTH(EOMONTH(AsOfDate,-1),0))),1,0)))</f>
        <v/>
      </c>
      <c r="BG34" s="16" t="str">
        <f aca="false">IF(AH34=0,"",IF(OR(AJ34&lt;2,AL34&gt;EOMONTH(AsOfDate,-1)),BF34,IF((AL34-1)&lt;AI34,-1,12*(YEAR((AL34-1))-YEAR(AI34))+MONTH((AL34-1))-MONTH(AI34)-IF(DAY((AL34-1))&lt;MIN(DAY(AI34),DAY(EOMONTH((AL34-1),0))),1,0))))</f>
        <v/>
      </c>
      <c r="BH34" s="16" t="str">
        <f aca="false">IF(AH34=0,"",IF(OR(AJ34&lt;3,AM34&gt;EOMONTH(AsOfDate,-1)),BF34,IF((AM34-1)&lt;AI34,-1,12*(YEAR((AM34-1))-YEAR(AI34))+MONTH((AM34-1))-MONTH(AI34)-IF(DAY((AM34-1))&lt;MIN(DAY(AI34),DAY(EOMONTH((AM34-1),0))),1,0))))</f>
        <v/>
      </c>
      <c r="BI34" s="16" t="str">
        <f aca="false">IF(AH34=0,"",IF(AQ34="FT",IF(BG34&lt;FT_First,0,IF(BG34&lt;FT_Y5,1+INT((BG34-FT_First)/FT_Int1),FT_PreY5+FT_PerYear*INT((BG34-FT_Y5)/12)+FT_AnnivDays+INT(MOD(BG34-FT_Y5,12)/FT_Int2)-IF(EDATE(AI34,FT_Y5)&lt;PolicyDate,FT_AnnivDays-1,0))),IF(AQ34="PT",IF(BG34&lt;PT_First,0,1+INT((BG34-PT_First)/PT_Int)),0))+IF(AND(AJ34&gt;=2,AL34&lt;=EOMONTH(AsOfDate,-1)),IF(AR34="FT",IF(BH34&lt;FT_First,0,IF(BH34&lt;FT_Y5,1+INT((BH34-FT_First)/FT_Int1),FT_PreY5+FT_PerYear*INT((BH34-FT_Y5)/12)+FT_AnnivDays+INT(MOD(BH34-FT_Y5,12)/FT_Int2)-IF(EDATE(AI34,FT_Y5)&lt;PolicyDate,FT_AnnivDays-1,0))),IF(AR34="PT",IF(BH34&lt;PT_First,0,1+INT((BH34-PT_First)/PT_Int)),0))-IF(AR34="FT",IF(BG34&lt;FT_First,0,IF(BG34&lt;FT_Y5,1+INT((BG34-FT_First)/FT_Int1),FT_PreY5+FT_PerYear*INT((BG34-FT_Y5)/12)+FT_AnnivDays+INT(MOD(BG34-FT_Y5,12)/FT_Int2)-IF(EDATE(AI34,FT_Y5)&lt;PolicyDate,FT_AnnivDays-1,0))),IF(AR34="PT",IF(BG34&lt;PT_First,0,1+INT((BG34-PT_First)/PT_Int)),0)),0)+IF(AND(AJ34&gt;=3,AM34&lt;=EOMONTH(AsOfDate,-1)),IF(AS34="FT",IF(BF34&lt;FT_First,0,IF(BF34&lt;FT_Y5,1+INT((BF34-FT_First)/FT_Int1),FT_PreY5+FT_PerYear*INT((BF34-FT_Y5)/12)+FT_AnnivDays+INT(MOD(BF34-FT_Y5,12)/FT_Int2)-IF(EDATE(AI34,FT_Y5)&lt;PolicyDate,FT_AnnivDays-1,0))),IF(AS34="PT",IF(BF34&lt;PT_First,0,1+INT((BF34-PT_First)/PT_Int)),0))-IF(AS34="FT",IF(BH34&lt;FT_First,0,IF(BH34&lt;FT_Y5,1+INT((BH34-FT_First)/FT_Int1),FT_PreY5+FT_PerYear*INT((BH34-FT_Y5)/12)+FT_AnnivDays+INT(MOD(BH34-FT_Y5,12)/FT_Int2)-IF(EDATE(AI34,FT_Y5)&lt;PolicyDate,FT_AnnivDays-1,0))),IF(AS34="PT",IF(BH34&lt;PT_First,0,1+INT((BH34-PT_First)/PT_Int)),0)),0))</f>
        <v/>
      </c>
      <c r="BJ34" s="16" t="str">
        <f aca="false">IF(AH34=0,"",IF(AT34="FT",IF(AU34&lt;FT_First,"",IF(AU34&lt;FT_Y5,FT_First+FT_Int1*INT((AU34-FT_First)/FT_Int1),FT_Y5+FT_Int2*INT((AU34-FT_Y5)/FT_Int2))),IF(AT34="PT",IF(AU34&lt;PT_First,"",PT_First+PT_Int*INT((AU34-PT_First)/PT_Int)),"")))</f>
        <v/>
      </c>
      <c r="BK34" s="16" t="str">
        <f aca="false">IF(AH34=0,"",IF((SchemeStart-1)&lt;AI34,-1,12*(YEAR((SchemeStart-1))-YEAR(AI34))+MONTH((SchemeStart-1))-MONTH(AI34)-IF(DAY((SchemeStart-1))&lt;MIN(DAY(AI34),DAY(EOMONTH((SchemeStart-1),0))),1,0)))</f>
        <v/>
      </c>
      <c r="BL34" s="16" t="str">
        <f aca="false">IF(AH34=0,"",IF(OR(AJ34&lt;2,AL34&gt;(SchemeStart-1)),BK34,IF((AL34-1)&lt;AI34,-1,12*(YEAR((AL34-1))-YEAR(AI34))+MONTH((AL34-1))-MONTH(AI34)-IF(DAY((AL34-1))&lt;MIN(DAY(AI34),DAY(EOMONTH((AL34-1),0))),1,0))))</f>
        <v/>
      </c>
      <c r="BM34" s="16" t="str">
        <f aca="false">IF(AH34=0,"",IF(OR(AJ34&lt;3,AM34&gt;(SchemeStart-1)),BK34,IF((AM34-1)&lt;AI34,-1,12*(YEAR((AM34-1))-YEAR(AI34))+MONTH((AM34-1))-MONTH(AI34)-IF(DAY((AM34-1))&lt;MIN(DAY(AI34),DAY(EOMONTH((AM34-1),0))),1,0))))</f>
        <v/>
      </c>
      <c r="BN34" s="16" t="str">
        <f aca="false">IF(AH34=0,"",IF(AQ34="FT",IF(BL34&lt;FT_First,0,IF(BL34&lt;FT_Y5,1+INT((BL34-FT_First)/FT_Int1),FT_PreY5+FT_PerYear*INT((BL34-FT_Y5)/12)+FT_AnnivDays+INT(MOD(BL34-FT_Y5,12)/FT_Int2)-IF(EDATE(AI34,FT_Y5)&lt;PolicyDate,FT_AnnivDays-1,0))),IF(AQ34="PT",IF(BL34&lt;PT_First,0,1+INT((BL34-PT_First)/PT_Int)),0))+IF(AND(AJ34&gt;=2,AL34&lt;=(SchemeStart-1)),IF(AR34="FT",IF(BM34&lt;FT_First,0,IF(BM34&lt;FT_Y5,1+INT((BM34-FT_First)/FT_Int1),FT_PreY5+FT_PerYear*INT((BM34-FT_Y5)/12)+FT_AnnivDays+INT(MOD(BM34-FT_Y5,12)/FT_Int2)-IF(EDATE(AI34,FT_Y5)&lt;PolicyDate,FT_AnnivDays-1,0))),IF(AR34="PT",IF(BM34&lt;PT_First,0,1+INT((BM34-PT_First)/PT_Int)),0))-IF(AR34="FT",IF(BL34&lt;FT_First,0,IF(BL34&lt;FT_Y5,1+INT((BL34-FT_First)/FT_Int1),FT_PreY5+FT_PerYear*INT((BL34-FT_Y5)/12)+FT_AnnivDays+INT(MOD(BL34-FT_Y5,12)/FT_Int2)-IF(EDATE(AI34,FT_Y5)&lt;PolicyDate,FT_AnnivDays-1,0))),IF(AR34="PT",IF(BL34&lt;PT_First,0,1+INT((BL34-PT_First)/PT_Int)),0)),0)+IF(AND(AJ34&gt;=3,AM34&lt;=(SchemeStart-1)),IF(AS34="FT",IF(BK34&lt;FT_First,0,IF(BK34&lt;FT_Y5,1+INT((BK34-FT_First)/FT_Int1),FT_PreY5+FT_PerYear*INT((BK34-FT_Y5)/12)+FT_AnnivDays+INT(MOD(BK34-FT_Y5,12)/FT_Int2)-IF(EDATE(AI34,FT_Y5)&lt;PolicyDate,FT_AnnivDays-1,0))),IF(AS34="PT",IF(BK34&lt;PT_First,0,1+INT((BK34-PT_First)/PT_Int)),0))-IF(AS34="FT",IF(BM34&lt;FT_First,0,IF(BM34&lt;FT_Y5,1+INT((BM34-FT_First)/FT_Int1),FT_PreY5+FT_PerYear*INT((BM34-FT_Y5)/12)+FT_AnnivDays+INT(MOD(BM34-FT_Y5,12)/FT_Int2)-IF(EDATE(AI34,FT_Y5)&lt;PolicyDate,FT_AnnivDays-1,0))),IF(AS34="PT",IF(BM34&lt;PT_First,0,1+INT((BM34-PT_First)/PT_Int)),0)),0))</f>
        <v/>
      </c>
      <c r="BO34" s="0" t="str">
        <f aca="false">IF(LEN($A34&amp;$B34)=0,"",$A34&amp;" "&amp;$B34)</f>
        <v/>
      </c>
    </row>
    <row r="35" customFormat="false" ht="15" hidden="false" customHeight="false" outlineLevel="0" collapsed="false">
      <c r="A35" s="12"/>
      <c r="B35" s="12"/>
      <c r="C35" s="12"/>
      <c r="D35" s="13"/>
      <c r="E35" s="14" t="str">
        <f aca="false">IF(OR(AH35=0,$D35=""),"",DATE(YEAR(AsOfDate)+IF(DATE(YEAR(AsOfDate),MONTH($D35),DAY($D35))&lt;=AsOfDate,1,0),MONTH($D35),DAY($D35)))</f>
        <v/>
      </c>
      <c r="F35" s="13"/>
      <c r="G35" s="13"/>
      <c r="H35" s="13"/>
      <c r="I35" s="13"/>
      <c r="J35" s="13"/>
      <c r="K35" s="14" t="str">
        <f aca="false">IF(AH35=0,"",DATE(YEAR(AsOfDate)+IF(DATE(YEAR(AsOfDate),MONTH(AI35),DAY(AI35))&lt;=AsOfDate,1,0),MONTH(AI35),DAY(AI35)))</f>
        <v/>
      </c>
      <c r="L35" s="15" t="str">
        <f aca="false">IF(AH35=0,"",ROUND((AsOfDate-AI35)/365.25,1))</f>
        <v/>
      </c>
      <c r="M35" s="16" t="str">
        <f aca="false">IF(AH35=0,"",IF(AsOfDate&lt;AI35,"-",DATEDIF(AI35,AsOfDate,"y")&amp;"y "&amp;DATEDIF(AI35,AsOfDate,"ym")&amp;"m "&amp;DATEDIF(AI35,AsOfDate,"md")&amp;"d"))</f>
        <v/>
      </c>
      <c r="N35" s="17" t="str">
        <f aca="false">IF(AH35=0,"",O35*HoursPerDay)</f>
        <v/>
      </c>
      <c r="O35" s="17" t="str">
        <f aca="false">IF(AH35=0,"",MAX(0,BA35-BN35))</f>
        <v/>
      </c>
      <c r="P35" s="18"/>
      <c r="Q35" s="16" t="str">
        <f aca="false">IF(AH35=0,"",IF(AJ35&lt;2,"",AN35&amp;" to "&amp;AO35&amp;" on "&amp;TEXT(AL35,"dd/mm/yyyy")&amp;IF(AL35&gt;AsOfDate," (future)",IF(AQ35=AR35,"",IF(AR35="None"," - STOPPED accruing",IF(AQ35="None"," - commencement for Bonus Leave"," - pathway changed"))))&amp;IF(AJ35&lt;3,"","; "&amp;AO35&amp;" to "&amp;AP35&amp;" on "&amp;TEXT(AM35,"dd/mm/yyyy")&amp;IF(AM35&gt;AsOfDate," (future)",IF(AR35=AS35,"",IF(AS35="None"," - STOPPED accruing",IF(AR35="None"," - commencement for Bonus Leave"," - pathway changed")))))))</f>
        <v/>
      </c>
      <c r="R35" s="16" t="str">
        <f aca="false">IF(AH35=0,"",IF(AT35="None",IF(O35&gt;0,"No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IF(AH35=0,"",IF(AT35="None","",EDATE(AI35,BC35)))</f>
        <v/>
      </c>
      <c r="T35" s="17" t="str">
        <f aca="false">IF(AH35=0,"",IF(NOT(LH_Ready),"",IF(AI35&gt;PFYDate,0,IF(LH_ColPeriod=0,W35-U35+V35,SUMIFS(INDEX(LH_Data,0,LH_ColAcc),INDEX(LH_Data,0,LH_ColFirst),$A35,INDEX(LH_Data,0,LH_ColSur),$B35,INDEX(LH_Data,0,LH_ColCat),BonusCat,INDEX(LH_Data,0,LH_ColPeriod),LH_OpenLabel)*UnitFactor))))</f>
        <v/>
      </c>
      <c r="U35" s="17" t="str">
        <f aca="false">IF(AH35=0,"",IF(NOT(LH_Ready),"",SUMIFS(INDEX(LH_Data,0,LH_ColAcc),INDEX(LH_Data,0,LH_ColFirst),$A35,INDEX(LH_Data,0,LH_ColSur),$B35,INDEX(LH_Data,0,LH_ColCat),BonusCat,INDEX(LH_Data,0,LH_ColStart),"&gt;="&amp;AI35)*UnitFactor))</f>
        <v/>
      </c>
      <c r="V35" s="17" t="str">
        <f aca="false">IF(AH35=0,"",IF(NOT(LH_Ready),"",SUMIFS(INDEX(LH_Data,0,LH_ColTaken),INDEX(LH_Data,0,LH_ColFirst),$A35,INDEX(LH_Data,0,LH_ColSur),$B35,INDEX(LH_Data,0,LH_ColCat),BonusCat,INDEX(LH_Data,0,LH_ColStart),"&gt;="&amp;AI35)*UnitFactor))</f>
        <v/>
      </c>
      <c r="W35" s="17" t="str">
        <f aca="false">IF(AH35=0,"",IF(NOT(LH_Ready),"",IF(BE35=0,0,INDEX(INDEX(LH_Data,0,LH_ColClose),BE35-1)*UnitFactor)))</f>
        <v/>
      </c>
      <c r="X35" s="17" t="str">
        <f aca="false">IF(AH35=0,"",(MAX(0,BA35-BN35)-MAX(0,BB35-BN35))*HoursPerDay)</f>
        <v/>
      </c>
      <c r="Y35" s="17" t="str">
        <f aca="false">IF(AH35=0,"",IF(NOT(LH_Ready),"",IF(BD35=0,N35,IF(PFYDate&lt;$F35,N35-N(T35)-N(U35),X35-N(U35)))))</f>
        <v/>
      </c>
      <c r="Z35" s="16" t="str">
        <f aca="false">IF(OR(AH35=0,Y35=""),"",IF(Y35&gt;0,"Yes","No"))</f>
        <v/>
      </c>
      <c r="AA35" s="16" t="str">
        <f aca="false">IF(AH35=0,IF(LEN($A35&amp;$B35)=0,"","FIX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month")&amp;IF(BD35=0,";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EH)",""),IF(AT35="None",R35,"Not yet - first day on "&amp;TEXT(S35,"dd/mm/yyyy")))))))))</f>
        <v/>
      </c>
      <c r="AB35" s="17" t="str">
        <f aca="false">IF(OR(AH35=0,T35=""),"",MAX(0,BB35-BN35)*HoursPerDay-T35)</f>
        <v/>
      </c>
      <c r="AC35" s="16" t="str">
        <f aca="false">IF(AH35=0,"",BD35)</f>
        <v/>
      </c>
      <c r="AD35" s="16" t="str">
        <f aca="false">IF(AH35=0,"",TRIM(IF(OR(ISTEXT($F35),ISTEXT($H35),ISTEXT($I35),ISTEXT($G35),ISTEXT($J35),ISTEXT($D35)),"A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J35&gt;=1,IF(AJ35&gt;=3,AP35,IF(AJ35=2,AO35,AN35))&lt;&gt;IF($C35="","",IF(OR(ISNUMBER(SEARCH("full",$C35)),UPPER(TRIM($C35))="FT",UPPER(TRIM($C35))="FTE"),"Full-Time",IF(OR(ISNUMBER(SEARCH("part",$C35)),UPPER(TRIM($C35))="PT",UPPER(TRIM($C35))="PTE"),"Part-Time",IF(OR(ISNUMBER(SEARCH("cas",$C35)),UPPER(TRIM($C35))="CAS"),"Casual","Unknown"))))),"EmploymentType does not match latest start date ("&amp;IF(AJ35&gt;=3,AP35,IF(AJ35=2,AO35,AN35))&amp;"). ","")&amp;IF(AND(AJ35&gt;=1,AK35&lt;&gt;$F35),"Earliest type date should equal StartDate. ","")&amp;IF(AND(AJ35&gt;=2,AK35=AL35),"Two types start on the same date. ","")&amp;IF(AND(OR(ISNUMBER(SEARCH("part",$C35)),UPPER(TRIM($C35))="PT",UPPER(TRIM($C35))="PTE"),$P35=""),"Part-time: enter PT Hrs/Week (blank = 24+). ","")))</f>
        <v/>
      </c>
      <c r="AE35" s="17" t="str">
        <f aca="false">IF(AH35=0,"",O35-MAX(0,BI35-BN35))</f>
        <v/>
      </c>
      <c r="AF35" s="14" t="str">
        <f aca="false">IF(OR(AH35=0,AE35="",N(AE35)=0,BJ35=""),"",EDATE(AI35,BJ35))</f>
        <v/>
      </c>
      <c r="AG35" s="12"/>
      <c r="AH35" s="16" t="n">
        <f aca="false">IF(OR(LEN($A35&amp;$B35)=0,$F35=""),0,1)</f>
        <v>0</v>
      </c>
      <c r="AI35" s="14" t="str">
        <f aca="false">IF(AH35=0,"",IF($J35&lt;&gt;"",$J35,IF(OR(CasualCounts="Yes",COUNT($G35:$I35)=0,COUNT($H35:$I35)=0),$F35,MIN($H35:$I35))))</f>
        <v/>
      </c>
      <c r="AJ35" s="16" t="str">
        <f aca="false">IF(AH35=0,"",COUNT($G35:$I35))</f>
        <v/>
      </c>
      <c r="AK35" s="14" t="str">
        <f aca="false">IF(AH35=0,"",IFERROR(SMALL($G35:$I35,1),""))</f>
        <v/>
      </c>
      <c r="AL35" s="14" t="str">
        <f aca="false">IF(AH35=0,"",IFERROR(SMALL($G35:$I35,2),""))</f>
        <v/>
      </c>
      <c r="AM35" s="14" t="str">
        <f aca="false">IF(AH35=0,"",IFERROR(SMALL($G35:$I35,3),""))</f>
        <v/>
      </c>
      <c r="AN35" s="16" t="str">
        <f aca="false">IF(AH35=0,"",IF(AK35="","",IF(AK35=$H35,"Part-Time",IF(AK35=$I35,"Full-Time","Casual"))))</f>
        <v/>
      </c>
      <c r="AO35" s="16" t="str">
        <f aca="false">IF(AH35=0,"",IF(AL35="","",IF(AL35=$H35,"Part-Time",IF(AL35=$I35,"Full-Time","Casual"))))</f>
        <v/>
      </c>
      <c r="AP35" s="16" t="str">
        <f aca="false">IF(AH35=0,"",IF(AM35="","",IF(AM35=$H35,"Part-Time",IF(AM35=$I35,"Full-Time","Casual"))))</f>
        <v/>
      </c>
      <c r="AQ35" s="16" t="str">
        <f aca="false">IF(AH35=0,"",IF(AJ35=0,IF(OR(ISNUMBER(SEARCH("full",$C35)),UPPER(TRIM($C35))="FT",UPPER(TRIM($C35))="FTE"),"FT",IF(AND(OR(ISNUMBER(SEARCH("part",$C35)),UPPER(TRIM($C35))="PT",UPPER(TRIM($C35))="PTE"),OR($P35="",N($P35)&gt;=PT_MinHours)),"PT","None")),IF(OR(ISNUMBER(SEARCH("full",AN35)),UPPER(TRIM(AN35))="FT",UPPER(TRIM(AN35))="FTE"),"FT",IF(AND(OR(ISNUMBER(SEARCH("part",AN35)),UPPER(TRIM(AN35))="PT",UPPER(TRIM(AN35))="PTE"),OR($P35="",N($P35)&gt;=PT_MinHours)),"PT","None"))))</f>
        <v/>
      </c>
      <c r="AR35" s="16" t="str">
        <f aca="false">IF(AH35=0,"",IF(AJ35&lt;2,"",IF(OR(ISNUMBER(SEARCH("full",AO35)),UPPER(TRIM(AO35))="FT",UPPER(TRIM(AO35))="FTE"),"FT",IF(AND(OR(ISNUMBER(SEARCH("part",AO35)),UPPER(TRIM(AO35))="PT",UPPER(TRIM(AO35))="PTE"),OR($P35="",N($P35)&gt;=PT_MinHours)),"PT","None"))))</f>
        <v/>
      </c>
      <c r="AS35" s="16" t="str">
        <f aca="false">IF(AH35=0,"",IF(AJ35&lt;3,"",IF(OR(ISNUMBER(SEARCH("full",AP35)),UPPER(TRIM(AP35))="FT",UPPER(TRIM(AP35))="FTE"),"FT",IF(AND(OR(ISNUMBER(SEARCH("part",AP35)),UPPER(TRIM(AP35))="PT",UPPER(TRIM(AP35))="PTE"),OR($P35="",N($P35)&gt;=PT_MinHours)),"PT","None"))))</f>
        <v/>
      </c>
      <c r="AT35" s="16" t="str">
        <f aca="false">IF(AH35=0,"",IF(AND(AJ35&gt;=3,AM35&lt;=AsOfDate),AS35,IF(AND(AJ35&gt;=2,AL35&lt;=AsOfDate),AR35,AQ35)))</f>
        <v/>
      </c>
      <c r="AU35" s="16" t="str">
        <f aca="false">IF(AH35=0,"",IF(AsOfDate&lt;AI35,-1,12*(YEAR(AsOfDate)-YEAR(AI35))+MONTH(AsOfDate)-MONTH(AI35)-IF(DAY(AsOfDate)&lt;MIN(DAY(AI35),DAY(EOMONTH(AsOfDate,0))),1,0)))</f>
        <v/>
      </c>
      <c r="AV35" s="16" t="str">
        <f aca="false">IF(AH35=0,"",IF(OR(AJ35&lt;2,AL35&gt;AsOfDate),AU35,IF((AL35-1)&lt;AI35,-1,12*(YEAR((AL35-1))-YEAR(AI35))+MONTH((AL35-1))-MONTH(AI35)-IF(DAY((AL35-1))&lt;MIN(DAY(AI35),DAY(EOMONTH((AL35-1),0))),1,0))))</f>
        <v/>
      </c>
      <c r="AW35" s="16" t="str">
        <f aca="false">IF(AH35=0,"",IF(OR(AJ35&lt;3,AM35&gt;AsOfDate),AU35,IF((AM35-1)&lt;AI35,-1,12*(YEAR((AM35-1))-YEAR(AI35))+MONTH((AM35-1))-MONTH(AI35)-IF(DAY((AM35-1))&lt;MIN(DAY(AI35),DAY(EOMONTH((AM35-1),0))),1,0))))</f>
        <v/>
      </c>
      <c r="AX35" s="16" t="str">
        <f aca="false">IF(AH35=0,"",IF(PFYDate&lt;AI35,-1,12*(YEAR(PFYDate)-YEAR(AI35))+MONTH(PFYDate)-MONTH(AI35)-IF(DAY(PFYDate)&lt;MIN(DAY(AI35),DAY(EOMONTH(PFYDate,0))),1,0)))</f>
        <v/>
      </c>
      <c r="AY35" s="16" t="str">
        <f aca="false">IF(AH35=0,"",IF(OR(AJ35&lt;2,AL35&gt;PFYDate),AX35,IF((AL35-1)&lt;AI35,-1,12*(YEAR((AL35-1))-YEAR(AI35))+MONTH((AL35-1))-MONTH(AI35)-IF(DAY((AL35-1))&lt;MIN(DAY(AI35),DAY(EOMONTH((AL35-1),0))),1,0))))</f>
        <v/>
      </c>
      <c r="AZ35" s="16" t="str">
        <f aca="false">IF(AH35=0,"",IF(OR(AJ35&lt;3,AM35&gt;PFYDate),AX35,IF((AM35-1)&lt;AI35,-1,12*(YEAR((AM35-1))-YEAR(AI35))+MONTH((AM35-1))-MONTH(AI35)-IF(DAY((AM35-1))&lt;MIN(DAY(AI35),DAY(EOMONTH((AM35-1),0))),1,0))))</f>
        <v/>
      </c>
      <c r="BA35" s="16" t="str">
        <f aca="false">IF(AH35=0,"",IF(AQ35="FT",IF(AV35&lt;FT_First,0,IF(AV35&lt;FT_Y5,1+INT((AV35-FT_First)/FT_Int1),FT_PreY5+FT_PerYear*INT((AV35-FT_Y5)/12)+FT_AnnivDays+INT(MOD(AV35-FT_Y5,12)/FT_Int2)-IF(EDATE(AI35,FT_Y5)&lt;PolicyDate,FT_AnnivDays-1,0))),IF(AQ35="PT",IF(AV35&lt;PT_First,0,1+INT((AV35-PT_First)/PT_Int)),0))+IF(AND(AJ35&gt;=2,AL35&lt;=AsOfDate),IF(AR35="FT",IF(AW35&lt;FT_First,0,IF(AW35&lt;FT_Y5,1+INT((AW35-FT_First)/FT_Int1),FT_PreY5+FT_PerYear*INT((AW35-FT_Y5)/12)+FT_AnnivDays+INT(MOD(AW35-FT_Y5,12)/FT_Int2)-IF(EDATE(AI35,FT_Y5)&lt;PolicyDate,FT_AnnivDays-1,0))),IF(AR35="PT",IF(AW35&lt;PT_First,0,1+INT((AW35-PT_First)/PT_Int)),0))-IF(AR35="FT",IF(AV35&lt;FT_First,0,IF(AV35&lt;FT_Y5,1+INT((AV35-FT_First)/FT_Int1),FT_PreY5+FT_PerYear*INT((AV35-FT_Y5)/12)+FT_AnnivDays+INT(MOD(AV35-FT_Y5,12)/FT_Int2)-IF(EDATE(AI35,FT_Y5)&lt;PolicyDate,FT_AnnivDays-1,0))),IF(AR35="PT",IF(AV35&lt;PT_First,0,1+INT((AV35-PT_First)/PT_Int)),0)),0)+IF(AND(AJ35&gt;=3,AM35&lt;=AsOfDate),IF(AS35="FT",IF(AU35&lt;FT_First,0,IF(AU35&lt;FT_Y5,1+INT((AU35-FT_First)/FT_Int1),FT_PreY5+FT_PerYear*INT((AU35-FT_Y5)/12)+FT_AnnivDays+INT(MOD(AU35-FT_Y5,12)/FT_Int2)-IF(EDATE(AI35,FT_Y5)&lt;PolicyDate,FT_AnnivDays-1,0))),IF(AS35="PT",IF(AU35&lt;PT_First,0,1+INT((AU35-PT_First)/PT_Int)),0))-IF(AS35="FT",IF(AW35&lt;FT_First,0,IF(AW35&lt;FT_Y5,1+INT((AW35-FT_First)/FT_Int1),FT_PreY5+FT_PerYear*INT((AW35-FT_Y5)/12)+FT_AnnivDays+INT(MOD(AW35-FT_Y5,12)/FT_Int2)-IF(EDATE(AI35,FT_Y5)&lt;PolicyDate,FT_AnnivDays-1,0))),IF(AS35="PT",IF(AW35&lt;PT_First,0,1+INT((AW35-PT_First)/PT_Int)),0)),0))</f>
        <v/>
      </c>
      <c r="BB35" s="16" t="str">
        <f aca="false">IF(AH35=0,"",IF(AQ35="FT",IF(AY35&lt;FT_First,0,IF(AY35&lt;FT_Y5,1+INT((AY35-FT_First)/FT_Int1),FT_PreY5+FT_PerYear*INT((AY35-FT_Y5)/12)+FT_AnnivDays+INT(MOD(AY35-FT_Y5,12)/FT_Int2)-IF(EDATE(AI35,FT_Y5)&lt;PolicyDate,FT_AnnivDays-1,0))),IF(AQ35="PT",IF(AY35&lt;PT_First,0,1+INT((AY35-PT_First)/PT_Int)),0))+IF(AND(AJ35&gt;=2,AL35&lt;=PFYDate),IF(AR35="FT",IF(AZ35&lt;FT_First,0,IF(AZ35&lt;FT_Y5,1+INT((AZ35-FT_First)/FT_Int1),FT_PreY5+FT_PerYear*INT((AZ35-FT_Y5)/12)+FT_AnnivDays+INT(MOD(AZ35-FT_Y5,12)/FT_Int2)-IF(EDATE(AI35,FT_Y5)&lt;PolicyDate,FT_AnnivDays-1,0))),IF(AR35="PT",IF(AZ35&lt;PT_First,0,1+INT((AZ35-PT_First)/PT_Int)),0))-IF(AR35="FT",IF(AY35&lt;FT_First,0,IF(AY35&lt;FT_Y5,1+INT((AY35-FT_First)/FT_Int1),FT_PreY5+FT_PerYear*INT((AY35-FT_Y5)/12)+FT_AnnivDays+INT(MOD(AY35-FT_Y5,12)/FT_Int2)-IF(EDATE(AI35,FT_Y5)&lt;PolicyDate,FT_AnnivDays-1,0))),IF(AR35="PT",IF(AY35&lt;PT_First,0,1+INT((AY35-PT_First)/PT_Int)),0)),0)+IF(AND(AJ35&gt;=3,AM35&lt;=PFYDate),IF(AS35="FT",IF(AX35&lt;FT_First,0,IF(AX35&lt;FT_Y5,1+INT((AX35-FT_First)/FT_Int1),FT_PreY5+FT_PerYear*INT((AX35-FT_Y5)/12)+FT_AnnivDays+INT(MOD(AX35-FT_Y5,12)/FT_Int2)-IF(EDATE(AI35,FT_Y5)&lt;PolicyDate,FT_AnnivDays-1,0))),IF(AS35="PT",IF(AX35&lt;PT_First,0,1+INT((AX35-PT_First)/PT_Int)),0))-IF(AS35="FT",IF(AZ35&lt;FT_First,0,IF(AZ35&lt;FT_Y5,1+INT((AZ35-FT_First)/FT_Int1),FT_PreY5+FT_PerYear*INT((AZ35-FT_Y5)/12)+FT_AnnivDays+INT(MOD(AZ35-FT_Y5,12)/FT_Int2)-IF(EDATE(AI35,FT_Y5)&lt;PolicyDate,FT_AnnivDays-1,0))),IF(AS35="PT",IF(AZ35&lt;PT_First,0,1+INT((AZ35-PT_First)/PT_Int)),0)),0))</f>
        <v/>
      </c>
      <c r="BC35" s="16" t="str">
        <f aca="false">IF(AH35=0,"",IF(AT35="FT",IF(AU35&lt;FT_First,FT_First,IF(AU35&lt;FT_Y5,MIN(FT_Y5,FT_First+FT_Int1*(INT((AU35-FT_First)/FT_Int1)+1)),FT_Y5+12*INT((AU35-FT_Y5)/12)+FT_Int2*(INT(MOD(AU35-FT_Y5,12)/FT_Int2)+1))),IF(AT35="PT",IF(AU35&lt;PT_First,PT_First,PT_First+PT_Int*(INT((AU35-PT_First)/PT_Int)+1)),"")))</f>
        <v/>
      </c>
      <c r="BD35" s="16" t="str">
        <f aca="false">IF(AH35=0,"",IF(NOT(LH_Ready),0,COUNTIFS(INDEX(LH_Data,0,LH_ColFirst),$A35,INDEX(LH_Data,0,LH_ColSur),$B35,INDEX(LH_Data,0,LH_ColCat),BonusCat)))</f>
        <v/>
      </c>
      <c r="BE35" s="16" t="str">
        <f aca="false">IF(AH35=0,"",IF(OR(NOT(LH_Ready),BD35=0),0,SUMPRODUCT(MAX((INDEX(LH_Data,0,LH_ColFirst)=$A35)*(INDEX(LH_Data,0,LH_ColSur)=$B35)*(INDEX(LH_Data,0,LH_ColCat)=BonusCat)*ROW(LH_Data)))))</f>
        <v/>
      </c>
      <c r="BF35" s="16" t="str">
        <f aca="false">IF(AH35=0,"",IF(EOMONTH(AsOfDate,-1)&lt;AI35,-1,12*(YEAR(EOMONTH(AsOfDate,-1))-YEAR(AI35))+MONTH(EOMONTH(AsOfDate,-1))-MONTH(AI35)-IF(DAY(EOMONTH(AsOfDate,-1))&lt;MIN(DAY(AI35),DAY(EOMONTH(EOMONTH(AsOfDate,-1),0))),1,0)))</f>
        <v/>
      </c>
      <c r="BG35" s="16" t="str">
        <f aca="false">IF(AH35=0,"",IF(OR(AJ35&lt;2,AL35&gt;EOMONTH(AsOfDate,-1)),BF35,IF((AL35-1)&lt;AI35,-1,12*(YEAR((AL35-1))-YEAR(AI35))+MONTH((AL35-1))-MONTH(AI35)-IF(DAY((AL35-1))&lt;MIN(DAY(AI35),DAY(EOMONTH((AL35-1),0))),1,0))))</f>
        <v/>
      </c>
      <c r="BH35" s="16" t="str">
        <f aca="false">IF(AH35=0,"",IF(OR(AJ35&lt;3,AM35&gt;EOMONTH(AsOfDate,-1)),BF35,IF((AM35-1)&lt;AI35,-1,12*(YEAR((AM35-1))-YEAR(AI35))+MONTH((AM35-1))-MONTH(AI35)-IF(DAY((AM35-1))&lt;MIN(DAY(AI35),DAY(EOMONTH((AM35-1),0))),1,0))))</f>
        <v/>
      </c>
      <c r="BI35" s="16" t="str">
        <f aca="false">IF(AH35=0,"",IF(AQ35="FT",IF(BG35&lt;FT_First,0,IF(BG35&lt;FT_Y5,1+INT((BG35-FT_First)/FT_Int1),FT_PreY5+FT_PerYear*INT((BG35-FT_Y5)/12)+FT_AnnivDays+INT(MOD(BG35-FT_Y5,12)/FT_Int2)-IF(EDATE(AI35,FT_Y5)&lt;PolicyDate,FT_AnnivDays-1,0))),IF(AQ35="PT",IF(BG35&lt;PT_First,0,1+INT((BG35-PT_First)/PT_Int)),0))+IF(AND(AJ35&gt;=2,AL35&lt;=EOMONTH(AsOfDate,-1)),IF(AR35="FT",IF(BH35&lt;FT_First,0,IF(BH35&lt;FT_Y5,1+INT((BH35-FT_First)/FT_Int1),FT_PreY5+FT_PerYear*INT((BH35-FT_Y5)/12)+FT_AnnivDays+INT(MOD(BH35-FT_Y5,12)/FT_Int2)-IF(EDATE(AI35,FT_Y5)&lt;PolicyDate,FT_AnnivDays-1,0))),IF(AR35="PT",IF(BH35&lt;PT_First,0,1+INT((BH35-PT_First)/PT_Int)),0))-IF(AR35="FT",IF(BG35&lt;FT_First,0,IF(BG35&lt;FT_Y5,1+INT((BG35-FT_First)/FT_Int1),FT_PreY5+FT_PerYear*INT((BG35-FT_Y5)/12)+FT_AnnivDays+INT(MOD(BG35-FT_Y5,12)/FT_Int2)-IF(EDATE(AI35,FT_Y5)&lt;PolicyDate,FT_AnnivDays-1,0))),IF(AR35="PT",IF(BG35&lt;PT_First,0,1+INT((BG35-PT_First)/PT_Int)),0)),0)+IF(AND(AJ35&gt;=3,AM35&lt;=EOMONTH(AsOfDate,-1)),IF(AS35="FT",IF(BF35&lt;FT_First,0,IF(BF35&lt;FT_Y5,1+INT((BF35-FT_First)/FT_Int1),FT_PreY5+FT_PerYear*INT((BF35-FT_Y5)/12)+FT_AnnivDays+INT(MOD(BF35-FT_Y5,12)/FT_Int2)-IF(EDATE(AI35,FT_Y5)&lt;PolicyDate,FT_AnnivDays-1,0))),IF(AS35="PT",IF(BF35&lt;PT_First,0,1+INT((BF35-PT_First)/PT_Int)),0))-IF(AS35="FT",IF(BH35&lt;FT_First,0,IF(BH35&lt;FT_Y5,1+INT((BH35-FT_First)/FT_Int1),FT_PreY5+FT_PerYear*INT((BH35-FT_Y5)/12)+FT_AnnivDays+INT(MOD(BH35-FT_Y5,12)/FT_Int2)-IF(EDATE(AI35,FT_Y5)&lt;PolicyDate,FT_AnnivDays-1,0))),IF(AS35="PT",IF(BH35&lt;PT_First,0,1+INT((BH35-PT_First)/PT_Int)),0)),0))</f>
        <v/>
      </c>
      <c r="BJ35" s="16" t="str">
        <f aca="false">IF(AH35=0,"",IF(AT35="FT",IF(AU35&lt;FT_First,"",IF(AU35&lt;FT_Y5,FT_First+FT_Int1*INT((AU35-FT_First)/FT_Int1),FT_Y5+FT_Int2*INT((AU35-FT_Y5)/FT_Int2))),IF(AT35="PT",IF(AU35&lt;PT_First,"",PT_First+PT_Int*INT((AU35-PT_First)/PT_Int)),"")))</f>
        <v/>
      </c>
      <c r="BK35" s="16" t="str">
        <f aca="false">IF(AH35=0,"",IF((SchemeStart-1)&lt;AI35,-1,12*(YEAR((SchemeStart-1))-YEAR(AI35))+MONTH((SchemeStart-1))-MONTH(AI35)-IF(DAY((SchemeStart-1))&lt;MIN(DAY(AI35),DAY(EOMONTH((SchemeStart-1),0))),1,0)))</f>
        <v/>
      </c>
      <c r="BL35" s="16" t="str">
        <f aca="false">IF(AH35=0,"",IF(OR(AJ35&lt;2,AL35&gt;(SchemeStart-1)),BK35,IF((AL35-1)&lt;AI35,-1,12*(YEAR((AL35-1))-YEAR(AI35))+MONTH((AL35-1))-MONTH(AI35)-IF(DAY((AL35-1))&lt;MIN(DAY(AI35),DAY(EOMONTH((AL35-1),0))),1,0))))</f>
        <v/>
      </c>
      <c r="BM35" s="16" t="str">
        <f aca="false">IF(AH35=0,"",IF(OR(AJ35&lt;3,AM35&gt;(SchemeStart-1)),BK35,IF((AM35-1)&lt;AI35,-1,12*(YEAR((AM35-1))-YEAR(AI35))+MONTH((AM35-1))-MONTH(AI35)-IF(DAY((AM35-1))&lt;MIN(DAY(AI35),DAY(EOMONTH((AM35-1),0))),1,0))))</f>
        <v/>
      </c>
      <c r="BN35" s="16" t="str">
        <f aca="false">IF(AH35=0,"",IF(AQ35="FT",IF(BL35&lt;FT_First,0,IF(BL35&lt;FT_Y5,1+INT((BL35-FT_First)/FT_Int1),FT_PreY5+FT_PerYear*INT((BL35-FT_Y5)/12)+FT_AnnivDays+INT(MOD(BL35-FT_Y5,12)/FT_Int2)-IF(EDATE(AI35,FT_Y5)&lt;PolicyDate,FT_AnnivDays-1,0))),IF(AQ35="PT",IF(BL35&lt;PT_First,0,1+INT((BL35-PT_First)/PT_Int)),0))+IF(AND(AJ35&gt;=2,AL35&lt;=(SchemeStart-1)),IF(AR35="FT",IF(BM35&lt;FT_First,0,IF(BM35&lt;FT_Y5,1+INT((BM35-FT_First)/FT_Int1),FT_PreY5+FT_PerYear*INT((BM35-FT_Y5)/12)+FT_AnnivDays+INT(MOD(BM35-FT_Y5,12)/FT_Int2)-IF(EDATE(AI35,FT_Y5)&lt;PolicyDate,FT_AnnivDays-1,0))),IF(AR35="PT",IF(BM35&lt;PT_First,0,1+INT((BM35-PT_First)/PT_Int)),0))-IF(AR35="FT",IF(BL35&lt;FT_First,0,IF(BL35&lt;FT_Y5,1+INT((BL35-FT_First)/FT_Int1),FT_PreY5+FT_PerYear*INT((BL35-FT_Y5)/12)+FT_AnnivDays+INT(MOD(BL35-FT_Y5,12)/FT_Int2)-IF(EDATE(AI35,FT_Y5)&lt;PolicyDate,FT_AnnivDays-1,0))),IF(AR35="PT",IF(BL35&lt;PT_First,0,1+INT((BL35-PT_First)/PT_Int)),0)),0)+IF(AND(AJ35&gt;=3,AM35&lt;=(SchemeStart-1)),IF(AS35="FT",IF(BK35&lt;FT_First,0,IF(BK35&lt;FT_Y5,1+INT((BK35-FT_First)/FT_Int1),FT_PreY5+FT_PerYear*INT((BK35-FT_Y5)/12)+FT_AnnivDays+INT(MOD(BK35-FT_Y5,12)/FT_Int2)-IF(EDATE(AI35,FT_Y5)&lt;PolicyDate,FT_AnnivDays-1,0))),IF(AS35="PT",IF(BK35&lt;PT_First,0,1+INT((BK35-PT_First)/PT_Int)),0))-IF(AS35="FT",IF(BM35&lt;FT_First,0,IF(BM35&lt;FT_Y5,1+INT((BM35-FT_First)/FT_Int1),FT_PreY5+FT_PerYear*INT((BM35-FT_Y5)/12)+FT_AnnivDays+INT(MOD(BM35-FT_Y5,12)/FT_Int2)-IF(EDATE(AI35,FT_Y5)&lt;PolicyDate,FT_AnnivDays-1,0))),IF(AS35="PT",IF(BM35&lt;PT_First,0,1+INT((BM35-PT_First)/PT_Int)),0)),0))</f>
        <v/>
      </c>
      <c r="BO35" s="0" t="str">
        <f aca="false">IF(LEN($A35&amp;$B35)=0,"",$A35&amp;" "&amp;$B35)</f>
        <v/>
      </c>
    </row>
    <row r="36" customFormat="false" ht="15" hidden="false" customHeight="false" outlineLevel="0" collapsed="false">
      <c r="A36" s="12"/>
      <c r="B36" s="12"/>
      <c r="C36" s="12"/>
      <c r="D36" s="13"/>
      <c r="E36" s="14" t="str">
        <f aca="false">IF(OR(AH36=0,$D36=""),"",DATE(YEAR(AsOfDate)+IF(DATE(YEAR(AsOfDate),MONTH($D36),DAY($D36))&lt;=AsOfDate,1,0),MONTH($D36),DAY($D36)))</f>
        <v/>
      </c>
      <c r="F36" s="13"/>
      <c r="G36" s="13"/>
      <c r="H36" s="13"/>
      <c r="I36" s="13"/>
      <c r="J36" s="13"/>
      <c r="K36" s="14" t="str">
        <f aca="false">IF(AH36=0,"",DATE(YEAR(AsOfDate)+IF(DATE(YEAR(AsOfDate),MONTH(AI36),DAY(AI36))&lt;=AsOfDate,1,0),MONTH(AI36),DAY(AI36)))</f>
        <v/>
      </c>
      <c r="L36" s="15" t="str">
        <f aca="false">IF(AH36=0,"",ROUND((AsOfDate-AI36)/365.25,1))</f>
        <v/>
      </c>
      <c r="M36" s="16" t="str">
        <f aca="false">IF(AH36=0,"",IF(AsOfDate&lt;AI36,"-",DATEDIF(AI36,AsOfDate,"y")&amp;"y "&amp;DATEDIF(AI36,AsOfDate,"ym")&amp;"m "&amp;DATEDIF(AI36,AsOfDate,"md")&amp;"d"))</f>
        <v/>
      </c>
      <c r="N36" s="17" t="str">
        <f aca="false">IF(AH36=0,"",O36*HoursPerDay)</f>
        <v/>
      </c>
      <c r="O36" s="17" t="str">
        <f aca="false">IF(AH36=0,"",MAX(0,BA36-BN36))</f>
        <v/>
      </c>
      <c r="P36" s="18"/>
      <c r="Q36" s="16" t="str">
        <f aca="false">IF(AH36=0,"",IF(AJ36&lt;2,"",AN36&amp;" to "&amp;AO36&amp;" on "&amp;TEXT(AL36,"dd/mm/yyyy")&amp;IF(AL36&gt;AsOfDate," (future)",IF(AQ36=AR36,"",IF(AR36="None"," - STOPPED accruing",IF(AQ36="None"," - commencement for Bonus Leave"," - pathway changed"))))&amp;IF(AJ36&lt;3,"","; "&amp;AO36&amp;" to "&amp;AP36&amp;" on "&amp;TEXT(AM36,"dd/mm/yyyy")&amp;IF(AM36&gt;AsOfDate," (future)",IF(AR36=AS36,"",IF(AS36="None"," - STOPPED accruing",IF(AR36="None"," - commencement for Bonus Leave"," - pathway changed")))))))</f>
        <v/>
      </c>
      <c r="R36" s="16" t="str">
        <f aca="false">IF(AH36=0,"",IF(AT36="None",IF(O36&gt;0,"No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IF(AH36=0,"",IF(AT36="None","",EDATE(AI36,BC36)))</f>
        <v/>
      </c>
      <c r="T36" s="17" t="str">
        <f aca="false">IF(AH36=0,"",IF(NOT(LH_Ready),"",IF(AI36&gt;PFYDate,0,IF(LH_ColPeriod=0,W36-U36+V36,SUMIFS(INDEX(LH_Data,0,LH_ColAcc),INDEX(LH_Data,0,LH_ColFirst),$A36,INDEX(LH_Data,0,LH_ColSur),$B36,INDEX(LH_Data,0,LH_ColCat),BonusCat,INDEX(LH_Data,0,LH_ColPeriod),LH_OpenLabel)*UnitFactor))))</f>
        <v/>
      </c>
      <c r="U36" s="17" t="str">
        <f aca="false">IF(AH36=0,"",IF(NOT(LH_Ready),"",SUMIFS(INDEX(LH_Data,0,LH_ColAcc),INDEX(LH_Data,0,LH_ColFirst),$A36,INDEX(LH_Data,0,LH_ColSur),$B36,INDEX(LH_Data,0,LH_ColCat),BonusCat,INDEX(LH_Data,0,LH_ColStart),"&gt;="&amp;AI36)*UnitFactor))</f>
        <v/>
      </c>
      <c r="V36" s="17" t="str">
        <f aca="false">IF(AH36=0,"",IF(NOT(LH_Ready),"",SUMIFS(INDEX(LH_Data,0,LH_ColTaken),INDEX(LH_Data,0,LH_ColFirst),$A36,INDEX(LH_Data,0,LH_ColSur),$B36,INDEX(LH_Data,0,LH_ColCat),BonusCat,INDEX(LH_Data,0,LH_ColStart),"&gt;="&amp;AI36)*UnitFactor))</f>
        <v/>
      </c>
      <c r="W36" s="17" t="str">
        <f aca="false">IF(AH36=0,"",IF(NOT(LH_Ready),"",IF(BE36=0,0,INDEX(INDEX(LH_Data,0,LH_ColClose),BE36-1)*UnitFactor)))</f>
        <v/>
      </c>
      <c r="X36" s="17" t="str">
        <f aca="false">IF(AH36=0,"",(MAX(0,BA36-BN36)-MAX(0,BB36-BN36))*HoursPerDay)</f>
        <v/>
      </c>
      <c r="Y36" s="17" t="str">
        <f aca="false">IF(AH36=0,"",IF(NOT(LH_Ready),"",IF(BD36=0,N36,IF(PFYDate&lt;$F36,N36-N(T36)-N(U36),X36-N(U36)))))</f>
        <v/>
      </c>
      <c r="Z36" s="16" t="str">
        <f aca="false">IF(OR(AH36=0,Y36=""),"",IF(Y36&gt;0,"Yes","No"))</f>
        <v/>
      </c>
      <c r="AA36" s="16" t="str">
        <f aca="false">IF(AH36=0,IF(LEN($A36&amp;$B36)=0,"","FIX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month")&amp;IF(BD36=0,";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EH)",""),IF(AT36="None",R36,"Not yet - first day on "&amp;TEXT(S36,"dd/mm/yyyy")))))))))</f>
        <v/>
      </c>
      <c r="AB36" s="17" t="str">
        <f aca="false">IF(OR(AH36=0,T36=""),"",MAX(0,BB36-BN36)*HoursPerDay-T36)</f>
        <v/>
      </c>
      <c r="AC36" s="16" t="str">
        <f aca="false">IF(AH36=0,"",BD36)</f>
        <v/>
      </c>
      <c r="AD36" s="16" t="str">
        <f aca="false">IF(AH36=0,"",TRIM(IF(OR(ISTEXT($F36),ISTEXT($H36),ISTEXT($I36),ISTEXT($G36),ISTEXT($J36),ISTEXT($D36)),"A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J36&gt;=1,IF(AJ36&gt;=3,AP36,IF(AJ36=2,AO36,AN36))&lt;&gt;IF($C36="","",IF(OR(ISNUMBER(SEARCH("full",$C36)),UPPER(TRIM($C36))="FT",UPPER(TRIM($C36))="FTE"),"Full-Time",IF(OR(ISNUMBER(SEARCH("part",$C36)),UPPER(TRIM($C36))="PT",UPPER(TRIM($C36))="PTE"),"Part-Time",IF(OR(ISNUMBER(SEARCH("cas",$C36)),UPPER(TRIM($C36))="CAS"),"Casual","Unknown"))))),"EmploymentType does not match latest start date ("&amp;IF(AJ36&gt;=3,AP36,IF(AJ36=2,AO36,AN36))&amp;"). ","")&amp;IF(AND(AJ36&gt;=1,AK36&lt;&gt;$F36),"Earliest type date should equal StartDate. ","")&amp;IF(AND(AJ36&gt;=2,AK36=AL36),"Two types start on the same date. ","")&amp;IF(AND(OR(ISNUMBER(SEARCH("part",$C36)),UPPER(TRIM($C36))="PT",UPPER(TRIM($C36))="PTE"),$P36=""),"Part-time: enter PT Hrs/Week (blank = 24+). ","")))</f>
        <v/>
      </c>
      <c r="AE36" s="17" t="str">
        <f aca="false">IF(AH36=0,"",O36-MAX(0,BI36-BN36))</f>
        <v/>
      </c>
      <c r="AF36" s="14" t="str">
        <f aca="false">IF(OR(AH36=0,AE36="",N(AE36)=0,BJ36=""),"",EDATE(AI36,BJ36))</f>
        <v/>
      </c>
      <c r="AG36" s="12"/>
      <c r="AH36" s="16" t="n">
        <f aca="false">IF(OR(LEN($A36&amp;$B36)=0,$F36=""),0,1)</f>
        <v>0</v>
      </c>
      <c r="AI36" s="14" t="str">
        <f aca="false">IF(AH36=0,"",IF($J36&lt;&gt;"",$J36,IF(OR(CasualCounts="Yes",COUNT($G36:$I36)=0,COUNT($H36:$I36)=0),$F36,MIN($H36:$I36))))</f>
        <v/>
      </c>
      <c r="AJ36" s="16" t="str">
        <f aca="false">IF(AH36=0,"",COUNT($G36:$I36))</f>
        <v/>
      </c>
      <c r="AK36" s="14" t="str">
        <f aca="false">IF(AH36=0,"",IFERROR(SMALL($G36:$I36,1),""))</f>
        <v/>
      </c>
      <c r="AL36" s="14" t="str">
        <f aca="false">IF(AH36=0,"",IFERROR(SMALL($G36:$I36,2),""))</f>
        <v/>
      </c>
      <c r="AM36" s="14" t="str">
        <f aca="false">IF(AH36=0,"",IFERROR(SMALL($G36:$I36,3),""))</f>
        <v/>
      </c>
      <c r="AN36" s="16" t="str">
        <f aca="false">IF(AH36=0,"",IF(AK36="","",IF(AK36=$H36,"Part-Time",IF(AK36=$I36,"Full-Time","Casual"))))</f>
        <v/>
      </c>
      <c r="AO36" s="16" t="str">
        <f aca="false">IF(AH36=0,"",IF(AL36="","",IF(AL36=$H36,"Part-Time",IF(AL36=$I36,"Full-Time","Casual"))))</f>
        <v/>
      </c>
      <c r="AP36" s="16" t="str">
        <f aca="false">IF(AH36=0,"",IF(AM36="","",IF(AM36=$H36,"Part-Time",IF(AM36=$I36,"Full-Time","Casual"))))</f>
        <v/>
      </c>
      <c r="AQ36" s="16" t="str">
        <f aca="false">IF(AH36=0,"",IF(AJ36=0,IF(OR(ISNUMBER(SEARCH("full",$C36)),UPPER(TRIM($C36))="FT",UPPER(TRIM($C36))="FTE"),"FT",IF(AND(OR(ISNUMBER(SEARCH("part",$C36)),UPPER(TRIM($C36))="PT",UPPER(TRIM($C36))="PTE"),OR($P36="",N($P36)&gt;=PT_MinHours)),"PT","None")),IF(OR(ISNUMBER(SEARCH("full",AN36)),UPPER(TRIM(AN36))="FT",UPPER(TRIM(AN36))="FTE"),"FT",IF(AND(OR(ISNUMBER(SEARCH("part",AN36)),UPPER(TRIM(AN36))="PT",UPPER(TRIM(AN36))="PTE"),OR($P36="",N($P36)&gt;=PT_MinHours)),"PT","None"))))</f>
        <v/>
      </c>
      <c r="AR36" s="16" t="str">
        <f aca="false">IF(AH36=0,"",IF(AJ36&lt;2,"",IF(OR(ISNUMBER(SEARCH("full",AO36)),UPPER(TRIM(AO36))="FT",UPPER(TRIM(AO36))="FTE"),"FT",IF(AND(OR(ISNUMBER(SEARCH("part",AO36)),UPPER(TRIM(AO36))="PT",UPPER(TRIM(AO36))="PTE"),OR($P36="",N($P36)&gt;=PT_MinHours)),"PT","None"))))</f>
        <v/>
      </c>
      <c r="AS36" s="16" t="str">
        <f aca="false">IF(AH36=0,"",IF(AJ36&lt;3,"",IF(OR(ISNUMBER(SEARCH("full",AP36)),UPPER(TRIM(AP36))="FT",UPPER(TRIM(AP36))="FTE"),"FT",IF(AND(OR(ISNUMBER(SEARCH("part",AP36)),UPPER(TRIM(AP36))="PT",UPPER(TRIM(AP36))="PTE"),OR($P36="",N($P36)&gt;=PT_MinHours)),"PT","None"))))</f>
        <v/>
      </c>
      <c r="AT36" s="16" t="str">
        <f aca="false">IF(AH36=0,"",IF(AND(AJ36&gt;=3,AM36&lt;=AsOfDate),AS36,IF(AND(AJ36&gt;=2,AL36&lt;=AsOfDate),AR36,AQ36)))</f>
        <v/>
      </c>
      <c r="AU36" s="16" t="str">
        <f aca="false">IF(AH36=0,"",IF(AsOfDate&lt;AI36,-1,12*(YEAR(AsOfDate)-YEAR(AI36))+MONTH(AsOfDate)-MONTH(AI36)-IF(DAY(AsOfDate)&lt;MIN(DAY(AI36),DAY(EOMONTH(AsOfDate,0))),1,0)))</f>
        <v/>
      </c>
      <c r="AV36" s="16" t="str">
        <f aca="false">IF(AH36=0,"",IF(OR(AJ36&lt;2,AL36&gt;AsOfDate),AU36,IF((AL36-1)&lt;AI36,-1,12*(YEAR((AL36-1))-YEAR(AI36))+MONTH((AL36-1))-MONTH(AI36)-IF(DAY((AL36-1))&lt;MIN(DAY(AI36),DAY(EOMONTH((AL36-1),0))),1,0))))</f>
        <v/>
      </c>
      <c r="AW36" s="16" t="str">
        <f aca="false">IF(AH36=0,"",IF(OR(AJ36&lt;3,AM36&gt;AsOfDate),AU36,IF((AM36-1)&lt;AI36,-1,12*(YEAR((AM36-1))-YEAR(AI36))+MONTH((AM36-1))-MONTH(AI36)-IF(DAY((AM36-1))&lt;MIN(DAY(AI36),DAY(EOMONTH((AM36-1),0))),1,0))))</f>
        <v/>
      </c>
      <c r="AX36" s="16" t="str">
        <f aca="false">IF(AH36=0,"",IF(PFYDate&lt;AI36,-1,12*(YEAR(PFYDate)-YEAR(AI36))+MONTH(PFYDate)-MONTH(AI36)-IF(DAY(PFYDate)&lt;MIN(DAY(AI36),DAY(EOMONTH(PFYDate,0))),1,0)))</f>
        <v/>
      </c>
      <c r="AY36" s="16" t="str">
        <f aca="false">IF(AH36=0,"",IF(OR(AJ36&lt;2,AL36&gt;PFYDate),AX36,IF((AL36-1)&lt;AI36,-1,12*(YEAR((AL36-1))-YEAR(AI36))+MONTH((AL36-1))-MONTH(AI36)-IF(DAY((AL36-1))&lt;MIN(DAY(AI36),DAY(EOMONTH((AL36-1),0))),1,0))))</f>
        <v/>
      </c>
      <c r="AZ36" s="16" t="str">
        <f aca="false">IF(AH36=0,"",IF(OR(AJ36&lt;3,AM36&gt;PFYDate),AX36,IF((AM36-1)&lt;AI36,-1,12*(YEAR((AM36-1))-YEAR(AI36))+MONTH((AM36-1))-MONTH(AI36)-IF(DAY((AM36-1))&lt;MIN(DAY(AI36),DAY(EOMONTH((AM36-1),0))),1,0))))</f>
        <v/>
      </c>
      <c r="BA36" s="16" t="str">
        <f aca="false">IF(AH36=0,"",IF(AQ36="FT",IF(AV36&lt;FT_First,0,IF(AV36&lt;FT_Y5,1+INT((AV36-FT_First)/FT_Int1),FT_PreY5+FT_PerYear*INT((AV36-FT_Y5)/12)+FT_AnnivDays+INT(MOD(AV36-FT_Y5,12)/FT_Int2)-IF(EDATE(AI36,FT_Y5)&lt;PolicyDate,FT_AnnivDays-1,0))),IF(AQ36="PT",IF(AV36&lt;PT_First,0,1+INT((AV36-PT_First)/PT_Int)),0))+IF(AND(AJ36&gt;=2,AL36&lt;=AsOfDate),IF(AR36="FT",IF(AW36&lt;FT_First,0,IF(AW36&lt;FT_Y5,1+INT((AW36-FT_First)/FT_Int1),FT_PreY5+FT_PerYear*INT((AW36-FT_Y5)/12)+FT_AnnivDays+INT(MOD(AW36-FT_Y5,12)/FT_Int2)-IF(EDATE(AI36,FT_Y5)&lt;PolicyDate,FT_AnnivDays-1,0))),IF(AR36="PT",IF(AW36&lt;PT_First,0,1+INT((AW36-PT_First)/PT_Int)),0))-IF(AR36="FT",IF(AV36&lt;FT_First,0,IF(AV36&lt;FT_Y5,1+INT((AV36-FT_First)/FT_Int1),FT_PreY5+FT_PerYear*INT((AV36-FT_Y5)/12)+FT_AnnivDays+INT(MOD(AV36-FT_Y5,12)/FT_Int2)-IF(EDATE(AI36,FT_Y5)&lt;PolicyDate,FT_AnnivDays-1,0))),IF(AR36="PT",IF(AV36&lt;PT_First,0,1+INT((AV36-PT_First)/PT_Int)),0)),0)+IF(AND(AJ36&gt;=3,AM36&lt;=AsOfDate),IF(AS36="FT",IF(AU36&lt;FT_First,0,IF(AU36&lt;FT_Y5,1+INT((AU36-FT_First)/FT_Int1),FT_PreY5+FT_PerYear*INT((AU36-FT_Y5)/12)+FT_AnnivDays+INT(MOD(AU36-FT_Y5,12)/FT_Int2)-IF(EDATE(AI36,FT_Y5)&lt;PolicyDate,FT_AnnivDays-1,0))),IF(AS36="PT",IF(AU36&lt;PT_First,0,1+INT((AU36-PT_First)/PT_Int)),0))-IF(AS36="FT",IF(AW36&lt;FT_First,0,IF(AW36&lt;FT_Y5,1+INT((AW36-FT_First)/FT_Int1),FT_PreY5+FT_PerYear*INT((AW36-FT_Y5)/12)+FT_AnnivDays+INT(MOD(AW36-FT_Y5,12)/FT_Int2)-IF(EDATE(AI36,FT_Y5)&lt;PolicyDate,FT_AnnivDays-1,0))),IF(AS36="PT",IF(AW36&lt;PT_First,0,1+INT((AW36-PT_First)/PT_Int)),0)),0))</f>
        <v/>
      </c>
      <c r="BB36" s="16" t="str">
        <f aca="false">IF(AH36=0,"",IF(AQ36="FT",IF(AY36&lt;FT_First,0,IF(AY36&lt;FT_Y5,1+INT((AY36-FT_First)/FT_Int1),FT_PreY5+FT_PerYear*INT((AY36-FT_Y5)/12)+FT_AnnivDays+INT(MOD(AY36-FT_Y5,12)/FT_Int2)-IF(EDATE(AI36,FT_Y5)&lt;PolicyDate,FT_AnnivDays-1,0))),IF(AQ36="PT",IF(AY36&lt;PT_First,0,1+INT((AY36-PT_First)/PT_Int)),0))+IF(AND(AJ36&gt;=2,AL36&lt;=PFYDate),IF(AR36="FT",IF(AZ36&lt;FT_First,0,IF(AZ36&lt;FT_Y5,1+INT((AZ36-FT_First)/FT_Int1),FT_PreY5+FT_PerYear*INT((AZ36-FT_Y5)/12)+FT_AnnivDays+INT(MOD(AZ36-FT_Y5,12)/FT_Int2)-IF(EDATE(AI36,FT_Y5)&lt;PolicyDate,FT_AnnivDays-1,0))),IF(AR36="PT",IF(AZ36&lt;PT_First,0,1+INT((AZ36-PT_First)/PT_Int)),0))-IF(AR36="FT",IF(AY36&lt;FT_First,0,IF(AY36&lt;FT_Y5,1+INT((AY36-FT_First)/FT_Int1),FT_PreY5+FT_PerYear*INT((AY36-FT_Y5)/12)+FT_AnnivDays+INT(MOD(AY36-FT_Y5,12)/FT_Int2)-IF(EDATE(AI36,FT_Y5)&lt;PolicyDate,FT_AnnivDays-1,0))),IF(AR36="PT",IF(AY36&lt;PT_First,0,1+INT((AY36-PT_First)/PT_Int)),0)),0)+IF(AND(AJ36&gt;=3,AM36&lt;=PFYDate),IF(AS36="FT",IF(AX36&lt;FT_First,0,IF(AX36&lt;FT_Y5,1+INT((AX36-FT_First)/FT_Int1),FT_PreY5+FT_PerYear*INT((AX36-FT_Y5)/12)+FT_AnnivDays+INT(MOD(AX36-FT_Y5,12)/FT_Int2)-IF(EDATE(AI36,FT_Y5)&lt;PolicyDate,FT_AnnivDays-1,0))),IF(AS36="PT",IF(AX36&lt;PT_First,0,1+INT((AX36-PT_First)/PT_Int)),0))-IF(AS36="FT",IF(AZ36&lt;FT_First,0,IF(AZ36&lt;FT_Y5,1+INT((AZ36-FT_First)/FT_Int1),FT_PreY5+FT_PerYear*INT((AZ36-FT_Y5)/12)+FT_AnnivDays+INT(MOD(AZ36-FT_Y5,12)/FT_Int2)-IF(EDATE(AI36,FT_Y5)&lt;PolicyDate,FT_AnnivDays-1,0))),IF(AS36="PT",IF(AZ36&lt;PT_First,0,1+INT((AZ36-PT_First)/PT_Int)),0)),0))</f>
        <v/>
      </c>
      <c r="BC36" s="16" t="str">
        <f aca="false">IF(AH36=0,"",IF(AT36="FT",IF(AU36&lt;FT_First,FT_First,IF(AU36&lt;FT_Y5,MIN(FT_Y5,FT_First+FT_Int1*(INT((AU36-FT_First)/FT_Int1)+1)),FT_Y5+12*INT((AU36-FT_Y5)/12)+FT_Int2*(INT(MOD(AU36-FT_Y5,12)/FT_Int2)+1))),IF(AT36="PT",IF(AU36&lt;PT_First,PT_First,PT_First+PT_Int*(INT((AU36-PT_First)/PT_Int)+1)),"")))</f>
        <v/>
      </c>
      <c r="BD36" s="16" t="str">
        <f aca="false">IF(AH36=0,"",IF(NOT(LH_Ready),0,COUNTIFS(INDEX(LH_Data,0,LH_ColFirst),$A36,INDEX(LH_Data,0,LH_ColSur),$B36,INDEX(LH_Data,0,LH_ColCat),BonusCat)))</f>
        <v/>
      </c>
      <c r="BE36" s="16" t="str">
        <f aca="false">IF(AH36=0,"",IF(OR(NOT(LH_Ready),BD36=0),0,SUMPRODUCT(MAX((INDEX(LH_Data,0,LH_ColFirst)=$A36)*(INDEX(LH_Data,0,LH_ColSur)=$B36)*(INDEX(LH_Data,0,LH_ColCat)=BonusCat)*ROW(LH_Data)))))</f>
        <v/>
      </c>
      <c r="BF36" s="16" t="str">
        <f aca="false">IF(AH36=0,"",IF(EOMONTH(AsOfDate,-1)&lt;AI36,-1,12*(YEAR(EOMONTH(AsOfDate,-1))-YEAR(AI36))+MONTH(EOMONTH(AsOfDate,-1))-MONTH(AI36)-IF(DAY(EOMONTH(AsOfDate,-1))&lt;MIN(DAY(AI36),DAY(EOMONTH(EOMONTH(AsOfDate,-1),0))),1,0)))</f>
        <v/>
      </c>
      <c r="BG36" s="16" t="str">
        <f aca="false">IF(AH36=0,"",IF(OR(AJ36&lt;2,AL36&gt;EOMONTH(AsOfDate,-1)),BF36,IF((AL36-1)&lt;AI36,-1,12*(YEAR((AL36-1))-YEAR(AI36))+MONTH((AL36-1))-MONTH(AI36)-IF(DAY((AL36-1))&lt;MIN(DAY(AI36),DAY(EOMONTH((AL36-1),0))),1,0))))</f>
        <v/>
      </c>
      <c r="BH36" s="16" t="str">
        <f aca="false">IF(AH36=0,"",IF(OR(AJ36&lt;3,AM36&gt;EOMONTH(AsOfDate,-1)),BF36,IF((AM36-1)&lt;AI36,-1,12*(YEAR((AM36-1))-YEAR(AI36))+MONTH((AM36-1))-MONTH(AI36)-IF(DAY((AM36-1))&lt;MIN(DAY(AI36),DAY(EOMONTH((AM36-1),0))),1,0))))</f>
        <v/>
      </c>
      <c r="BI36" s="16" t="str">
        <f aca="false">IF(AH36=0,"",IF(AQ36="FT",IF(BG36&lt;FT_First,0,IF(BG36&lt;FT_Y5,1+INT((BG36-FT_First)/FT_Int1),FT_PreY5+FT_PerYear*INT((BG36-FT_Y5)/12)+FT_AnnivDays+INT(MOD(BG36-FT_Y5,12)/FT_Int2)-IF(EDATE(AI36,FT_Y5)&lt;PolicyDate,FT_AnnivDays-1,0))),IF(AQ36="PT",IF(BG36&lt;PT_First,0,1+INT((BG36-PT_First)/PT_Int)),0))+IF(AND(AJ36&gt;=2,AL36&lt;=EOMONTH(AsOfDate,-1)),IF(AR36="FT",IF(BH36&lt;FT_First,0,IF(BH36&lt;FT_Y5,1+INT((BH36-FT_First)/FT_Int1),FT_PreY5+FT_PerYear*INT((BH36-FT_Y5)/12)+FT_AnnivDays+INT(MOD(BH36-FT_Y5,12)/FT_Int2)-IF(EDATE(AI36,FT_Y5)&lt;PolicyDate,FT_AnnivDays-1,0))),IF(AR36="PT",IF(BH36&lt;PT_First,0,1+INT((BH36-PT_First)/PT_Int)),0))-IF(AR36="FT",IF(BG36&lt;FT_First,0,IF(BG36&lt;FT_Y5,1+INT((BG36-FT_First)/FT_Int1),FT_PreY5+FT_PerYear*INT((BG36-FT_Y5)/12)+FT_AnnivDays+INT(MOD(BG36-FT_Y5,12)/FT_Int2)-IF(EDATE(AI36,FT_Y5)&lt;PolicyDate,FT_AnnivDays-1,0))),IF(AR36="PT",IF(BG36&lt;PT_First,0,1+INT((BG36-PT_First)/PT_Int)),0)),0)+IF(AND(AJ36&gt;=3,AM36&lt;=EOMONTH(AsOfDate,-1)),IF(AS36="FT",IF(BF36&lt;FT_First,0,IF(BF36&lt;FT_Y5,1+INT((BF36-FT_First)/FT_Int1),FT_PreY5+FT_PerYear*INT((BF36-FT_Y5)/12)+FT_AnnivDays+INT(MOD(BF36-FT_Y5,12)/FT_Int2)-IF(EDATE(AI36,FT_Y5)&lt;PolicyDate,FT_AnnivDays-1,0))),IF(AS36="PT",IF(BF36&lt;PT_First,0,1+INT((BF36-PT_First)/PT_Int)),0))-IF(AS36="FT",IF(BH36&lt;FT_First,0,IF(BH36&lt;FT_Y5,1+INT((BH36-FT_First)/FT_Int1),FT_PreY5+FT_PerYear*INT((BH36-FT_Y5)/12)+FT_AnnivDays+INT(MOD(BH36-FT_Y5,12)/FT_Int2)-IF(EDATE(AI36,FT_Y5)&lt;PolicyDate,FT_AnnivDays-1,0))),IF(AS36="PT",IF(BH36&lt;PT_First,0,1+INT((BH36-PT_First)/PT_Int)),0)),0))</f>
        <v/>
      </c>
      <c r="BJ36" s="16" t="str">
        <f aca="false">IF(AH36=0,"",IF(AT36="FT",IF(AU36&lt;FT_First,"",IF(AU36&lt;FT_Y5,FT_First+FT_Int1*INT((AU36-FT_First)/FT_Int1),FT_Y5+FT_Int2*INT((AU36-FT_Y5)/FT_Int2))),IF(AT36="PT",IF(AU36&lt;PT_First,"",PT_First+PT_Int*INT((AU36-PT_First)/PT_Int)),"")))</f>
        <v/>
      </c>
      <c r="BK36" s="16" t="str">
        <f aca="false">IF(AH36=0,"",IF((SchemeStart-1)&lt;AI36,-1,12*(YEAR((SchemeStart-1))-YEAR(AI36))+MONTH((SchemeStart-1))-MONTH(AI36)-IF(DAY((SchemeStart-1))&lt;MIN(DAY(AI36),DAY(EOMONTH((SchemeStart-1),0))),1,0)))</f>
        <v/>
      </c>
      <c r="BL36" s="16" t="str">
        <f aca="false">IF(AH36=0,"",IF(OR(AJ36&lt;2,AL36&gt;(SchemeStart-1)),BK36,IF((AL36-1)&lt;AI36,-1,12*(YEAR((AL36-1))-YEAR(AI36))+MONTH((AL36-1))-MONTH(AI36)-IF(DAY((AL36-1))&lt;MIN(DAY(AI36),DAY(EOMONTH((AL36-1),0))),1,0))))</f>
        <v/>
      </c>
      <c r="BM36" s="16" t="str">
        <f aca="false">IF(AH36=0,"",IF(OR(AJ36&lt;3,AM36&gt;(SchemeStart-1)),BK36,IF((AM36-1)&lt;AI36,-1,12*(YEAR((AM36-1))-YEAR(AI36))+MONTH((AM36-1))-MONTH(AI36)-IF(DAY((AM36-1))&lt;MIN(DAY(AI36),DAY(EOMONTH((AM36-1),0))),1,0))))</f>
        <v/>
      </c>
      <c r="BN36" s="16" t="str">
        <f aca="false">IF(AH36=0,"",IF(AQ36="FT",IF(BL36&lt;FT_First,0,IF(BL36&lt;FT_Y5,1+INT((BL36-FT_First)/FT_Int1),FT_PreY5+FT_PerYear*INT((BL36-FT_Y5)/12)+FT_AnnivDays+INT(MOD(BL36-FT_Y5,12)/FT_Int2)-IF(EDATE(AI36,FT_Y5)&lt;PolicyDate,FT_AnnivDays-1,0))),IF(AQ36="PT",IF(BL36&lt;PT_First,0,1+INT((BL36-PT_First)/PT_Int)),0))+IF(AND(AJ36&gt;=2,AL36&lt;=(SchemeStart-1)),IF(AR36="FT",IF(BM36&lt;FT_First,0,IF(BM36&lt;FT_Y5,1+INT((BM36-FT_First)/FT_Int1),FT_PreY5+FT_PerYear*INT((BM36-FT_Y5)/12)+FT_AnnivDays+INT(MOD(BM36-FT_Y5,12)/FT_Int2)-IF(EDATE(AI36,FT_Y5)&lt;PolicyDate,FT_AnnivDays-1,0))),IF(AR36="PT",IF(BM36&lt;PT_First,0,1+INT((BM36-PT_First)/PT_Int)),0))-IF(AR36="FT",IF(BL36&lt;FT_First,0,IF(BL36&lt;FT_Y5,1+INT((BL36-FT_First)/FT_Int1),FT_PreY5+FT_PerYear*INT((BL36-FT_Y5)/12)+FT_AnnivDays+INT(MOD(BL36-FT_Y5,12)/FT_Int2)-IF(EDATE(AI36,FT_Y5)&lt;PolicyDate,FT_AnnivDays-1,0))),IF(AR36="PT",IF(BL36&lt;PT_First,0,1+INT((BL36-PT_First)/PT_Int)),0)),0)+IF(AND(AJ36&gt;=3,AM36&lt;=(SchemeStart-1)),IF(AS36="FT",IF(BK36&lt;FT_First,0,IF(BK36&lt;FT_Y5,1+INT((BK36-FT_First)/FT_Int1),FT_PreY5+FT_PerYear*INT((BK36-FT_Y5)/12)+FT_AnnivDays+INT(MOD(BK36-FT_Y5,12)/FT_Int2)-IF(EDATE(AI36,FT_Y5)&lt;PolicyDate,FT_AnnivDays-1,0))),IF(AS36="PT",IF(BK36&lt;PT_First,0,1+INT((BK36-PT_First)/PT_Int)),0))-IF(AS36="FT",IF(BM36&lt;FT_First,0,IF(BM36&lt;FT_Y5,1+INT((BM36-FT_First)/FT_Int1),FT_PreY5+FT_PerYear*INT((BM36-FT_Y5)/12)+FT_AnnivDays+INT(MOD(BM36-FT_Y5,12)/FT_Int2)-IF(EDATE(AI36,FT_Y5)&lt;PolicyDate,FT_AnnivDays-1,0))),IF(AS36="PT",IF(BM36&lt;PT_First,0,1+INT((BM36-PT_First)/PT_Int)),0)),0))</f>
        <v/>
      </c>
      <c r="BO36" s="0" t="str">
        <f aca="false">IF(LEN($A36&amp;$B36)=0,"",$A36&amp;" "&amp;$B36)</f>
        <v/>
      </c>
    </row>
    <row r="37" customFormat="false" ht="15" hidden="false" customHeight="false" outlineLevel="0" collapsed="false">
      <c r="A37" s="12"/>
      <c r="B37" s="12"/>
      <c r="C37" s="12"/>
      <c r="D37" s="13"/>
      <c r="E37" s="14" t="str">
        <f aca="false">IF(OR(AH37=0,$D37=""),"",DATE(YEAR(AsOfDate)+IF(DATE(YEAR(AsOfDate),MONTH($D37),DAY($D37))&lt;=AsOfDate,1,0),MONTH($D37),DAY($D37)))</f>
        <v/>
      </c>
      <c r="F37" s="13"/>
      <c r="G37" s="13"/>
      <c r="H37" s="13"/>
      <c r="I37" s="13"/>
      <c r="J37" s="13"/>
      <c r="K37" s="14" t="str">
        <f aca="false">IF(AH37=0,"",DATE(YEAR(AsOfDate)+IF(DATE(YEAR(AsOfDate),MONTH(AI37),DAY(AI37))&lt;=AsOfDate,1,0),MONTH(AI37),DAY(AI37)))</f>
        <v/>
      </c>
      <c r="L37" s="15" t="str">
        <f aca="false">IF(AH37=0,"",ROUND((AsOfDate-AI37)/365.25,1))</f>
        <v/>
      </c>
      <c r="M37" s="16" t="str">
        <f aca="false">IF(AH37=0,"",IF(AsOfDate&lt;AI37,"-",DATEDIF(AI37,AsOfDate,"y")&amp;"y "&amp;DATEDIF(AI37,AsOfDate,"ym")&amp;"m "&amp;DATEDIF(AI37,AsOfDate,"md")&amp;"d"))</f>
        <v/>
      </c>
      <c r="N37" s="17" t="str">
        <f aca="false">IF(AH37=0,"",O37*HoursPerDay)</f>
        <v/>
      </c>
      <c r="O37" s="17" t="str">
        <f aca="false">IF(AH37=0,"",MAX(0,BA37-BN37))</f>
        <v/>
      </c>
      <c r="P37" s="18"/>
      <c r="Q37" s="16" t="str">
        <f aca="false">IF(AH37=0,"",IF(AJ37&lt;2,"",AN37&amp;" to "&amp;AO37&amp;" on "&amp;TEXT(AL37,"dd/mm/yyyy")&amp;IF(AL37&gt;AsOfDate," (future)",IF(AQ37=AR37,"",IF(AR37="None"," - STOPPED accruing",IF(AQ37="None"," - commencement for Bonus Leave"," - pathway changed"))))&amp;IF(AJ37&lt;3,"","; "&amp;AO37&amp;" to "&amp;AP37&amp;" on "&amp;TEXT(AM37,"dd/mm/yyyy")&amp;IF(AM37&gt;AsOfDate," (future)",IF(AR37=AS37,"",IF(AS37="None"," - STOPPED accruing",IF(AR37="None"," - commencement for Bonus Leave"," - pathway changed")))))))</f>
        <v/>
      </c>
      <c r="R37" s="16" t="str">
        <f aca="false">IF(AH37=0,"",IF(AT37="None",IF(O37&gt;0,"No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IF(AH37=0,"",IF(AT37="None","",EDATE(AI37,BC37)))</f>
        <v/>
      </c>
      <c r="T37" s="17" t="str">
        <f aca="false">IF(AH37=0,"",IF(NOT(LH_Ready),"",IF(AI37&gt;PFYDate,0,IF(LH_ColPeriod=0,W37-U37+V37,SUMIFS(INDEX(LH_Data,0,LH_ColAcc),INDEX(LH_Data,0,LH_ColFirst),$A37,INDEX(LH_Data,0,LH_ColSur),$B37,INDEX(LH_Data,0,LH_ColCat),BonusCat,INDEX(LH_Data,0,LH_ColPeriod),LH_OpenLabel)*UnitFactor))))</f>
        <v/>
      </c>
      <c r="U37" s="17" t="str">
        <f aca="false">IF(AH37=0,"",IF(NOT(LH_Ready),"",SUMIFS(INDEX(LH_Data,0,LH_ColAcc),INDEX(LH_Data,0,LH_ColFirst),$A37,INDEX(LH_Data,0,LH_ColSur),$B37,INDEX(LH_Data,0,LH_ColCat),BonusCat,INDEX(LH_Data,0,LH_ColStart),"&gt;="&amp;AI37)*UnitFactor))</f>
        <v/>
      </c>
      <c r="V37" s="17" t="str">
        <f aca="false">IF(AH37=0,"",IF(NOT(LH_Ready),"",SUMIFS(INDEX(LH_Data,0,LH_ColTaken),INDEX(LH_Data,0,LH_ColFirst),$A37,INDEX(LH_Data,0,LH_ColSur),$B37,INDEX(LH_Data,0,LH_ColCat),BonusCat,INDEX(LH_Data,0,LH_ColStart),"&gt;="&amp;AI37)*UnitFactor))</f>
        <v/>
      </c>
      <c r="W37" s="17" t="str">
        <f aca="false">IF(AH37=0,"",IF(NOT(LH_Ready),"",IF(BE37=0,0,INDEX(INDEX(LH_Data,0,LH_ColClose),BE37-1)*UnitFactor)))</f>
        <v/>
      </c>
      <c r="X37" s="17" t="str">
        <f aca="false">IF(AH37=0,"",(MAX(0,BA37-BN37)-MAX(0,BB37-BN37))*HoursPerDay)</f>
        <v/>
      </c>
      <c r="Y37" s="17" t="str">
        <f aca="false">IF(AH37=0,"",IF(NOT(LH_Ready),"",IF(BD37=0,N37,IF(PFYDate&lt;$F37,N37-N(T37)-N(U37),X37-N(U37)))))</f>
        <v/>
      </c>
      <c r="Z37" s="16" t="str">
        <f aca="false">IF(OR(AH37=0,Y37=""),"",IF(Y37&gt;0,"Yes","No"))</f>
        <v/>
      </c>
      <c r="AA37" s="16" t="str">
        <f aca="false">IF(AH37=0,IF(LEN($A37&amp;$B37)=0,"","FIX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month")&amp;IF(BD37=0,";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EH)",""),IF(AT37="None",R37,"Not yet - first day on "&amp;TEXT(S37,"dd/mm/yyyy")))))))))</f>
        <v/>
      </c>
      <c r="AB37" s="17" t="str">
        <f aca="false">IF(OR(AH37=0,T37=""),"",MAX(0,BB37-BN37)*HoursPerDay-T37)</f>
        <v/>
      </c>
      <c r="AC37" s="16" t="str">
        <f aca="false">IF(AH37=0,"",BD37)</f>
        <v/>
      </c>
      <c r="AD37" s="16" t="str">
        <f aca="false">IF(AH37=0,"",TRIM(IF(OR(ISTEXT($F37),ISTEXT($H37),ISTEXT($I37),ISTEXT($G37),ISTEXT($J37),ISTEXT($D37)),"A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J37&gt;=1,IF(AJ37&gt;=3,AP37,IF(AJ37=2,AO37,AN37))&lt;&gt;IF($C37="","",IF(OR(ISNUMBER(SEARCH("full",$C37)),UPPER(TRIM($C37))="FT",UPPER(TRIM($C37))="FTE"),"Full-Time",IF(OR(ISNUMBER(SEARCH("part",$C37)),UPPER(TRIM($C37))="PT",UPPER(TRIM($C37))="PTE"),"Part-Time",IF(OR(ISNUMBER(SEARCH("cas",$C37)),UPPER(TRIM($C37))="CAS"),"Casual","Unknown"))))),"EmploymentType does not match latest start date ("&amp;IF(AJ37&gt;=3,AP37,IF(AJ37=2,AO37,AN37))&amp;"). ","")&amp;IF(AND(AJ37&gt;=1,AK37&lt;&gt;$F37),"Earliest type date should equal StartDate. ","")&amp;IF(AND(AJ37&gt;=2,AK37=AL37),"Two types start on the same date. ","")&amp;IF(AND(OR(ISNUMBER(SEARCH("part",$C37)),UPPER(TRIM($C37))="PT",UPPER(TRIM($C37))="PTE"),$P37=""),"Part-time: enter PT Hrs/Week (blank = 24+). ","")))</f>
        <v/>
      </c>
      <c r="AE37" s="17" t="str">
        <f aca="false">IF(AH37=0,"",O37-MAX(0,BI37-BN37))</f>
        <v/>
      </c>
      <c r="AF37" s="14" t="str">
        <f aca="false">IF(OR(AH37=0,AE37="",N(AE37)=0,BJ37=""),"",EDATE(AI37,BJ37))</f>
        <v/>
      </c>
      <c r="AG37" s="12"/>
      <c r="AH37" s="16" t="n">
        <f aca="false">IF(OR(LEN($A37&amp;$B37)=0,$F37=""),0,1)</f>
        <v>0</v>
      </c>
      <c r="AI37" s="14" t="str">
        <f aca="false">IF(AH37=0,"",IF($J37&lt;&gt;"",$J37,IF(OR(CasualCounts="Yes",COUNT($G37:$I37)=0,COUNT($H37:$I37)=0),$F37,MIN($H37:$I37))))</f>
        <v/>
      </c>
      <c r="AJ37" s="16" t="str">
        <f aca="false">IF(AH37=0,"",COUNT($G37:$I37))</f>
        <v/>
      </c>
      <c r="AK37" s="14" t="str">
        <f aca="false">IF(AH37=0,"",IFERROR(SMALL($G37:$I37,1),""))</f>
        <v/>
      </c>
      <c r="AL37" s="14" t="str">
        <f aca="false">IF(AH37=0,"",IFERROR(SMALL($G37:$I37,2),""))</f>
        <v/>
      </c>
      <c r="AM37" s="14" t="str">
        <f aca="false">IF(AH37=0,"",IFERROR(SMALL($G37:$I37,3),""))</f>
        <v/>
      </c>
      <c r="AN37" s="16" t="str">
        <f aca="false">IF(AH37=0,"",IF(AK37="","",IF(AK37=$H37,"Part-Time",IF(AK37=$I37,"Full-Time","Casual"))))</f>
        <v/>
      </c>
      <c r="AO37" s="16" t="str">
        <f aca="false">IF(AH37=0,"",IF(AL37="","",IF(AL37=$H37,"Part-Time",IF(AL37=$I37,"Full-Time","Casual"))))</f>
        <v/>
      </c>
      <c r="AP37" s="16" t="str">
        <f aca="false">IF(AH37=0,"",IF(AM37="","",IF(AM37=$H37,"Part-Time",IF(AM37=$I37,"Full-Time","Casual"))))</f>
        <v/>
      </c>
      <c r="AQ37" s="16" t="str">
        <f aca="false">IF(AH37=0,"",IF(AJ37=0,IF(OR(ISNUMBER(SEARCH("full",$C37)),UPPER(TRIM($C37))="FT",UPPER(TRIM($C37))="FTE"),"FT",IF(AND(OR(ISNUMBER(SEARCH("part",$C37)),UPPER(TRIM($C37))="PT",UPPER(TRIM($C37))="PTE"),OR($P37="",N($P37)&gt;=PT_MinHours)),"PT","None")),IF(OR(ISNUMBER(SEARCH("full",AN37)),UPPER(TRIM(AN37))="FT",UPPER(TRIM(AN37))="FTE"),"FT",IF(AND(OR(ISNUMBER(SEARCH("part",AN37)),UPPER(TRIM(AN37))="PT",UPPER(TRIM(AN37))="PTE"),OR($P37="",N($P37)&gt;=PT_MinHours)),"PT","None"))))</f>
        <v/>
      </c>
      <c r="AR37" s="16" t="str">
        <f aca="false">IF(AH37=0,"",IF(AJ37&lt;2,"",IF(OR(ISNUMBER(SEARCH("full",AO37)),UPPER(TRIM(AO37))="FT",UPPER(TRIM(AO37))="FTE"),"FT",IF(AND(OR(ISNUMBER(SEARCH("part",AO37)),UPPER(TRIM(AO37))="PT",UPPER(TRIM(AO37))="PTE"),OR($P37="",N($P37)&gt;=PT_MinHours)),"PT","None"))))</f>
        <v/>
      </c>
      <c r="AS37" s="16" t="str">
        <f aca="false">IF(AH37=0,"",IF(AJ37&lt;3,"",IF(OR(ISNUMBER(SEARCH("full",AP37)),UPPER(TRIM(AP37))="FT",UPPER(TRIM(AP37))="FTE"),"FT",IF(AND(OR(ISNUMBER(SEARCH("part",AP37)),UPPER(TRIM(AP37))="PT",UPPER(TRIM(AP37))="PTE"),OR($P37="",N($P37)&gt;=PT_MinHours)),"PT","None"))))</f>
        <v/>
      </c>
      <c r="AT37" s="16" t="str">
        <f aca="false">IF(AH37=0,"",IF(AND(AJ37&gt;=3,AM37&lt;=AsOfDate),AS37,IF(AND(AJ37&gt;=2,AL37&lt;=AsOfDate),AR37,AQ37)))</f>
        <v/>
      </c>
      <c r="AU37" s="16" t="str">
        <f aca="false">IF(AH37=0,"",IF(AsOfDate&lt;AI37,-1,12*(YEAR(AsOfDate)-YEAR(AI37))+MONTH(AsOfDate)-MONTH(AI37)-IF(DAY(AsOfDate)&lt;MIN(DAY(AI37),DAY(EOMONTH(AsOfDate,0))),1,0)))</f>
        <v/>
      </c>
      <c r="AV37" s="16" t="str">
        <f aca="false">IF(AH37=0,"",IF(OR(AJ37&lt;2,AL37&gt;AsOfDate),AU37,IF((AL37-1)&lt;AI37,-1,12*(YEAR((AL37-1))-YEAR(AI37))+MONTH((AL37-1))-MONTH(AI37)-IF(DAY((AL37-1))&lt;MIN(DAY(AI37),DAY(EOMONTH((AL37-1),0))),1,0))))</f>
        <v/>
      </c>
      <c r="AW37" s="16" t="str">
        <f aca="false">IF(AH37=0,"",IF(OR(AJ37&lt;3,AM37&gt;AsOfDate),AU37,IF((AM37-1)&lt;AI37,-1,12*(YEAR((AM37-1))-YEAR(AI37))+MONTH((AM37-1))-MONTH(AI37)-IF(DAY((AM37-1))&lt;MIN(DAY(AI37),DAY(EOMONTH((AM37-1),0))),1,0))))</f>
        <v/>
      </c>
      <c r="AX37" s="16" t="str">
        <f aca="false">IF(AH37=0,"",IF(PFYDate&lt;AI37,-1,12*(YEAR(PFYDate)-YEAR(AI37))+MONTH(PFYDate)-MONTH(AI37)-IF(DAY(PFYDate)&lt;MIN(DAY(AI37),DAY(EOMONTH(PFYDate,0))),1,0)))</f>
        <v/>
      </c>
      <c r="AY37" s="16" t="str">
        <f aca="false">IF(AH37=0,"",IF(OR(AJ37&lt;2,AL37&gt;PFYDate),AX37,IF((AL37-1)&lt;AI37,-1,12*(YEAR((AL37-1))-YEAR(AI37))+MONTH((AL37-1))-MONTH(AI37)-IF(DAY((AL37-1))&lt;MIN(DAY(AI37),DAY(EOMONTH((AL37-1),0))),1,0))))</f>
        <v/>
      </c>
      <c r="AZ37" s="16" t="str">
        <f aca="false">IF(AH37=0,"",IF(OR(AJ37&lt;3,AM37&gt;PFYDate),AX37,IF((AM37-1)&lt;AI37,-1,12*(YEAR((AM37-1))-YEAR(AI37))+MONTH((AM37-1))-MONTH(AI37)-IF(DAY((AM37-1))&lt;MIN(DAY(AI37),DAY(EOMONTH((AM37-1),0))),1,0))))</f>
        <v/>
      </c>
      <c r="BA37" s="16" t="str">
        <f aca="false">IF(AH37=0,"",IF(AQ37="FT",IF(AV37&lt;FT_First,0,IF(AV37&lt;FT_Y5,1+INT((AV37-FT_First)/FT_Int1),FT_PreY5+FT_PerYear*INT((AV37-FT_Y5)/12)+FT_AnnivDays+INT(MOD(AV37-FT_Y5,12)/FT_Int2)-IF(EDATE(AI37,FT_Y5)&lt;PolicyDate,FT_AnnivDays-1,0))),IF(AQ37="PT",IF(AV37&lt;PT_First,0,1+INT((AV37-PT_First)/PT_Int)),0))+IF(AND(AJ37&gt;=2,AL37&lt;=AsOfDate),IF(AR37="FT",IF(AW37&lt;FT_First,0,IF(AW37&lt;FT_Y5,1+INT((AW37-FT_First)/FT_Int1),FT_PreY5+FT_PerYear*INT((AW37-FT_Y5)/12)+FT_AnnivDays+INT(MOD(AW37-FT_Y5,12)/FT_Int2)-IF(EDATE(AI37,FT_Y5)&lt;PolicyDate,FT_AnnivDays-1,0))),IF(AR37="PT",IF(AW37&lt;PT_First,0,1+INT((AW37-PT_First)/PT_Int)),0))-IF(AR37="FT",IF(AV37&lt;FT_First,0,IF(AV37&lt;FT_Y5,1+INT((AV37-FT_First)/FT_Int1),FT_PreY5+FT_PerYear*INT((AV37-FT_Y5)/12)+FT_AnnivDays+INT(MOD(AV37-FT_Y5,12)/FT_Int2)-IF(EDATE(AI37,FT_Y5)&lt;PolicyDate,FT_AnnivDays-1,0))),IF(AR37="PT",IF(AV37&lt;PT_First,0,1+INT((AV37-PT_First)/PT_Int)),0)),0)+IF(AND(AJ37&gt;=3,AM37&lt;=AsOfDate),IF(AS37="FT",IF(AU37&lt;FT_First,0,IF(AU37&lt;FT_Y5,1+INT((AU37-FT_First)/FT_Int1),FT_PreY5+FT_PerYear*INT((AU37-FT_Y5)/12)+FT_AnnivDays+INT(MOD(AU37-FT_Y5,12)/FT_Int2)-IF(EDATE(AI37,FT_Y5)&lt;PolicyDate,FT_AnnivDays-1,0))),IF(AS37="PT",IF(AU37&lt;PT_First,0,1+INT((AU37-PT_First)/PT_Int)),0))-IF(AS37="FT",IF(AW37&lt;FT_First,0,IF(AW37&lt;FT_Y5,1+INT((AW37-FT_First)/FT_Int1),FT_PreY5+FT_PerYear*INT((AW37-FT_Y5)/12)+FT_AnnivDays+INT(MOD(AW37-FT_Y5,12)/FT_Int2)-IF(EDATE(AI37,FT_Y5)&lt;PolicyDate,FT_AnnivDays-1,0))),IF(AS37="PT",IF(AW37&lt;PT_First,0,1+INT((AW37-PT_First)/PT_Int)),0)),0))</f>
        <v/>
      </c>
      <c r="BB37" s="16" t="str">
        <f aca="false">IF(AH37=0,"",IF(AQ37="FT",IF(AY37&lt;FT_First,0,IF(AY37&lt;FT_Y5,1+INT((AY37-FT_First)/FT_Int1),FT_PreY5+FT_PerYear*INT((AY37-FT_Y5)/12)+FT_AnnivDays+INT(MOD(AY37-FT_Y5,12)/FT_Int2)-IF(EDATE(AI37,FT_Y5)&lt;PolicyDate,FT_AnnivDays-1,0))),IF(AQ37="PT",IF(AY37&lt;PT_First,0,1+INT((AY37-PT_First)/PT_Int)),0))+IF(AND(AJ37&gt;=2,AL37&lt;=PFYDate),IF(AR37="FT",IF(AZ37&lt;FT_First,0,IF(AZ37&lt;FT_Y5,1+INT((AZ37-FT_First)/FT_Int1),FT_PreY5+FT_PerYear*INT((AZ37-FT_Y5)/12)+FT_AnnivDays+INT(MOD(AZ37-FT_Y5,12)/FT_Int2)-IF(EDATE(AI37,FT_Y5)&lt;PolicyDate,FT_AnnivDays-1,0))),IF(AR37="PT",IF(AZ37&lt;PT_First,0,1+INT((AZ37-PT_First)/PT_Int)),0))-IF(AR37="FT",IF(AY37&lt;FT_First,0,IF(AY37&lt;FT_Y5,1+INT((AY37-FT_First)/FT_Int1),FT_PreY5+FT_PerYear*INT((AY37-FT_Y5)/12)+FT_AnnivDays+INT(MOD(AY37-FT_Y5,12)/FT_Int2)-IF(EDATE(AI37,FT_Y5)&lt;PolicyDate,FT_AnnivDays-1,0))),IF(AR37="PT",IF(AY37&lt;PT_First,0,1+INT((AY37-PT_First)/PT_Int)),0)),0)+IF(AND(AJ37&gt;=3,AM37&lt;=PFYDate),IF(AS37="FT",IF(AX37&lt;FT_First,0,IF(AX37&lt;FT_Y5,1+INT((AX37-FT_First)/FT_Int1),FT_PreY5+FT_PerYear*INT((AX37-FT_Y5)/12)+FT_AnnivDays+INT(MOD(AX37-FT_Y5,12)/FT_Int2)-IF(EDATE(AI37,FT_Y5)&lt;PolicyDate,FT_AnnivDays-1,0))),IF(AS37="PT",IF(AX37&lt;PT_First,0,1+INT((AX37-PT_First)/PT_Int)),0))-IF(AS37="FT",IF(AZ37&lt;FT_First,0,IF(AZ37&lt;FT_Y5,1+INT((AZ37-FT_First)/FT_Int1),FT_PreY5+FT_PerYear*INT((AZ37-FT_Y5)/12)+FT_AnnivDays+INT(MOD(AZ37-FT_Y5,12)/FT_Int2)-IF(EDATE(AI37,FT_Y5)&lt;PolicyDate,FT_AnnivDays-1,0))),IF(AS37="PT",IF(AZ37&lt;PT_First,0,1+INT((AZ37-PT_First)/PT_Int)),0)),0))</f>
        <v/>
      </c>
      <c r="BC37" s="16" t="str">
        <f aca="false">IF(AH37=0,"",IF(AT37="FT",IF(AU37&lt;FT_First,FT_First,IF(AU37&lt;FT_Y5,MIN(FT_Y5,FT_First+FT_Int1*(INT((AU37-FT_First)/FT_Int1)+1)),FT_Y5+12*INT((AU37-FT_Y5)/12)+FT_Int2*(INT(MOD(AU37-FT_Y5,12)/FT_Int2)+1))),IF(AT37="PT",IF(AU37&lt;PT_First,PT_First,PT_First+PT_Int*(INT((AU37-PT_First)/PT_Int)+1)),"")))</f>
        <v/>
      </c>
      <c r="BD37" s="16" t="str">
        <f aca="false">IF(AH37=0,"",IF(NOT(LH_Ready),0,COUNTIFS(INDEX(LH_Data,0,LH_ColFirst),$A37,INDEX(LH_Data,0,LH_ColSur),$B37,INDEX(LH_Data,0,LH_ColCat),BonusCat)))</f>
        <v/>
      </c>
      <c r="BE37" s="16" t="str">
        <f aca="false">IF(AH37=0,"",IF(OR(NOT(LH_Ready),BD37=0),0,SUMPRODUCT(MAX((INDEX(LH_Data,0,LH_ColFirst)=$A37)*(INDEX(LH_Data,0,LH_ColSur)=$B37)*(INDEX(LH_Data,0,LH_ColCat)=BonusCat)*ROW(LH_Data)))))</f>
        <v/>
      </c>
      <c r="BF37" s="16" t="str">
        <f aca="false">IF(AH37=0,"",IF(EOMONTH(AsOfDate,-1)&lt;AI37,-1,12*(YEAR(EOMONTH(AsOfDate,-1))-YEAR(AI37))+MONTH(EOMONTH(AsOfDate,-1))-MONTH(AI37)-IF(DAY(EOMONTH(AsOfDate,-1))&lt;MIN(DAY(AI37),DAY(EOMONTH(EOMONTH(AsOfDate,-1),0))),1,0)))</f>
        <v/>
      </c>
      <c r="BG37" s="16" t="str">
        <f aca="false">IF(AH37=0,"",IF(OR(AJ37&lt;2,AL37&gt;EOMONTH(AsOfDate,-1)),BF37,IF((AL37-1)&lt;AI37,-1,12*(YEAR((AL37-1))-YEAR(AI37))+MONTH((AL37-1))-MONTH(AI37)-IF(DAY((AL37-1))&lt;MIN(DAY(AI37),DAY(EOMONTH((AL37-1),0))),1,0))))</f>
        <v/>
      </c>
      <c r="BH37" s="16" t="str">
        <f aca="false">IF(AH37=0,"",IF(OR(AJ37&lt;3,AM37&gt;EOMONTH(AsOfDate,-1)),BF37,IF((AM37-1)&lt;AI37,-1,12*(YEAR((AM37-1))-YEAR(AI37))+MONTH((AM37-1))-MONTH(AI37)-IF(DAY((AM37-1))&lt;MIN(DAY(AI37),DAY(EOMONTH((AM37-1),0))),1,0))))</f>
        <v/>
      </c>
      <c r="BI37" s="16" t="str">
        <f aca="false">IF(AH37=0,"",IF(AQ37="FT",IF(BG37&lt;FT_First,0,IF(BG37&lt;FT_Y5,1+INT((BG37-FT_First)/FT_Int1),FT_PreY5+FT_PerYear*INT((BG37-FT_Y5)/12)+FT_AnnivDays+INT(MOD(BG37-FT_Y5,12)/FT_Int2)-IF(EDATE(AI37,FT_Y5)&lt;PolicyDate,FT_AnnivDays-1,0))),IF(AQ37="PT",IF(BG37&lt;PT_First,0,1+INT((BG37-PT_First)/PT_Int)),0))+IF(AND(AJ37&gt;=2,AL37&lt;=EOMONTH(AsOfDate,-1)),IF(AR37="FT",IF(BH37&lt;FT_First,0,IF(BH37&lt;FT_Y5,1+INT((BH37-FT_First)/FT_Int1),FT_PreY5+FT_PerYear*INT((BH37-FT_Y5)/12)+FT_AnnivDays+INT(MOD(BH37-FT_Y5,12)/FT_Int2)-IF(EDATE(AI37,FT_Y5)&lt;PolicyDate,FT_AnnivDays-1,0))),IF(AR37="PT",IF(BH37&lt;PT_First,0,1+INT((BH37-PT_First)/PT_Int)),0))-IF(AR37="FT",IF(BG37&lt;FT_First,0,IF(BG37&lt;FT_Y5,1+INT((BG37-FT_First)/FT_Int1),FT_PreY5+FT_PerYear*INT((BG37-FT_Y5)/12)+FT_AnnivDays+INT(MOD(BG37-FT_Y5,12)/FT_Int2)-IF(EDATE(AI37,FT_Y5)&lt;PolicyDate,FT_AnnivDays-1,0))),IF(AR37="PT",IF(BG37&lt;PT_First,0,1+INT((BG37-PT_First)/PT_Int)),0)),0)+IF(AND(AJ37&gt;=3,AM37&lt;=EOMONTH(AsOfDate,-1)),IF(AS37="FT",IF(BF37&lt;FT_First,0,IF(BF37&lt;FT_Y5,1+INT((BF37-FT_First)/FT_Int1),FT_PreY5+FT_PerYear*INT((BF37-FT_Y5)/12)+FT_AnnivDays+INT(MOD(BF37-FT_Y5,12)/FT_Int2)-IF(EDATE(AI37,FT_Y5)&lt;PolicyDate,FT_AnnivDays-1,0))),IF(AS37="PT",IF(BF37&lt;PT_First,0,1+INT((BF37-PT_First)/PT_Int)),0))-IF(AS37="FT",IF(BH37&lt;FT_First,0,IF(BH37&lt;FT_Y5,1+INT((BH37-FT_First)/FT_Int1),FT_PreY5+FT_PerYear*INT((BH37-FT_Y5)/12)+FT_AnnivDays+INT(MOD(BH37-FT_Y5,12)/FT_Int2)-IF(EDATE(AI37,FT_Y5)&lt;PolicyDate,FT_AnnivDays-1,0))),IF(AS37="PT",IF(BH37&lt;PT_First,0,1+INT((BH37-PT_First)/PT_Int)),0)),0))</f>
        <v/>
      </c>
      <c r="BJ37" s="16" t="str">
        <f aca="false">IF(AH37=0,"",IF(AT37="FT",IF(AU37&lt;FT_First,"",IF(AU37&lt;FT_Y5,FT_First+FT_Int1*INT((AU37-FT_First)/FT_Int1),FT_Y5+FT_Int2*INT((AU37-FT_Y5)/FT_Int2))),IF(AT37="PT",IF(AU37&lt;PT_First,"",PT_First+PT_Int*INT((AU37-PT_First)/PT_Int)),"")))</f>
        <v/>
      </c>
      <c r="BK37" s="16" t="str">
        <f aca="false">IF(AH37=0,"",IF((SchemeStart-1)&lt;AI37,-1,12*(YEAR((SchemeStart-1))-YEAR(AI37))+MONTH((SchemeStart-1))-MONTH(AI37)-IF(DAY((SchemeStart-1))&lt;MIN(DAY(AI37),DAY(EOMONTH((SchemeStart-1),0))),1,0)))</f>
        <v/>
      </c>
      <c r="BL37" s="16" t="str">
        <f aca="false">IF(AH37=0,"",IF(OR(AJ37&lt;2,AL37&gt;(SchemeStart-1)),BK37,IF((AL37-1)&lt;AI37,-1,12*(YEAR((AL37-1))-YEAR(AI37))+MONTH((AL37-1))-MONTH(AI37)-IF(DAY((AL37-1))&lt;MIN(DAY(AI37),DAY(EOMONTH((AL37-1),0))),1,0))))</f>
        <v/>
      </c>
      <c r="BM37" s="16" t="str">
        <f aca="false">IF(AH37=0,"",IF(OR(AJ37&lt;3,AM37&gt;(SchemeStart-1)),BK37,IF((AM37-1)&lt;AI37,-1,12*(YEAR((AM37-1))-YEAR(AI37))+MONTH((AM37-1))-MONTH(AI37)-IF(DAY((AM37-1))&lt;MIN(DAY(AI37),DAY(EOMONTH((AM37-1),0))),1,0))))</f>
        <v/>
      </c>
      <c r="BN37" s="16" t="str">
        <f aca="false">IF(AH37=0,"",IF(AQ37="FT",IF(BL37&lt;FT_First,0,IF(BL37&lt;FT_Y5,1+INT((BL37-FT_First)/FT_Int1),FT_PreY5+FT_PerYear*INT((BL37-FT_Y5)/12)+FT_AnnivDays+INT(MOD(BL37-FT_Y5,12)/FT_Int2)-IF(EDATE(AI37,FT_Y5)&lt;PolicyDate,FT_AnnivDays-1,0))),IF(AQ37="PT",IF(BL37&lt;PT_First,0,1+INT((BL37-PT_First)/PT_Int)),0))+IF(AND(AJ37&gt;=2,AL37&lt;=(SchemeStart-1)),IF(AR37="FT",IF(BM37&lt;FT_First,0,IF(BM37&lt;FT_Y5,1+INT((BM37-FT_First)/FT_Int1),FT_PreY5+FT_PerYear*INT((BM37-FT_Y5)/12)+FT_AnnivDays+INT(MOD(BM37-FT_Y5,12)/FT_Int2)-IF(EDATE(AI37,FT_Y5)&lt;PolicyDate,FT_AnnivDays-1,0))),IF(AR37="PT",IF(BM37&lt;PT_First,0,1+INT((BM37-PT_First)/PT_Int)),0))-IF(AR37="FT",IF(BL37&lt;FT_First,0,IF(BL37&lt;FT_Y5,1+INT((BL37-FT_First)/FT_Int1),FT_PreY5+FT_PerYear*INT((BL37-FT_Y5)/12)+FT_AnnivDays+INT(MOD(BL37-FT_Y5,12)/FT_Int2)-IF(EDATE(AI37,FT_Y5)&lt;PolicyDate,FT_AnnivDays-1,0))),IF(AR37="PT",IF(BL37&lt;PT_First,0,1+INT((BL37-PT_First)/PT_Int)),0)),0)+IF(AND(AJ37&gt;=3,AM37&lt;=(SchemeStart-1)),IF(AS37="FT",IF(BK37&lt;FT_First,0,IF(BK37&lt;FT_Y5,1+INT((BK37-FT_First)/FT_Int1),FT_PreY5+FT_PerYear*INT((BK37-FT_Y5)/12)+FT_AnnivDays+INT(MOD(BK37-FT_Y5,12)/FT_Int2)-IF(EDATE(AI37,FT_Y5)&lt;PolicyDate,FT_AnnivDays-1,0))),IF(AS37="PT",IF(BK37&lt;PT_First,0,1+INT((BK37-PT_First)/PT_Int)),0))-IF(AS37="FT",IF(BM37&lt;FT_First,0,IF(BM37&lt;FT_Y5,1+INT((BM37-FT_First)/FT_Int1),FT_PreY5+FT_PerYear*INT((BM37-FT_Y5)/12)+FT_AnnivDays+INT(MOD(BM37-FT_Y5,12)/FT_Int2)-IF(EDATE(AI37,FT_Y5)&lt;PolicyDate,FT_AnnivDays-1,0))),IF(AS37="PT",IF(BM37&lt;PT_First,0,1+INT((BM37-PT_First)/PT_Int)),0)),0))</f>
        <v/>
      </c>
      <c r="BO37" s="0" t="str">
        <f aca="false">IF(LEN($A37&amp;$B37)=0,"",$A37&amp;" "&amp;$B37)</f>
        <v/>
      </c>
    </row>
    <row r="38" customFormat="false" ht="15" hidden="false" customHeight="false" outlineLevel="0" collapsed="false">
      <c r="A38" s="12"/>
      <c r="B38" s="12"/>
      <c r="C38" s="12"/>
      <c r="D38" s="13"/>
      <c r="E38" s="14" t="str">
        <f aca="false">IF(OR(AH38=0,$D38=""),"",DATE(YEAR(AsOfDate)+IF(DATE(YEAR(AsOfDate),MONTH($D38),DAY($D38))&lt;=AsOfDate,1,0),MONTH($D38),DAY($D38)))</f>
        <v/>
      </c>
      <c r="F38" s="13"/>
      <c r="G38" s="13"/>
      <c r="H38" s="13"/>
      <c r="I38" s="13"/>
      <c r="J38" s="13"/>
      <c r="K38" s="14" t="str">
        <f aca="false">IF(AH38=0,"",DATE(YEAR(AsOfDate)+IF(DATE(YEAR(AsOfDate),MONTH(AI38),DAY(AI38))&lt;=AsOfDate,1,0),MONTH(AI38),DAY(AI38)))</f>
        <v/>
      </c>
      <c r="L38" s="15" t="str">
        <f aca="false">IF(AH38=0,"",ROUND((AsOfDate-AI38)/365.25,1))</f>
        <v/>
      </c>
      <c r="M38" s="16" t="str">
        <f aca="false">IF(AH38=0,"",IF(AsOfDate&lt;AI38,"-",DATEDIF(AI38,AsOfDate,"y")&amp;"y "&amp;DATEDIF(AI38,AsOfDate,"ym")&amp;"m "&amp;DATEDIF(AI38,AsOfDate,"md")&amp;"d"))</f>
        <v/>
      </c>
      <c r="N38" s="17" t="str">
        <f aca="false">IF(AH38=0,"",O38*HoursPerDay)</f>
        <v/>
      </c>
      <c r="O38" s="17" t="str">
        <f aca="false">IF(AH38=0,"",MAX(0,BA38-BN38))</f>
        <v/>
      </c>
      <c r="P38" s="18"/>
      <c r="Q38" s="16" t="str">
        <f aca="false">IF(AH38=0,"",IF(AJ38&lt;2,"",AN38&amp;" to "&amp;AO38&amp;" on "&amp;TEXT(AL38,"dd/mm/yyyy")&amp;IF(AL38&gt;AsOfDate," (future)",IF(AQ38=AR38,"",IF(AR38="None"," - STOPPED accruing",IF(AQ38="None"," - commencement for Bonus Leave"," - pathway changed"))))&amp;IF(AJ38&lt;3,"","; "&amp;AO38&amp;" to "&amp;AP38&amp;" on "&amp;TEXT(AM38,"dd/mm/yyyy")&amp;IF(AM38&gt;AsOfDate," (future)",IF(AR38=AS38,"",IF(AS38="None"," - STOPPED accruing",IF(AR38="None"," - commencement for Bonus Leave"," - pathway changed")))))))</f>
        <v/>
      </c>
      <c r="R38" s="16" t="str">
        <f aca="false">IF(AH38=0,"",IF(AT38="None",IF(O38&gt;0,"No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IF(AH38=0,"",IF(AT38="None","",EDATE(AI38,BC38)))</f>
        <v/>
      </c>
      <c r="T38" s="17" t="str">
        <f aca="false">IF(AH38=0,"",IF(NOT(LH_Ready),"",IF(AI38&gt;PFYDate,0,IF(LH_ColPeriod=0,W38-U38+V38,SUMIFS(INDEX(LH_Data,0,LH_ColAcc),INDEX(LH_Data,0,LH_ColFirst),$A38,INDEX(LH_Data,0,LH_ColSur),$B38,INDEX(LH_Data,0,LH_ColCat),BonusCat,INDEX(LH_Data,0,LH_ColPeriod),LH_OpenLabel)*UnitFactor))))</f>
        <v/>
      </c>
      <c r="U38" s="17" t="str">
        <f aca="false">IF(AH38=0,"",IF(NOT(LH_Ready),"",SUMIFS(INDEX(LH_Data,0,LH_ColAcc),INDEX(LH_Data,0,LH_ColFirst),$A38,INDEX(LH_Data,0,LH_ColSur),$B38,INDEX(LH_Data,0,LH_ColCat),BonusCat,INDEX(LH_Data,0,LH_ColStart),"&gt;="&amp;AI38)*UnitFactor))</f>
        <v/>
      </c>
      <c r="V38" s="17" t="str">
        <f aca="false">IF(AH38=0,"",IF(NOT(LH_Ready),"",SUMIFS(INDEX(LH_Data,0,LH_ColTaken),INDEX(LH_Data,0,LH_ColFirst),$A38,INDEX(LH_Data,0,LH_ColSur),$B38,INDEX(LH_Data,0,LH_ColCat),BonusCat,INDEX(LH_Data,0,LH_ColStart),"&gt;="&amp;AI38)*UnitFactor))</f>
        <v/>
      </c>
      <c r="W38" s="17" t="str">
        <f aca="false">IF(AH38=0,"",IF(NOT(LH_Ready),"",IF(BE38=0,0,INDEX(INDEX(LH_Data,0,LH_ColClose),BE38-1)*UnitFactor)))</f>
        <v/>
      </c>
      <c r="X38" s="17" t="str">
        <f aca="false">IF(AH38=0,"",(MAX(0,BA38-BN38)-MAX(0,BB38-BN38))*HoursPerDay)</f>
        <v/>
      </c>
      <c r="Y38" s="17" t="str">
        <f aca="false">IF(AH38=0,"",IF(NOT(LH_Ready),"",IF(BD38=0,N38,IF(PFYDate&lt;$F38,N38-N(T38)-N(U38),X38-N(U38)))))</f>
        <v/>
      </c>
      <c r="Z38" s="16" t="str">
        <f aca="false">IF(OR(AH38=0,Y38=""),"",IF(Y38&gt;0,"Yes","No"))</f>
        <v/>
      </c>
      <c r="AA38" s="16" t="str">
        <f aca="false">IF(AH38=0,IF(LEN($A38&amp;$B38)=0,"","FIX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month")&amp;IF(BD38=0,";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EH)",""),IF(AT38="None",R38,"Not yet - first day on "&amp;TEXT(S38,"dd/mm/yyyy")))))))))</f>
        <v/>
      </c>
      <c r="AB38" s="17" t="str">
        <f aca="false">IF(OR(AH38=0,T38=""),"",MAX(0,BB38-BN38)*HoursPerDay-T38)</f>
        <v/>
      </c>
      <c r="AC38" s="16" t="str">
        <f aca="false">IF(AH38=0,"",BD38)</f>
        <v/>
      </c>
      <c r="AD38" s="16" t="str">
        <f aca="false">IF(AH38=0,"",TRIM(IF(OR(ISTEXT($F38),ISTEXT($H38),ISTEXT($I38),ISTEXT($G38),ISTEXT($J38),ISTEXT($D38)),"A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J38&gt;=1,IF(AJ38&gt;=3,AP38,IF(AJ38=2,AO38,AN38))&lt;&gt;IF($C38="","",IF(OR(ISNUMBER(SEARCH("full",$C38)),UPPER(TRIM($C38))="FT",UPPER(TRIM($C38))="FTE"),"Full-Time",IF(OR(ISNUMBER(SEARCH("part",$C38)),UPPER(TRIM($C38))="PT",UPPER(TRIM($C38))="PTE"),"Part-Time",IF(OR(ISNUMBER(SEARCH("cas",$C38)),UPPER(TRIM($C38))="CAS"),"Casual","Unknown"))))),"EmploymentType does not match latest start date ("&amp;IF(AJ38&gt;=3,AP38,IF(AJ38=2,AO38,AN38))&amp;"). ","")&amp;IF(AND(AJ38&gt;=1,AK38&lt;&gt;$F38),"Earliest type date should equal StartDate. ","")&amp;IF(AND(AJ38&gt;=2,AK38=AL38),"Two types start on the same date. ","")&amp;IF(AND(OR(ISNUMBER(SEARCH("part",$C38)),UPPER(TRIM($C38))="PT",UPPER(TRIM($C38))="PTE"),$P38=""),"Part-time: enter PT Hrs/Week (blank = 24+). ","")))</f>
        <v/>
      </c>
      <c r="AE38" s="17" t="str">
        <f aca="false">IF(AH38=0,"",O38-MAX(0,BI38-BN38))</f>
        <v/>
      </c>
      <c r="AF38" s="14" t="str">
        <f aca="false">IF(OR(AH38=0,AE38="",N(AE38)=0,BJ38=""),"",EDATE(AI38,BJ38))</f>
        <v/>
      </c>
      <c r="AG38" s="12"/>
      <c r="AH38" s="16" t="n">
        <f aca="false">IF(OR(LEN($A38&amp;$B38)=0,$F38=""),0,1)</f>
        <v>0</v>
      </c>
      <c r="AI38" s="14" t="str">
        <f aca="false">IF(AH38=0,"",IF($J38&lt;&gt;"",$J38,IF(OR(CasualCounts="Yes",COUNT($G38:$I38)=0,COUNT($H38:$I38)=0),$F38,MIN($H38:$I38))))</f>
        <v/>
      </c>
      <c r="AJ38" s="16" t="str">
        <f aca="false">IF(AH38=0,"",COUNT($G38:$I38))</f>
        <v/>
      </c>
      <c r="AK38" s="14" t="str">
        <f aca="false">IF(AH38=0,"",IFERROR(SMALL($G38:$I38,1),""))</f>
        <v/>
      </c>
      <c r="AL38" s="14" t="str">
        <f aca="false">IF(AH38=0,"",IFERROR(SMALL($G38:$I38,2),""))</f>
        <v/>
      </c>
      <c r="AM38" s="14" t="str">
        <f aca="false">IF(AH38=0,"",IFERROR(SMALL($G38:$I38,3),""))</f>
        <v/>
      </c>
      <c r="AN38" s="16" t="str">
        <f aca="false">IF(AH38=0,"",IF(AK38="","",IF(AK38=$H38,"Part-Time",IF(AK38=$I38,"Full-Time","Casual"))))</f>
        <v/>
      </c>
      <c r="AO38" s="16" t="str">
        <f aca="false">IF(AH38=0,"",IF(AL38="","",IF(AL38=$H38,"Part-Time",IF(AL38=$I38,"Full-Time","Casual"))))</f>
        <v/>
      </c>
      <c r="AP38" s="16" t="str">
        <f aca="false">IF(AH38=0,"",IF(AM38="","",IF(AM38=$H38,"Part-Time",IF(AM38=$I38,"Full-Time","Casual"))))</f>
        <v/>
      </c>
      <c r="AQ38" s="16" t="str">
        <f aca="false">IF(AH38=0,"",IF(AJ38=0,IF(OR(ISNUMBER(SEARCH("full",$C38)),UPPER(TRIM($C38))="FT",UPPER(TRIM($C38))="FTE"),"FT",IF(AND(OR(ISNUMBER(SEARCH("part",$C38)),UPPER(TRIM($C38))="PT",UPPER(TRIM($C38))="PTE"),OR($P38="",N($P38)&gt;=PT_MinHours)),"PT","None")),IF(OR(ISNUMBER(SEARCH("full",AN38)),UPPER(TRIM(AN38))="FT",UPPER(TRIM(AN38))="FTE"),"FT",IF(AND(OR(ISNUMBER(SEARCH("part",AN38)),UPPER(TRIM(AN38))="PT",UPPER(TRIM(AN38))="PTE"),OR($P38="",N($P38)&gt;=PT_MinHours)),"PT","None"))))</f>
        <v/>
      </c>
      <c r="AR38" s="16" t="str">
        <f aca="false">IF(AH38=0,"",IF(AJ38&lt;2,"",IF(OR(ISNUMBER(SEARCH("full",AO38)),UPPER(TRIM(AO38))="FT",UPPER(TRIM(AO38))="FTE"),"FT",IF(AND(OR(ISNUMBER(SEARCH("part",AO38)),UPPER(TRIM(AO38))="PT",UPPER(TRIM(AO38))="PTE"),OR($P38="",N($P38)&gt;=PT_MinHours)),"PT","None"))))</f>
        <v/>
      </c>
      <c r="AS38" s="16" t="str">
        <f aca="false">IF(AH38=0,"",IF(AJ38&lt;3,"",IF(OR(ISNUMBER(SEARCH("full",AP38)),UPPER(TRIM(AP38))="FT",UPPER(TRIM(AP38))="FTE"),"FT",IF(AND(OR(ISNUMBER(SEARCH("part",AP38)),UPPER(TRIM(AP38))="PT",UPPER(TRIM(AP38))="PTE"),OR($P38="",N($P38)&gt;=PT_MinHours)),"PT","None"))))</f>
        <v/>
      </c>
      <c r="AT38" s="16" t="str">
        <f aca="false">IF(AH38=0,"",IF(AND(AJ38&gt;=3,AM38&lt;=AsOfDate),AS38,IF(AND(AJ38&gt;=2,AL38&lt;=AsOfDate),AR38,AQ38)))</f>
        <v/>
      </c>
      <c r="AU38" s="16" t="str">
        <f aca="false">IF(AH38=0,"",IF(AsOfDate&lt;AI38,-1,12*(YEAR(AsOfDate)-YEAR(AI38))+MONTH(AsOfDate)-MONTH(AI38)-IF(DAY(AsOfDate)&lt;MIN(DAY(AI38),DAY(EOMONTH(AsOfDate,0))),1,0)))</f>
        <v/>
      </c>
      <c r="AV38" s="16" t="str">
        <f aca="false">IF(AH38=0,"",IF(OR(AJ38&lt;2,AL38&gt;AsOfDate),AU38,IF((AL38-1)&lt;AI38,-1,12*(YEAR((AL38-1))-YEAR(AI38))+MONTH((AL38-1))-MONTH(AI38)-IF(DAY((AL38-1))&lt;MIN(DAY(AI38),DAY(EOMONTH((AL38-1),0))),1,0))))</f>
        <v/>
      </c>
      <c r="AW38" s="16" t="str">
        <f aca="false">IF(AH38=0,"",IF(OR(AJ38&lt;3,AM38&gt;AsOfDate),AU38,IF((AM38-1)&lt;AI38,-1,12*(YEAR((AM38-1))-YEAR(AI38))+MONTH((AM38-1))-MONTH(AI38)-IF(DAY((AM38-1))&lt;MIN(DAY(AI38),DAY(EOMONTH((AM38-1),0))),1,0))))</f>
        <v/>
      </c>
      <c r="AX38" s="16" t="str">
        <f aca="false">IF(AH38=0,"",IF(PFYDate&lt;AI38,-1,12*(YEAR(PFYDate)-YEAR(AI38))+MONTH(PFYDate)-MONTH(AI38)-IF(DAY(PFYDate)&lt;MIN(DAY(AI38),DAY(EOMONTH(PFYDate,0))),1,0)))</f>
        <v/>
      </c>
      <c r="AY38" s="16" t="str">
        <f aca="false">IF(AH38=0,"",IF(OR(AJ38&lt;2,AL38&gt;PFYDate),AX38,IF((AL38-1)&lt;AI38,-1,12*(YEAR((AL38-1))-YEAR(AI38))+MONTH((AL38-1))-MONTH(AI38)-IF(DAY((AL38-1))&lt;MIN(DAY(AI38),DAY(EOMONTH((AL38-1),0))),1,0))))</f>
        <v/>
      </c>
      <c r="AZ38" s="16" t="str">
        <f aca="false">IF(AH38=0,"",IF(OR(AJ38&lt;3,AM38&gt;PFYDate),AX38,IF((AM38-1)&lt;AI38,-1,12*(YEAR((AM38-1))-YEAR(AI38))+MONTH((AM38-1))-MONTH(AI38)-IF(DAY((AM38-1))&lt;MIN(DAY(AI38),DAY(EOMONTH((AM38-1),0))),1,0))))</f>
        <v/>
      </c>
      <c r="BA38" s="16" t="str">
        <f aca="false">IF(AH38=0,"",IF(AQ38="FT",IF(AV38&lt;FT_First,0,IF(AV38&lt;FT_Y5,1+INT((AV38-FT_First)/FT_Int1),FT_PreY5+FT_PerYear*INT((AV38-FT_Y5)/12)+FT_AnnivDays+INT(MOD(AV38-FT_Y5,12)/FT_Int2)-IF(EDATE(AI38,FT_Y5)&lt;PolicyDate,FT_AnnivDays-1,0))),IF(AQ38="PT",IF(AV38&lt;PT_First,0,1+INT((AV38-PT_First)/PT_Int)),0))+IF(AND(AJ38&gt;=2,AL38&lt;=AsOfDate),IF(AR38="FT",IF(AW38&lt;FT_First,0,IF(AW38&lt;FT_Y5,1+INT((AW38-FT_First)/FT_Int1),FT_PreY5+FT_PerYear*INT((AW38-FT_Y5)/12)+FT_AnnivDays+INT(MOD(AW38-FT_Y5,12)/FT_Int2)-IF(EDATE(AI38,FT_Y5)&lt;PolicyDate,FT_AnnivDays-1,0))),IF(AR38="PT",IF(AW38&lt;PT_First,0,1+INT((AW38-PT_First)/PT_Int)),0))-IF(AR38="FT",IF(AV38&lt;FT_First,0,IF(AV38&lt;FT_Y5,1+INT((AV38-FT_First)/FT_Int1),FT_PreY5+FT_PerYear*INT((AV38-FT_Y5)/12)+FT_AnnivDays+INT(MOD(AV38-FT_Y5,12)/FT_Int2)-IF(EDATE(AI38,FT_Y5)&lt;PolicyDate,FT_AnnivDays-1,0))),IF(AR38="PT",IF(AV38&lt;PT_First,0,1+INT((AV38-PT_First)/PT_Int)),0)),0)+IF(AND(AJ38&gt;=3,AM38&lt;=AsOfDate),IF(AS38="FT",IF(AU38&lt;FT_First,0,IF(AU38&lt;FT_Y5,1+INT((AU38-FT_First)/FT_Int1),FT_PreY5+FT_PerYear*INT((AU38-FT_Y5)/12)+FT_AnnivDays+INT(MOD(AU38-FT_Y5,12)/FT_Int2)-IF(EDATE(AI38,FT_Y5)&lt;PolicyDate,FT_AnnivDays-1,0))),IF(AS38="PT",IF(AU38&lt;PT_First,0,1+INT((AU38-PT_First)/PT_Int)),0))-IF(AS38="FT",IF(AW38&lt;FT_First,0,IF(AW38&lt;FT_Y5,1+INT((AW38-FT_First)/FT_Int1),FT_PreY5+FT_PerYear*INT((AW38-FT_Y5)/12)+FT_AnnivDays+INT(MOD(AW38-FT_Y5,12)/FT_Int2)-IF(EDATE(AI38,FT_Y5)&lt;PolicyDate,FT_AnnivDays-1,0))),IF(AS38="PT",IF(AW38&lt;PT_First,0,1+INT((AW38-PT_First)/PT_Int)),0)),0))</f>
        <v/>
      </c>
      <c r="BB38" s="16" t="str">
        <f aca="false">IF(AH38=0,"",IF(AQ38="FT",IF(AY38&lt;FT_First,0,IF(AY38&lt;FT_Y5,1+INT((AY38-FT_First)/FT_Int1),FT_PreY5+FT_PerYear*INT((AY38-FT_Y5)/12)+FT_AnnivDays+INT(MOD(AY38-FT_Y5,12)/FT_Int2)-IF(EDATE(AI38,FT_Y5)&lt;PolicyDate,FT_AnnivDays-1,0))),IF(AQ38="PT",IF(AY38&lt;PT_First,0,1+INT((AY38-PT_First)/PT_Int)),0))+IF(AND(AJ38&gt;=2,AL38&lt;=PFYDate),IF(AR38="FT",IF(AZ38&lt;FT_First,0,IF(AZ38&lt;FT_Y5,1+INT((AZ38-FT_First)/FT_Int1),FT_PreY5+FT_PerYear*INT((AZ38-FT_Y5)/12)+FT_AnnivDays+INT(MOD(AZ38-FT_Y5,12)/FT_Int2)-IF(EDATE(AI38,FT_Y5)&lt;PolicyDate,FT_AnnivDays-1,0))),IF(AR38="PT",IF(AZ38&lt;PT_First,0,1+INT((AZ38-PT_First)/PT_Int)),0))-IF(AR38="FT",IF(AY38&lt;FT_First,0,IF(AY38&lt;FT_Y5,1+INT((AY38-FT_First)/FT_Int1),FT_PreY5+FT_PerYear*INT((AY38-FT_Y5)/12)+FT_AnnivDays+INT(MOD(AY38-FT_Y5,12)/FT_Int2)-IF(EDATE(AI38,FT_Y5)&lt;PolicyDate,FT_AnnivDays-1,0))),IF(AR38="PT",IF(AY38&lt;PT_First,0,1+INT((AY38-PT_First)/PT_Int)),0)),0)+IF(AND(AJ38&gt;=3,AM38&lt;=PFYDate),IF(AS38="FT",IF(AX38&lt;FT_First,0,IF(AX38&lt;FT_Y5,1+INT((AX38-FT_First)/FT_Int1),FT_PreY5+FT_PerYear*INT((AX38-FT_Y5)/12)+FT_AnnivDays+INT(MOD(AX38-FT_Y5,12)/FT_Int2)-IF(EDATE(AI38,FT_Y5)&lt;PolicyDate,FT_AnnivDays-1,0))),IF(AS38="PT",IF(AX38&lt;PT_First,0,1+INT((AX38-PT_First)/PT_Int)),0))-IF(AS38="FT",IF(AZ38&lt;FT_First,0,IF(AZ38&lt;FT_Y5,1+INT((AZ38-FT_First)/FT_Int1),FT_PreY5+FT_PerYear*INT((AZ38-FT_Y5)/12)+FT_AnnivDays+INT(MOD(AZ38-FT_Y5,12)/FT_Int2)-IF(EDATE(AI38,FT_Y5)&lt;PolicyDate,FT_AnnivDays-1,0))),IF(AS38="PT",IF(AZ38&lt;PT_First,0,1+INT((AZ38-PT_First)/PT_Int)),0)),0))</f>
        <v/>
      </c>
      <c r="BC38" s="16" t="str">
        <f aca="false">IF(AH38=0,"",IF(AT38="FT",IF(AU38&lt;FT_First,FT_First,IF(AU38&lt;FT_Y5,MIN(FT_Y5,FT_First+FT_Int1*(INT((AU38-FT_First)/FT_Int1)+1)),FT_Y5+12*INT((AU38-FT_Y5)/12)+FT_Int2*(INT(MOD(AU38-FT_Y5,12)/FT_Int2)+1))),IF(AT38="PT",IF(AU38&lt;PT_First,PT_First,PT_First+PT_Int*(INT((AU38-PT_First)/PT_Int)+1)),"")))</f>
        <v/>
      </c>
      <c r="BD38" s="16" t="str">
        <f aca="false">IF(AH38=0,"",IF(NOT(LH_Ready),0,COUNTIFS(INDEX(LH_Data,0,LH_ColFirst),$A38,INDEX(LH_Data,0,LH_ColSur),$B38,INDEX(LH_Data,0,LH_ColCat),BonusCat)))</f>
        <v/>
      </c>
      <c r="BE38" s="16" t="str">
        <f aca="false">IF(AH38=0,"",IF(OR(NOT(LH_Ready),BD38=0),0,SUMPRODUCT(MAX((INDEX(LH_Data,0,LH_ColFirst)=$A38)*(INDEX(LH_Data,0,LH_ColSur)=$B38)*(INDEX(LH_Data,0,LH_ColCat)=BonusCat)*ROW(LH_Data)))))</f>
        <v/>
      </c>
      <c r="BF38" s="16" t="str">
        <f aca="false">IF(AH38=0,"",IF(EOMONTH(AsOfDate,-1)&lt;AI38,-1,12*(YEAR(EOMONTH(AsOfDate,-1))-YEAR(AI38))+MONTH(EOMONTH(AsOfDate,-1))-MONTH(AI38)-IF(DAY(EOMONTH(AsOfDate,-1))&lt;MIN(DAY(AI38),DAY(EOMONTH(EOMONTH(AsOfDate,-1),0))),1,0)))</f>
        <v/>
      </c>
      <c r="BG38" s="16" t="str">
        <f aca="false">IF(AH38=0,"",IF(OR(AJ38&lt;2,AL38&gt;EOMONTH(AsOfDate,-1)),BF38,IF((AL38-1)&lt;AI38,-1,12*(YEAR((AL38-1))-YEAR(AI38))+MONTH((AL38-1))-MONTH(AI38)-IF(DAY((AL38-1))&lt;MIN(DAY(AI38),DAY(EOMONTH((AL38-1),0))),1,0))))</f>
        <v/>
      </c>
      <c r="BH38" s="16" t="str">
        <f aca="false">IF(AH38=0,"",IF(OR(AJ38&lt;3,AM38&gt;EOMONTH(AsOfDate,-1)),BF38,IF((AM38-1)&lt;AI38,-1,12*(YEAR((AM38-1))-YEAR(AI38))+MONTH((AM38-1))-MONTH(AI38)-IF(DAY((AM38-1))&lt;MIN(DAY(AI38),DAY(EOMONTH((AM38-1),0))),1,0))))</f>
        <v/>
      </c>
      <c r="BI38" s="16" t="str">
        <f aca="false">IF(AH38=0,"",IF(AQ38="FT",IF(BG38&lt;FT_First,0,IF(BG38&lt;FT_Y5,1+INT((BG38-FT_First)/FT_Int1),FT_PreY5+FT_PerYear*INT((BG38-FT_Y5)/12)+FT_AnnivDays+INT(MOD(BG38-FT_Y5,12)/FT_Int2)-IF(EDATE(AI38,FT_Y5)&lt;PolicyDate,FT_AnnivDays-1,0))),IF(AQ38="PT",IF(BG38&lt;PT_First,0,1+INT((BG38-PT_First)/PT_Int)),0))+IF(AND(AJ38&gt;=2,AL38&lt;=EOMONTH(AsOfDate,-1)),IF(AR38="FT",IF(BH38&lt;FT_First,0,IF(BH38&lt;FT_Y5,1+INT((BH38-FT_First)/FT_Int1),FT_PreY5+FT_PerYear*INT((BH38-FT_Y5)/12)+FT_AnnivDays+INT(MOD(BH38-FT_Y5,12)/FT_Int2)-IF(EDATE(AI38,FT_Y5)&lt;PolicyDate,FT_AnnivDays-1,0))),IF(AR38="PT",IF(BH38&lt;PT_First,0,1+INT((BH38-PT_First)/PT_Int)),0))-IF(AR38="FT",IF(BG38&lt;FT_First,0,IF(BG38&lt;FT_Y5,1+INT((BG38-FT_First)/FT_Int1),FT_PreY5+FT_PerYear*INT((BG38-FT_Y5)/12)+FT_AnnivDays+INT(MOD(BG38-FT_Y5,12)/FT_Int2)-IF(EDATE(AI38,FT_Y5)&lt;PolicyDate,FT_AnnivDays-1,0))),IF(AR38="PT",IF(BG38&lt;PT_First,0,1+INT((BG38-PT_First)/PT_Int)),0)),0)+IF(AND(AJ38&gt;=3,AM38&lt;=EOMONTH(AsOfDate,-1)),IF(AS38="FT",IF(BF38&lt;FT_First,0,IF(BF38&lt;FT_Y5,1+INT((BF38-FT_First)/FT_Int1),FT_PreY5+FT_PerYear*INT((BF38-FT_Y5)/12)+FT_AnnivDays+INT(MOD(BF38-FT_Y5,12)/FT_Int2)-IF(EDATE(AI38,FT_Y5)&lt;PolicyDate,FT_AnnivDays-1,0))),IF(AS38="PT",IF(BF38&lt;PT_First,0,1+INT((BF38-PT_First)/PT_Int)),0))-IF(AS38="FT",IF(BH38&lt;FT_First,0,IF(BH38&lt;FT_Y5,1+INT((BH38-FT_First)/FT_Int1),FT_PreY5+FT_PerYear*INT((BH38-FT_Y5)/12)+FT_AnnivDays+INT(MOD(BH38-FT_Y5,12)/FT_Int2)-IF(EDATE(AI38,FT_Y5)&lt;PolicyDate,FT_AnnivDays-1,0))),IF(AS38="PT",IF(BH38&lt;PT_First,0,1+INT((BH38-PT_First)/PT_Int)),0)),0))</f>
        <v/>
      </c>
      <c r="BJ38" s="16" t="str">
        <f aca="false">IF(AH38=0,"",IF(AT38="FT",IF(AU38&lt;FT_First,"",IF(AU38&lt;FT_Y5,FT_First+FT_Int1*INT((AU38-FT_First)/FT_Int1),FT_Y5+FT_Int2*INT((AU38-FT_Y5)/FT_Int2))),IF(AT38="PT",IF(AU38&lt;PT_First,"",PT_First+PT_Int*INT((AU38-PT_First)/PT_Int)),"")))</f>
        <v/>
      </c>
      <c r="BK38" s="16" t="str">
        <f aca="false">IF(AH38=0,"",IF((SchemeStart-1)&lt;AI38,-1,12*(YEAR((SchemeStart-1))-YEAR(AI38))+MONTH((SchemeStart-1))-MONTH(AI38)-IF(DAY((SchemeStart-1))&lt;MIN(DAY(AI38),DAY(EOMONTH((SchemeStart-1),0))),1,0)))</f>
        <v/>
      </c>
      <c r="BL38" s="16" t="str">
        <f aca="false">IF(AH38=0,"",IF(OR(AJ38&lt;2,AL38&gt;(SchemeStart-1)),BK38,IF((AL38-1)&lt;AI38,-1,12*(YEAR((AL38-1))-YEAR(AI38))+MONTH((AL38-1))-MONTH(AI38)-IF(DAY((AL38-1))&lt;MIN(DAY(AI38),DAY(EOMONTH((AL38-1),0))),1,0))))</f>
        <v/>
      </c>
      <c r="BM38" s="16" t="str">
        <f aca="false">IF(AH38=0,"",IF(OR(AJ38&lt;3,AM38&gt;(SchemeStart-1)),BK38,IF((AM38-1)&lt;AI38,-1,12*(YEAR((AM38-1))-YEAR(AI38))+MONTH((AM38-1))-MONTH(AI38)-IF(DAY((AM38-1))&lt;MIN(DAY(AI38),DAY(EOMONTH((AM38-1),0))),1,0))))</f>
        <v/>
      </c>
      <c r="BN38" s="16" t="str">
        <f aca="false">IF(AH38=0,"",IF(AQ38="FT",IF(BL38&lt;FT_First,0,IF(BL38&lt;FT_Y5,1+INT((BL38-FT_First)/FT_Int1),FT_PreY5+FT_PerYear*INT((BL38-FT_Y5)/12)+FT_AnnivDays+INT(MOD(BL38-FT_Y5,12)/FT_Int2)-IF(EDATE(AI38,FT_Y5)&lt;PolicyDate,FT_AnnivDays-1,0))),IF(AQ38="PT",IF(BL38&lt;PT_First,0,1+INT((BL38-PT_First)/PT_Int)),0))+IF(AND(AJ38&gt;=2,AL38&lt;=(SchemeStart-1)),IF(AR38="FT",IF(BM38&lt;FT_First,0,IF(BM38&lt;FT_Y5,1+INT((BM38-FT_First)/FT_Int1),FT_PreY5+FT_PerYear*INT((BM38-FT_Y5)/12)+FT_AnnivDays+INT(MOD(BM38-FT_Y5,12)/FT_Int2)-IF(EDATE(AI38,FT_Y5)&lt;PolicyDate,FT_AnnivDays-1,0))),IF(AR38="PT",IF(BM38&lt;PT_First,0,1+INT((BM38-PT_First)/PT_Int)),0))-IF(AR38="FT",IF(BL38&lt;FT_First,0,IF(BL38&lt;FT_Y5,1+INT((BL38-FT_First)/FT_Int1),FT_PreY5+FT_PerYear*INT((BL38-FT_Y5)/12)+FT_AnnivDays+INT(MOD(BL38-FT_Y5,12)/FT_Int2)-IF(EDATE(AI38,FT_Y5)&lt;PolicyDate,FT_AnnivDays-1,0))),IF(AR38="PT",IF(BL38&lt;PT_First,0,1+INT((BL38-PT_First)/PT_Int)),0)),0)+IF(AND(AJ38&gt;=3,AM38&lt;=(SchemeStart-1)),IF(AS38="FT",IF(BK38&lt;FT_First,0,IF(BK38&lt;FT_Y5,1+INT((BK38-FT_First)/FT_Int1),FT_PreY5+FT_PerYear*INT((BK38-FT_Y5)/12)+FT_AnnivDays+INT(MOD(BK38-FT_Y5,12)/FT_Int2)-IF(EDATE(AI38,FT_Y5)&lt;PolicyDate,FT_AnnivDays-1,0))),IF(AS38="PT",IF(BK38&lt;PT_First,0,1+INT((BK38-PT_First)/PT_Int)),0))-IF(AS38="FT",IF(BM38&lt;FT_First,0,IF(BM38&lt;FT_Y5,1+INT((BM38-FT_First)/FT_Int1),FT_PreY5+FT_PerYear*INT((BM38-FT_Y5)/12)+FT_AnnivDays+INT(MOD(BM38-FT_Y5,12)/FT_Int2)-IF(EDATE(AI38,FT_Y5)&lt;PolicyDate,FT_AnnivDays-1,0))),IF(AS38="PT",IF(BM38&lt;PT_First,0,1+INT((BM38-PT_First)/PT_Int)),0)),0))</f>
        <v/>
      </c>
      <c r="BO38" s="0" t="str">
        <f aca="false">IF(LEN($A38&amp;$B38)=0,"",$A38&amp;" "&amp;$B38)</f>
        <v/>
      </c>
    </row>
    <row r="39" customFormat="false" ht="15" hidden="false" customHeight="false" outlineLevel="0" collapsed="false">
      <c r="A39" s="12"/>
      <c r="B39" s="12"/>
      <c r="C39" s="12"/>
      <c r="D39" s="13"/>
      <c r="E39" s="14" t="str">
        <f aca="false">IF(OR(AH39=0,$D39=""),"",DATE(YEAR(AsOfDate)+IF(DATE(YEAR(AsOfDate),MONTH($D39),DAY($D39))&lt;=AsOfDate,1,0),MONTH($D39),DAY($D39)))</f>
        <v/>
      </c>
      <c r="F39" s="13"/>
      <c r="G39" s="13"/>
      <c r="H39" s="13"/>
      <c r="I39" s="13"/>
      <c r="J39" s="13"/>
      <c r="K39" s="14" t="str">
        <f aca="false">IF(AH39=0,"",DATE(YEAR(AsOfDate)+IF(DATE(YEAR(AsOfDate),MONTH(AI39),DAY(AI39))&lt;=AsOfDate,1,0),MONTH(AI39),DAY(AI39)))</f>
        <v/>
      </c>
      <c r="L39" s="15" t="str">
        <f aca="false">IF(AH39=0,"",ROUND((AsOfDate-AI39)/365.25,1))</f>
        <v/>
      </c>
      <c r="M39" s="16" t="str">
        <f aca="false">IF(AH39=0,"",IF(AsOfDate&lt;AI39,"-",DATEDIF(AI39,AsOfDate,"y")&amp;"y "&amp;DATEDIF(AI39,AsOfDate,"ym")&amp;"m "&amp;DATEDIF(AI39,AsOfDate,"md")&amp;"d"))</f>
        <v/>
      </c>
      <c r="N39" s="17" t="str">
        <f aca="false">IF(AH39=0,"",O39*HoursPerDay)</f>
        <v/>
      </c>
      <c r="O39" s="17" t="str">
        <f aca="false">IF(AH39=0,"",MAX(0,BA39-BN39))</f>
        <v/>
      </c>
      <c r="P39" s="18"/>
      <c r="Q39" s="16" t="str">
        <f aca="false">IF(AH39=0,"",IF(AJ39&lt;2,"",AN39&amp;" to "&amp;AO39&amp;" on "&amp;TEXT(AL39,"dd/mm/yyyy")&amp;IF(AL39&gt;AsOfDate," (future)",IF(AQ39=AR39,"",IF(AR39="None"," - STOPPED accruing",IF(AQ39="None"," - commencement for Bonus Leave"," - pathway changed"))))&amp;IF(AJ39&lt;3,"","; "&amp;AO39&amp;" to "&amp;AP39&amp;" on "&amp;TEXT(AM39,"dd/mm/yyyy")&amp;IF(AM39&gt;AsOfDate," (future)",IF(AR39=AS39,"",IF(AS39="None"," - STOPPED accruing",IF(AR39="None"," - commencement for Bonus Leave"," - pathway changed")))))))</f>
        <v/>
      </c>
      <c r="R39" s="16" t="str">
        <f aca="false">IF(AH39=0,"",IF(AT39="None",IF(O39&gt;0,"No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IF(AH39=0,"",IF(AT39="None","",EDATE(AI39,BC39)))</f>
        <v/>
      </c>
      <c r="T39" s="17" t="str">
        <f aca="false">IF(AH39=0,"",IF(NOT(LH_Ready),"",IF(AI39&gt;PFYDate,0,IF(LH_ColPeriod=0,W39-U39+V39,SUMIFS(INDEX(LH_Data,0,LH_ColAcc),INDEX(LH_Data,0,LH_ColFirst),$A39,INDEX(LH_Data,0,LH_ColSur),$B39,INDEX(LH_Data,0,LH_ColCat),BonusCat,INDEX(LH_Data,0,LH_ColPeriod),LH_OpenLabel)*UnitFactor))))</f>
        <v/>
      </c>
      <c r="U39" s="17" t="str">
        <f aca="false">IF(AH39=0,"",IF(NOT(LH_Ready),"",SUMIFS(INDEX(LH_Data,0,LH_ColAcc),INDEX(LH_Data,0,LH_ColFirst),$A39,INDEX(LH_Data,0,LH_ColSur),$B39,INDEX(LH_Data,0,LH_ColCat),BonusCat,INDEX(LH_Data,0,LH_ColStart),"&gt;="&amp;AI39)*UnitFactor))</f>
        <v/>
      </c>
      <c r="V39" s="17" t="str">
        <f aca="false">IF(AH39=0,"",IF(NOT(LH_Ready),"",SUMIFS(INDEX(LH_Data,0,LH_ColTaken),INDEX(LH_Data,0,LH_ColFirst),$A39,INDEX(LH_Data,0,LH_ColSur),$B39,INDEX(LH_Data,0,LH_ColCat),BonusCat,INDEX(LH_Data,0,LH_ColStart),"&gt;="&amp;AI39)*UnitFactor))</f>
        <v/>
      </c>
      <c r="W39" s="17" t="str">
        <f aca="false">IF(AH39=0,"",IF(NOT(LH_Ready),"",IF(BE39=0,0,INDEX(INDEX(LH_Data,0,LH_ColClose),BE39-1)*UnitFactor)))</f>
        <v/>
      </c>
      <c r="X39" s="17" t="str">
        <f aca="false">IF(AH39=0,"",(MAX(0,BA39-BN39)-MAX(0,BB39-BN39))*HoursPerDay)</f>
        <v/>
      </c>
      <c r="Y39" s="17" t="str">
        <f aca="false">IF(AH39=0,"",IF(NOT(LH_Ready),"",IF(BD39=0,N39,IF(PFYDate&lt;$F39,N39-N(T39)-N(U39),X39-N(U39)))))</f>
        <v/>
      </c>
      <c r="Z39" s="16" t="str">
        <f aca="false">IF(OR(AH39=0,Y39=""),"",IF(Y39&gt;0,"Yes","No"))</f>
        <v/>
      </c>
      <c r="AA39" s="16" t="str">
        <f aca="false">IF(AH39=0,IF(LEN($A39&amp;$B39)=0,"","FIX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month")&amp;IF(BD39=0,";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EH)",""),IF(AT39="None",R39,"Not yet - first day on "&amp;TEXT(S39,"dd/mm/yyyy")))))))))</f>
        <v/>
      </c>
      <c r="AB39" s="17" t="str">
        <f aca="false">IF(OR(AH39=0,T39=""),"",MAX(0,BB39-BN39)*HoursPerDay-T39)</f>
        <v/>
      </c>
      <c r="AC39" s="16" t="str">
        <f aca="false">IF(AH39=0,"",BD39)</f>
        <v/>
      </c>
      <c r="AD39" s="16" t="str">
        <f aca="false">IF(AH39=0,"",TRIM(IF(OR(ISTEXT($F39),ISTEXT($H39),ISTEXT($I39),ISTEXT($G39),ISTEXT($J39),ISTEXT($D39)),"A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J39&gt;=1,IF(AJ39&gt;=3,AP39,IF(AJ39=2,AO39,AN39))&lt;&gt;IF($C39="","",IF(OR(ISNUMBER(SEARCH("full",$C39)),UPPER(TRIM($C39))="FT",UPPER(TRIM($C39))="FTE"),"Full-Time",IF(OR(ISNUMBER(SEARCH("part",$C39)),UPPER(TRIM($C39))="PT",UPPER(TRIM($C39))="PTE"),"Part-Time",IF(OR(ISNUMBER(SEARCH("cas",$C39)),UPPER(TRIM($C39))="CAS"),"Casual","Unknown"))))),"EmploymentType does not match latest start date ("&amp;IF(AJ39&gt;=3,AP39,IF(AJ39=2,AO39,AN39))&amp;"). ","")&amp;IF(AND(AJ39&gt;=1,AK39&lt;&gt;$F39),"Earliest type date should equal StartDate. ","")&amp;IF(AND(AJ39&gt;=2,AK39=AL39),"Two types start on the same date. ","")&amp;IF(AND(OR(ISNUMBER(SEARCH("part",$C39)),UPPER(TRIM($C39))="PT",UPPER(TRIM($C39))="PTE"),$P39=""),"Part-time: enter PT Hrs/Week (blank = 24+). ","")))</f>
        <v/>
      </c>
      <c r="AE39" s="17" t="str">
        <f aca="false">IF(AH39=0,"",O39-MAX(0,BI39-BN39))</f>
        <v/>
      </c>
      <c r="AF39" s="14" t="str">
        <f aca="false">IF(OR(AH39=0,AE39="",N(AE39)=0,BJ39=""),"",EDATE(AI39,BJ39))</f>
        <v/>
      </c>
      <c r="AG39" s="12"/>
      <c r="AH39" s="16" t="n">
        <f aca="false">IF(OR(LEN($A39&amp;$B39)=0,$F39=""),0,1)</f>
        <v>0</v>
      </c>
      <c r="AI39" s="14" t="str">
        <f aca="false">IF(AH39=0,"",IF($J39&lt;&gt;"",$J39,IF(OR(CasualCounts="Yes",COUNT($G39:$I39)=0,COUNT($H39:$I39)=0),$F39,MIN($H39:$I39))))</f>
        <v/>
      </c>
      <c r="AJ39" s="16" t="str">
        <f aca="false">IF(AH39=0,"",COUNT($G39:$I39))</f>
        <v/>
      </c>
      <c r="AK39" s="14" t="str">
        <f aca="false">IF(AH39=0,"",IFERROR(SMALL($G39:$I39,1),""))</f>
        <v/>
      </c>
      <c r="AL39" s="14" t="str">
        <f aca="false">IF(AH39=0,"",IFERROR(SMALL($G39:$I39,2),""))</f>
        <v/>
      </c>
      <c r="AM39" s="14" t="str">
        <f aca="false">IF(AH39=0,"",IFERROR(SMALL($G39:$I39,3),""))</f>
        <v/>
      </c>
      <c r="AN39" s="16" t="str">
        <f aca="false">IF(AH39=0,"",IF(AK39="","",IF(AK39=$H39,"Part-Time",IF(AK39=$I39,"Full-Time","Casual"))))</f>
        <v/>
      </c>
      <c r="AO39" s="16" t="str">
        <f aca="false">IF(AH39=0,"",IF(AL39="","",IF(AL39=$H39,"Part-Time",IF(AL39=$I39,"Full-Time","Casual"))))</f>
        <v/>
      </c>
      <c r="AP39" s="16" t="str">
        <f aca="false">IF(AH39=0,"",IF(AM39="","",IF(AM39=$H39,"Part-Time",IF(AM39=$I39,"Full-Time","Casual"))))</f>
        <v/>
      </c>
      <c r="AQ39" s="16" t="str">
        <f aca="false">IF(AH39=0,"",IF(AJ39=0,IF(OR(ISNUMBER(SEARCH("full",$C39)),UPPER(TRIM($C39))="FT",UPPER(TRIM($C39))="FTE"),"FT",IF(AND(OR(ISNUMBER(SEARCH("part",$C39)),UPPER(TRIM($C39))="PT",UPPER(TRIM($C39))="PTE"),OR($P39="",N($P39)&gt;=PT_MinHours)),"PT","None")),IF(OR(ISNUMBER(SEARCH("full",AN39)),UPPER(TRIM(AN39))="FT",UPPER(TRIM(AN39))="FTE"),"FT",IF(AND(OR(ISNUMBER(SEARCH("part",AN39)),UPPER(TRIM(AN39))="PT",UPPER(TRIM(AN39))="PTE"),OR($P39="",N($P39)&gt;=PT_MinHours)),"PT","None"))))</f>
        <v/>
      </c>
      <c r="AR39" s="16" t="str">
        <f aca="false">IF(AH39=0,"",IF(AJ39&lt;2,"",IF(OR(ISNUMBER(SEARCH("full",AO39)),UPPER(TRIM(AO39))="FT",UPPER(TRIM(AO39))="FTE"),"FT",IF(AND(OR(ISNUMBER(SEARCH("part",AO39)),UPPER(TRIM(AO39))="PT",UPPER(TRIM(AO39))="PTE"),OR($P39="",N($P39)&gt;=PT_MinHours)),"PT","None"))))</f>
        <v/>
      </c>
      <c r="AS39" s="16" t="str">
        <f aca="false">IF(AH39=0,"",IF(AJ39&lt;3,"",IF(OR(ISNUMBER(SEARCH("full",AP39)),UPPER(TRIM(AP39))="FT",UPPER(TRIM(AP39))="FTE"),"FT",IF(AND(OR(ISNUMBER(SEARCH("part",AP39)),UPPER(TRIM(AP39))="PT",UPPER(TRIM(AP39))="PTE"),OR($P39="",N($P39)&gt;=PT_MinHours)),"PT","None"))))</f>
        <v/>
      </c>
      <c r="AT39" s="16" t="str">
        <f aca="false">IF(AH39=0,"",IF(AND(AJ39&gt;=3,AM39&lt;=AsOfDate),AS39,IF(AND(AJ39&gt;=2,AL39&lt;=AsOfDate),AR39,AQ39)))</f>
        <v/>
      </c>
      <c r="AU39" s="16" t="str">
        <f aca="false">IF(AH39=0,"",IF(AsOfDate&lt;AI39,-1,12*(YEAR(AsOfDate)-YEAR(AI39))+MONTH(AsOfDate)-MONTH(AI39)-IF(DAY(AsOfDate)&lt;MIN(DAY(AI39),DAY(EOMONTH(AsOfDate,0))),1,0)))</f>
        <v/>
      </c>
      <c r="AV39" s="16" t="str">
        <f aca="false">IF(AH39=0,"",IF(OR(AJ39&lt;2,AL39&gt;AsOfDate),AU39,IF((AL39-1)&lt;AI39,-1,12*(YEAR((AL39-1))-YEAR(AI39))+MONTH((AL39-1))-MONTH(AI39)-IF(DAY((AL39-1))&lt;MIN(DAY(AI39),DAY(EOMONTH((AL39-1),0))),1,0))))</f>
        <v/>
      </c>
      <c r="AW39" s="16" t="str">
        <f aca="false">IF(AH39=0,"",IF(OR(AJ39&lt;3,AM39&gt;AsOfDate),AU39,IF((AM39-1)&lt;AI39,-1,12*(YEAR((AM39-1))-YEAR(AI39))+MONTH((AM39-1))-MONTH(AI39)-IF(DAY((AM39-1))&lt;MIN(DAY(AI39),DAY(EOMONTH((AM39-1),0))),1,0))))</f>
        <v/>
      </c>
      <c r="AX39" s="16" t="str">
        <f aca="false">IF(AH39=0,"",IF(PFYDate&lt;AI39,-1,12*(YEAR(PFYDate)-YEAR(AI39))+MONTH(PFYDate)-MONTH(AI39)-IF(DAY(PFYDate)&lt;MIN(DAY(AI39),DAY(EOMONTH(PFYDate,0))),1,0)))</f>
        <v/>
      </c>
      <c r="AY39" s="16" t="str">
        <f aca="false">IF(AH39=0,"",IF(OR(AJ39&lt;2,AL39&gt;PFYDate),AX39,IF((AL39-1)&lt;AI39,-1,12*(YEAR((AL39-1))-YEAR(AI39))+MONTH((AL39-1))-MONTH(AI39)-IF(DAY((AL39-1))&lt;MIN(DAY(AI39),DAY(EOMONTH((AL39-1),0))),1,0))))</f>
        <v/>
      </c>
      <c r="AZ39" s="16" t="str">
        <f aca="false">IF(AH39=0,"",IF(OR(AJ39&lt;3,AM39&gt;PFYDate),AX39,IF((AM39-1)&lt;AI39,-1,12*(YEAR((AM39-1))-YEAR(AI39))+MONTH((AM39-1))-MONTH(AI39)-IF(DAY((AM39-1))&lt;MIN(DAY(AI39),DAY(EOMONTH((AM39-1),0))),1,0))))</f>
        <v/>
      </c>
      <c r="BA39" s="16" t="str">
        <f aca="false">IF(AH39=0,"",IF(AQ39="FT",IF(AV39&lt;FT_First,0,IF(AV39&lt;FT_Y5,1+INT((AV39-FT_First)/FT_Int1),FT_PreY5+FT_PerYear*INT((AV39-FT_Y5)/12)+FT_AnnivDays+INT(MOD(AV39-FT_Y5,12)/FT_Int2)-IF(EDATE(AI39,FT_Y5)&lt;PolicyDate,FT_AnnivDays-1,0))),IF(AQ39="PT",IF(AV39&lt;PT_First,0,1+INT((AV39-PT_First)/PT_Int)),0))+IF(AND(AJ39&gt;=2,AL39&lt;=AsOfDate),IF(AR39="FT",IF(AW39&lt;FT_First,0,IF(AW39&lt;FT_Y5,1+INT((AW39-FT_First)/FT_Int1),FT_PreY5+FT_PerYear*INT((AW39-FT_Y5)/12)+FT_AnnivDays+INT(MOD(AW39-FT_Y5,12)/FT_Int2)-IF(EDATE(AI39,FT_Y5)&lt;PolicyDate,FT_AnnivDays-1,0))),IF(AR39="PT",IF(AW39&lt;PT_First,0,1+INT((AW39-PT_First)/PT_Int)),0))-IF(AR39="FT",IF(AV39&lt;FT_First,0,IF(AV39&lt;FT_Y5,1+INT((AV39-FT_First)/FT_Int1),FT_PreY5+FT_PerYear*INT((AV39-FT_Y5)/12)+FT_AnnivDays+INT(MOD(AV39-FT_Y5,12)/FT_Int2)-IF(EDATE(AI39,FT_Y5)&lt;PolicyDate,FT_AnnivDays-1,0))),IF(AR39="PT",IF(AV39&lt;PT_First,0,1+INT((AV39-PT_First)/PT_Int)),0)),0)+IF(AND(AJ39&gt;=3,AM39&lt;=AsOfDate),IF(AS39="FT",IF(AU39&lt;FT_First,0,IF(AU39&lt;FT_Y5,1+INT((AU39-FT_First)/FT_Int1),FT_PreY5+FT_PerYear*INT((AU39-FT_Y5)/12)+FT_AnnivDays+INT(MOD(AU39-FT_Y5,12)/FT_Int2)-IF(EDATE(AI39,FT_Y5)&lt;PolicyDate,FT_AnnivDays-1,0))),IF(AS39="PT",IF(AU39&lt;PT_First,0,1+INT((AU39-PT_First)/PT_Int)),0))-IF(AS39="FT",IF(AW39&lt;FT_First,0,IF(AW39&lt;FT_Y5,1+INT((AW39-FT_First)/FT_Int1),FT_PreY5+FT_PerYear*INT((AW39-FT_Y5)/12)+FT_AnnivDays+INT(MOD(AW39-FT_Y5,12)/FT_Int2)-IF(EDATE(AI39,FT_Y5)&lt;PolicyDate,FT_AnnivDays-1,0))),IF(AS39="PT",IF(AW39&lt;PT_First,0,1+INT((AW39-PT_First)/PT_Int)),0)),0))</f>
        <v/>
      </c>
      <c r="BB39" s="16" t="str">
        <f aca="false">IF(AH39=0,"",IF(AQ39="FT",IF(AY39&lt;FT_First,0,IF(AY39&lt;FT_Y5,1+INT((AY39-FT_First)/FT_Int1),FT_PreY5+FT_PerYear*INT((AY39-FT_Y5)/12)+FT_AnnivDays+INT(MOD(AY39-FT_Y5,12)/FT_Int2)-IF(EDATE(AI39,FT_Y5)&lt;PolicyDate,FT_AnnivDays-1,0))),IF(AQ39="PT",IF(AY39&lt;PT_First,0,1+INT((AY39-PT_First)/PT_Int)),0))+IF(AND(AJ39&gt;=2,AL39&lt;=PFYDate),IF(AR39="FT",IF(AZ39&lt;FT_First,0,IF(AZ39&lt;FT_Y5,1+INT((AZ39-FT_First)/FT_Int1),FT_PreY5+FT_PerYear*INT((AZ39-FT_Y5)/12)+FT_AnnivDays+INT(MOD(AZ39-FT_Y5,12)/FT_Int2)-IF(EDATE(AI39,FT_Y5)&lt;PolicyDate,FT_AnnivDays-1,0))),IF(AR39="PT",IF(AZ39&lt;PT_First,0,1+INT((AZ39-PT_First)/PT_Int)),0))-IF(AR39="FT",IF(AY39&lt;FT_First,0,IF(AY39&lt;FT_Y5,1+INT((AY39-FT_First)/FT_Int1),FT_PreY5+FT_PerYear*INT((AY39-FT_Y5)/12)+FT_AnnivDays+INT(MOD(AY39-FT_Y5,12)/FT_Int2)-IF(EDATE(AI39,FT_Y5)&lt;PolicyDate,FT_AnnivDays-1,0))),IF(AR39="PT",IF(AY39&lt;PT_First,0,1+INT((AY39-PT_First)/PT_Int)),0)),0)+IF(AND(AJ39&gt;=3,AM39&lt;=PFYDate),IF(AS39="FT",IF(AX39&lt;FT_First,0,IF(AX39&lt;FT_Y5,1+INT((AX39-FT_First)/FT_Int1),FT_PreY5+FT_PerYear*INT((AX39-FT_Y5)/12)+FT_AnnivDays+INT(MOD(AX39-FT_Y5,12)/FT_Int2)-IF(EDATE(AI39,FT_Y5)&lt;PolicyDate,FT_AnnivDays-1,0))),IF(AS39="PT",IF(AX39&lt;PT_First,0,1+INT((AX39-PT_First)/PT_Int)),0))-IF(AS39="FT",IF(AZ39&lt;FT_First,0,IF(AZ39&lt;FT_Y5,1+INT((AZ39-FT_First)/FT_Int1),FT_PreY5+FT_PerYear*INT((AZ39-FT_Y5)/12)+FT_AnnivDays+INT(MOD(AZ39-FT_Y5,12)/FT_Int2)-IF(EDATE(AI39,FT_Y5)&lt;PolicyDate,FT_AnnivDays-1,0))),IF(AS39="PT",IF(AZ39&lt;PT_First,0,1+INT((AZ39-PT_First)/PT_Int)),0)),0))</f>
        <v/>
      </c>
      <c r="BC39" s="16" t="str">
        <f aca="false">IF(AH39=0,"",IF(AT39="FT",IF(AU39&lt;FT_First,FT_First,IF(AU39&lt;FT_Y5,MIN(FT_Y5,FT_First+FT_Int1*(INT((AU39-FT_First)/FT_Int1)+1)),FT_Y5+12*INT((AU39-FT_Y5)/12)+FT_Int2*(INT(MOD(AU39-FT_Y5,12)/FT_Int2)+1))),IF(AT39="PT",IF(AU39&lt;PT_First,PT_First,PT_First+PT_Int*(INT((AU39-PT_First)/PT_Int)+1)),"")))</f>
        <v/>
      </c>
      <c r="BD39" s="16" t="str">
        <f aca="false">IF(AH39=0,"",IF(NOT(LH_Ready),0,COUNTIFS(INDEX(LH_Data,0,LH_ColFirst),$A39,INDEX(LH_Data,0,LH_ColSur),$B39,INDEX(LH_Data,0,LH_ColCat),BonusCat)))</f>
        <v/>
      </c>
      <c r="BE39" s="16" t="str">
        <f aca="false">IF(AH39=0,"",IF(OR(NOT(LH_Ready),BD39=0),0,SUMPRODUCT(MAX((INDEX(LH_Data,0,LH_ColFirst)=$A39)*(INDEX(LH_Data,0,LH_ColSur)=$B39)*(INDEX(LH_Data,0,LH_ColCat)=BonusCat)*ROW(LH_Data)))))</f>
        <v/>
      </c>
      <c r="BF39" s="16" t="str">
        <f aca="false">IF(AH39=0,"",IF(EOMONTH(AsOfDate,-1)&lt;AI39,-1,12*(YEAR(EOMONTH(AsOfDate,-1))-YEAR(AI39))+MONTH(EOMONTH(AsOfDate,-1))-MONTH(AI39)-IF(DAY(EOMONTH(AsOfDate,-1))&lt;MIN(DAY(AI39),DAY(EOMONTH(EOMONTH(AsOfDate,-1),0))),1,0)))</f>
        <v/>
      </c>
      <c r="BG39" s="16" t="str">
        <f aca="false">IF(AH39=0,"",IF(OR(AJ39&lt;2,AL39&gt;EOMONTH(AsOfDate,-1)),BF39,IF((AL39-1)&lt;AI39,-1,12*(YEAR((AL39-1))-YEAR(AI39))+MONTH((AL39-1))-MONTH(AI39)-IF(DAY((AL39-1))&lt;MIN(DAY(AI39),DAY(EOMONTH((AL39-1),0))),1,0))))</f>
        <v/>
      </c>
      <c r="BH39" s="16" t="str">
        <f aca="false">IF(AH39=0,"",IF(OR(AJ39&lt;3,AM39&gt;EOMONTH(AsOfDate,-1)),BF39,IF((AM39-1)&lt;AI39,-1,12*(YEAR((AM39-1))-YEAR(AI39))+MONTH((AM39-1))-MONTH(AI39)-IF(DAY((AM39-1))&lt;MIN(DAY(AI39),DAY(EOMONTH((AM39-1),0))),1,0))))</f>
        <v/>
      </c>
      <c r="BI39" s="16" t="str">
        <f aca="false">IF(AH39=0,"",IF(AQ39="FT",IF(BG39&lt;FT_First,0,IF(BG39&lt;FT_Y5,1+INT((BG39-FT_First)/FT_Int1),FT_PreY5+FT_PerYear*INT((BG39-FT_Y5)/12)+FT_AnnivDays+INT(MOD(BG39-FT_Y5,12)/FT_Int2)-IF(EDATE(AI39,FT_Y5)&lt;PolicyDate,FT_AnnivDays-1,0))),IF(AQ39="PT",IF(BG39&lt;PT_First,0,1+INT((BG39-PT_First)/PT_Int)),0))+IF(AND(AJ39&gt;=2,AL39&lt;=EOMONTH(AsOfDate,-1)),IF(AR39="FT",IF(BH39&lt;FT_First,0,IF(BH39&lt;FT_Y5,1+INT((BH39-FT_First)/FT_Int1),FT_PreY5+FT_PerYear*INT((BH39-FT_Y5)/12)+FT_AnnivDays+INT(MOD(BH39-FT_Y5,12)/FT_Int2)-IF(EDATE(AI39,FT_Y5)&lt;PolicyDate,FT_AnnivDays-1,0))),IF(AR39="PT",IF(BH39&lt;PT_First,0,1+INT((BH39-PT_First)/PT_Int)),0))-IF(AR39="FT",IF(BG39&lt;FT_First,0,IF(BG39&lt;FT_Y5,1+INT((BG39-FT_First)/FT_Int1),FT_PreY5+FT_PerYear*INT((BG39-FT_Y5)/12)+FT_AnnivDays+INT(MOD(BG39-FT_Y5,12)/FT_Int2)-IF(EDATE(AI39,FT_Y5)&lt;PolicyDate,FT_AnnivDays-1,0))),IF(AR39="PT",IF(BG39&lt;PT_First,0,1+INT((BG39-PT_First)/PT_Int)),0)),0)+IF(AND(AJ39&gt;=3,AM39&lt;=EOMONTH(AsOfDate,-1)),IF(AS39="FT",IF(BF39&lt;FT_First,0,IF(BF39&lt;FT_Y5,1+INT((BF39-FT_First)/FT_Int1),FT_PreY5+FT_PerYear*INT((BF39-FT_Y5)/12)+FT_AnnivDays+INT(MOD(BF39-FT_Y5,12)/FT_Int2)-IF(EDATE(AI39,FT_Y5)&lt;PolicyDate,FT_AnnivDays-1,0))),IF(AS39="PT",IF(BF39&lt;PT_First,0,1+INT((BF39-PT_First)/PT_Int)),0))-IF(AS39="FT",IF(BH39&lt;FT_First,0,IF(BH39&lt;FT_Y5,1+INT((BH39-FT_First)/FT_Int1),FT_PreY5+FT_PerYear*INT((BH39-FT_Y5)/12)+FT_AnnivDays+INT(MOD(BH39-FT_Y5,12)/FT_Int2)-IF(EDATE(AI39,FT_Y5)&lt;PolicyDate,FT_AnnivDays-1,0))),IF(AS39="PT",IF(BH39&lt;PT_First,0,1+INT((BH39-PT_First)/PT_Int)),0)),0))</f>
        <v/>
      </c>
      <c r="BJ39" s="16" t="str">
        <f aca="false">IF(AH39=0,"",IF(AT39="FT",IF(AU39&lt;FT_First,"",IF(AU39&lt;FT_Y5,FT_First+FT_Int1*INT((AU39-FT_First)/FT_Int1),FT_Y5+FT_Int2*INT((AU39-FT_Y5)/FT_Int2))),IF(AT39="PT",IF(AU39&lt;PT_First,"",PT_First+PT_Int*INT((AU39-PT_First)/PT_Int)),"")))</f>
        <v/>
      </c>
      <c r="BK39" s="16" t="str">
        <f aca="false">IF(AH39=0,"",IF((SchemeStart-1)&lt;AI39,-1,12*(YEAR((SchemeStart-1))-YEAR(AI39))+MONTH((SchemeStart-1))-MONTH(AI39)-IF(DAY((SchemeStart-1))&lt;MIN(DAY(AI39),DAY(EOMONTH((SchemeStart-1),0))),1,0)))</f>
        <v/>
      </c>
      <c r="BL39" s="16" t="str">
        <f aca="false">IF(AH39=0,"",IF(OR(AJ39&lt;2,AL39&gt;(SchemeStart-1)),BK39,IF((AL39-1)&lt;AI39,-1,12*(YEAR((AL39-1))-YEAR(AI39))+MONTH((AL39-1))-MONTH(AI39)-IF(DAY((AL39-1))&lt;MIN(DAY(AI39),DAY(EOMONTH((AL39-1),0))),1,0))))</f>
        <v/>
      </c>
      <c r="BM39" s="16" t="str">
        <f aca="false">IF(AH39=0,"",IF(OR(AJ39&lt;3,AM39&gt;(SchemeStart-1)),BK39,IF((AM39-1)&lt;AI39,-1,12*(YEAR((AM39-1))-YEAR(AI39))+MONTH((AM39-1))-MONTH(AI39)-IF(DAY((AM39-1))&lt;MIN(DAY(AI39),DAY(EOMONTH((AM39-1),0))),1,0))))</f>
        <v/>
      </c>
      <c r="BN39" s="16" t="str">
        <f aca="false">IF(AH39=0,"",IF(AQ39="FT",IF(BL39&lt;FT_First,0,IF(BL39&lt;FT_Y5,1+INT((BL39-FT_First)/FT_Int1),FT_PreY5+FT_PerYear*INT((BL39-FT_Y5)/12)+FT_AnnivDays+INT(MOD(BL39-FT_Y5,12)/FT_Int2)-IF(EDATE(AI39,FT_Y5)&lt;PolicyDate,FT_AnnivDays-1,0))),IF(AQ39="PT",IF(BL39&lt;PT_First,0,1+INT((BL39-PT_First)/PT_Int)),0))+IF(AND(AJ39&gt;=2,AL39&lt;=(SchemeStart-1)),IF(AR39="FT",IF(BM39&lt;FT_First,0,IF(BM39&lt;FT_Y5,1+INT((BM39-FT_First)/FT_Int1),FT_PreY5+FT_PerYear*INT((BM39-FT_Y5)/12)+FT_AnnivDays+INT(MOD(BM39-FT_Y5,12)/FT_Int2)-IF(EDATE(AI39,FT_Y5)&lt;PolicyDate,FT_AnnivDays-1,0))),IF(AR39="PT",IF(BM39&lt;PT_First,0,1+INT((BM39-PT_First)/PT_Int)),0))-IF(AR39="FT",IF(BL39&lt;FT_First,0,IF(BL39&lt;FT_Y5,1+INT((BL39-FT_First)/FT_Int1),FT_PreY5+FT_PerYear*INT((BL39-FT_Y5)/12)+FT_AnnivDays+INT(MOD(BL39-FT_Y5,12)/FT_Int2)-IF(EDATE(AI39,FT_Y5)&lt;PolicyDate,FT_AnnivDays-1,0))),IF(AR39="PT",IF(BL39&lt;PT_First,0,1+INT((BL39-PT_First)/PT_Int)),0)),0)+IF(AND(AJ39&gt;=3,AM39&lt;=(SchemeStart-1)),IF(AS39="FT",IF(BK39&lt;FT_First,0,IF(BK39&lt;FT_Y5,1+INT((BK39-FT_First)/FT_Int1),FT_PreY5+FT_PerYear*INT((BK39-FT_Y5)/12)+FT_AnnivDays+INT(MOD(BK39-FT_Y5,12)/FT_Int2)-IF(EDATE(AI39,FT_Y5)&lt;PolicyDate,FT_AnnivDays-1,0))),IF(AS39="PT",IF(BK39&lt;PT_First,0,1+INT((BK39-PT_First)/PT_Int)),0))-IF(AS39="FT",IF(BM39&lt;FT_First,0,IF(BM39&lt;FT_Y5,1+INT((BM39-FT_First)/FT_Int1),FT_PreY5+FT_PerYear*INT((BM39-FT_Y5)/12)+FT_AnnivDays+INT(MOD(BM39-FT_Y5,12)/FT_Int2)-IF(EDATE(AI39,FT_Y5)&lt;PolicyDate,FT_AnnivDays-1,0))),IF(AS39="PT",IF(BM39&lt;PT_First,0,1+INT((BM39-PT_First)/PT_Int)),0)),0))</f>
        <v/>
      </c>
      <c r="BO39" s="0" t="str">
        <f aca="false">IF(LEN($A39&amp;$B39)=0,"",$A39&amp;" "&amp;$B39)</f>
        <v/>
      </c>
    </row>
    <row r="40" customFormat="false" ht="15" hidden="false" customHeight="false" outlineLevel="0" collapsed="false">
      <c r="A40" s="12"/>
      <c r="B40" s="12"/>
      <c r="C40" s="12"/>
      <c r="D40" s="13"/>
      <c r="E40" s="14" t="str">
        <f aca="false">IF(OR(AH40=0,$D40=""),"",DATE(YEAR(AsOfDate)+IF(DATE(YEAR(AsOfDate),MONTH($D40),DAY($D40))&lt;=AsOfDate,1,0),MONTH($D40),DAY($D40)))</f>
        <v/>
      </c>
      <c r="F40" s="13"/>
      <c r="G40" s="13"/>
      <c r="H40" s="13"/>
      <c r="I40" s="13"/>
      <c r="J40" s="13"/>
      <c r="K40" s="14" t="str">
        <f aca="false">IF(AH40=0,"",DATE(YEAR(AsOfDate)+IF(DATE(YEAR(AsOfDate),MONTH(AI40),DAY(AI40))&lt;=AsOfDate,1,0),MONTH(AI40),DAY(AI40)))</f>
        <v/>
      </c>
      <c r="L40" s="15" t="str">
        <f aca="false">IF(AH40=0,"",ROUND((AsOfDate-AI40)/365.25,1))</f>
        <v/>
      </c>
      <c r="M40" s="16" t="str">
        <f aca="false">IF(AH40=0,"",IF(AsOfDate&lt;AI40,"-",DATEDIF(AI40,AsOfDate,"y")&amp;"y "&amp;DATEDIF(AI40,AsOfDate,"ym")&amp;"m "&amp;DATEDIF(AI40,AsOfDate,"md")&amp;"d"))</f>
        <v/>
      </c>
      <c r="N40" s="17" t="str">
        <f aca="false">IF(AH40=0,"",O40*HoursPerDay)</f>
        <v/>
      </c>
      <c r="O40" s="17" t="str">
        <f aca="false">IF(AH40=0,"",MAX(0,BA40-BN40))</f>
        <v/>
      </c>
      <c r="P40" s="18"/>
      <c r="Q40" s="16" t="str">
        <f aca="false">IF(AH40=0,"",IF(AJ40&lt;2,"",AN40&amp;" to "&amp;AO40&amp;" on "&amp;TEXT(AL40,"dd/mm/yyyy")&amp;IF(AL40&gt;AsOfDate," (future)",IF(AQ40=AR40,"",IF(AR40="None"," - STOPPED accruing",IF(AQ40="None"," - commencement for Bonus Leave"," - pathway changed"))))&amp;IF(AJ40&lt;3,"","; "&amp;AO40&amp;" to "&amp;AP40&amp;" on "&amp;TEXT(AM40,"dd/mm/yyyy")&amp;IF(AM40&gt;AsOfDate," (future)",IF(AR40=AS40,"",IF(AS40="None"," - STOPPED accruing",IF(AR40="None"," - commencement for Bonus Leave"," - pathway changed")))))))</f>
        <v/>
      </c>
      <c r="R40" s="16" t="str">
        <f aca="false">IF(AH40=0,"",IF(AT40="None",IF(O40&gt;0,"No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IF(AH40=0,"",IF(AT40="None","",EDATE(AI40,BC40)))</f>
        <v/>
      </c>
      <c r="T40" s="17" t="str">
        <f aca="false">IF(AH40=0,"",IF(NOT(LH_Ready),"",IF(AI40&gt;PFYDate,0,IF(LH_ColPeriod=0,W40-U40+V40,SUMIFS(INDEX(LH_Data,0,LH_ColAcc),INDEX(LH_Data,0,LH_ColFirst),$A40,INDEX(LH_Data,0,LH_ColSur),$B40,INDEX(LH_Data,0,LH_ColCat),BonusCat,INDEX(LH_Data,0,LH_ColPeriod),LH_OpenLabel)*UnitFactor))))</f>
        <v/>
      </c>
      <c r="U40" s="17" t="str">
        <f aca="false">IF(AH40=0,"",IF(NOT(LH_Ready),"",SUMIFS(INDEX(LH_Data,0,LH_ColAcc),INDEX(LH_Data,0,LH_ColFirst),$A40,INDEX(LH_Data,0,LH_ColSur),$B40,INDEX(LH_Data,0,LH_ColCat),BonusCat,INDEX(LH_Data,0,LH_ColStart),"&gt;="&amp;AI40)*UnitFactor))</f>
        <v/>
      </c>
      <c r="V40" s="17" t="str">
        <f aca="false">IF(AH40=0,"",IF(NOT(LH_Ready),"",SUMIFS(INDEX(LH_Data,0,LH_ColTaken),INDEX(LH_Data,0,LH_ColFirst),$A40,INDEX(LH_Data,0,LH_ColSur),$B40,INDEX(LH_Data,0,LH_ColCat),BonusCat,INDEX(LH_Data,0,LH_ColStart),"&gt;="&amp;AI40)*UnitFactor))</f>
        <v/>
      </c>
      <c r="W40" s="17" t="str">
        <f aca="false">IF(AH40=0,"",IF(NOT(LH_Ready),"",IF(BE40=0,0,INDEX(INDEX(LH_Data,0,LH_ColClose),BE40-1)*UnitFactor)))</f>
        <v/>
      </c>
      <c r="X40" s="17" t="str">
        <f aca="false">IF(AH40=0,"",(MAX(0,BA40-BN40)-MAX(0,BB40-BN40))*HoursPerDay)</f>
        <v/>
      </c>
      <c r="Y40" s="17" t="str">
        <f aca="false">IF(AH40=0,"",IF(NOT(LH_Ready),"",IF(BD40=0,N40,IF(PFYDate&lt;$F40,N40-N(T40)-N(U40),X40-N(U40)))))</f>
        <v/>
      </c>
      <c r="Z40" s="16" t="str">
        <f aca="false">IF(OR(AH40=0,Y40=""),"",IF(Y40&gt;0,"Yes","No"))</f>
        <v/>
      </c>
      <c r="AA40" s="16" t="str">
        <f aca="false">IF(AH40=0,IF(LEN($A40&amp;$B40)=0,"","FIX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month")&amp;IF(BD40=0,";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EH)",""),IF(AT40="None",R40,"Not yet - first day on "&amp;TEXT(S40,"dd/mm/yyyy")))))))))</f>
        <v/>
      </c>
      <c r="AB40" s="17" t="str">
        <f aca="false">IF(OR(AH40=0,T40=""),"",MAX(0,BB40-BN40)*HoursPerDay-T40)</f>
        <v/>
      </c>
      <c r="AC40" s="16" t="str">
        <f aca="false">IF(AH40=0,"",BD40)</f>
        <v/>
      </c>
      <c r="AD40" s="16" t="str">
        <f aca="false">IF(AH40=0,"",TRIM(IF(OR(ISTEXT($F40),ISTEXT($H40),ISTEXT($I40),ISTEXT($G40),ISTEXT($J40),ISTEXT($D40)),"A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J40&gt;=1,IF(AJ40&gt;=3,AP40,IF(AJ40=2,AO40,AN40))&lt;&gt;IF($C40="","",IF(OR(ISNUMBER(SEARCH("full",$C40)),UPPER(TRIM($C40))="FT",UPPER(TRIM($C40))="FTE"),"Full-Time",IF(OR(ISNUMBER(SEARCH("part",$C40)),UPPER(TRIM($C40))="PT",UPPER(TRIM($C40))="PTE"),"Part-Time",IF(OR(ISNUMBER(SEARCH("cas",$C40)),UPPER(TRIM($C40))="CAS"),"Casual","Unknown"))))),"EmploymentType does not match latest start date ("&amp;IF(AJ40&gt;=3,AP40,IF(AJ40=2,AO40,AN40))&amp;"). ","")&amp;IF(AND(AJ40&gt;=1,AK40&lt;&gt;$F40),"Earliest type date should equal StartDate. ","")&amp;IF(AND(AJ40&gt;=2,AK40=AL40),"Two types start on the same date. ","")&amp;IF(AND(OR(ISNUMBER(SEARCH("part",$C40)),UPPER(TRIM($C40))="PT",UPPER(TRIM($C40))="PTE"),$P40=""),"Part-time: enter PT Hrs/Week (blank = 24+). ","")))</f>
        <v/>
      </c>
      <c r="AE40" s="17" t="str">
        <f aca="false">IF(AH40=0,"",O40-MAX(0,BI40-BN40))</f>
        <v/>
      </c>
      <c r="AF40" s="14" t="str">
        <f aca="false">IF(OR(AH40=0,AE40="",N(AE40)=0,BJ40=""),"",EDATE(AI40,BJ40))</f>
        <v/>
      </c>
      <c r="AG40" s="12"/>
      <c r="AH40" s="16" t="n">
        <f aca="false">IF(OR(LEN($A40&amp;$B40)=0,$F40=""),0,1)</f>
        <v>0</v>
      </c>
      <c r="AI40" s="14" t="str">
        <f aca="false">IF(AH40=0,"",IF($J40&lt;&gt;"",$J40,IF(OR(CasualCounts="Yes",COUNT($G40:$I40)=0,COUNT($H40:$I40)=0),$F40,MIN($H40:$I40))))</f>
        <v/>
      </c>
      <c r="AJ40" s="16" t="str">
        <f aca="false">IF(AH40=0,"",COUNT($G40:$I40))</f>
        <v/>
      </c>
      <c r="AK40" s="14" t="str">
        <f aca="false">IF(AH40=0,"",IFERROR(SMALL($G40:$I40,1),""))</f>
        <v/>
      </c>
      <c r="AL40" s="14" t="str">
        <f aca="false">IF(AH40=0,"",IFERROR(SMALL($G40:$I40,2),""))</f>
        <v/>
      </c>
      <c r="AM40" s="14" t="str">
        <f aca="false">IF(AH40=0,"",IFERROR(SMALL($G40:$I40,3),""))</f>
        <v/>
      </c>
      <c r="AN40" s="16" t="str">
        <f aca="false">IF(AH40=0,"",IF(AK40="","",IF(AK40=$H40,"Part-Time",IF(AK40=$I40,"Full-Time","Casual"))))</f>
        <v/>
      </c>
      <c r="AO40" s="16" t="str">
        <f aca="false">IF(AH40=0,"",IF(AL40="","",IF(AL40=$H40,"Part-Time",IF(AL40=$I40,"Full-Time","Casual"))))</f>
        <v/>
      </c>
      <c r="AP40" s="16" t="str">
        <f aca="false">IF(AH40=0,"",IF(AM40="","",IF(AM40=$H40,"Part-Time",IF(AM40=$I40,"Full-Time","Casual"))))</f>
        <v/>
      </c>
      <c r="AQ40" s="16" t="str">
        <f aca="false">IF(AH40=0,"",IF(AJ40=0,IF(OR(ISNUMBER(SEARCH("full",$C40)),UPPER(TRIM($C40))="FT",UPPER(TRIM($C40))="FTE"),"FT",IF(AND(OR(ISNUMBER(SEARCH("part",$C40)),UPPER(TRIM($C40))="PT",UPPER(TRIM($C40))="PTE"),OR($P40="",N($P40)&gt;=PT_MinHours)),"PT","None")),IF(OR(ISNUMBER(SEARCH("full",AN40)),UPPER(TRIM(AN40))="FT",UPPER(TRIM(AN40))="FTE"),"FT",IF(AND(OR(ISNUMBER(SEARCH("part",AN40)),UPPER(TRIM(AN40))="PT",UPPER(TRIM(AN40))="PTE"),OR($P40="",N($P40)&gt;=PT_MinHours)),"PT","None"))))</f>
        <v/>
      </c>
      <c r="AR40" s="16" t="str">
        <f aca="false">IF(AH40=0,"",IF(AJ40&lt;2,"",IF(OR(ISNUMBER(SEARCH("full",AO40)),UPPER(TRIM(AO40))="FT",UPPER(TRIM(AO40))="FTE"),"FT",IF(AND(OR(ISNUMBER(SEARCH("part",AO40)),UPPER(TRIM(AO40))="PT",UPPER(TRIM(AO40))="PTE"),OR($P40="",N($P40)&gt;=PT_MinHours)),"PT","None"))))</f>
        <v/>
      </c>
      <c r="AS40" s="16" t="str">
        <f aca="false">IF(AH40=0,"",IF(AJ40&lt;3,"",IF(OR(ISNUMBER(SEARCH("full",AP40)),UPPER(TRIM(AP40))="FT",UPPER(TRIM(AP40))="FTE"),"FT",IF(AND(OR(ISNUMBER(SEARCH("part",AP40)),UPPER(TRIM(AP40))="PT",UPPER(TRIM(AP40))="PTE"),OR($P40="",N($P40)&gt;=PT_MinHours)),"PT","None"))))</f>
        <v/>
      </c>
      <c r="AT40" s="16" t="str">
        <f aca="false">IF(AH40=0,"",IF(AND(AJ40&gt;=3,AM40&lt;=AsOfDate),AS40,IF(AND(AJ40&gt;=2,AL40&lt;=AsOfDate),AR40,AQ40)))</f>
        <v/>
      </c>
      <c r="AU40" s="16" t="str">
        <f aca="false">IF(AH40=0,"",IF(AsOfDate&lt;AI40,-1,12*(YEAR(AsOfDate)-YEAR(AI40))+MONTH(AsOfDate)-MONTH(AI40)-IF(DAY(AsOfDate)&lt;MIN(DAY(AI40),DAY(EOMONTH(AsOfDate,0))),1,0)))</f>
        <v/>
      </c>
      <c r="AV40" s="16" t="str">
        <f aca="false">IF(AH40=0,"",IF(OR(AJ40&lt;2,AL40&gt;AsOfDate),AU40,IF((AL40-1)&lt;AI40,-1,12*(YEAR((AL40-1))-YEAR(AI40))+MONTH((AL40-1))-MONTH(AI40)-IF(DAY((AL40-1))&lt;MIN(DAY(AI40),DAY(EOMONTH((AL40-1),0))),1,0))))</f>
        <v/>
      </c>
      <c r="AW40" s="16" t="str">
        <f aca="false">IF(AH40=0,"",IF(OR(AJ40&lt;3,AM40&gt;AsOfDate),AU40,IF((AM40-1)&lt;AI40,-1,12*(YEAR((AM40-1))-YEAR(AI40))+MONTH((AM40-1))-MONTH(AI40)-IF(DAY((AM40-1))&lt;MIN(DAY(AI40),DAY(EOMONTH((AM40-1),0))),1,0))))</f>
        <v/>
      </c>
      <c r="AX40" s="16" t="str">
        <f aca="false">IF(AH40=0,"",IF(PFYDate&lt;AI40,-1,12*(YEAR(PFYDate)-YEAR(AI40))+MONTH(PFYDate)-MONTH(AI40)-IF(DAY(PFYDate)&lt;MIN(DAY(AI40),DAY(EOMONTH(PFYDate,0))),1,0)))</f>
        <v/>
      </c>
      <c r="AY40" s="16" t="str">
        <f aca="false">IF(AH40=0,"",IF(OR(AJ40&lt;2,AL40&gt;PFYDate),AX40,IF((AL40-1)&lt;AI40,-1,12*(YEAR((AL40-1))-YEAR(AI40))+MONTH((AL40-1))-MONTH(AI40)-IF(DAY((AL40-1))&lt;MIN(DAY(AI40),DAY(EOMONTH((AL40-1),0))),1,0))))</f>
        <v/>
      </c>
      <c r="AZ40" s="16" t="str">
        <f aca="false">IF(AH40=0,"",IF(OR(AJ40&lt;3,AM40&gt;PFYDate),AX40,IF((AM40-1)&lt;AI40,-1,12*(YEAR((AM40-1))-YEAR(AI40))+MONTH((AM40-1))-MONTH(AI40)-IF(DAY((AM40-1))&lt;MIN(DAY(AI40),DAY(EOMONTH((AM40-1),0))),1,0))))</f>
        <v/>
      </c>
      <c r="BA40" s="16" t="str">
        <f aca="false">IF(AH40=0,"",IF(AQ40="FT",IF(AV40&lt;FT_First,0,IF(AV40&lt;FT_Y5,1+INT((AV40-FT_First)/FT_Int1),FT_PreY5+FT_PerYear*INT((AV40-FT_Y5)/12)+FT_AnnivDays+INT(MOD(AV40-FT_Y5,12)/FT_Int2)-IF(EDATE(AI40,FT_Y5)&lt;PolicyDate,FT_AnnivDays-1,0))),IF(AQ40="PT",IF(AV40&lt;PT_First,0,1+INT((AV40-PT_First)/PT_Int)),0))+IF(AND(AJ40&gt;=2,AL40&lt;=AsOfDate),IF(AR40="FT",IF(AW40&lt;FT_First,0,IF(AW40&lt;FT_Y5,1+INT((AW40-FT_First)/FT_Int1),FT_PreY5+FT_PerYear*INT((AW40-FT_Y5)/12)+FT_AnnivDays+INT(MOD(AW40-FT_Y5,12)/FT_Int2)-IF(EDATE(AI40,FT_Y5)&lt;PolicyDate,FT_AnnivDays-1,0))),IF(AR40="PT",IF(AW40&lt;PT_First,0,1+INT((AW40-PT_First)/PT_Int)),0))-IF(AR40="FT",IF(AV40&lt;FT_First,0,IF(AV40&lt;FT_Y5,1+INT((AV40-FT_First)/FT_Int1),FT_PreY5+FT_PerYear*INT((AV40-FT_Y5)/12)+FT_AnnivDays+INT(MOD(AV40-FT_Y5,12)/FT_Int2)-IF(EDATE(AI40,FT_Y5)&lt;PolicyDate,FT_AnnivDays-1,0))),IF(AR40="PT",IF(AV40&lt;PT_First,0,1+INT((AV40-PT_First)/PT_Int)),0)),0)+IF(AND(AJ40&gt;=3,AM40&lt;=AsOfDate),IF(AS40="FT",IF(AU40&lt;FT_First,0,IF(AU40&lt;FT_Y5,1+INT((AU40-FT_First)/FT_Int1),FT_PreY5+FT_PerYear*INT((AU40-FT_Y5)/12)+FT_AnnivDays+INT(MOD(AU40-FT_Y5,12)/FT_Int2)-IF(EDATE(AI40,FT_Y5)&lt;PolicyDate,FT_AnnivDays-1,0))),IF(AS40="PT",IF(AU40&lt;PT_First,0,1+INT((AU40-PT_First)/PT_Int)),0))-IF(AS40="FT",IF(AW40&lt;FT_First,0,IF(AW40&lt;FT_Y5,1+INT((AW40-FT_First)/FT_Int1),FT_PreY5+FT_PerYear*INT((AW40-FT_Y5)/12)+FT_AnnivDays+INT(MOD(AW40-FT_Y5,12)/FT_Int2)-IF(EDATE(AI40,FT_Y5)&lt;PolicyDate,FT_AnnivDays-1,0))),IF(AS40="PT",IF(AW40&lt;PT_First,0,1+INT((AW40-PT_First)/PT_Int)),0)),0))</f>
        <v/>
      </c>
      <c r="BB40" s="16" t="str">
        <f aca="false">IF(AH40=0,"",IF(AQ40="FT",IF(AY40&lt;FT_First,0,IF(AY40&lt;FT_Y5,1+INT((AY40-FT_First)/FT_Int1),FT_PreY5+FT_PerYear*INT((AY40-FT_Y5)/12)+FT_AnnivDays+INT(MOD(AY40-FT_Y5,12)/FT_Int2)-IF(EDATE(AI40,FT_Y5)&lt;PolicyDate,FT_AnnivDays-1,0))),IF(AQ40="PT",IF(AY40&lt;PT_First,0,1+INT((AY40-PT_First)/PT_Int)),0))+IF(AND(AJ40&gt;=2,AL40&lt;=PFYDate),IF(AR40="FT",IF(AZ40&lt;FT_First,0,IF(AZ40&lt;FT_Y5,1+INT((AZ40-FT_First)/FT_Int1),FT_PreY5+FT_PerYear*INT((AZ40-FT_Y5)/12)+FT_AnnivDays+INT(MOD(AZ40-FT_Y5,12)/FT_Int2)-IF(EDATE(AI40,FT_Y5)&lt;PolicyDate,FT_AnnivDays-1,0))),IF(AR40="PT",IF(AZ40&lt;PT_First,0,1+INT((AZ40-PT_First)/PT_Int)),0))-IF(AR40="FT",IF(AY40&lt;FT_First,0,IF(AY40&lt;FT_Y5,1+INT((AY40-FT_First)/FT_Int1),FT_PreY5+FT_PerYear*INT((AY40-FT_Y5)/12)+FT_AnnivDays+INT(MOD(AY40-FT_Y5,12)/FT_Int2)-IF(EDATE(AI40,FT_Y5)&lt;PolicyDate,FT_AnnivDays-1,0))),IF(AR40="PT",IF(AY40&lt;PT_First,0,1+INT((AY40-PT_First)/PT_Int)),0)),0)+IF(AND(AJ40&gt;=3,AM40&lt;=PFYDate),IF(AS40="FT",IF(AX40&lt;FT_First,0,IF(AX40&lt;FT_Y5,1+INT((AX40-FT_First)/FT_Int1),FT_PreY5+FT_PerYear*INT((AX40-FT_Y5)/12)+FT_AnnivDays+INT(MOD(AX40-FT_Y5,12)/FT_Int2)-IF(EDATE(AI40,FT_Y5)&lt;PolicyDate,FT_AnnivDays-1,0))),IF(AS40="PT",IF(AX40&lt;PT_First,0,1+INT((AX40-PT_First)/PT_Int)),0))-IF(AS40="FT",IF(AZ40&lt;FT_First,0,IF(AZ40&lt;FT_Y5,1+INT((AZ40-FT_First)/FT_Int1),FT_PreY5+FT_PerYear*INT((AZ40-FT_Y5)/12)+FT_AnnivDays+INT(MOD(AZ40-FT_Y5,12)/FT_Int2)-IF(EDATE(AI40,FT_Y5)&lt;PolicyDate,FT_AnnivDays-1,0))),IF(AS40="PT",IF(AZ40&lt;PT_First,0,1+INT((AZ40-PT_First)/PT_Int)),0)),0))</f>
        <v/>
      </c>
      <c r="BC40" s="16" t="str">
        <f aca="false">IF(AH40=0,"",IF(AT40="FT",IF(AU40&lt;FT_First,FT_First,IF(AU40&lt;FT_Y5,MIN(FT_Y5,FT_First+FT_Int1*(INT((AU40-FT_First)/FT_Int1)+1)),FT_Y5+12*INT((AU40-FT_Y5)/12)+FT_Int2*(INT(MOD(AU40-FT_Y5,12)/FT_Int2)+1))),IF(AT40="PT",IF(AU40&lt;PT_First,PT_First,PT_First+PT_Int*(INT((AU40-PT_First)/PT_Int)+1)),"")))</f>
        <v/>
      </c>
      <c r="BD40" s="16" t="str">
        <f aca="false">IF(AH40=0,"",IF(NOT(LH_Ready),0,COUNTIFS(INDEX(LH_Data,0,LH_ColFirst),$A40,INDEX(LH_Data,0,LH_ColSur),$B40,INDEX(LH_Data,0,LH_ColCat),BonusCat)))</f>
        <v/>
      </c>
      <c r="BE40" s="16" t="str">
        <f aca="false">IF(AH40=0,"",IF(OR(NOT(LH_Ready),BD40=0),0,SUMPRODUCT(MAX((INDEX(LH_Data,0,LH_ColFirst)=$A40)*(INDEX(LH_Data,0,LH_ColSur)=$B40)*(INDEX(LH_Data,0,LH_ColCat)=BonusCat)*ROW(LH_Data)))))</f>
        <v/>
      </c>
      <c r="BF40" s="16" t="str">
        <f aca="false">IF(AH40=0,"",IF(EOMONTH(AsOfDate,-1)&lt;AI40,-1,12*(YEAR(EOMONTH(AsOfDate,-1))-YEAR(AI40))+MONTH(EOMONTH(AsOfDate,-1))-MONTH(AI40)-IF(DAY(EOMONTH(AsOfDate,-1))&lt;MIN(DAY(AI40),DAY(EOMONTH(EOMONTH(AsOfDate,-1),0))),1,0)))</f>
        <v/>
      </c>
      <c r="BG40" s="16" t="str">
        <f aca="false">IF(AH40=0,"",IF(OR(AJ40&lt;2,AL40&gt;EOMONTH(AsOfDate,-1)),BF40,IF((AL40-1)&lt;AI40,-1,12*(YEAR((AL40-1))-YEAR(AI40))+MONTH((AL40-1))-MONTH(AI40)-IF(DAY((AL40-1))&lt;MIN(DAY(AI40),DAY(EOMONTH((AL40-1),0))),1,0))))</f>
        <v/>
      </c>
      <c r="BH40" s="16" t="str">
        <f aca="false">IF(AH40=0,"",IF(OR(AJ40&lt;3,AM40&gt;EOMONTH(AsOfDate,-1)),BF40,IF((AM40-1)&lt;AI40,-1,12*(YEAR((AM40-1))-YEAR(AI40))+MONTH((AM40-1))-MONTH(AI40)-IF(DAY((AM40-1))&lt;MIN(DAY(AI40),DAY(EOMONTH((AM40-1),0))),1,0))))</f>
        <v/>
      </c>
      <c r="BI40" s="16" t="str">
        <f aca="false">IF(AH40=0,"",IF(AQ40="FT",IF(BG40&lt;FT_First,0,IF(BG40&lt;FT_Y5,1+INT((BG40-FT_First)/FT_Int1),FT_PreY5+FT_PerYear*INT((BG40-FT_Y5)/12)+FT_AnnivDays+INT(MOD(BG40-FT_Y5,12)/FT_Int2)-IF(EDATE(AI40,FT_Y5)&lt;PolicyDate,FT_AnnivDays-1,0))),IF(AQ40="PT",IF(BG40&lt;PT_First,0,1+INT((BG40-PT_First)/PT_Int)),0))+IF(AND(AJ40&gt;=2,AL40&lt;=EOMONTH(AsOfDate,-1)),IF(AR40="FT",IF(BH40&lt;FT_First,0,IF(BH40&lt;FT_Y5,1+INT((BH40-FT_First)/FT_Int1),FT_PreY5+FT_PerYear*INT((BH40-FT_Y5)/12)+FT_AnnivDays+INT(MOD(BH40-FT_Y5,12)/FT_Int2)-IF(EDATE(AI40,FT_Y5)&lt;PolicyDate,FT_AnnivDays-1,0))),IF(AR40="PT",IF(BH40&lt;PT_First,0,1+INT((BH40-PT_First)/PT_Int)),0))-IF(AR40="FT",IF(BG40&lt;FT_First,0,IF(BG40&lt;FT_Y5,1+INT((BG40-FT_First)/FT_Int1),FT_PreY5+FT_PerYear*INT((BG40-FT_Y5)/12)+FT_AnnivDays+INT(MOD(BG40-FT_Y5,12)/FT_Int2)-IF(EDATE(AI40,FT_Y5)&lt;PolicyDate,FT_AnnivDays-1,0))),IF(AR40="PT",IF(BG40&lt;PT_First,0,1+INT((BG40-PT_First)/PT_Int)),0)),0)+IF(AND(AJ40&gt;=3,AM40&lt;=EOMONTH(AsOfDate,-1)),IF(AS40="FT",IF(BF40&lt;FT_First,0,IF(BF40&lt;FT_Y5,1+INT((BF40-FT_First)/FT_Int1),FT_PreY5+FT_PerYear*INT((BF40-FT_Y5)/12)+FT_AnnivDays+INT(MOD(BF40-FT_Y5,12)/FT_Int2)-IF(EDATE(AI40,FT_Y5)&lt;PolicyDate,FT_AnnivDays-1,0))),IF(AS40="PT",IF(BF40&lt;PT_First,0,1+INT((BF40-PT_First)/PT_Int)),0))-IF(AS40="FT",IF(BH40&lt;FT_First,0,IF(BH40&lt;FT_Y5,1+INT((BH40-FT_First)/FT_Int1),FT_PreY5+FT_PerYear*INT((BH40-FT_Y5)/12)+FT_AnnivDays+INT(MOD(BH40-FT_Y5,12)/FT_Int2)-IF(EDATE(AI40,FT_Y5)&lt;PolicyDate,FT_AnnivDays-1,0))),IF(AS40="PT",IF(BH40&lt;PT_First,0,1+INT((BH40-PT_First)/PT_Int)),0)),0))</f>
        <v/>
      </c>
      <c r="BJ40" s="16" t="str">
        <f aca="false">IF(AH40=0,"",IF(AT40="FT",IF(AU40&lt;FT_First,"",IF(AU40&lt;FT_Y5,FT_First+FT_Int1*INT((AU40-FT_First)/FT_Int1),FT_Y5+FT_Int2*INT((AU40-FT_Y5)/FT_Int2))),IF(AT40="PT",IF(AU40&lt;PT_First,"",PT_First+PT_Int*INT((AU40-PT_First)/PT_Int)),"")))</f>
        <v/>
      </c>
      <c r="BK40" s="16" t="str">
        <f aca="false">IF(AH40=0,"",IF((SchemeStart-1)&lt;AI40,-1,12*(YEAR((SchemeStart-1))-YEAR(AI40))+MONTH((SchemeStart-1))-MONTH(AI40)-IF(DAY((SchemeStart-1))&lt;MIN(DAY(AI40),DAY(EOMONTH((SchemeStart-1),0))),1,0)))</f>
        <v/>
      </c>
      <c r="BL40" s="16" t="str">
        <f aca="false">IF(AH40=0,"",IF(OR(AJ40&lt;2,AL40&gt;(SchemeStart-1)),BK40,IF((AL40-1)&lt;AI40,-1,12*(YEAR((AL40-1))-YEAR(AI40))+MONTH((AL40-1))-MONTH(AI40)-IF(DAY((AL40-1))&lt;MIN(DAY(AI40),DAY(EOMONTH((AL40-1),0))),1,0))))</f>
        <v/>
      </c>
      <c r="BM40" s="16" t="str">
        <f aca="false">IF(AH40=0,"",IF(OR(AJ40&lt;3,AM40&gt;(SchemeStart-1)),BK40,IF((AM40-1)&lt;AI40,-1,12*(YEAR((AM40-1))-YEAR(AI40))+MONTH((AM40-1))-MONTH(AI40)-IF(DAY((AM40-1))&lt;MIN(DAY(AI40),DAY(EOMONTH((AM40-1),0))),1,0))))</f>
        <v/>
      </c>
      <c r="BN40" s="16" t="str">
        <f aca="false">IF(AH40=0,"",IF(AQ40="FT",IF(BL40&lt;FT_First,0,IF(BL40&lt;FT_Y5,1+INT((BL40-FT_First)/FT_Int1),FT_PreY5+FT_PerYear*INT((BL40-FT_Y5)/12)+FT_AnnivDays+INT(MOD(BL40-FT_Y5,12)/FT_Int2)-IF(EDATE(AI40,FT_Y5)&lt;PolicyDate,FT_AnnivDays-1,0))),IF(AQ40="PT",IF(BL40&lt;PT_First,0,1+INT((BL40-PT_First)/PT_Int)),0))+IF(AND(AJ40&gt;=2,AL40&lt;=(SchemeStart-1)),IF(AR40="FT",IF(BM40&lt;FT_First,0,IF(BM40&lt;FT_Y5,1+INT((BM40-FT_First)/FT_Int1),FT_PreY5+FT_PerYear*INT((BM40-FT_Y5)/12)+FT_AnnivDays+INT(MOD(BM40-FT_Y5,12)/FT_Int2)-IF(EDATE(AI40,FT_Y5)&lt;PolicyDate,FT_AnnivDays-1,0))),IF(AR40="PT",IF(BM40&lt;PT_First,0,1+INT((BM40-PT_First)/PT_Int)),0))-IF(AR40="FT",IF(BL40&lt;FT_First,0,IF(BL40&lt;FT_Y5,1+INT((BL40-FT_First)/FT_Int1),FT_PreY5+FT_PerYear*INT((BL40-FT_Y5)/12)+FT_AnnivDays+INT(MOD(BL40-FT_Y5,12)/FT_Int2)-IF(EDATE(AI40,FT_Y5)&lt;PolicyDate,FT_AnnivDays-1,0))),IF(AR40="PT",IF(BL40&lt;PT_First,0,1+INT((BL40-PT_First)/PT_Int)),0)),0)+IF(AND(AJ40&gt;=3,AM40&lt;=(SchemeStart-1)),IF(AS40="FT",IF(BK40&lt;FT_First,0,IF(BK40&lt;FT_Y5,1+INT((BK40-FT_First)/FT_Int1),FT_PreY5+FT_PerYear*INT((BK40-FT_Y5)/12)+FT_AnnivDays+INT(MOD(BK40-FT_Y5,12)/FT_Int2)-IF(EDATE(AI40,FT_Y5)&lt;PolicyDate,FT_AnnivDays-1,0))),IF(AS40="PT",IF(BK40&lt;PT_First,0,1+INT((BK40-PT_First)/PT_Int)),0))-IF(AS40="FT",IF(BM40&lt;FT_First,0,IF(BM40&lt;FT_Y5,1+INT((BM40-FT_First)/FT_Int1),FT_PreY5+FT_PerYear*INT((BM40-FT_Y5)/12)+FT_AnnivDays+INT(MOD(BM40-FT_Y5,12)/FT_Int2)-IF(EDATE(AI40,FT_Y5)&lt;PolicyDate,FT_AnnivDays-1,0))),IF(AS40="PT",IF(BM40&lt;PT_First,0,1+INT((BM40-PT_First)/PT_Int)),0)),0))</f>
        <v/>
      </c>
      <c r="BO40" s="0" t="str">
        <f aca="false">IF(LEN($A40&amp;$B40)=0,"",$A40&amp;" "&amp;$B40)</f>
        <v/>
      </c>
    </row>
    <row r="41" customFormat="false" ht="15" hidden="false" customHeight="false" outlineLevel="0" collapsed="false">
      <c r="A41" s="12"/>
      <c r="B41" s="12"/>
      <c r="C41" s="12"/>
      <c r="D41" s="13"/>
      <c r="E41" s="14" t="str">
        <f aca="false">IF(OR(AH41=0,$D41=""),"",DATE(YEAR(AsOfDate)+IF(DATE(YEAR(AsOfDate),MONTH($D41),DAY($D41))&lt;=AsOfDate,1,0),MONTH($D41),DAY($D41)))</f>
        <v/>
      </c>
      <c r="F41" s="13"/>
      <c r="G41" s="13"/>
      <c r="H41" s="13"/>
      <c r="I41" s="13"/>
      <c r="J41" s="13"/>
      <c r="K41" s="14" t="str">
        <f aca="false">IF(AH41=0,"",DATE(YEAR(AsOfDate)+IF(DATE(YEAR(AsOfDate),MONTH(AI41),DAY(AI41))&lt;=AsOfDate,1,0),MONTH(AI41),DAY(AI41)))</f>
        <v/>
      </c>
      <c r="L41" s="15" t="str">
        <f aca="false">IF(AH41=0,"",ROUND((AsOfDate-AI41)/365.25,1))</f>
        <v/>
      </c>
      <c r="M41" s="16" t="str">
        <f aca="false">IF(AH41=0,"",IF(AsOfDate&lt;AI41,"-",DATEDIF(AI41,AsOfDate,"y")&amp;"y "&amp;DATEDIF(AI41,AsOfDate,"ym")&amp;"m "&amp;DATEDIF(AI41,AsOfDate,"md")&amp;"d"))</f>
        <v/>
      </c>
      <c r="N41" s="17" t="str">
        <f aca="false">IF(AH41=0,"",O41*HoursPerDay)</f>
        <v/>
      </c>
      <c r="O41" s="17" t="str">
        <f aca="false">IF(AH41=0,"",MAX(0,BA41-BN41))</f>
        <v/>
      </c>
      <c r="P41" s="18"/>
      <c r="Q41" s="16" t="str">
        <f aca="false">IF(AH41=0,"",IF(AJ41&lt;2,"",AN41&amp;" to "&amp;AO41&amp;" on "&amp;TEXT(AL41,"dd/mm/yyyy")&amp;IF(AL41&gt;AsOfDate," (future)",IF(AQ41=AR41,"",IF(AR41="None"," - STOPPED accruing",IF(AQ41="None"," - commencement for Bonus Leave"," - pathway changed"))))&amp;IF(AJ41&lt;3,"","; "&amp;AO41&amp;" to "&amp;AP41&amp;" on "&amp;TEXT(AM41,"dd/mm/yyyy")&amp;IF(AM41&gt;AsOfDate," (future)",IF(AR41=AS41,"",IF(AS41="None"," - STOPPED accruing",IF(AR41="None"," - commencement for Bonus Leave"," - pathway changed")))))))</f>
        <v/>
      </c>
      <c r="R41" s="16" t="str">
        <f aca="false">IF(AH41=0,"",IF(AT41="None",IF(O41&gt;0,"No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IF(AH41=0,"",IF(AT41="None","",EDATE(AI41,BC41)))</f>
        <v/>
      </c>
      <c r="T41" s="17" t="str">
        <f aca="false">IF(AH41=0,"",IF(NOT(LH_Ready),"",IF(AI41&gt;PFYDate,0,IF(LH_ColPeriod=0,W41-U41+V41,SUMIFS(INDEX(LH_Data,0,LH_ColAcc),INDEX(LH_Data,0,LH_ColFirst),$A41,INDEX(LH_Data,0,LH_ColSur),$B41,INDEX(LH_Data,0,LH_ColCat),BonusCat,INDEX(LH_Data,0,LH_ColPeriod),LH_OpenLabel)*UnitFactor))))</f>
        <v/>
      </c>
      <c r="U41" s="17" t="str">
        <f aca="false">IF(AH41=0,"",IF(NOT(LH_Ready),"",SUMIFS(INDEX(LH_Data,0,LH_ColAcc),INDEX(LH_Data,0,LH_ColFirst),$A41,INDEX(LH_Data,0,LH_ColSur),$B41,INDEX(LH_Data,0,LH_ColCat),BonusCat,INDEX(LH_Data,0,LH_ColStart),"&gt;="&amp;AI41)*UnitFactor))</f>
        <v/>
      </c>
      <c r="V41" s="17" t="str">
        <f aca="false">IF(AH41=0,"",IF(NOT(LH_Ready),"",SUMIFS(INDEX(LH_Data,0,LH_ColTaken),INDEX(LH_Data,0,LH_ColFirst),$A41,INDEX(LH_Data,0,LH_ColSur),$B41,INDEX(LH_Data,0,LH_ColCat),BonusCat,INDEX(LH_Data,0,LH_ColStart),"&gt;="&amp;AI41)*UnitFactor))</f>
        <v/>
      </c>
      <c r="W41" s="17" t="str">
        <f aca="false">IF(AH41=0,"",IF(NOT(LH_Ready),"",IF(BE41=0,0,INDEX(INDEX(LH_Data,0,LH_ColClose),BE41-1)*UnitFactor)))</f>
        <v/>
      </c>
      <c r="X41" s="17" t="str">
        <f aca="false">IF(AH41=0,"",(MAX(0,BA41-BN41)-MAX(0,BB41-BN41))*HoursPerDay)</f>
        <v/>
      </c>
      <c r="Y41" s="17" t="str">
        <f aca="false">IF(AH41=0,"",IF(NOT(LH_Ready),"",IF(BD41=0,N41,IF(PFYDate&lt;$F41,N41-N(T41)-N(U41),X41-N(U41)))))</f>
        <v/>
      </c>
      <c r="Z41" s="16" t="str">
        <f aca="false">IF(OR(AH41=0,Y41=""),"",IF(Y41&gt;0,"Yes","No"))</f>
        <v/>
      </c>
      <c r="AA41" s="16" t="str">
        <f aca="false">IF(AH41=0,IF(LEN($A41&amp;$B41)=0,"","FIX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month")&amp;IF(BD41=0,";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EH)",""),IF(AT41="None",R41,"Not yet - first day on "&amp;TEXT(S41,"dd/mm/yyyy")))))))))</f>
        <v/>
      </c>
      <c r="AB41" s="17" t="str">
        <f aca="false">IF(OR(AH41=0,T41=""),"",MAX(0,BB41-BN41)*HoursPerDay-T41)</f>
        <v/>
      </c>
      <c r="AC41" s="16" t="str">
        <f aca="false">IF(AH41=0,"",BD41)</f>
        <v/>
      </c>
      <c r="AD41" s="16" t="str">
        <f aca="false">IF(AH41=0,"",TRIM(IF(OR(ISTEXT($F41),ISTEXT($H41),ISTEXT($I41),ISTEXT($G41),ISTEXT($J41),ISTEXT($D41)),"A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J41&gt;=1,IF(AJ41&gt;=3,AP41,IF(AJ41=2,AO41,AN41))&lt;&gt;IF($C41="","",IF(OR(ISNUMBER(SEARCH("full",$C41)),UPPER(TRIM($C41))="FT",UPPER(TRIM($C41))="FTE"),"Full-Time",IF(OR(ISNUMBER(SEARCH("part",$C41)),UPPER(TRIM($C41))="PT",UPPER(TRIM($C41))="PTE"),"Part-Time",IF(OR(ISNUMBER(SEARCH("cas",$C41)),UPPER(TRIM($C41))="CAS"),"Casual","Unknown"))))),"EmploymentType does not match latest start date ("&amp;IF(AJ41&gt;=3,AP41,IF(AJ41=2,AO41,AN41))&amp;"). ","")&amp;IF(AND(AJ41&gt;=1,AK41&lt;&gt;$F41),"Earliest type date should equal StartDate. ","")&amp;IF(AND(AJ41&gt;=2,AK41=AL41),"Two types start on the same date. ","")&amp;IF(AND(OR(ISNUMBER(SEARCH("part",$C41)),UPPER(TRIM($C41))="PT",UPPER(TRIM($C41))="PTE"),$P41=""),"Part-time: enter PT Hrs/Week (blank = 24+). ","")))</f>
        <v/>
      </c>
      <c r="AE41" s="17" t="str">
        <f aca="false">IF(AH41=0,"",O41-MAX(0,BI41-BN41))</f>
        <v/>
      </c>
      <c r="AF41" s="14" t="str">
        <f aca="false">IF(OR(AH41=0,AE41="",N(AE41)=0,BJ41=""),"",EDATE(AI41,BJ41))</f>
        <v/>
      </c>
      <c r="AG41" s="12"/>
      <c r="AH41" s="16" t="n">
        <f aca="false">IF(OR(LEN($A41&amp;$B41)=0,$F41=""),0,1)</f>
        <v>0</v>
      </c>
      <c r="AI41" s="14" t="str">
        <f aca="false">IF(AH41=0,"",IF($J41&lt;&gt;"",$J41,IF(OR(CasualCounts="Yes",COUNT($G41:$I41)=0,COUNT($H41:$I41)=0),$F41,MIN($H41:$I41))))</f>
        <v/>
      </c>
      <c r="AJ41" s="16" t="str">
        <f aca="false">IF(AH41=0,"",COUNT($G41:$I41))</f>
        <v/>
      </c>
      <c r="AK41" s="14" t="str">
        <f aca="false">IF(AH41=0,"",IFERROR(SMALL($G41:$I41,1),""))</f>
        <v/>
      </c>
      <c r="AL41" s="14" t="str">
        <f aca="false">IF(AH41=0,"",IFERROR(SMALL($G41:$I41,2),""))</f>
        <v/>
      </c>
      <c r="AM41" s="14" t="str">
        <f aca="false">IF(AH41=0,"",IFERROR(SMALL($G41:$I41,3),""))</f>
        <v/>
      </c>
      <c r="AN41" s="16" t="str">
        <f aca="false">IF(AH41=0,"",IF(AK41="","",IF(AK41=$H41,"Part-Time",IF(AK41=$I41,"Full-Time","Casual"))))</f>
        <v/>
      </c>
      <c r="AO41" s="16" t="str">
        <f aca="false">IF(AH41=0,"",IF(AL41="","",IF(AL41=$H41,"Part-Time",IF(AL41=$I41,"Full-Time","Casual"))))</f>
        <v/>
      </c>
      <c r="AP41" s="16" t="str">
        <f aca="false">IF(AH41=0,"",IF(AM41="","",IF(AM41=$H41,"Part-Time",IF(AM41=$I41,"Full-Time","Casual"))))</f>
        <v/>
      </c>
      <c r="AQ41" s="16" t="str">
        <f aca="false">IF(AH41=0,"",IF(AJ41=0,IF(OR(ISNUMBER(SEARCH("full",$C41)),UPPER(TRIM($C41))="FT",UPPER(TRIM($C41))="FTE"),"FT",IF(AND(OR(ISNUMBER(SEARCH("part",$C41)),UPPER(TRIM($C41))="PT",UPPER(TRIM($C41))="PTE"),OR($P41="",N($P41)&gt;=PT_MinHours)),"PT","None")),IF(OR(ISNUMBER(SEARCH("full",AN41)),UPPER(TRIM(AN41))="FT",UPPER(TRIM(AN41))="FTE"),"FT",IF(AND(OR(ISNUMBER(SEARCH("part",AN41)),UPPER(TRIM(AN41))="PT",UPPER(TRIM(AN41))="PTE"),OR($P41="",N($P41)&gt;=PT_MinHours)),"PT","None"))))</f>
        <v/>
      </c>
      <c r="AR41" s="16" t="str">
        <f aca="false">IF(AH41=0,"",IF(AJ41&lt;2,"",IF(OR(ISNUMBER(SEARCH("full",AO41)),UPPER(TRIM(AO41))="FT",UPPER(TRIM(AO41))="FTE"),"FT",IF(AND(OR(ISNUMBER(SEARCH("part",AO41)),UPPER(TRIM(AO41))="PT",UPPER(TRIM(AO41))="PTE"),OR($P41="",N($P41)&gt;=PT_MinHours)),"PT","None"))))</f>
        <v/>
      </c>
      <c r="AS41" s="16" t="str">
        <f aca="false">IF(AH41=0,"",IF(AJ41&lt;3,"",IF(OR(ISNUMBER(SEARCH("full",AP41)),UPPER(TRIM(AP41))="FT",UPPER(TRIM(AP41))="FTE"),"FT",IF(AND(OR(ISNUMBER(SEARCH("part",AP41)),UPPER(TRIM(AP41))="PT",UPPER(TRIM(AP41))="PTE"),OR($P41="",N($P41)&gt;=PT_MinHours)),"PT","None"))))</f>
        <v/>
      </c>
      <c r="AT41" s="16" t="str">
        <f aca="false">IF(AH41=0,"",IF(AND(AJ41&gt;=3,AM41&lt;=AsOfDate),AS41,IF(AND(AJ41&gt;=2,AL41&lt;=AsOfDate),AR41,AQ41)))</f>
        <v/>
      </c>
      <c r="AU41" s="16" t="str">
        <f aca="false">IF(AH41=0,"",IF(AsOfDate&lt;AI41,-1,12*(YEAR(AsOfDate)-YEAR(AI41))+MONTH(AsOfDate)-MONTH(AI41)-IF(DAY(AsOfDate)&lt;MIN(DAY(AI41),DAY(EOMONTH(AsOfDate,0))),1,0)))</f>
        <v/>
      </c>
      <c r="AV41" s="16" t="str">
        <f aca="false">IF(AH41=0,"",IF(OR(AJ41&lt;2,AL41&gt;AsOfDate),AU41,IF((AL41-1)&lt;AI41,-1,12*(YEAR((AL41-1))-YEAR(AI41))+MONTH((AL41-1))-MONTH(AI41)-IF(DAY((AL41-1))&lt;MIN(DAY(AI41),DAY(EOMONTH((AL41-1),0))),1,0))))</f>
        <v/>
      </c>
      <c r="AW41" s="16" t="str">
        <f aca="false">IF(AH41=0,"",IF(OR(AJ41&lt;3,AM41&gt;AsOfDate),AU41,IF((AM41-1)&lt;AI41,-1,12*(YEAR((AM41-1))-YEAR(AI41))+MONTH((AM41-1))-MONTH(AI41)-IF(DAY((AM41-1))&lt;MIN(DAY(AI41),DAY(EOMONTH((AM41-1),0))),1,0))))</f>
        <v/>
      </c>
      <c r="AX41" s="16" t="str">
        <f aca="false">IF(AH41=0,"",IF(PFYDate&lt;AI41,-1,12*(YEAR(PFYDate)-YEAR(AI41))+MONTH(PFYDate)-MONTH(AI41)-IF(DAY(PFYDate)&lt;MIN(DAY(AI41),DAY(EOMONTH(PFYDate,0))),1,0)))</f>
        <v/>
      </c>
      <c r="AY41" s="16" t="str">
        <f aca="false">IF(AH41=0,"",IF(OR(AJ41&lt;2,AL41&gt;PFYDate),AX41,IF((AL41-1)&lt;AI41,-1,12*(YEAR((AL41-1))-YEAR(AI41))+MONTH((AL41-1))-MONTH(AI41)-IF(DAY((AL41-1))&lt;MIN(DAY(AI41),DAY(EOMONTH((AL41-1),0))),1,0))))</f>
        <v/>
      </c>
      <c r="AZ41" s="16" t="str">
        <f aca="false">IF(AH41=0,"",IF(OR(AJ41&lt;3,AM41&gt;PFYDate),AX41,IF((AM41-1)&lt;AI41,-1,12*(YEAR((AM41-1))-YEAR(AI41))+MONTH((AM41-1))-MONTH(AI41)-IF(DAY((AM41-1))&lt;MIN(DAY(AI41),DAY(EOMONTH((AM41-1),0))),1,0))))</f>
        <v/>
      </c>
      <c r="BA41" s="16" t="str">
        <f aca="false">IF(AH41=0,"",IF(AQ41="FT",IF(AV41&lt;FT_First,0,IF(AV41&lt;FT_Y5,1+INT((AV41-FT_First)/FT_Int1),FT_PreY5+FT_PerYear*INT((AV41-FT_Y5)/12)+FT_AnnivDays+INT(MOD(AV41-FT_Y5,12)/FT_Int2)-IF(EDATE(AI41,FT_Y5)&lt;PolicyDate,FT_AnnivDays-1,0))),IF(AQ41="PT",IF(AV41&lt;PT_First,0,1+INT((AV41-PT_First)/PT_Int)),0))+IF(AND(AJ41&gt;=2,AL41&lt;=AsOfDate),IF(AR41="FT",IF(AW41&lt;FT_First,0,IF(AW41&lt;FT_Y5,1+INT((AW41-FT_First)/FT_Int1),FT_PreY5+FT_PerYear*INT((AW41-FT_Y5)/12)+FT_AnnivDays+INT(MOD(AW41-FT_Y5,12)/FT_Int2)-IF(EDATE(AI41,FT_Y5)&lt;PolicyDate,FT_AnnivDays-1,0))),IF(AR41="PT",IF(AW41&lt;PT_First,0,1+INT((AW41-PT_First)/PT_Int)),0))-IF(AR41="FT",IF(AV41&lt;FT_First,0,IF(AV41&lt;FT_Y5,1+INT((AV41-FT_First)/FT_Int1),FT_PreY5+FT_PerYear*INT((AV41-FT_Y5)/12)+FT_AnnivDays+INT(MOD(AV41-FT_Y5,12)/FT_Int2)-IF(EDATE(AI41,FT_Y5)&lt;PolicyDate,FT_AnnivDays-1,0))),IF(AR41="PT",IF(AV41&lt;PT_First,0,1+INT((AV41-PT_First)/PT_Int)),0)),0)+IF(AND(AJ41&gt;=3,AM41&lt;=AsOfDate),IF(AS41="FT",IF(AU41&lt;FT_First,0,IF(AU41&lt;FT_Y5,1+INT((AU41-FT_First)/FT_Int1),FT_PreY5+FT_PerYear*INT((AU41-FT_Y5)/12)+FT_AnnivDays+INT(MOD(AU41-FT_Y5,12)/FT_Int2)-IF(EDATE(AI41,FT_Y5)&lt;PolicyDate,FT_AnnivDays-1,0))),IF(AS41="PT",IF(AU41&lt;PT_First,0,1+INT((AU41-PT_First)/PT_Int)),0))-IF(AS41="FT",IF(AW41&lt;FT_First,0,IF(AW41&lt;FT_Y5,1+INT((AW41-FT_First)/FT_Int1),FT_PreY5+FT_PerYear*INT((AW41-FT_Y5)/12)+FT_AnnivDays+INT(MOD(AW41-FT_Y5,12)/FT_Int2)-IF(EDATE(AI41,FT_Y5)&lt;PolicyDate,FT_AnnivDays-1,0))),IF(AS41="PT",IF(AW41&lt;PT_First,0,1+INT((AW41-PT_First)/PT_Int)),0)),0))</f>
        <v/>
      </c>
      <c r="BB41" s="16" t="str">
        <f aca="false">IF(AH41=0,"",IF(AQ41="FT",IF(AY41&lt;FT_First,0,IF(AY41&lt;FT_Y5,1+INT((AY41-FT_First)/FT_Int1),FT_PreY5+FT_PerYear*INT((AY41-FT_Y5)/12)+FT_AnnivDays+INT(MOD(AY41-FT_Y5,12)/FT_Int2)-IF(EDATE(AI41,FT_Y5)&lt;PolicyDate,FT_AnnivDays-1,0))),IF(AQ41="PT",IF(AY41&lt;PT_First,0,1+INT((AY41-PT_First)/PT_Int)),0))+IF(AND(AJ41&gt;=2,AL41&lt;=PFYDate),IF(AR41="FT",IF(AZ41&lt;FT_First,0,IF(AZ41&lt;FT_Y5,1+INT((AZ41-FT_First)/FT_Int1),FT_PreY5+FT_PerYear*INT((AZ41-FT_Y5)/12)+FT_AnnivDays+INT(MOD(AZ41-FT_Y5,12)/FT_Int2)-IF(EDATE(AI41,FT_Y5)&lt;PolicyDate,FT_AnnivDays-1,0))),IF(AR41="PT",IF(AZ41&lt;PT_First,0,1+INT((AZ41-PT_First)/PT_Int)),0))-IF(AR41="FT",IF(AY41&lt;FT_First,0,IF(AY41&lt;FT_Y5,1+INT((AY41-FT_First)/FT_Int1),FT_PreY5+FT_PerYear*INT((AY41-FT_Y5)/12)+FT_AnnivDays+INT(MOD(AY41-FT_Y5,12)/FT_Int2)-IF(EDATE(AI41,FT_Y5)&lt;PolicyDate,FT_AnnivDays-1,0))),IF(AR41="PT",IF(AY41&lt;PT_First,0,1+INT((AY41-PT_First)/PT_Int)),0)),0)+IF(AND(AJ41&gt;=3,AM41&lt;=PFYDate),IF(AS41="FT",IF(AX41&lt;FT_First,0,IF(AX41&lt;FT_Y5,1+INT((AX41-FT_First)/FT_Int1),FT_PreY5+FT_PerYear*INT((AX41-FT_Y5)/12)+FT_AnnivDays+INT(MOD(AX41-FT_Y5,12)/FT_Int2)-IF(EDATE(AI41,FT_Y5)&lt;PolicyDate,FT_AnnivDays-1,0))),IF(AS41="PT",IF(AX41&lt;PT_First,0,1+INT((AX41-PT_First)/PT_Int)),0))-IF(AS41="FT",IF(AZ41&lt;FT_First,0,IF(AZ41&lt;FT_Y5,1+INT((AZ41-FT_First)/FT_Int1),FT_PreY5+FT_PerYear*INT((AZ41-FT_Y5)/12)+FT_AnnivDays+INT(MOD(AZ41-FT_Y5,12)/FT_Int2)-IF(EDATE(AI41,FT_Y5)&lt;PolicyDate,FT_AnnivDays-1,0))),IF(AS41="PT",IF(AZ41&lt;PT_First,0,1+INT((AZ41-PT_First)/PT_Int)),0)),0))</f>
        <v/>
      </c>
      <c r="BC41" s="16" t="str">
        <f aca="false">IF(AH41=0,"",IF(AT41="FT",IF(AU41&lt;FT_First,FT_First,IF(AU41&lt;FT_Y5,MIN(FT_Y5,FT_First+FT_Int1*(INT((AU41-FT_First)/FT_Int1)+1)),FT_Y5+12*INT((AU41-FT_Y5)/12)+FT_Int2*(INT(MOD(AU41-FT_Y5,12)/FT_Int2)+1))),IF(AT41="PT",IF(AU41&lt;PT_First,PT_First,PT_First+PT_Int*(INT((AU41-PT_First)/PT_Int)+1)),"")))</f>
        <v/>
      </c>
      <c r="BD41" s="16" t="str">
        <f aca="false">IF(AH41=0,"",IF(NOT(LH_Ready),0,COUNTIFS(INDEX(LH_Data,0,LH_ColFirst),$A41,INDEX(LH_Data,0,LH_ColSur),$B41,INDEX(LH_Data,0,LH_ColCat),BonusCat)))</f>
        <v/>
      </c>
      <c r="BE41" s="16" t="str">
        <f aca="false">IF(AH41=0,"",IF(OR(NOT(LH_Ready),BD41=0),0,SUMPRODUCT(MAX((INDEX(LH_Data,0,LH_ColFirst)=$A41)*(INDEX(LH_Data,0,LH_ColSur)=$B41)*(INDEX(LH_Data,0,LH_ColCat)=BonusCat)*ROW(LH_Data)))))</f>
        <v/>
      </c>
      <c r="BF41" s="16" t="str">
        <f aca="false">IF(AH41=0,"",IF(EOMONTH(AsOfDate,-1)&lt;AI41,-1,12*(YEAR(EOMONTH(AsOfDate,-1))-YEAR(AI41))+MONTH(EOMONTH(AsOfDate,-1))-MONTH(AI41)-IF(DAY(EOMONTH(AsOfDate,-1))&lt;MIN(DAY(AI41),DAY(EOMONTH(EOMONTH(AsOfDate,-1),0))),1,0)))</f>
        <v/>
      </c>
      <c r="BG41" s="16" t="str">
        <f aca="false">IF(AH41=0,"",IF(OR(AJ41&lt;2,AL41&gt;EOMONTH(AsOfDate,-1)),BF41,IF((AL41-1)&lt;AI41,-1,12*(YEAR((AL41-1))-YEAR(AI41))+MONTH((AL41-1))-MONTH(AI41)-IF(DAY((AL41-1))&lt;MIN(DAY(AI41),DAY(EOMONTH((AL41-1),0))),1,0))))</f>
        <v/>
      </c>
      <c r="BH41" s="16" t="str">
        <f aca="false">IF(AH41=0,"",IF(OR(AJ41&lt;3,AM41&gt;EOMONTH(AsOfDate,-1)),BF41,IF((AM41-1)&lt;AI41,-1,12*(YEAR((AM41-1))-YEAR(AI41))+MONTH((AM41-1))-MONTH(AI41)-IF(DAY((AM41-1))&lt;MIN(DAY(AI41),DAY(EOMONTH((AM41-1),0))),1,0))))</f>
        <v/>
      </c>
      <c r="BI41" s="16" t="str">
        <f aca="false">IF(AH41=0,"",IF(AQ41="FT",IF(BG41&lt;FT_First,0,IF(BG41&lt;FT_Y5,1+INT((BG41-FT_First)/FT_Int1),FT_PreY5+FT_PerYear*INT((BG41-FT_Y5)/12)+FT_AnnivDays+INT(MOD(BG41-FT_Y5,12)/FT_Int2)-IF(EDATE(AI41,FT_Y5)&lt;PolicyDate,FT_AnnivDays-1,0))),IF(AQ41="PT",IF(BG41&lt;PT_First,0,1+INT((BG41-PT_First)/PT_Int)),0))+IF(AND(AJ41&gt;=2,AL41&lt;=EOMONTH(AsOfDate,-1)),IF(AR41="FT",IF(BH41&lt;FT_First,0,IF(BH41&lt;FT_Y5,1+INT((BH41-FT_First)/FT_Int1),FT_PreY5+FT_PerYear*INT((BH41-FT_Y5)/12)+FT_AnnivDays+INT(MOD(BH41-FT_Y5,12)/FT_Int2)-IF(EDATE(AI41,FT_Y5)&lt;PolicyDate,FT_AnnivDays-1,0))),IF(AR41="PT",IF(BH41&lt;PT_First,0,1+INT((BH41-PT_First)/PT_Int)),0))-IF(AR41="FT",IF(BG41&lt;FT_First,0,IF(BG41&lt;FT_Y5,1+INT((BG41-FT_First)/FT_Int1),FT_PreY5+FT_PerYear*INT((BG41-FT_Y5)/12)+FT_AnnivDays+INT(MOD(BG41-FT_Y5,12)/FT_Int2)-IF(EDATE(AI41,FT_Y5)&lt;PolicyDate,FT_AnnivDays-1,0))),IF(AR41="PT",IF(BG41&lt;PT_First,0,1+INT((BG41-PT_First)/PT_Int)),0)),0)+IF(AND(AJ41&gt;=3,AM41&lt;=EOMONTH(AsOfDate,-1)),IF(AS41="FT",IF(BF41&lt;FT_First,0,IF(BF41&lt;FT_Y5,1+INT((BF41-FT_First)/FT_Int1),FT_PreY5+FT_PerYear*INT((BF41-FT_Y5)/12)+FT_AnnivDays+INT(MOD(BF41-FT_Y5,12)/FT_Int2)-IF(EDATE(AI41,FT_Y5)&lt;PolicyDate,FT_AnnivDays-1,0))),IF(AS41="PT",IF(BF41&lt;PT_First,0,1+INT((BF41-PT_First)/PT_Int)),0))-IF(AS41="FT",IF(BH41&lt;FT_First,0,IF(BH41&lt;FT_Y5,1+INT((BH41-FT_First)/FT_Int1),FT_PreY5+FT_PerYear*INT((BH41-FT_Y5)/12)+FT_AnnivDays+INT(MOD(BH41-FT_Y5,12)/FT_Int2)-IF(EDATE(AI41,FT_Y5)&lt;PolicyDate,FT_AnnivDays-1,0))),IF(AS41="PT",IF(BH41&lt;PT_First,0,1+INT((BH41-PT_First)/PT_Int)),0)),0))</f>
        <v/>
      </c>
      <c r="BJ41" s="16" t="str">
        <f aca="false">IF(AH41=0,"",IF(AT41="FT",IF(AU41&lt;FT_First,"",IF(AU41&lt;FT_Y5,FT_First+FT_Int1*INT((AU41-FT_First)/FT_Int1),FT_Y5+FT_Int2*INT((AU41-FT_Y5)/FT_Int2))),IF(AT41="PT",IF(AU41&lt;PT_First,"",PT_First+PT_Int*INT((AU41-PT_First)/PT_Int)),"")))</f>
        <v/>
      </c>
      <c r="BK41" s="16" t="str">
        <f aca="false">IF(AH41=0,"",IF((SchemeStart-1)&lt;AI41,-1,12*(YEAR((SchemeStart-1))-YEAR(AI41))+MONTH((SchemeStart-1))-MONTH(AI41)-IF(DAY((SchemeStart-1))&lt;MIN(DAY(AI41),DAY(EOMONTH((SchemeStart-1),0))),1,0)))</f>
        <v/>
      </c>
      <c r="BL41" s="16" t="str">
        <f aca="false">IF(AH41=0,"",IF(OR(AJ41&lt;2,AL41&gt;(SchemeStart-1)),BK41,IF((AL41-1)&lt;AI41,-1,12*(YEAR((AL41-1))-YEAR(AI41))+MONTH((AL41-1))-MONTH(AI41)-IF(DAY((AL41-1))&lt;MIN(DAY(AI41),DAY(EOMONTH((AL41-1),0))),1,0))))</f>
        <v/>
      </c>
      <c r="BM41" s="16" t="str">
        <f aca="false">IF(AH41=0,"",IF(OR(AJ41&lt;3,AM41&gt;(SchemeStart-1)),BK41,IF((AM41-1)&lt;AI41,-1,12*(YEAR((AM41-1))-YEAR(AI41))+MONTH((AM41-1))-MONTH(AI41)-IF(DAY((AM41-1))&lt;MIN(DAY(AI41),DAY(EOMONTH((AM41-1),0))),1,0))))</f>
        <v/>
      </c>
      <c r="BN41" s="16" t="str">
        <f aca="false">IF(AH41=0,"",IF(AQ41="FT",IF(BL41&lt;FT_First,0,IF(BL41&lt;FT_Y5,1+INT((BL41-FT_First)/FT_Int1),FT_PreY5+FT_PerYear*INT((BL41-FT_Y5)/12)+FT_AnnivDays+INT(MOD(BL41-FT_Y5,12)/FT_Int2)-IF(EDATE(AI41,FT_Y5)&lt;PolicyDate,FT_AnnivDays-1,0))),IF(AQ41="PT",IF(BL41&lt;PT_First,0,1+INT((BL41-PT_First)/PT_Int)),0))+IF(AND(AJ41&gt;=2,AL41&lt;=(SchemeStart-1)),IF(AR41="FT",IF(BM41&lt;FT_First,0,IF(BM41&lt;FT_Y5,1+INT((BM41-FT_First)/FT_Int1),FT_PreY5+FT_PerYear*INT((BM41-FT_Y5)/12)+FT_AnnivDays+INT(MOD(BM41-FT_Y5,12)/FT_Int2)-IF(EDATE(AI41,FT_Y5)&lt;PolicyDate,FT_AnnivDays-1,0))),IF(AR41="PT",IF(BM41&lt;PT_First,0,1+INT((BM41-PT_First)/PT_Int)),0))-IF(AR41="FT",IF(BL41&lt;FT_First,0,IF(BL41&lt;FT_Y5,1+INT((BL41-FT_First)/FT_Int1),FT_PreY5+FT_PerYear*INT((BL41-FT_Y5)/12)+FT_AnnivDays+INT(MOD(BL41-FT_Y5,12)/FT_Int2)-IF(EDATE(AI41,FT_Y5)&lt;PolicyDate,FT_AnnivDays-1,0))),IF(AR41="PT",IF(BL41&lt;PT_First,0,1+INT((BL41-PT_First)/PT_Int)),0)),0)+IF(AND(AJ41&gt;=3,AM41&lt;=(SchemeStart-1)),IF(AS41="FT",IF(BK41&lt;FT_First,0,IF(BK41&lt;FT_Y5,1+INT((BK41-FT_First)/FT_Int1),FT_PreY5+FT_PerYear*INT((BK41-FT_Y5)/12)+FT_AnnivDays+INT(MOD(BK41-FT_Y5,12)/FT_Int2)-IF(EDATE(AI41,FT_Y5)&lt;PolicyDate,FT_AnnivDays-1,0))),IF(AS41="PT",IF(BK41&lt;PT_First,0,1+INT((BK41-PT_First)/PT_Int)),0))-IF(AS41="FT",IF(BM41&lt;FT_First,0,IF(BM41&lt;FT_Y5,1+INT((BM41-FT_First)/FT_Int1),FT_PreY5+FT_PerYear*INT((BM41-FT_Y5)/12)+FT_AnnivDays+INT(MOD(BM41-FT_Y5,12)/FT_Int2)-IF(EDATE(AI41,FT_Y5)&lt;PolicyDate,FT_AnnivDays-1,0))),IF(AS41="PT",IF(BM41&lt;PT_First,0,1+INT((BM41-PT_First)/PT_Int)),0)),0))</f>
        <v/>
      </c>
      <c r="BO41" s="0" t="str">
        <f aca="false">IF(LEN($A41&amp;$B41)=0,"",$A41&amp;" "&amp;$B41)</f>
        <v/>
      </c>
    </row>
    <row r="42" customFormat="false" ht="15" hidden="false" customHeight="false" outlineLevel="0" collapsed="false">
      <c r="A42" s="12"/>
      <c r="B42" s="12"/>
      <c r="C42" s="12"/>
      <c r="D42" s="13"/>
      <c r="E42" s="14" t="str">
        <f aca="false">IF(OR(AH42=0,$D42=""),"",DATE(YEAR(AsOfDate)+IF(DATE(YEAR(AsOfDate),MONTH($D42),DAY($D42))&lt;=AsOfDate,1,0),MONTH($D42),DAY($D42)))</f>
        <v/>
      </c>
      <c r="F42" s="13"/>
      <c r="G42" s="13"/>
      <c r="H42" s="13"/>
      <c r="I42" s="13"/>
      <c r="J42" s="13"/>
      <c r="K42" s="14" t="str">
        <f aca="false">IF(AH42=0,"",DATE(YEAR(AsOfDate)+IF(DATE(YEAR(AsOfDate),MONTH(AI42),DAY(AI42))&lt;=AsOfDate,1,0),MONTH(AI42),DAY(AI42)))</f>
        <v/>
      </c>
      <c r="L42" s="15" t="str">
        <f aca="false">IF(AH42=0,"",ROUND((AsOfDate-AI42)/365.25,1))</f>
        <v/>
      </c>
      <c r="M42" s="16" t="str">
        <f aca="false">IF(AH42=0,"",IF(AsOfDate&lt;AI42,"-",DATEDIF(AI42,AsOfDate,"y")&amp;"y "&amp;DATEDIF(AI42,AsOfDate,"ym")&amp;"m "&amp;DATEDIF(AI42,AsOfDate,"md")&amp;"d"))</f>
        <v/>
      </c>
      <c r="N42" s="17" t="str">
        <f aca="false">IF(AH42=0,"",O42*HoursPerDay)</f>
        <v/>
      </c>
      <c r="O42" s="17" t="str">
        <f aca="false">IF(AH42=0,"",MAX(0,BA42-BN42))</f>
        <v/>
      </c>
      <c r="P42" s="18"/>
      <c r="Q42" s="16" t="str">
        <f aca="false">IF(AH42=0,"",IF(AJ42&lt;2,"",AN42&amp;" to "&amp;AO42&amp;" on "&amp;TEXT(AL42,"dd/mm/yyyy")&amp;IF(AL42&gt;AsOfDate," (future)",IF(AQ42=AR42,"",IF(AR42="None"," - STOPPED accruing",IF(AQ42="None"," - commencement for Bonus Leave"," - pathway changed"))))&amp;IF(AJ42&lt;3,"","; "&amp;AO42&amp;" to "&amp;AP42&amp;" on "&amp;TEXT(AM42,"dd/mm/yyyy")&amp;IF(AM42&gt;AsOfDate," (future)",IF(AR42=AS42,"",IF(AS42="None"," - STOPPED accruing",IF(AR42="None"," - commencement for Bonus Leave"," - pathway changed")))))))</f>
        <v/>
      </c>
      <c r="R42" s="16" t="str">
        <f aca="false">IF(AH42=0,"",IF(AT42="None",IF(O42&gt;0,"No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IF(AH42=0,"",IF(AT42="None","",EDATE(AI42,BC42)))</f>
        <v/>
      </c>
      <c r="T42" s="17" t="str">
        <f aca="false">IF(AH42=0,"",IF(NOT(LH_Ready),"",IF(AI42&gt;PFYDate,0,IF(LH_ColPeriod=0,W42-U42+V42,SUMIFS(INDEX(LH_Data,0,LH_ColAcc),INDEX(LH_Data,0,LH_ColFirst),$A42,INDEX(LH_Data,0,LH_ColSur),$B42,INDEX(LH_Data,0,LH_ColCat),BonusCat,INDEX(LH_Data,0,LH_ColPeriod),LH_OpenLabel)*UnitFactor))))</f>
        <v/>
      </c>
      <c r="U42" s="17" t="str">
        <f aca="false">IF(AH42=0,"",IF(NOT(LH_Ready),"",SUMIFS(INDEX(LH_Data,0,LH_ColAcc),INDEX(LH_Data,0,LH_ColFirst),$A42,INDEX(LH_Data,0,LH_ColSur),$B42,INDEX(LH_Data,0,LH_ColCat),BonusCat,INDEX(LH_Data,0,LH_ColStart),"&gt;="&amp;AI42)*UnitFactor))</f>
        <v/>
      </c>
      <c r="V42" s="17" t="str">
        <f aca="false">IF(AH42=0,"",IF(NOT(LH_Ready),"",SUMIFS(INDEX(LH_Data,0,LH_ColTaken),INDEX(LH_Data,0,LH_ColFirst),$A42,INDEX(LH_Data,0,LH_ColSur),$B42,INDEX(LH_Data,0,LH_ColCat),BonusCat,INDEX(LH_Data,0,LH_ColStart),"&gt;="&amp;AI42)*UnitFactor))</f>
        <v/>
      </c>
      <c r="W42" s="17" t="str">
        <f aca="false">IF(AH42=0,"",IF(NOT(LH_Ready),"",IF(BE42=0,0,INDEX(INDEX(LH_Data,0,LH_ColClose),BE42-1)*UnitFactor)))</f>
        <v/>
      </c>
      <c r="X42" s="17" t="str">
        <f aca="false">IF(AH42=0,"",(MAX(0,BA42-BN42)-MAX(0,BB42-BN42))*HoursPerDay)</f>
        <v/>
      </c>
      <c r="Y42" s="17" t="str">
        <f aca="false">IF(AH42=0,"",IF(NOT(LH_Ready),"",IF(BD42=0,N42,IF(PFYDate&lt;$F42,N42-N(T42)-N(U42),X42-N(U42)))))</f>
        <v/>
      </c>
      <c r="Z42" s="16" t="str">
        <f aca="false">IF(OR(AH42=0,Y42=""),"",IF(Y42&gt;0,"Yes","No"))</f>
        <v/>
      </c>
      <c r="AA42" s="16" t="str">
        <f aca="false">IF(AH42=0,IF(LEN($A42&amp;$B42)=0,"","FIX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month")&amp;IF(BD42=0,";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EH)",""),IF(AT42="None",R42,"Not yet - first day on "&amp;TEXT(S42,"dd/mm/yyyy")))))))))</f>
        <v/>
      </c>
      <c r="AB42" s="17" t="str">
        <f aca="false">IF(OR(AH42=0,T42=""),"",MAX(0,BB42-BN42)*HoursPerDay-T42)</f>
        <v/>
      </c>
      <c r="AC42" s="16" t="str">
        <f aca="false">IF(AH42=0,"",BD42)</f>
        <v/>
      </c>
      <c r="AD42" s="16" t="str">
        <f aca="false">IF(AH42=0,"",TRIM(IF(OR(ISTEXT($F42),ISTEXT($H42),ISTEXT($I42),ISTEXT($G42),ISTEXT($J42),ISTEXT($D42)),"A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J42&gt;=1,IF(AJ42&gt;=3,AP42,IF(AJ42=2,AO42,AN42))&lt;&gt;IF($C42="","",IF(OR(ISNUMBER(SEARCH("full",$C42)),UPPER(TRIM($C42))="FT",UPPER(TRIM($C42))="FTE"),"Full-Time",IF(OR(ISNUMBER(SEARCH("part",$C42)),UPPER(TRIM($C42))="PT",UPPER(TRIM($C42))="PTE"),"Part-Time",IF(OR(ISNUMBER(SEARCH("cas",$C42)),UPPER(TRIM($C42))="CAS"),"Casual","Unknown"))))),"EmploymentType does not match latest start date ("&amp;IF(AJ42&gt;=3,AP42,IF(AJ42=2,AO42,AN42))&amp;"). ","")&amp;IF(AND(AJ42&gt;=1,AK42&lt;&gt;$F42),"Earliest type date should equal StartDate. ","")&amp;IF(AND(AJ42&gt;=2,AK42=AL42),"Two types start on the same date. ","")&amp;IF(AND(OR(ISNUMBER(SEARCH("part",$C42)),UPPER(TRIM($C42))="PT",UPPER(TRIM($C42))="PTE"),$P42=""),"Part-time: enter PT Hrs/Week (blank = 24+). ","")))</f>
        <v/>
      </c>
      <c r="AE42" s="17" t="str">
        <f aca="false">IF(AH42=0,"",O42-MAX(0,BI42-BN42))</f>
        <v/>
      </c>
      <c r="AF42" s="14" t="str">
        <f aca="false">IF(OR(AH42=0,AE42="",N(AE42)=0,BJ42=""),"",EDATE(AI42,BJ42))</f>
        <v/>
      </c>
      <c r="AG42" s="12"/>
      <c r="AH42" s="16" t="n">
        <f aca="false">IF(OR(LEN($A42&amp;$B42)=0,$F42=""),0,1)</f>
        <v>0</v>
      </c>
      <c r="AI42" s="14" t="str">
        <f aca="false">IF(AH42=0,"",IF($J42&lt;&gt;"",$J42,IF(OR(CasualCounts="Yes",COUNT($G42:$I42)=0,COUNT($H42:$I42)=0),$F42,MIN($H42:$I42))))</f>
        <v/>
      </c>
      <c r="AJ42" s="16" t="str">
        <f aca="false">IF(AH42=0,"",COUNT($G42:$I42))</f>
        <v/>
      </c>
      <c r="AK42" s="14" t="str">
        <f aca="false">IF(AH42=0,"",IFERROR(SMALL($G42:$I42,1),""))</f>
        <v/>
      </c>
      <c r="AL42" s="14" t="str">
        <f aca="false">IF(AH42=0,"",IFERROR(SMALL($G42:$I42,2),""))</f>
        <v/>
      </c>
      <c r="AM42" s="14" t="str">
        <f aca="false">IF(AH42=0,"",IFERROR(SMALL($G42:$I42,3),""))</f>
        <v/>
      </c>
      <c r="AN42" s="16" t="str">
        <f aca="false">IF(AH42=0,"",IF(AK42="","",IF(AK42=$H42,"Part-Time",IF(AK42=$I42,"Full-Time","Casual"))))</f>
        <v/>
      </c>
      <c r="AO42" s="16" t="str">
        <f aca="false">IF(AH42=0,"",IF(AL42="","",IF(AL42=$H42,"Part-Time",IF(AL42=$I42,"Full-Time","Casual"))))</f>
        <v/>
      </c>
      <c r="AP42" s="16" t="str">
        <f aca="false">IF(AH42=0,"",IF(AM42="","",IF(AM42=$H42,"Part-Time",IF(AM42=$I42,"Full-Time","Casual"))))</f>
        <v/>
      </c>
      <c r="AQ42" s="16" t="str">
        <f aca="false">IF(AH42=0,"",IF(AJ42=0,IF(OR(ISNUMBER(SEARCH("full",$C42)),UPPER(TRIM($C42))="FT",UPPER(TRIM($C42))="FTE"),"FT",IF(AND(OR(ISNUMBER(SEARCH("part",$C42)),UPPER(TRIM($C42))="PT",UPPER(TRIM($C42))="PTE"),OR($P42="",N($P42)&gt;=PT_MinHours)),"PT","None")),IF(OR(ISNUMBER(SEARCH("full",AN42)),UPPER(TRIM(AN42))="FT",UPPER(TRIM(AN42))="FTE"),"FT",IF(AND(OR(ISNUMBER(SEARCH("part",AN42)),UPPER(TRIM(AN42))="PT",UPPER(TRIM(AN42))="PTE"),OR($P42="",N($P42)&gt;=PT_MinHours)),"PT","None"))))</f>
        <v/>
      </c>
      <c r="AR42" s="16" t="str">
        <f aca="false">IF(AH42=0,"",IF(AJ42&lt;2,"",IF(OR(ISNUMBER(SEARCH("full",AO42)),UPPER(TRIM(AO42))="FT",UPPER(TRIM(AO42))="FTE"),"FT",IF(AND(OR(ISNUMBER(SEARCH("part",AO42)),UPPER(TRIM(AO42))="PT",UPPER(TRIM(AO42))="PTE"),OR($P42="",N($P42)&gt;=PT_MinHours)),"PT","None"))))</f>
        <v/>
      </c>
      <c r="AS42" s="16" t="str">
        <f aca="false">IF(AH42=0,"",IF(AJ42&lt;3,"",IF(OR(ISNUMBER(SEARCH("full",AP42)),UPPER(TRIM(AP42))="FT",UPPER(TRIM(AP42))="FTE"),"FT",IF(AND(OR(ISNUMBER(SEARCH("part",AP42)),UPPER(TRIM(AP42))="PT",UPPER(TRIM(AP42))="PTE"),OR($P42="",N($P42)&gt;=PT_MinHours)),"PT","None"))))</f>
        <v/>
      </c>
      <c r="AT42" s="16" t="str">
        <f aca="false">IF(AH42=0,"",IF(AND(AJ42&gt;=3,AM42&lt;=AsOfDate),AS42,IF(AND(AJ42&gt;=2,AL42&lt;=AsOfDate),AR42,AQ42)))</f>
        <v/>
      </c>
      <c r="AU42" s="16" t="str">
        <f aca="false">IF(AH42=0,"",IF(AsOfDate&lt;AI42,-1,12*(YEAR(AsOfDate)-YEAR(AI42))+MONTH(AsOfDate)-MONTH(AI42)-IF(DAY(AsOfDate)&lt;MIN(DAY(AI42),DAY(EOMONTH(AsOfDate,0))),1,0)))</f>
        <v/>
      </c>
      <c r="AV42" s="16" t="str">
        <f aca="false">IF(AH42=0,"",IF(OR(AJ42&lt;2,AL42&gt;AsOfDate),AU42,IF((AL42-1)&lt;AI42,-1,12*(YEAR((AL42-1))-YEAR(AI42))+MONTH((AL42-1))-MONTH(AI42)-IF(DAY((AL42-1))&lt;MIN(DAY(AI42),DAY(EOMONTH((AL42-1),0))),1,0))))</f>
        <v/>
      </c>
      <c r="AW42" s="16" t="str">
        <f aca="false">IF(AH42=0,"",IF(OR(AJ42&lt;3,AM42&gt;AsOfDate),AU42,IF((AM42-1)&lt;AI42,-1,12*(YEAR((AM42-1))-YEAR(AI42))+MONTH((AM42-1))-MONTH(AI42)-IF(DAY((AM42-1))&lt;MIN(DAY(AI42),DAY(EOMONTH((AM42-1),0))),1,0))))</f>
        <v/>
      </c>
      <c r="AX42" s="16" t="str">
        <f aca="false">IF(AH42=0,"",IF(PFYDate&lt;AI42,-1,12*(YEAR(PFYDate)-YEAR(AI42))+MONTH(PFYDate)-MONTH(AI42)-IF(DAY(PFYDate)&lt;MIN(DAY(AI42),DAY(EOMONTH(PFYDate,0))),1,0)))</f>
        <v/>
      </c>
      <c r="AY42" s="16" t="str">
        <f aca="false">IF(AH42=0,"",IF(OR(AJ42&lt;2,AL42&gt;PFYDate),AX42,IF((AL42-1)&lt;AI42,-1,12*(YEAR((AL42-1))-YEAR(AI42))+MONTH((AL42-1))-MONTH(AI42)-IF(DAY((AL42-1))&lt;MIN(DAY(AI42),DAY(EOMONTH((AL42-1),0))),1,0))))</f>
        <v/>
      </c>
      <c r="AZ42" s="16" t="str">
        <f aca="false">IF(AH42=0,"",IF(OR(AJ42&lt;3,AM42&gt;PFYDate),AX42,IF((AM42-1)&lt;AI42,-1,12*(YEAR((AM42-1))-YEAR(AI42))+MONTH((AM42-1))-MONTH(AI42)-IF(DAY((AM42-1))&lt;MIN(DAY(AI42),DAY(EOMONTH((AM42-1),0))),1,0))))</f>
        <v/>
      </c>
      <c r="BA42" s="16" t="str">
        <f aca="false">IF(AH42=0,"",IF(AQ42="FT",IF(AV42&lt;FT_First,0,IF(AV42&lt;FT_Y5,1+INT((AV42-FT_First)/FT_Int1),FT_PreY5+FT_PerYear*INT((AV42-FT_Y5)/12)+FT_AnnivDays+INT(MOD(AV42-FT_Y5,12)/FT_Int2)-IF(EDATE(AI42,FT_Y5)&lt;PolicyDate,FT_AnnivDays-1,0))),IF(AQ42="PT",IF(AV42&lt;PT_First,0,1+INT((AV42-PT_First)/PT_Int)),0))+IF(AND(AJ42&gt;=2,AL42&lt;=AsOfDate),IF(AR42="FT",IF(AW42&lt;FT_First,0,IF(AW42&lt;FT_Y5,1+INT((AW42-FT_First)/FT_Int1),FT_PreY5+FT_PerYear*INT((AW42-FT_Y5)/12)+FT_AnnivDays+INT(MOD(AW42-FT_Y5,12)/FT_Int2)-IF(EDATE(AI42,FT_Y5)&lt;PolicyDate,FT_AnnivDays-1,0))),IF(AR42="PT",IF(AW42&lt;PT_First,0,1+INT((AW42-PT_First)/PT_Int)),0))-IF(AR42="FT",IF(AV42&lt;FT_First,0,IF(AV42&lt;FT_Y5,1+INT((AV42-FT_First)/FT_Int1),FT_PreY5+FT_PerYear*INT((AV42-FT_Y5)/12)+FT_AnnivDays+INT(MOD(AV42-FT_Y5,12)/FT_Int2)-IF(EDATE(AI42,FT_Y5)&lt;PolicyDate,FT_AnnivDays-1,0))),IF(AR42="PT",IF(AV42&lt;PT_First,0,1+INT((AV42-PT_First)/PT_Int)),0)),0)+IF(AND(AJ42&gt;=3,AM42&lt;=AsOfDate),IF(AS42="FT",IF(AU42&lt;FT_First,0,IF(AU42&lt;FT_Y5,1+INT((AU42-FT_First)/FT_Int1),FT_PreY5+FT_PerYear*INT((AU42-FT_Y5)/12)+FT_AnnivDays+INT(MOD(AU42-FT_Y5,12)/FT_Int2)-IF(EDATE(AI42,FT_Y5)&lt;PolicyDate,FT_AnnivDays-1,0))),IF(AS42="PT",IF(AU42&lt;PT_First,0,1+INT((AU42-PT_First)/PT_Int)),0))-IF(AS42="FT",IF(AW42&lt;FT_First,0,IF(AW42&lt;FT_Y5,1+INT((AW42-FT_First)/FT_Int1),FT_PreY5+FT_PerYear*INT((AW42-FT_Y5)/12)+FT_AnnivDays+INT(MOD(AW42-FT_Y5,12)/FT_Int2)-IF(EDATE(AI42,FT_Y5)&lt;PolicyDate,FT_AnnivDays-1,0))),IF(AS42="PT",IF(AW42&lt;PT_First,0,1+INT((AW42-PT_First)/PT_Int)),0)),0))</f>
        <v/>
      </c>
      <c r="BB42" s="16" t="str">
        <f aca="false">IF(AH42=0,"",IF(AQ42="FT",IF(AY42&lt;FT_First,0,IF(AY42&lt;FT_Y5,1+INT((AY42-FT_First)/FT_Int1),FT_PreY5+FT_PerYear*INT((AY42-FT_Y5)/12)+FT_AnnivDays+INT(MOD(AY42-FT_Y5,12)/FT_Int2)-IF(EDATE(AI42,FT_Y5)&lt;PolicyDate,FT_AnnivDays-1,0))),IF(AQ42="PT",IF(AY42&lt;PT_First,0,1+INT((AY42-PT_First)/PT_Int)),0))+IF(AND(AJ42&gt;=2,AL42&lt;=PFYDate),IF(AR42="FT",IF(AZ42&lt;FT_First,0,IF(AZ42&lt;FT_Y5,1+INT((AZ42-FT_First)/FT_Int1),FT_PreY5+FT_PerYear*INT((AZ42-FT_Y5)/12)+FT_AnnivDays+INT(MOD(AZ42-FT_Y5,12)/FT_Int2)-IF(EDATE(AI42,FT_Y5)&lt;PolicyDate,FT_AnnivDays-1,0))),IF(AR42="PT",IF(AZ42&lt;PT_First,0,1+INT((AZ42-PT_First)/PT_Int)),0))-IF(AR42="FT",IF(AY42&lt;FT_First,0,IF(AY42&lt;FT_Y5,1+INT((AY42-FT_First)/FT_Int1),FT_PreY5+FT_PerYear*INT((AY42-FT_Y5)/12)+FT_AnnivDays+INT(MOD(AY42-FT_Y5,12)/FT_Int2)-IF(EDATE(AI42,FT_Y5)&lt;PolicyDate,FT_AnnivDays-1,0))),IF(AR42="PT",IF(AY42&lt;PT_First,0,1+INT((AY42-PT_First)/PT_Int)),0)),0)+IF(AND(AJ42&gt;=3,AM42&lt;=PFYDate),IF(AS42="FT",IF(AX42&lt;FT_First,0,IF(AX42&lt;FT_Y5,1+INT((AX42-FT_First)/FT_Int1),FT_PreY5+FT_PerYear*INT((AX42-FT_Y5)/12)+FT_AnnivDays+INT(MOD(AX42-FT_Y5,12)/FT_Int2)-IF(EDATE(AI42,FT_Y5)&lt;PolicyDate,FT_AnnivDays-1,0))),IF(AS42="PT",IF(AX42&lt;PT_First,0,1+INT((AX42-PT_First)/PT_Int)),0))-IF(AS42="FT",IF(AZ42&lt;FT_First,0,IF(AZ42&lt;FT_Y5,1+INT((AZ42-FT_First)/FT_Int1),FT_PreY5+FT_PerYear*INT((AZ42-FT_Y5)/12)+FT_AnnivDays+INT(MOD(AZ42-FT_Y5,12)/FT_Int2)-IF(EDATE(AI42,FT_Y5)&lt;PolicyDate,FT_AnnivDays-1,0))),IF(AS42="PT",IF(AZ42&lt;PT_First,0,1+INT((AZ42-PT_First)/PT_Int)),0)),0))</f>
        <v/>
      </c>
      <c r="BC42" s="16" t="str">
        <f aca="false">IF(AH42=0,"",IF(AT42="FT",IF(AU42&lt;FT_First,FT_First,IF(AU42&lt;FT_Y5,MIN(FT_Y5,FT_First+FT_Int1*(INT((AU42-FT_First)/FT_Int1)+1)),FT_Y5+12*INT((AU42-FT_Y5)/12)+FT_Int2*(INT(MOD(AU42-FT_Y5,12)/FT_Int2)+1))),IF(AT42="PT",IF(AU42&lt;PT_First,PT_First,PT_First+PT_Int*(INT((AU42-PT_First)/PT_Int)+1)),"")))</f>
        <v/>
      </c>
      <c r="BD42" s="16" t="str">
        <f aca="false">IF(AH42=0,"",IF(NOT(LH_Ready),0,COUNTIFS(INDEX(LH_Data,0,LH_ColFirst),$A42,INDEX(LH_Data,0,LH_ColSur),$B42,INDEX(LH_Data,0,LH_ColCat),BonusCat)))</f>
        <v/>
      </c>
      <c r="BE42" s="16" t="str">
        <f aca="false">IF(AH42=0,"",IF(OR(NOT(LH_Ready),BD42=0),0,SUMPRODUCT(MAX((INDEX(LH_Data,0,LH_ColFirst)=$A42)*(INDEX(LH_Data,0,LH_ColSur)=$B42)*(INDEX(LH_Data,0,LH_ColCat)=BonusCat)*ROW(LH_Data)))))</f>
        <v/>
      </c>
      <c r="BF42" s="16" t="str">
        <f aca="false">IF(AH42=0,"",IF(EOMONTH(AsOfDate,-1)&lt;AI42,-1,12*(YEAR(EOMONTH(AsOfDate,-1))-YEAR(AI42))+MONTH(EOMONTH(AsOfDate,-1))-MONTH(AI42)-IF(DAY(EOMONTH(AsOfDate,-1))&lt;MIN(DAY(AI42),DAY(EOMONTH(EOMONTH(AsOfDate,-1),0))),1,0)))</f>
        <v/>
      </c>
      <c r="BG42" s="16" t="str">
        <f aca="false">IF(AH42=0,"",IF(OR(AJ42&lt;2,AL42&gt;EOMONTH(AsOfDate,-1)),BF42,IF((AL42-1)&lt;AI42,-1,12*(YEAR((AL42-1))-YEAR(AI42))+MONTH((AL42-1))-MONTH(AI42)-IF(DAY((AL42-1))&lt;MIN(DAY(AI42),DAY(EOMONTH((AL42-1),0))),1,0))))</f>
        <v/>
      </c>
      <c r="BH42" s="16" t="str">
        <f aca="false">IF(AH42=0,"",IF(OR(AJ42&lt;3,AM42&gt;EOMONTH(AsOfDate,-1)),BF42,IF((AM42-1)&lt;AI42,-1,12*(YEAR((AM42-1))-YEAR(AI42))+MONTH((AM42-1))-MONTH(AI42)-IF(DAY((AM42-1))&lt;MIN(DAY(AI42),DAY(EOMONTH((AM42-1),0))),1,0))))</f>
        <v/>
      </c>
      <c r="BI42" s="16" t="str">
        <f aca="false">IF(AH42=0,"",IF(AQ42="FT",IF(BG42&lt;FT_First,0,IF(BG42&lt;FT_Y5,1+INT((BG42-FT_First)/FT_Int1),FT_PreY5+FT_PerYear*INT((BG42-FT_Y5)/12)+FT_AnnivDays+INT(MOD(BG42-FT_Y5,12)/FT_Int2)-IF(EDATE(AI42,FT_Y5)&lt;PolicyDate,FT_AnnivDays-1,0))),IF(AQ42="PT",IF(BG42&lt;PT_First,0,1+INT((BG42-PT_First)/PT_Int)),0))+IF(AND(AJ42&gt;=2,AL42&lt;=EOMONTH(AsOfDate,-1)),IF(AR42="FT",IF(BH42&lt;FT_First,0,IF(BH42&lt;FT_Y5,1+INT((BH42-FT_First)/FT_Int1),FT_PreY5+FT_PerYear*INT((BH42-FT_Y5)/12)+FT_AnnivDays+INT(MOD(BH42-FT_Y5,12)/FT_Int2)-IF(EDATE(AI42,FT_Y5)&lt;PolicyDate,FT_AnnivDays-1,0))),IF(AR42="PT",IF(BH42&lt;PT_First,0,1+INT((BH42-PT_First)/PT_Int)),0))-IF(AR42="FT",IF(BG42&lt;FT_First,0,IF(BG42&lt;FT_Y5,1+INT((BG42-FT_First)/FT_Int1),FT_PreY5+FT_PerYear*INT((BG42-FT_Y5)/12)+FT_AnnivDays+INT(MOD(BG42-FT_Y5,12)/FT_Int2)-IF(EDATE(AI42,FT_Y5)&lt;PolicyDate,FT_AnnivDays-1,0))),IF(AR42="PT",IF(BG42&lt;PT_First,0,1+INT((BG42-PT_First)/PT_Int)),0)),0)+IF(AND(AJ42&gt;=3,AM42&lt;=EOMONTH(AsOfDate,-1)),IF(AS42="FT",IF(BF42&lt;FT_First,0,IF(BF42&lt;FT_Y5,1+INT((BF42-FT_First)/FT_Int1),FT_PreY5+FT_PerYear*INT((BF42-FT_Y5)/12)+FT_AnnivDays+INT(MOD(BF42-FT_Y5,12)/FT_Int2)-IF(EDATE(AI42,FT_Y5)&lt;PolicyDate,FT_AnnivDays-1,0))),IF(AS42="PT",IF(BF42&lt;PT_First,0,1+INT((BF42-PT_First)/PT_Int)),0))-IF(AS42="FT",IF(BH42&lt;FT_First,0,IF(BH42&lt;FT_Y5,1+INT((BH42-FT_First)/FT_Int1),FT_PreY5+FT_PerYear*INT((BH42-FT_Y5)/12)+FT_AnnivDays+INT(MOD(BH42-FT_Y5,12)/FT_Int2)-IF(EDATE(AI42,FT_Y5)&lt;PolicyDate,FT_AnnivDays-1,0))),IF(AS42="PT",IF(BH42&lt;PT_First,0,1+INT((BH42-PT_First)/PT_Int)),0)),0))</f>
        <v/>
      </c>
      <c r="BJ42" s="16" t="str">
        <f aca="false">IF(AH42=0,"",IF(AT42="FT",IF(AU42&lt;FT_First,"",IF(AU42&lt;FT_Y5,FT_First+FT_Int1*INT((AU42-FT_First)/FT_Int1),FT_Y5+FT_Int2*INT((AU42-FT_Y5)/FT_Int2))),IF(AT42="PT",IF(AU42&lt;PT_First,"",PT_First+PT_Int*INT((AU42-PT_First)/PT_Int)),"")))</f>
        <v/>
      </c>
      <c r="BK42" s="16" t="str">
        <f aca="false">IF(AH42=0,"",IF((SchemeStart-1)&lt;AI42,-1,12*(YEAR((SchemeStart-1))-YEAR(AI42))+MONTH((SchemeStart-1))-MONTH(AI42)-IF(DAY((SchemeStart-1))&lt;MIN(DAY(AI42),DAY(EOMONTH((SchemeStart-1),0))),1,0)))</f>
        <v/>
      </c>
      <c r="BL42" s="16" t="str">
        <f aca="false">IF(AH42=0,"",IF(OR(AJ42&lt;2,AL42&gt;(SchemeStart-1)),BK42,IF((AL42-1)&lt;AI42,-1,12*(YEAR((AL42-1))-YEAR(AI42))+MONTH((AL42-1))-MONTH(AI42)-IF(DAY((AL42-1))&lt;MIN(DAY(AI42),DAY(EOMONTH((AL42-1),0))),1,0))))</f>
        <v/>
      </c>
      <c r="BM42" s="16" t="str">
        <f aca="false">IF(AH42=0,"",IF(OR(AJ42&lt;3,AM42&gt;(SchemeStart-1)),BK42,IF((AM42-1)&lt;AI42,-1,12*(YEAR((AM42-1))-YEAR(AI42))+MONTH((AM42-1))-MONTH(AI42)-IF(DAY((AM42-1))&lt;MIN(DAY(AI42),DAY(EOMONTH((AM42-1),0))),1,0))))</f>
        <v/>
      </c>
      <c r="BN42" s="16" t="str">
        <f aca="false">IF(AH42=0,"",IF(AQ42="FT",IF(BL42&lt;FT_First,0,IF(BL42&lt;FT_Y5,1+INT((BL42-FT_First)/FT_Int1),FT_PreY5+FT_PerYear*INT((BL42-FT_Y5)/12)+FT_AnnivDays+INT(MOD(BL42-FT_Y5,12)/FT_Int2)-IF(EDATE(AI42,FT_Y5)&lt;PolicyDate,FT_AnnivDays-1,0))),IF(AQ42="PT",IF(BL42&lt;PT_First,0,1+INT((BL42-PT_First)/PT_Int)),0))+IF(AND(AJ42&gt;=2,AL42&lt;=(SchemeStart-1)),IF(AR42="FT",IF(BM42&lt;FT_First,0,IF(BM42&lt;FT_Y5,1+INT((BM42-FT_First)/FT_Int1),FT_PreY5+FT_PerYear*INT((BM42-FT_Y5)/12)+FT_AnnivDays+INT(MOD(BM42-FT_Y5,12)/FT_Int2)-IF(EDATE(AI42,FT_Y5)&lt;PolicyDate,FT_AnnivDays-1,0))),IF(AR42="PT",IF(BM42&lt;PT_First,0,1+INT((BM42-PT_First)/PT_Int)),0))-IF(AR42="FT",IF(BL42&lt;FT_First,0,IF(BL42&lt;FT_Y5,1+INT((BL42-FT_First)/FT_Int1),FT_PreY5+FT_PerYear*INT((BL42-FT_Y5)/12)+FT_AnnivDays+INT(MOD(BL42-FT_Y5,12)/FT_Int2)-IF(EDATE(AI42,FT_Y5)&lt;PolicyDate,FT_AnnivDays-1,0))),IF(AR42="PT",IF(BL42&lt;PT_First,0,1+INT((BL42-PT_First)/PT_Int)),0)),0)+IF(AND(AJ42&gt;=3,AM42&lt;=(SchemeStart-1)),IF(AS42="FT",IF(BK42&lt;FT_First,0,IF(BK42&lt;FT_Y5,1+INT((BK42-FT_First)/FT_Int1),FT_PreY5+FT_PerYear*INT((BK42-FT_Y5)/12)+FT_AnnivDays+INT(MOD(BK42-FT_Y5,12)/FT_Int2)-IF(EDATE(AI42,FT_Y5)&lt;PolicyDate,FT_AnnivDays-1,0))),IF(AS42="PT",IF(BK42&lt;PT_First,0,1+INT((BK42-PT_First)/PT_Int)),0))-IF(AS42="FT",IF(BM42&lt;FT_First,0,IF(BM42&lt;FT_Y5,1+INT((BM42-FT_First)/FT_Int1),FT_PreY5+FT_PerYear*INT((BM42-FT_Y5)/12)+FT_AnnivDays+INT(MOD(BM42-FT_Y5,12)/FT_Int2)-IF(EDATE(AI42,FT_Y5)&lt;PolicyDate,FT_AnnivDays-1,0))),IF(AS42="PT",IF(BM42&lt;PT_First,0,1+INT((BM42-PT_First)/PT_Int)),0)),0))</f>
        <v/>
      </c>
      <c r="BO42" s="0" t="str">
        <f aca="false">IF(LEN($A42&amp;$B42)=0,"",$A42&amp;" "&amp;$B42)</f>
        <v/>
      </c>
    </row>
    <row r="43" customFormat="false" ht="15" hidden="false" customHeight="false" outlineLevel="0" collapsed="false">
      <c r="A43" s="12"/>
      <c r="B43" s="12"/>
      <c r="C43" s="12"/>
      <c r="D43" s="13"/>
      <c r="E43" s="14" t="str">
        <f aca="false">IF(OR(AH43=0,$D43=""),"",DATE(YEAR(AsOfDate)+IF(DATE(YEAR(AsOfDate),MONTH($D43),DAY($D43))&lt;=AsOfDate,1,0),MONTH($D43),DAY($D43)))</f>
        <v/>
      </c>
      <c r="F43" s="13"/>
      <c r="G43" s="13"/>
      <c r="H43" s="13"/>
      <c r="I43" s="13"/>
      <c r="J43" s="13"/>
      <c r="K43" s="14" t="str">
        <f aca="false">IF(AH43=0,"",DATE(YEAR(AsOfDate)+IF(DATE(YEAR(AsOfDate),MONTH(AI43),DAY(AI43))&lt;=AsOfDate,1,0),MONTH(AI43),DAY(AI43)))</f>
        <v/>
      </c>
      <c r="L43" s="15" t="str">
        <f aca="false">IF(AH43=0,"",ROUND((AsOfDate-AI43)/365.25,1))</f>
        <v/>
      </c>
      <c r="M43" s="16" t="str">
        <f aca="false">IF(AH43=0,"",IF(AsOfDate&lt;AI43,"-",DATEDIF(AI43,AsOfDate,"y")&amp;"y "&amp;DATEDIF(AI43,AsOfDate,"ym")&amp;"m "&amp;DATEDIF(AI43,AsOfDate,"md")&amp;"d"))</f>
        <v/>
      </c>
      <c r="N43" s="17" t="str">
        <f aca="false">IF(AH43=0,"",O43*HoursPerDay)</f>
        <v/>
      </c>
      <c r="O43" s="17" t="str">
        <f aca="false">IF(AH43=0,"",MAX(0,BA43-BN43))</f>
        <v/>
      </c>
      <c r="P43" s="18"/>
      <c r="Q43" s="16" t="str">
        <f aca="false">IF(AH43=0,"",IF(AJ43&lt;2,"",AN43&amp;" to "&amp;AO43&amp;" on "&amp;TEXT(AL43,"dd/mm/yyyy")&amp;IF(AL43&gt;AsOfDate," (future)",IF(AQ43=AR43,"",IF(AR43="None"," - STOPPED accruing",IF(AQ43="None"," - commencement for Bonus Leave"," - pathway changed"))))&amp;IF(AJ43&lt;3,"","; "&amp;AO43&amp;" to "&amp;AP43&amp;" on "&amp;TEXT(AM43,"dd/mm/yyyy")&amp;IF(AM43&gt;AsOfDate," (future)",IF(AR43=AS43,"",IF(AS43="None"," - STOPPED accruing",IF(AR43="None"," - commencement for Bonus Leave"," - pathway changed")))))))</f>
        <v/>
      </c>
      <c r="R43" s="16" t="str">
        <f aca="false">IF(AH43=0,"",IF(AT43="None",IF(O43&gt;0,"No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IF(AH43=0,"",IF(AT43="None","",EDATE(AI43,BC43)))</f>
        <v/>
      </c>
      <c r="T43" s="17" t="str">
        <f aca="false">IF(AH43=0,"",IF(NOT(LH_Ready),"",IF(AI43&gt;PFYDate,0,IF(LH_ColPeriod=0,W43-U43+V43,SUMIFS(INDEX(LH_Data,0,LH_ColAcc),INDEX(LH_Data,0,LH_ColFirst),$A43,INDEX(LH_Data,0,LH_ColSur),$B43,INDEX(LH_Data,0,LH_ColCat),BonusCat,INDEX(LH_Data,0,LH_ColPeriod),LH_OpenLabel)*UnitFactor))))</f>
        <v/>
      </c>
      <c r="U43" s="17" t="str">
        <f aca="false">IF(AH43=0,"",IF(NOT(LH_Ready),"",SUMIFS(INDEX(LH_Data,0,LH_ColAcc),INDEX(LH_Data,0,LH_ColFirst),$A43,INDEX(LH_Data,0,LH_ColSur),$B43,INDEX(LH_Data,0,LH_ColCat),BonusCat,INDEX(LH_Data,0,LH_ColStart),"&gt;="&amp;AI43)*UnitFactor))</f>
        <v/>
      </c>
      <c r="V43" s="17" t="str">
        <f aca="false">IF(AH43=0,"",IF(NOT(LH_Ready),"",SUMIFS(INDEX(LH_Data,0,LH_ColTaken),INDEX(LH_Data,0,LH_ColFirst),$A43,INDEX(LH_Data,0,LH_ColSur),$B43,INDEX(LH_Data,0,LH_ColCat),BonusCat,INDEX(LH_Data,0,LH_ColStart),"&gt;="&amp;AI43)*UnitFactor))</f>
        <v/>
      </c>
      <c r="W43" s="17" t="str">
        <f aca="false">IF(AH43=0,"",IF(NOT(LH_Ready),"",IF(BE43=0,0,INDEX(INDEX(LH_Data,0,LH_ColClose),BE43-1)*UnitFactor)))</f>
        <v/>
      </c>
      <c r="X43" s="17" t="str">
        <f aca="false">IF(AH43=0,"",(MAX(0,BA43-BN43)-MAX(0,BB43-BN43))*HoursPerDay)</f>
        <v/>
      </c>
      <c r="Y43" s="17" t="str">
        <f aca="false">IF(AH43=0,"",IF(NOT(LH_Ready),"",IF(BD43=0,N43,IF(PFYDate&lt;$F43,N43-N(T43)-N(U43),X43-N(U43)))))</f>
        <v/>
      </c>
      <c r="Z43" s="16" t="str">
        <f aca="false">IF(OR(AH43=0,Y43=""),"",IF(Y43&gt;0,"Yes","No"))</f>
        <v/>
      </c>
      <c r="AA43" s="16" t="str">
        <f aca="false">IF(AH43=0,IF(LEN($A43&amp;$B43)=0,"","FIX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month")&amp;IF(BD43=0,";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EH)",""),IF(AT43="None",R43,"Not yet - first day on "&amp;TEXT(S43,"dd/mm/yyyy")))))))))</f>
        <v/>
      </c>
      <c r="AB43" s="17" t="str">
        <f aca="false">IF(OR(AH43=0,T43=""),"",MAX(0,BB43-BN43)*HoursPerDay-T43)</f>
        <v/>
      </c>
      <c r="AC43" s="16" t="str">
        <f aca="false">IF(AH43=0,"",BD43)</f>
        <v/>
      </c>
      <c r="AD43" s="16" t="str">
        <f aca="false">IF(AH43=0,"",TRIM(IF(OR(ISTEXT($F43),ISTEXT($H43),ISTEXT($I43),ISTEXT($G43),ISTEXT($J43),ISTEXT($D43)),"A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J43&gt;=1,IF(AJ43&gt;=3,AP43,IF(AJ43=2,AO43,AN43))&lt;&gt;IF($C43="","",IF(OR(ISNUMBER(SEARCH("full",$C43)),UPPER(TRIM($C43))="FT",UPPER(TRIM($C43))="FTE"),"Full-Time",IF(OR(ISNUMBER(SEARCH("part",$C43)),UPPER(TRIM($C43))="PT",UPPER(TRIM($C43))="PTE"),"Part-Time",IF(OR(ISNUMBER(SEARCH("cas",$C43)),UPPER(TRIM($C43))="CAS"),"Casual","Unknown"))))),"EmploymentType does not match latest start date ("&amp;IF(AJ43&gt;=3,AP43,IF(AJ43=2,AO43,AN43))&amp;"). ","")&amp;IF(AND(AJ43&gt;=1,AK43&lt;&gt;$F43),"Earliest type date should equal StartDate. ","")&amp;IF(AND(AJ43&gt;=2,AK43=AL43),"Two types start on the same date. ","")&amp;IF(AND(OR(ISNUMBER(SEARCH("part",$C43)),UPPER(TRIM($C43))="PT",UPPER(TRIM($C43))="PTE"),$P43=""),"Part-time: enter PT Hrs/Week (blank = 24+). ","")))</f>
        <v/>
      </c>
      <c r="AE43" s="17" t="str">
        <f aca="false">IF(AH43=0,"",O43-MAX(0,BI43-BN43))</f>
        <v/>
      </c>
      <c r="AF43" s="14" t="str">
        <f aca="false">IF(OR(AH43=0,AE43="",N(AE43)=0,BJ43=""),"",EDATE(AI43,BJ43))</f>
        <v/>
      </c>
      <c r="AG43" s="12"/>
      <c r="AH43" s="16" t="n">
        <f aca="false">IF(OR(LEN($A43&amp;$B43)=0,$F43=""),0,1)</f>
        <v>0</v>
      </c>
      <c r="AI43" s="14" t="str">
        <f aca="false">IF(AH43=0,"",IF($J43&lt;&gt;"",$J43,IF(OR(CasualCounts="Yes",COUNT($G43:$I43)=0,COUNT($H43:$I43)=0),$F43,MIN($H43:$I43))))</f>
        <v/>
      </c>
      <c r="AJ43" s="16" t="str">
        <f aca="false">IF(AH43=0,"",COUNT($G43:$I43))</f>
        <v/>
      </c>
      <c r="AK43" s="14" t="str">
        <f aca="false">IF(AH43=0,"",IFERROR(SMALL($G43:$I43,1),""))</f>
        <v/>
      </c>
      <c r="AL43" s="14" t="str">
        <f aca="false">IF(AH43=0,"",IFERROR(SMALL($G43:$I43,2),""))</f>
        <v/>
      </c>
      <c r="AM43" s="14" t="str">
        <f aca="false">IF(AH43=0,"",IFERROR(SMALL($G43:$I43,3),""))</f>
        <v/>
      </c>
      <c r="AN43" s="16" t="str">
        <f aca="false">IF(AH43=0,"",IF(AK43="","",IF(AK43=$H43,"Part-Time",IF(AK43=$I43,"Full-Time","Casual"))))</f>
        <v/>
      </c>
      <c r="AO43" s="16" t="str">
        <f aca="false">IF(AH43=0,"",IF(AL43="","",IF(AL43=$H43,"Part-Time",IF(AL43=$I43,"Full-Time","Casual"))))</f>
        <v/>
      </c>
      <c r="AP43" s="16" t="str">
        <f aca="false">IF(AH43=0,"",IF(AM43="","",IF(AM43=$H43,"Part-Time",IF(AM43=$I43,"Full-Time","Casual"))))</f>
        <v/>
      </c>
      <c r="AQ43" s="16" t="str">
        <f aca="false">IF(AH43=0,"",IF(AJ43=0,IF(OR(ISNUMBER(SEARCH("full",$C43)),UPPER(TRIM($C43))="FT",UPPER(TRIM($C43))="FTE"),"FT",IF(AND(OR(ISNUMBER(SEARCH("part",$C43)),UPPER(TRIM($C43))="PT",UPPER(TRIM($C43))="PTE"),OR($P43="",N($P43)&gt;=PT_MinHours)),"PT","None")),IF(OR(ISNUMBER(SEARCH("full",AN43)),UPPER(TRIM(AN43))="FT",UPPER(TRIM(AN43))="FTE"),"FT",IF(AND(OR(ISNUMBER(SEARCH("part",AN43)),UPPER(TRIM(AN43))="PT",UPPER(TRIM(AN43))="PTE"),OR($P43="",N($P43)&gt;=PT_MinHours)),"PT","None"))))</f>
        <v/>
      </c>
      <c r="AR43" s="16" t="str">
        <f aca="false">IF(AH43=0,"",IF(AJ43&lt;2,"",IF(OR(ISNUMBER(SEARCH("full",AO43)),UPPER(TRIM(AO43))="FT",UPPER(TRIM(AO43))="FTE"),"FT",IF(AND(OR(ISNUMBER(SEARCH("part",AO43)),UPPER(TRIM(AO43))="PT",UPPER(TRIM(AO43))="PTE"),OR($P43="",N($P43)&gt;=PT_MinHours)),"PT","None"))))</f>
        <v/>
      </c>
      <c r="AS43" s="16" t="str">
        <f aca="false">IF(AH43=0,"",IF(AJ43&lt;3,"",IF(OR(ISNUMBER(SEARCH("full",AP43)),UPPER(TRIM(AP43))="FT",UPPER(TRIM(AP43))="FTE"),"FT",IF(AND(OR(ISNUMBER(SEARCH("part",AP43)),UPPER(TRIM(AP43))="PT",UPPER(TRIM(AP43))="PTE"),OR($P43="",N($P43)&gt;=PT_MinHours)),"PT","None"))))</f>
        <v/>
      </c>
      <c r="AT43" s="16" t="str">
        <f aca="false">IF(AH43=0,"",IF(AND(AJ43&gt;=3,AM43&lt;=AsOfDate),AS43,IF(AND(AJ43&gt;=2,AL43&lt;=AsOfDate),AR43,AQ43)))</f>
        <v/>
      </c>
      <c r="AU43" s="16" t="str">
        <f aca="false">IF(AH43=0,"",IF(AsOfDate&lt;AI43,-1,12*(YEAR(AsOfDate)-YEAR(AI43))+MONTH(AsOfDate)-MONTH(AI43)-IF(DAY(AsOfDate)&lt;MIN(DAY(AI43),DAY(EOMONTH(AsOfDate,0))),1,0)))</f>
        <v/>
      </c>
      <c r="AV43" s="16" t="str">
        <f aca="false">IF(AH43=0,"",IF(OR(AJ43&lt;2,AL43&gt;AsOfDate),AU43,IF((AL43-1)&lt;AI43,-1,12*(YEAR((AL43-1))-YEAR(AI43))+MONTH((AL43-1))-MONTH(AI43)-IF(DAY((AL43-1))&lt;MIN(DAY(AI43),DAY(EOMONTH((AL43-1),0))),1,0))))</f>
        <v/>
      </c>
      <c r="AW43" s="16" t="str">
        <f aca="false">IF(AH43=0,"",IF(OR(AJ43&lt;3,AM43&gt;AsOfDate),AU43,IF((AM43-1)&lt;AI43,-1,12*(YEAR((AM43-1))-YEAR(AI43))+MONTH((AM43-1))-MONTH(AI43)-IF(DAY((AM43-1))&lt;MIN(DAY(AI43),DAY(EOMONTH((AM43-1),0))),1,0))))</f>
        <v/>
      </c>
      <c r="AX43" s="16" t="str">
        <f aca="false">IF(AH43=0,"",IF(PFYDate&lt;AI43,-1,12*(YEAR(PFYDate)-YEAR(AI43))+MONTH(PFYDate)-MONTH(AI43)-IF(DAY(PFYDate)&lt;MIN(DAY(AI43),DAY(EOMONTH(PFYDate,0))),1,0)))</f>
        <v/>
      </c>
      <c r="AY43" s="16" t="str">
        <f aca="false">IF(AH43=0,"",IF(OR(AJ43&lt;2,AL43&gt;PFYDate),AX43,IF((AL43-1)&lt;AI43,-1,12*(YEAR((AL43-1))-YEAR(AI43))+MONTH((AL43-1))-MONTH(AI43)-IF(DAY((AL43-1))&lt;MIN(DAY(AI43),DAY(EOMONTH((AL43-1),0))),1,0))))</f>
        <v/>
      </c>
      <c r="AZ43" s="16" t="str">
        <f aca="false">IF(AH43=0,"",IF(OR(AJ43&lt;3,AM43&gt;PFYDate),AX43,IF((AM43-1)&lt;AI43,-1,12*(YEAR((AM43-1))-YEAR(AI43))+MONTH((AM43-1))-MONTH(AI43)-IF(DAY((AM43-1))&lt;MIN(DAY(AI43),DAY(EOMONTH((AM43-1),0))),1,0))))</f>
        <v/>
      </c>
      <c r="BA43" s="16" t="str">
        <f aca="false">IF(AH43=0,"",IF(AQ43="FT",IF(AV43&lt;FT_First,0,IF(AV43&lt;FT_Y5,1+INT((AV43-FT_First)/FT_Int1),FT_PreY5+FT_PerYear*INT((AV43-FT_Y5)/12)+FT_AnnivDays+INT(MOD(AV43-FT_Y5,12)/FT_Int2)-IF(EDATE(AI43,FT_Y5)&lt;PolicyDate,FT_AnnivDays-1,0))),IF(AQ43="PT",IF(AV43&lt;PT_First,0,1+INT((AV43-PT_First)/PT_Int)),0))+IF(AND(AJ43&gt;=2,AL43&lt;=AsOfDate),IF(AR43="FT",IF(AW43&lt;FT_First,0,IF(AW43&lt;FT_Y5,1+INT((AW43-FT_First)/FT_Int1),FT_PreY5+FT_PerYear*INT((AW43-FT_Y5)/12)+FT_AnnivDays+INT(MOD(AW43-FT_Y5,12)/FT_Int2)-IF(EDATE(AI43,FT_Y5)&lt;PolicyDate,FT_AnnivDays-1,0))),IF(AR43="PT",IF(AW43&lt;PT_First,0,1+INT((AW43-PT_First)/PT_Int)),0))-IF(AR43="FT",IF(AV43&lt;FT_First,0,IF(AV43&lt;FT_Y5,1+INT((AV43-FT_First)/FT_Int1),FT_PreY5+FT_PerYear*INT((AV43-FT_Y5)/12)+FT_AnnivDays+INT(MOD(AV43-FT_Y5,12)/FT_Int2)-IF(EDATE(AI43,FT_Y5)&lt;PolicyDate,FT_AnnivDays-1,0))),IF(AR43="PT",IF(AV43&lt;PT_First,0,1+INT((AV43-PT_First)/PT_Int)),0)),0)+IF(AND(AJ43&gt;=3,AM43&lt;=AsOfDate),IF(AS43="FT",IF(AU43&lt;FT_First,0,IF(AU43&lt;FT_Y5,1+INT((AU43-FT_First)/FT_Int1),FT_PreY5+FT_PerYear*INT((AU43-FT_Y5)/12)+FT_AnnivDays+INT(MOD(AU43-FT_Y5,12)/FT_Int2)-IF(EDATE(AI43,FT_Y5)&lt;PolicyDate,FT_AnnivDays-1,0))),IF(AS43="PT",IF(AU43&lt;PT_First,0,1+INT((AU43-PT_First)/PT_Int)),0))-IF(AS43="FT",IF(AW43&lt;FT_First,0,IF(AW43&lt;FT_Y5,1+INT((AW43-FT_First)/FT_Int1),FT_PreY5+FT_PerYear*INT((AW43-FT_Y5)/12)+FT_AnnivDays+INT(MOD(AW43-FT_Y5,12)/FT_Int2)-IF(EDATE(AI43,FT_Y5)&lt;PolicyDate,FT_AnnivDays-1,0))),IF(AS43="PT",IF(AW43&lt;PT_First,0,1+INT((AW43-PT_First)/PT_Int)),0)),0))</f>
        <v/>
      </c>
      <c r="BB43" s="16" t="str">
        <f aca="false">IF(AH43=0,"",IF(AQ43="FT",IF(AY43&lt;FT_First,0,IF(AY43&lt;FT_Y5,1+INT((AY43-FT_First)/FT_Int1),FT_PreY5+FT_PerYear*INT((AY43-FT_Y5)/12)+FT_AnnivDays+INT(MOD(AY43-FT_Y5,12)/FT_Int2)-IF(EDATE(AI43,FT_Y5)&lt;PolicyDate,FT_AnnivDays-1,0))),IF(AQ43="PT",IF(AY43&lt;PT_First,0,1+INT((AY43-PT_First)/PT_Int)),0))+IF(AND(AJ43&gt;=2,AL43&lt;=PFYDate),IF(AR43="FT",IF(AZ43&lt;FT_First,0,IF(AZ43&lt;FT_Y5,1+INT((AZ43-FT_First)/FT_Int1),FT_PreY5+FT_PerYear*INT((AZ43-FT_Y5)/12)+FT_AnnivDays+INT(MOD(AZ43-FT_Y5,12)/FT_Int2)-IF(EDATE(AI43,FT_Y5)&lt;PolicyDate,FT_AnnivDays-1,0))),IF(AR43="PT",IF(AZ43&lt;PT_First,0,1+INT((AZ43-PT_First)/PT_Int)),0))-IF(AR43="FT",IF(AY43&lt;FT_First,0,IF(AY43&lt;FT_Y5,1+INT((AY43-FT_First)/FT_Int1),FT_PreY5+FT_PerYear*INT((AY43-FT_Y5)/12)+FT_AnnivDays+INT(MOD(AY43-FT_Y5,12)/FT_Int2)-IF(EDATE(AI43,FT_Y5)&lt;PolicyDate,FT_AnnivDays-1,0))),IF(AR43="PT",IF(AY43&lt;PT_First,0,1+INT((AY43-PT_First)/PT_Int)),0)),0)+IF(AND(AJ43&gt;=3,AM43&lt;=PFYDate),IF(AS43="FT",IF(AX43&lt;FT_First,0,IF(AX43&lt;FT_Y5,1+INT((AX43-FT_First)/FT_Int1),FT_PreY5+FT_PerYear*INT((AX43-FT_Y5)/12)+FT_AnnivDays+INT(MOD(AX43-FT_Y5,12)/FT_Int2)-IF(EDATE(AI43,FT_Y5)&lt;PolicyDate,FT_AnnivDays-1,0))),IF(AS43="PT",IF(AX43&lt;PT_First,0,1+INT((AX43-PT_First)/PT_Int)),0))-IF(AS43="FT",IF(AZ43&lt;FT_First,0,IF(AZ43&lt;FT_Y5,1+INT((AZ43-FT_First)/FT_Int1),FT_PreY5+FT_PerYear*INT((AZ43-FT_Y5)/12)+FT_AnnivDays+INT(MOD(AZ43-FT_Y5,12)/FT_Int2)-IF(EDATE(AI43,FT_Y5)&lt;PolicyDate,FT_AnnivDays-1,0))),IF(AS43="PT",IF(AZ43&lt;PT_First,0,1+INT((AZ43-PT_First)/PT_Int)),0)),0))</f>
        <v/>
      </c>
      <c r="BC43" s="16" t="str">
        <f aca="false">IF(AH43=0,"",IF(AT43="FT",IF(AU43&lt;FT_First,FT_First,IF(AU43&lt;FT_Y5,MIN(FT_Y5,FT_First+FT_Int1*(INT((AU43-FT_First)/FT_Int1)+1)),FT_Y5+12*INT((AU43-FT_Y5)/12)+FT_Int2*(INT(MOD(AU43-FT_Y5,12)/FT_Int2)+1))),IF(AT43="PT",IF(AU43&lt;PT_First,PT_First,PT_First+PT_Int*(INT((AU43-PT_First)/PT_Int)+1)),"")))</f>
        <v/>
      </c>
      <c r="BD43" s="16" t="str">
        <f aca="false">IF(AH43=0,"",IF(NOT(LH_Ready),0,COUNTIFS(INDEX(LH_Data,0,LH_ColFirst),$A43,INDEX(LH_Data,0,LH_ColSur),$B43,INDEX(LH_Data,0,LH_ColCat),BonusCat)))</f>
        <v/>
      </c>
      <c r="BE43" s="16" t="str">
        <f aca="false">IF(AH43=0,"",IF(OR(NOT(LH_Ready),BD43=0),0,SUMPRODUCT(MAX((INDEX(LH_Data,0,LH_ColFirst)=$A43)*(INDEX(LH_Data,0,LH_ColSur)=$B43)*(INDEX(LH_Data,0,LH_ColCat)=BonusCat)*ROW(LH_Data)))))</f>
        <v/>
      </c>
      <c r="BF43" s="16" t="str">
        <f aca="false">IF(AH43=0,"",IF(EOMONTH(AsOfDate,-1)&lt;AI43,-1,12*(YEAR(EOMONTH(AsOfDate,-1))-YEAR(AI43))+MONTH(EOMONTH(AsOfDate,-1))-MONTH(AI43)-IF(DAY(EOMONTH(AsOfDate,-1))&lt;MIN(DAY(AI43),DAY(EOMONTH(EOMONTH(AsOfDate,-1),0))),1,0)))</f>
        <v/>
      </c>
      <c r="BG43" s="16" t="str">
        <f aca="false">IF(AH43=0,"",IF(OR(AJ43&lt;2,AL43&gt;EOMONTH(AsOfDate,-1)),BF43,IF((AL43-1)&lt;AI43,-1,12*(YEAR((AL43-1))-YEAR(AI43))+MONTH((AL43-1))-MONTH(AI43)-IF(DAY((AL43-1))&lt;MIN(DAY(AI43),DAY(EOMONTH((AL43-1),0))),1,0))))</f>
        <v/>
      </c>
      <c r="BH43" s="16" t="str">
        <f aca="false">IF(AH43=0,"",IF(OR(AJ43&lt;3,AM43&gt;EOMONTH(AsOfDate,-1)),BF43,IF((AM43-1)&lt;AI43,-1,12*(YEAR((AM43-1))-YEAR(AI43))+MONTH((AM43-1))-MONTH(AI43)-IF(DAY((AM43-1))&lt;MIN(DAY(AI43),DAY(EOMONTH((AM43-1),0))),1,0))))</f>
        <v/>
      </c>
      <c r="BI43" s="16" t="str">
        <f aca="false">IF(AH43=0,"",IF(AQ43="FT",IF(BG43&lt;FT_First,0,IF(BG43&lt;FT_Y5,1+INT((BG43-FT_First)/FT_Int1),FT_PreY5+FT_PerYear*INT((BG43-FT_Y5)/12)+FT_AnnivDays+INT(MOD(BG43-FT_Y5,12)/FT_Int2)-IF(EDATE(AI43,FT_Y5)&lt;PolicyDate,FT_AnnivDays-1,0))),IF(AQ43="PT",IF(BG43&lt;PT_First,0,1+INT((BG43-PT_First)/PT_Int)),0))+IF(AND(AJ43&gt;=2,AL43&lt;=EOMONTH(AsOfDate,-1)),IF(AR43="FT",IF(BH43&lt;FT_First,0,IF(BH43&lt;FT_Y5,1+INT((BH43-FT_First)/FT_Int1),FT_PreY5+FT_PerYear*INT((BH43-FT_Y5)/12)+FT_AnnivDays+INT(MOD(BH43-FT_Y5,12)/FT_Int2)-IF(EDATE(AI43,FT_Y5)&lt;PolicyDate,FT_AnnivDays-1,0))),IF(AR43="PT",IF(BH43&lt;PT_First,0,1+INT((BH43-PT_First)/PT_Int)),0))-IF(AR43="FT",IF(BG43&lt;FT_First,0,IF(BG43&lt;FT_Y5,1+INT((BG43-FT_First)/FT_Int1),FT_PreY5+FT_PerYear*INT((BG43-FT_Y5)/12)+FT_AnnivDays+INT(MOD(BG43-FT_Y5,12)/FT_Int2)-IF(EDATE(AI43,FT_Y5)&lt;PolicyDate,FT_AnnivDays-1,0))),IF(AR43="PT",IF(BG43&lt;PT_First,0,1+INT((BG43-PT_First)/PT_Int)),0)),0)+IF(AND(AJ43&gt;=3,AM43&lt;=EOMONTH(AsOfDate,-1)),IF(AS43="FT",IF(BF43&lt;FT_First,0,IF(BF43&lt;FT_Y5,1+INT((BF43-FT_First)/FT_Int1),FT_PreY5+FT_PerYear*INT((BF43-FT_Y5)/12)+FT_AnnivDays+INT(MOD(BF43-FT_Y5,12)/FT_Int2)-IF(EDATE(AI43,FT_Y5)&lt;PolicyDate,FT_AnnivDays-1,0))),IF(AS43="PT",IF(BF43&lt;PT_First,0,1+INT((BF43-PT_First)/PT_Int)),0))-IF(AS43="FT",IF(BH43&lt;FT_First,0,IF(BH43&lt;FT_Y5,1+INT((BH43-FT_First)/FT_Int1),FT_PreY5+FT_PerYear*INT((BH43-FT_Y5)/12)+FT_AnnivDays+INT(MOD(BH43-FT_Y5,12)/FT_Int2)-IF(EDATE(AI43,FT_Y5)&lt;PolicyDate,FT_AnnivDays-1,0))),IF(AS43="PT",IF(BH43&lt;PT_First,0,1+INT((BH43-PT_First)/PT_Int)),0)),0))</f>
        <v/>
      </c>
      <c r="BJ43" s="16" t="str">
        <f aca="false">IF(AH43=0,"",IF(AT43="FT",IF(AU43&lt;FT_First,"",IF(AU43&lt;FT_Y5,FT_First+FT_Int1*INT((AU43-FT_First)/FT_Int1),FT_Y5+FT_Int2*INT((AU43-FT_Y5)/FT_Int2))),IF(AT43="PT",IF(AU43&lt;PT_First,"",PT_First+PT_Int*INT((AU43-PT_First)/PT_Int)),"")))</f>
        <v/>
      </c>
      <c r="BK43" s="16" t="str">
        <f aca="false">IF(AH43=0,"",IF((SchemeStart-1)&lt;AI43,-1,12*(YEAR((SchemeStart-1))-YEAR(AI43))+MONTH((SchemeStart-1))-MONTH(AI43)-IF(DAY((SchemeStart-1))&lt;MIN(DAY(AI43),DAY(EOMONTH((SchemeStart-1),0))),1,0)))</f>
        <v/>
      </c>
      <c r="BL43" s="16" t="str">
        <f aca="false">IF(AH43=0,"",IF(OR(AJ43&lt;2,AL43&gt;(SchemeStart-1)),BK43,IF((AL43-1)&lt;AI43,-1,12*(YEAR((AL43-1))-YEAR(AI43))+MONTH((AL43-1))-MONTH(AI43)-IF(DAY((AL43-1))&lt;MIN(DAY(AI43),DAY(EOMONTH((AL43-1),0))),1,0))))</f>
        <v/>
      </c>
      <c r="BM43" s="16" t="str">
        <f aca="false">IF(AH43=0,"",IF(OR(AJ43&lt;3,AM43&gt;(SchemeStart-1)),BK43,IF((AM43-1)&lt;AI43,-1,12*(YEAR((AM43-1))-YEAR(AI43))+MONTH((AM43-1))-MONTH(AI43)-IF(DAY((AM43-1))&lt;MIN(DAY(AI43),DAY(EOMONTH((AM43-1),0))),1,0))))</f>
        <v/>
      </c>
      <c r="BN43" s="16" t="str">
        <f aca="false">IF(AH43=0,"",IF(AQ43="FT",IF(BL43&lt;FT_First,0,IF(BL43&lt;FT_Y5,1+INT((BL43-FT_First)/FT_Int1),FT_PreY5+FT_PerYear*INT((BL43-FT_Y5)/12)+FT_AnnivDays+INT(MOD(BL43-FT_Y5,12)/FT_Int2)-IF(EDATE(AI43,FT_Y5)&lt;PolicyDate,FT_AnnivDays-1,0))),IF(AQ43="PT",IF(BL43&lt;PT_First,0,1+INT((BL43-PT_First)/PT_Int)),0))+IF(AND(AJ43&gt;=2,AL43&lt;=(SchemeStart-1)),IF(AR43="FT",IF(BM43&lt;FT_First,0,IF(BM43&lt;FT_Y5,1+INT((BM43-FT_First)/FT_Int1),FT_PreY5+FT_PerYear*INT((BM43-FT_Y5)/12)+FT_AnnivDays+INT(MOD(BM43-FT_Y5,12)/FT_Int2)-IF(EDATE(AI43,FT_Y5)&lt;PolicyDate,FT_AnnivDays-1,0))),IF(AR43="PT",IF(BM43&lt;PT_First,0,1+INT((BM43-PT_First)/PT_Int)),0))-IF(AR43="FT",IF(BL43&lt;FT_First,0,IF(BL43&lt;FT_Y5,1+INT((BL43-FT_First)/FT_Int1),FT_PreY5+FT_PerYear*INT((BL43-FT_Y5)/12)+FT_AnnivDays+INT(MOD(BL43-FT_Y5,12)/FT_Int2)-IF(EDATE(AI43,FT_Y5)&lt;PolicyDate,FT_AnnivDays-1,0))),IF(AR43="PT",IF(BL43&lt;PT_First,0,1+INT((BL43-PT_First)/PT_Int)),0)),0)+IF(AND(AJ43&gt;=3,AM43&lt;=(SchemeStart-1)),IF(AS43="FT",IF(BK43&lt;FT_First,0,IF(BK43&lt;FT_Y5,1+INT((BK43-FT_First)/FT_Int1),FT_PreY5+FT_PerYear*INT((BK43-FT_Y5)/12)+FT_AnnivDays+INT(MOD(BK43-FT_Y5,12)/FT_Int2)-IF(EDATE(AI43,FT_Y5)&lt;PolicyDate,FT_AnnivDays-1,0))),IF(AS43="PT",IF(BK43&lt;PT_First,0,1+INT((BK43-PT_First)/PT_Int)),0))-IF(AS43="FT",IF(BM43&lt;FT_First,0,IF(BM43&lt;FT_Y5,1+INT((BM43-FT_First)/FT_Int1),FT_PreY5+FT_PerYear*INT((BM43-FT_Y5)/12)+FT_AnnivDays+INT(MOD(BM43-FT_Y5,12)/FT_Int2)-IF(EDATE(AI43,FT_Y5)&lt;PolicyDate,FT_AnnivDays-1,0))),IF(AS43="PT",IF(BM43&lt;PT_First,0,1+INT((BM43-PT_First)/PT_Int)),0)),0))</f>
        <v/>
      </c>
      <c r="BO43" s="0" t="str">
        <f aca="false">IF(LEN($A43&amp;$B43)=0,"",$A43&amp;" "&amp;$B43)</f>
        <v/>
      </c>
    </row>
    <row r="44" customFormat="false" ht="15" hidden="false" customHeight="false" outlineLevel="0" collapsed="false">
      <c r="A44" s="12"/>
      <c r="B44" s="12"/>
      <c r="C44" s="12"/>
      <c r="D44" s="13"/>
      <c r="E44" s="14" t="str">
        <f aca="false">IF(OR(AH44=0,$D44=""),"",DATE(YEAR(AsOfDate)+IF(DATE(YEAR(AsOfDate),MONTH($D44),DAY($D44))&lt;=AsOfDate,1,0),MONTH($D44),DAY($D44)))</f>
        <v/>
      </c>
      <c r="F44" s="13"/>
      <c r="G44" s="13"/>
      <c r="H44" s="13"/>
      <c r="I44" s="13"/>
      <c r="J44" s="13"/>
      <c r="K44" s="14" t="str">
        <f aca="false">IF(AH44=0,"",DATE(YEAR(AsOfDate)+IF(DATE(YEAR(AsOfDate),MONTH(AI44),DAY(AI44))&lt;=AsOfDate,1,0),MONTH(AI44),DAY(AI44)))</f>
        <v/>
      </c>
      <c r="L44" s="15" t="str">
        <f aca="false">IF(AH44=0,"",ROUND((AsOfDate-AI44)/365.25,1))</f>
        <v/>
      </c>
      <c r="M44" s="16" t="str">
        <f aca="false">IF(AH44=0,"",IF(AsOfDate&lt;AI44,"-",DATEDIF(AI44,AsOfDate,"y")&amp;"y "&amp;DATEDIF(AI44,AsOfDate,"ym")&amp;"m "&amp;DATEDIF(AI44,AsOfDate,"md")&amp;"d"))</f>
        <v/>
      </c>
      <c r="N44" s="17" t="str">
        <f aca="false">IF(AH44=0,"",O44*HoursPerDay)</f>
        <v/>
      </c>
      <c r="O44" s="17" t="str">
        <f aca="false">IF(AH44=0,"",MAX(0,BA44-BN44))</f>
        <v/>
      </c>
      <c r="P44" s="18"/>
      <c r="Q44" s="16" t="str">
        <f aca="false">IF(AH44=0,"",IF(AJ44&lt;2,"",AN44&amp;" to "&amp;AO44&amp;" on "&amp;TEXT(AL44,"dd/mm/yyyy")&amp;IF(AL44&gt;AsOfDate," (future)",IF(AQ44=AR44,"",IF(AR44="None"," - STOPPED accruing",IF(AQ44="None"," - commencement for Bonus Leave"," - pathway changed"))))&amp;IF(AJ44&lt;3,"","; "&amp;AO44&amp;" to "&amp;AP44&amp;" on "&amp;TEXT(AM44,"dd/mm/yyyy")&amp;IF(AM44&gt;AsOfDate," (future)",IF(AR44=AS44,"",IF(AS44="None"," - STOPPED accruing",IF(AR44="None"," - commencement for Bonus Leave"," - pathway changed")))))))</f>
        <v/>
      </c>
      <c r="R44" s="16" t="str">
        <f aca="false">IF(AH44=0,"",IF(AT44="None",IF(O44&gt;0,"No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IF(AH44=0,"",IF(AT44="None","",EDATE(AI44,BC44)))</f>
        <v/>
      </c>
      <c r="T44" s="17" t="str">
        <f aca="false">IF(AH44=0,"",IF(NOT(LH_Ready),"",IF(AI44&gt;PFYDate,0,IF(LH_ColPeriod=0,W44-U44+V44,SUMIFS(INDEX(LH_Data,0,LH_ColAcc),INDEX(LH_Data,0,LH_ColFirst),$A44,INDEX(LH_Data,0,LH_ColSur),$B44,INDEX(LH_Data,0,LH_ColCat),BonusCat,INDEX(LH_Data,0,LH_ColPeriod),LH_OpenLabel)*UnitFactor))))</f>
        <v/>
      </c>
      <c r="U44" s="17" t="str">
        <f aca="false">IF(AH44=0,"",IF(NOT(LH_Ready),"",SUMIFS(INDEX(LH_Data,0,LH_ColAcc),INDEX(LH_Data,0,LH_ColFirst),$A44,INDEX(LH_Data,0,LH_ColSur),$B44,INDEX(LH_Data,0,LH_ColCat),BonusCat,INDEX(LH_Data,0,LH_ColStart),"&gt;="&amp;AI44)*UnitFactor))</f>
        <v/>
      </c>
      <c r="V44" s="17" t="str">
        <f aca="false">IF(AH44=0,"",IF(NOT(LH_Ready),"",SUMIFS(INDEX(LH_Data,0,LH_ColTaken),INDEX(LH_Data,0,LH_ColFirst),$A44,INDEX(LH_Data,0,LH_ColSur),$B44,INDEX(LH_Data,0,LH_ColCat),BonusCat,INDEX(LH_Data,0,LH_ColStart),"&gt;="&amp;AI44)*UnitFactor))</f>
        <v/>
      </c>
      <c r="W44" s="17" t="str">
        <f aca="false">IF(AH44=0,"",IF(NOT(LH_Ready),"",IF(BE44=0,0,INDEX(INDEX(LH_Data,0,LH_ColClose),BE44-1)*UnitFactor)))</f>
        <v/>
      </c>
      <c r="X44" s="17" t="str">
        <f aca="false">IF(AH44=0,"",(MAX(0,BA44-BN44)-MAX(0,BB44-BN44))*HoursPerDay)</f>
        <v/>
      </c>
      <c r="Y44" s="17" t="str">
        <f aca="false">IF(AH44=0,"",IF(NOT(LH_Ready),"",IF(BD44=0,N44,IF(PFYDate&lt;$F44,N44-N(T44)-N(U44),X44-N(U44)))))</f>
        <v/>
      </c>
      <c r="Z44" s="16" t="str">
        <f aca="false">IF(OR(AH44=0,Y44=""),"",IF(Y44&gt;0,"Yes","No"))</f>
        <v/>
      </c>
      <c r="AA44" s="16" t="str">
        <f aca="false">IF(AH44=0,IF(LEN($A44&amp;$B44)=0,"","FIX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month")&amp;IF(BD44=0,";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EH)",""),IF(AT44="None",R44,"Not yet - first day on "&amp;TEXT(S44,"dd/mm/yyyy")))))))))</f>
        <v/>
      </c>
      <c r="AB44" s="17" t="str">
        <f aca="false">IF(OR(AH44=0,T44=""),"",MAX(0,BB44-BN44)*HoursPerDay-T44)</f>
        <v/>
      </c>
      <c r="AC44" s="16" t="str">
        <f aca="false">IF(AH44=0,"",BD44)</f>
        <v/>
      </c>
      <c r="AD44" s="16" t="str">
        <f aca="false">IF(AH44=0,"",TRIM(IF(OR(ISTEXT($F44),ISTEXT($H44),ISTEXT($I44),ISTEXT($G44),ISTEXT($J44),ISTEXT($D44)),"A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J44&gt;=1,IF(AJ44&gt;=3,AP44,IF(AJ44=2,AO44,AN44))&lt;&gt;IF($C44="","",IF(OR(ISNUMBER(SEARCH("full",$C44)),UPPER(TRIM($C44))="FT",UPPER(TRIM($C44))="FTE"),"Full-Time",IF(OR(ISNUMBER(SEARCH("part",$C44)),UPPER(TRIM($C44))="PT",UPPER(TRIM($C44))="PTE"),"Part-Time",IF(OR(ISNUMBER(SEARCH("cas",$C44)),UPPER(TRIM($C44))="CAS"),"Casual","Unknown"))))),"EmploymentType does not match latest start date ("&amp;IF(AJ44&gt;=3,AP44,IF(AJ44=2,AO44,AN44))&amp;"). ","")&amp;IF(AND(AJ44&gt;=1,AK44&lt;&gt;$F44),"Earliest type date should equal StartDate. ","")&amp;IF(AND(AJ44&gt;=2,AK44=AL44),"Two types start on the same date. ","")&amp;IF(AND(OR(ISNUMBER(SEARCH("part",$C44)),UPPER(TRIM($C44))="PT",UPPER(TRIM($C44))="PTE"),$P44=""),"Part-time: enter PT Hrs/Week (blank = 24+). ","")))</f>
        <v/>
      </c>
      <c r="AE44" s="17" t="str">
        <f aca="false">IF(AH44=0,"",O44-MAX(0,BI44-BN44))</f>
        <v/>
      </c>
      <c r="AF44" s="14" t="str">
        <f aca="false">IF(OR(AH44=0,AE44="",N(AE44)=0,BJ44=""),"",EDATE(AI44,BJ44))</f>
        <v/>
      </c>
      <c r="AG44" s="12"/>
      <c r="AH44" s="16" t="n">
        <f aca="false">IF(OR(LEN($A44&amp;$B44)=0,$F44=""),0,1)</f>
        <v>0</v>
      </c>
      <c r="AI44" s="14" t="str">
        <f aca="false">IF(AH44=0,"",IF($J44&lt;&gt;"",$J44,IF(OR(CasualCounts="Yes",COUNT($G44:$I44)=0,COUNT($H44:$I44)=0),$F44,MIN($H44:$I44))))</f>
        <v/>
      </c>
      <c r="AJ44" s="16" t="str">
        <f aca="false">IF(AH44=0,"",COUNT($G44:$I44))</f>
        <v/>
      </c>
      <c r="AK44" s="14" t="str">
        <f aca="false">IF(AH44=0,"",IFERROR(SMALL($G44:$I44,1),""))</f>
        <v/>
      </c>
      <c r="AL44" s="14" t="str">
        <f aca="false">IF(AH44=0,"",IFERROR(SMALL($G44:$I44,2),""))</f>
        <v/>
      </c>
      <c r="AM44" s="14" t="str">
        <f aca="false">IF(AH44=0,"",IFERROR(SMALL($G44:$I44,3),""))</f>
        <v/>
      </c>
      <c r="AN44" s="16" t="str">
        <f aca="false">IF(AH44=0,"",IF(AK44="","",IF(AK44=$H44,"Part-Time",IF(AK44=$I44,"Full-Time","Casual"))))</f>
        <v/>
      </c>
      <c r="AO44" s="16" t="str">
        <f aca="false">IF(AH44=0,"",IF(AL44="","",IF(AL44=$H44,"Part-Time",IF(AL44=$I44,"Full-Time","Casual"))))</f>
        <v/>
      </c>
      <c r="AP44" s="16" t="str">
        <f aca="false">IF(AH44=0,"",IF(AM44="","",IF(AM44=$H44,"Part-Time",IF(AM44=$I44,"Full-Time","Casual"))))</f>
        <v/>
      </c>
      <c r="AQ44" s="16" t="str">
        <f aca="false">IF(AH44=0,"",IF(AJ44=0,IF(OR(ISNUMBER(SEARCH("full",$C44)),UPPER(TRIM($C44))="FT",UPPER(TRIM($C44))="FTE"),"FT",IF(AND(OR(ISNUMBER(SEARCH("part",$C44)),UPPER(TRIM($C44))="PT",UPPER(TRIM($C44))="PTE"),OR($P44="",N($P44)&gt;=PT_MinHours)),"PT","None")),IF(OR(ISNUMBER(SEARCH("full",AN44)),UPPER(TRIM(AN44))="FT",UPPER(TRIM(AN44))="FTE"),"FT",IF(AND(OR(ISNUMBER(SEARCH("part",AN44)),UPPER(TRIM(AN44))="PT",UPPER(TRIM(AN44))="PTE"),OR($P44="",N($P44)&gt;=PT_MinHours)),"PT","None"))))</f>
        <v/>
      </c>
      <c r="AR44" s="16" t="str">
        <f aca="false">IF(AH44=0,"",IF(AJ44&lt;2,"",IF(OR(ISNUMBER(SEARCH("full",AO44)),UPPER(TRIM(AO44))="FT",UPPER(TRIM(AO44))="FTE"),"FT",IF(AND(OR(ISNUMBER(SEARCH("part",AO44)),UPPER(TRIM(AO44))="PT",UPPER(TRIM(AO44))="PTE"),OR($P44="",N($P44)&gt;=PT_MinHours)),"PT","None"))))</f>
        <v/>
      </c>
      <c r="AS44" s="16" t="str">
        <f aca="false">IF(AH44=0,"",IF(AJ44&lt;3,"",IF(OR(ISNUMBER(SEARCH("full",AP44)),UPPER(TRIM(AP44))="FT",UPPER(TRIM(AP44))="FTE"),"FT",IF(AND(OR(ISNUMBER(SEARCH("part",AP44)),UPPER(TRIM(AP44))="PT",UPPER(TRIM(AP44))="PTE"),OR($P44="",N($P44)&gt;=PT_MinHours)),"PT","None"))))</f>
        <v/>
      </c>
      <c r="AT44" s="16" t="str">
        <f aca="false">IF(AH44=0,"",IF(AND(AJ44&gt;=3,AM44&lt;=AsOfDate),AS44,IF(AND(AJ44&gt;=2,AL44&lt;=AsOfDate),AR44,AQ44)))</f>
        <v/>
      </c>
      <c r="AU44" s="16" t="str">
        <f aca="false">IF(AH44=0,"",IF(AsOfDate&lt;AI44,-1,12*(YEAR(AsOfDate)-YEAR(AI44))+MONTH(AsOfDate)-MONTH(AI44)-IF(DAY(AsOfDate)&lt;MIN(DAY(AI44),DAY(EOMONTH(AsOfDate,0))),1,0)))</f>
        <v/>
      </c>
      <c r="AV44" s="16" t="str">
        <f aca="false">IF(AH44=0,"",IF(OR(AJ44&lt;2,AL44&gt;AsOfDate),AU44,IF((AL44-1)&lt;AI44,-1,12*(YEAR((AL44-1))-YEAR(AI44))+MONTH((AL44-1))-MONTH(AI44)-IF(DAY((AL44-1))&lt;MIN(DAY(AI44),DAY(EOMONTH((AL44-1),0))),1,0))))</f>
        <v/>
      </c>
      <c r="AW44" s="16" t="str">
        <f aca="false">IF(AH44=0,"",IF(OR(AJ44&lt;3,AM44&gt;AsOfDate),AU44,IF((AM44-1)&lt;AI44,-1,12*(YEAR((AM44-1))-YEAR(AI44))+MONTH((AM44-1))-MONTH(AI44)-IF(DAY((AM44-1))&lt;MIN(DAY(AI44),DAY(EOMONTH((AM44-1),0))),1,0))))</f>
        <v/>
      </c>
      <c r="AX44" s="16" t="str">
        <f aca="false">IF(AH44=0,"",IF(PFYDate&lt;AI44,-1,12*(YEAR(PFYDate)-YEAR(AI44))+MONTH(PFYDate)-MONTH(AI44)-IF(DAY(PFYDate)&lt;MIN(DAY(AI44),DAY(EOMONTH(PFYDate,0))),1,0)))</f>
        <v/>
      </c>
      <c r="AY44" s="16" t="str">
        <f aca="false">IF(AH44=0,"",IF(OR(AJ44&lt;2,AL44&gt;PFYDate),AX44,IF((AL44-1)&lt;AI44,-1,12*(YEAR((AL44-1))-YEAR(AI44))+MONTH((AL44-1))-MONTH(AI44)-IF(DAY((AL44-1))&lt;MIN(DAY(AI44),DAY(EOMONTH((AL44-1),0))),1,0))))</f>
        <v/>
      </c>
      <c r="AZ44" s="16" t="str">
        <f aca="false">IF(AH44=0,"",IF(OR(AJ44&lt;3,AM44&gt;PFYDate),AX44,IF((AM44-1)&lt;AI44,-1,12*(YEAR((AM44-1))-YEAR(AI44))+MONTH((AM44-1))-MONTH(AI44)-IF(DAY((AM44-1))&lt;MIN(DAY(AI44),DAY(EOMONTH((AM44-1),0))),1,0))))</f>
        <v/>
      </c>
      <c r="BA44" s="16" t="str">
        <f aca="false">IF(AH44=0,"",IF(AQ44="FT",IF(AV44&lt;FT_First,0,IF(AV44&lt;FT_Y5,1+INT((AV44-FT_First)/FT_Int1),FT_PreY5+FT_PerYear*INT((AV44-FT_Y5)/12)+FT_AnnivDays+INT(MOD(AV44-FT_Y5,12)/FT_Int2)-IF(EDATE(AI44,FT_Y5)&lt;PolicyDate,FT_AnnivDays-1,0))),IF(AQ44="PT",IF(AV44&lt;PT_First,0,1+INT((AV44-PT_First)/PT_Int)),0))+IF(AND(AJ44&gt;=2,AL44&lt;=AsOfDate),IF(AR44="FT",IF(AW44&lt;FT_First,0,IF(AW44&lt;FT_Y5,1+INT((AW44-FT_First)/FT_Int1),FT_PreY5+FT_PerYear*INT((AW44-FT_Y5)/12)+FT_AnnivDays+INT(MOD(AW44-FT_Y5,12)/FT_Int2)-IF(EDATE(AI44,FT_Y5)&lt;PolicyDate,FT_AnnivDays-1,0))),IF(AR44="PT",IF(AW44&lt;PT_First,0,1+INT((AW44-PT_First)/PT_Int)),0))-IF(AR44="FT",IF(AV44&lt;FT_First,0,IF(AV44&lt;FT_Y5,1+INT((AV44-FT_First)/FT_Int1),FT_PreY5+FT_PerYear*INT((AV44-FT_Y5)/12)+FT_AnnivDays+INT(MOD(AV44-FT_Y5,12)/FT_Int2)-IF(EDATE(AI44,FT_Y5)&lt;PolicyDate,FT_AnnivDays-1,0))),IF(AR44="PT",IF(AV44&lt;PT_First,0,1+INT((AV44-PT_First)/PT_Int)),0)),0)+IF(AND(AJ44&gt;=3,AM44&lt;=AsOfDate),IF(AS44="FT",IF(AU44&lt;FT_First,0,IF(AU44&lt;FT_Y5,1+INT((AU44-FT_First)/FT_Int1),FT_PreY5+FT_PerYear*INT((AU44-FT_Y5)/12)+FT_AnnivDays+INT(MOD(AU44-FT_Y5,12)/FT_Int2)-IF(EDATE(AI44,FT_Y5)&lt;PolicyDate,FT_AnnivDays-1,0))),IF(AS44="PT",IF(AU44&lt;PT_First,0,1+INT((AU44-PT_First)/PT_Int)),0))-IF(AS44="FT",IF(AW44&lt;FT_First,0,IF(AW44&lt;FT_Y5,1+INT((AW44-FT_First)/FT_Int1),FT_PreY5+FT_PerYear*INT((AW44-FT_Y5)/12)+FT_AnnivDays+INT(MOD(AW44-FT_Y5,12)/FT_Int2)-IF(EDATE(AI44,FT_Y5)&lt;PolicyDate,FT_AnnivDays-1,0))),IF(AS44="PT",IF(AW44&lt;PT_First,0,1+INT((AW44-PT_First)/PT_Int)),0)),0))</f>
        <v/>
      </c>
      <c r="BB44" s="16" t="str">
        <f aca="false">IF(AH44=0,"",IF(AQ44="FT",IF(AY44&lt;FT_First,0,IF(AY44&lt;FT_Y5,1+INT((AY44-FT_First)/FT_Int1),FT_PreY5+FT_PerYear*INT((AY44-FT_Y5)/12)+FT_AnnivDays+INT(MOD(AY44-FT_Y5,12)/FT_Int2)-IF(EDATE(AI44,FT_Y5)&lt;PolicyDate,FT_AnnivDays-1,0))),IF(AQ44="PT",IF(AY44&lt;PT_First,0,1+INT((AY44-PT_First)/PT_Int)),0))+IF(AND(AJ44&gt;=2,AL44&lt;=PFYDate),IF(AR44="FT",IF(AZ44&lt;FT_First,0,IF(AZ44&lt;FT_Y5,1+INT((AZ44-FT_First)/FT_Int1),FT_PreY5+FT_PerYear*INT((AZ44-FT_Y5)/12)+FT_AnnivDays+INT(MOD(AZ44-FT_Y5,12)/FT_Int2)-IF(EDATE(AI44,FT_Y5)&lt;PolicyDate,FT_AnnivDays-1,0))),IF(AR44="PT",IF(AZ44&lt;PT_First,0,1+INT((AZ44-PT_First)/PT_Int)),0))-IF(AR44="FT",IF(AY44&lt;FT_First,0,IF(AY44&lt;FT_Y5,1+INT((AY44-FT_First)/FT_Int1),FT_PreY5+FT_PerYear*INT((AY44-FT_Y5)/12)+FT_AnnivDays+INT(MOD(AY44-FT_Y5,12)/FT_Int2)-IF(EDATE(AI44,FT_Y5)&lt;PolicyDate,FT_AnnivDays-1,0))),IF(AR44="PT",IF(AY44&lt;PT_First,0,1+INT((AY44-PT_First)/PT_Int)),0)),0)+IF(AND(AJ44&gt;=3,AM44&lt;=PFYDate),IF(AS44="FT",IF(AX44&lt;FT_First,0,IF(AX44&lt;FT_Y5,1+INT((AX44-FT_First)/FT_Int1),FT_PreY5+FT_PerYear*INT((AX44-FT_Y5)/12)+FT_AnnivDays+INT(MOD(AX44-FT_Y5,12)/FT_Int2)-IF(EDATE(AI44,FT_Y5)&lt;PolicyDate,FT_AnnivDays-1,0))),IF(AS44="PT",IF(AX44&lt;PT_First,0,1+INT((AX44-PT_First)/PT_Int)),0))-IF(AS44="FT",IF(AZ44&lt;FT_First,0,IF(AZ44&lt;FT_Y5,1+INT((AZ44-FT_First)/FT_Int1),FT_PreY5+FT_PerYear*INT((AZ44-FT_Y5)/12)+FT_AnnivDays+INT(MOD(AZ44-FT_Y5,12)/FT_Int2)-IF(EDATE(AI44,FT_Y5)&lt;PolicyDate,FT_AnnivDays-1,0))),IF(AS44="PT",IF(AZ44&lt;PT_First,0,1+INT((AZ44-PT_First)/PT_Int)),0)),0))</f>
        <v/>
      </c>
      <c r="BC44" s="16" t="str">
        <f aca="false">IF(AH44=0,"",IF(AT44="FT",IF(AU44&lt;FT_First,FT_First,IF(AU44&lt;FT_Y5,MIN(FT_Y5,FT_First+FT_Int1*(INT((AU44-FT_First)/FT_Int1)+1)),FT_Y5+12*INT((AU44-FT_Y5)/12)+FT_Int2*(INT(MOD(AU44-FT_Y5,12)/FT_Int2)+1))),IF(AT44="PT",IF(AU44&lt;PT_First,PT_First,PT_First+PT_Int*(INT((AU44-PT_First)/PT_Int)+1)),"")))</f>
        <v/>
      </c>
      <c r="BD44" s="16" t="str">
        <f aca="false">IF(AH44=0,"",IF(NOT(LH_Ready),0,COUNTIFS(INDEX(LH_Data,0,LH_ColFirst),$A44,INDEX(LH_Data,0,LH_ColSur),$B44,INDEX(LH_Data,0,LH_ColCat),BonusCat)))</f>
        <v/>
      </c>
      <c r="BE44" s="16" t="str">
        <f aca="false">IF(AH44=0,"",IF(OR(NOT(LH_Ready),BD44=0),0,SUMPRODUCT(MAX((INDEX(LH_Data,0,LH_ColFirst)=$A44)*(INDEX(LH_Data,0,LH_ColSur)=$B44)*(INDEX(LH_Data,0,LH_ColCat)=BonusCat)*ROW(LH_Data)))))</f>
        <v/>
      </c>
      <c r="BF44" s="16" t="str">
        <f aca="false">IF(AH44=0,"",IF(EOMONTH(AsOfDate,-1)&lt;AI44,-1,12*(YEAR(EOMONTH(AsOfDate,-1))-YEAR(AI44))+MONTH(EOMONTH(AsOfDate,-1))-MONTH(AI44)-IF(DAY(EOMONTH(AsOfDate,-1))&lt;MIN(DAY(AI44),DAY(EOMONTH(EOMONTH(AsOfDate,-1),0))),1,0)))</f>
        <v/>
      </c>
      <c r="BG44" s="16" t="str">
        <f aca="false">IF(AH44=0,"",IF(OR(AJ44&lt;2,AL44&gt;EOMONTH(AsOfDate,-1)),BF44,IF((AL44-1)&lt;AI44,-1,12*(YEAR((AL44-1))-YEAR(AI44))+MONTH((AL44-1))-MONTH(AI44)-IF(DAY((AL44-1))&lt;MIN(DAY(AI44),DAY(EOMONTH((AL44-1),0))),1,0))))</f>
        <v/>
      </c>
      <c r="BH44" s="16" t="str">
        <f aca="false">IF(AH44=0,"",IF(OR(AJ44&lt;3,AM44&gt;EOMONTH(AsOfDate,-1)),BF44,IF((AM44-1)&lt;AI44,-1,12*(YEAR((AM44-1))-YEAR(AI44))+MONTH((AM44-1))-MONTH(AI44)-IF(DAY((AM44-1))&lt;MIN(DAY(AI44),DAY(EOMONTH((AM44-1),0))),1,0))))</f>
        <v/>
      </c>
      <c r="BI44" s="16" t="str">
        <f aca="false">IF(AH44=0,"",IF(AQ44="FT",IF(BG44&lt;FT_First,0,IF(BG44&lt;FT_Y5,1+INT((BG44-FT_First)/FT_Int1),FT_PreY5+FT_PerYear*INT((BG44-FT_Y5)/12)+FT_AnnivDays+INT(MOD(BG44-FT_Y5,12)/FT_Int2)-IF(EDATE(AI44,FT_Y5)&lt;PolicyDate,FT_AnnivDays-1,0))),IF(AQ44="PT",IF(BG44&lt;PT_First,0,1+INT((BG44-PT_First)/PT_Int)),0))+IF(AND(AJ44&gt;=2,AL44&lt;=EOMONTH(AsOfDate,-1)),IF(AR44="FT",IF(BH44&lt;FT_First,0,IF(BH44&lt;FT_Y5,1+INT((BH44-FT_First)/FT_Int1),FT_PreY5+FT_PerYear*INT((BH44-FT_Y5)/12)+FT_AnnivDays+INT(MOD(BH44-FT_Y5,12)/FT_Int2)-IF(EDATE(AI44,FT_Y5)&lt;PolicyDate,FT_AnnivDays-1,0))),IF(AR44="PT",IF(BH44&lt;PT_First,0,1+INT((BH44-PT_First)/PT_Int)),0))-IF(AR44="FT",IF(BG44&lt;FT_First,0,IF(BG44&lt;FT_Y5,1+INT((BG44-FT_First)/FT_Int1),FT_PreY5+FT_PerYear*INT((BG44-FT_Y5)/12)+FT_AnnivDays+INT(MOD(BG44-FT_Y5,12)/FT_Int2)-IF(EDATE(AI44,FT_Y5)&lt;PolicyDate,FT_AnnivDays-1,0))),IF(AR44="PT",IF(BG44&lt;PT_First,0,1+INT((BG44-PT_First)/PT_Int)),0)),0)+IF(AND(AJ44&gt;=3,AM44&lt;=EOMONTH(AsOfDate,-1)),IF(AS44="FT",IF(BF44&lt;FT_First,0,IF(BF44&lt;FT_Y5,1+INT((BF44-FT_First)/FT_Int1),FT_PreY5+FT_PerYear*INT((BF44-FT_Y5)/12)+FT_AnnivDays+INT(MOD(BF44-FT_Y5,12)/FT_Int2)-IF(EDATE(AI44,FT_Y5)&lt;PolicyDate,FT_AnnivDays-1,0))),IF(AS44="PT",IF(BF44&lt;PT_First,0,1+INT((BF44-PT_First)/PT_Int)),0))-IF(AS44="FT",IF(BH44&lt;FT_First,0,IF(BH44&lt;FT_Y5,1+INT((BH44-FT_First)/FT_Int1),FT_PreY5+FT_PerYear*INT((BH44-FT_Y5)/12)+FT_AnnivDays+INT(MOD(BH44-FT_Y5,12)/FT_Int2)-IF(EDATE(AI44,FT_Y5)&lt;PolicyDate,FT_AnnivDays-1,0))),IF(AS44="PT",IF(BH44&lt;PT_First,0,1+INT((BH44-PT_First)/PT_Int)),0)),0))</f>
        <v/>
      </c>
      <c r="BJ44" s="16" t="str">
        <f aca="false">IF(AH44=0,"",IF(AT44="FT",IF(AU44&lt;FT_First,"",IF(AU44&lt;FT_Y5,FT_First+FT_Int1*INT((AU44-FT_First)/FT_Int1),FT_Y5+FT_Int2*INT((AU44-FT_Y5)/FT_Int2))),IF(AT44="PT",IF(AU44&lt;PT_First,"",PT_First+PT_Int*INT((AU44-PT_First)/PT_Int)),"")))</f>
        <v/>
      </c>
      <c r="BK44" s="16" t="str">
        <f aca="false">IF(AH44=0,"",IF((SchemeStart-1)&lt;AI44,-1,12*(YEAR((SchemeStart-1))-YEAR(AI44))+MONTH((SchemeStart-1))-MONTH(AI44)-IF(DAY((SchemeStart-1))&lt;MIN(DAY(AI44),DAY(EOMONTH((SchemeStart-1),0))),1,0)))</f>
        <v/>
      </c>
      <c r="BL44" s="16" t="str">
        <f aca="false">IF(AH44=0,"",IF(OR(AJ44&lt;2,AL44&gt;(SchemeStart-1)),BK44,IF((AL44-1)&lt;AI44,-1,12*(YEAR((AL44-1))-YEAR(AI44))+MONTH((AL44-1))-MONTH(AI44)-IF(DAY((AL44-1))&lt;MIN(DAY(AI44),DAY(EOMONTH((AL44-1),0))),1,0))))</f>
        <v/>
      </c>
      <c r="BM44" s="16" t="str">
        <f aca="false">IF(AH44=0,"",IF(OR(AJ44&lt;3,AM44&gt;(SchemeStart-1)),BK44,IF((AM44-1)&lt;AI44,-1,12*(YEAR((AM44-1))-YEAR(AI44))+MONTH((AM44-1))-MONTH(AI44)-IF(DAY((AM44-1))&lt;MIN(DAY(AI44),DAY(EOMONTH((AM44-1),0))),1,0))))</f>
        <v/>
      </c>
      <c r="BN44" s="16" t="str">
        <f aca="false">IF(AH44=0,"",IF(AQ44="FT",IF(BL44&lt;FT_First,0,IF(BL44&lt;FT_Y5,1+INT((BL44-FT_First)/FT_Int1),FT_PreY5+FT_PerYear*INT((BL44-FT_Y5)/12)+FT_AnnivDays+INT(MOD(BL44-FT_Y5,12)/FT_Int2)-IF(EDATE(AI44,FT_Y5)&lt;PolicyDate,FT_AnnivDays-1,0))),IF(AQ44="PT",IF(BL44&lt;PT_First,0,1+INT((BL44-PT_First)/PT_Int)),0))+IF(AND(AJ44&gt;=2,AL44&lt;=(SchemeStart-1)),IF(AR44="FT",IF(BM44&lt;FT_First,0,IF(BM44&lt;FT_Y5,1+INT((BM44-FT_First)/FT_Int1),FT_PreY5+FT_PerYear*INT((BM44-FT_Y5)/12)+FT_AnnivDays+INT(MOD(BM44-FT_Y5,12)/FT_Int2)-IF(EDATE(AI44,FT_Y5)&lt;PolicyDate,FT_AnnivDays-1,0))),IF(AR44="PT",IF(BM44&lt;PT_First,0,1+INT((BM44-PT_First)/PT_Int)),0))-IF(AR44="FT",IF(BL44&lt;FT_First,0,IF(BL44&lt;FT_Y5,1+INT((BL44-FT_First)/FT_Int1),FT_PreY5+FT_PerYear*INT((BL44-FT_Y5)/12)+FT_AnnivDays+INT(MOD(BL44-FT_Y5,12)/FT_Int2)-IF(EDATE(AI44,FT_Y5)&lt;PolicyDate,FT_AnnivDays-1,0))),IF(AR44="PT",IF(BL44&lt;PT_First,0,1+INT((BL44-PT_First)/PT_Int)),0)),0)+IF(AND(AJ44&gt;=3,AM44&lt;=(SchemeStart-1)),IF(AS44="FT",IF(BK44&lt;FT_First,0,IF(BK44&lt;FT_Y5,1+INT((BK44-FT_First)/FT_Int1),FT_PreY5+FT_PerYear*INT((BK44-FT_Y5)/12)+FT_AnnivDays+INT(MOD(BK44-FT_Y5,12)/FT_Int2)-IF(EDATE(AI44,FT_Y5)&lt;PolicyDate,FT_AnnivDays-1,0))),IF(AS44="PT",IF(BK44&lt;PT_First,0,1+INT((BK44-PT_First)/PT_Int)),0))-IF(AS44="FT",IF(BM44&lt;FT_First,0,IF(BM44&lt;FT_Y5,1+INT((BM44-FT_First)/FT_Int1),FT_PreY5+FT_PerYear*INT((BM44-FT_Y5)/12)+FT_AnnivDays+INT(MOD(BM44-FT_Y5,12)/FT_Int2)-IF(EDATE(AI44,FT_Y5)&lt;PolicyDate,FT_AnnivDays-1,0))),IF(AS44="PT",IF(BM44&lt;PT_First,0,1+INT((BM44-PT_First)/PT_Int)),0)),0))</f>
        <v/>
      </c>
      <c r="BO44" s="0" t="str">
        <f aca="false">IF(LEN($A44&amp;$B44)=0,"",$A44&amp;" "&amp;$B44)</f>
        <v/>
      </c>
    </row>
    <row r="45" customFormat="false" ht="15" hidden="false" customHeight="false" outlineLevel="0" collapsed="false">
      <c r="A45" s="12"/>
      <c r="B45" s="12"/>
      <c r="C45" s="12"/>
      <c r="D45" s="13"/>
      <c r="E45" s="14" t="str">
        <f aca="false">IF(OR(AH45=0,$D45=""),"",DATE(YEAR(AsOfDate)+IF(DATE(YEAR(AsOfDate),MONTH($D45),DAY($D45))&lt;=AsOfDate,1,0),MONTH($D45),DAY($D45)))</f>
        <v/>
      </c>
      <c r="F45" s="13"/>
      <c r="G45" s="13"/>
      <c r="H45" s="13"/>
      <c r="I45" s="13"/>
      <c r="J45" s="13"/>
      <c r="K45" s="14" t="str">
        <f aca="false">IF(AH45=0,"",DATE(YEAR(AsOfDate)+IF(DATE(YEAR(AsOfDate),MONTH(AI45),DAY(AI45))&lt;=AsOfDate,1,0),MONTH(AI45),DAY(AI45)))</f>
        <v/>
      </c>
      <c r="L45" s="15" t="str">
        <f aca="false">IF(AH45=0,"",ROUND((AsOfDate-AI45)/365.25,1))</f>
        <v/>
      </c>
      <c r="M45" s="16" t="str">
        <f aca="false">IF(AH45=0,"",IF(AsOfDate&lt;AI45,"-",DATEDIF(AI45,AsOfDate,"y")&amp;"y "&amp;DATEDIF(AI45,AsOfDate,"ym")&amp;"m "&amp;DATEDIF(AI45,AsOfDate,"md")&amp;"d"))</f>
        <v/>
      </c>
      <c r="N45" s="17" t="str">
        <f aca="false">IF(AH45=0,"",O45*HoursPerDay)</f>
        <v/>
      </c>
      <c r="O45" s="17" t="str">
        <f aca="false">IF(AH45=0,"",MAX(0,BA45-BN45))</f>
        <v/>
      </c>
      <c r="P45" s="18"/>
      <c r="Q45" s="16" t="str">
        <f aca="false">IF(AH45=0,"",IF(AJ45&lt;2,"",AN45&amp;" to "&amp;AO45&amp;" on "&amp;TEXT(AL45,"dd/mm/yyyy")&amp;IF(AL45&gt;AsOfDate," (future)",IF(AQ45=AR45,"",IF(AR45="None"," - STOPPED accruing",IF(AQ45="None"," - commencement for Bonus Leave"," - pathway changed"))))&amp;IF(AJ45&lt;3,"","; "&amp;AO45&amp;" to "&amp;AP45&amp;" on "&amp;TEXT(AM45,"dd/mm/yyyy")&amp;IF(AM45&gt;AsOfDate," (future)",IF(AR45=AS45,"",IF(AS45="None"," - STOPPED accruing",IF(AR45="None"," - commencement for Bonus Leave"," - pathway changed")))))))</f>
        <v/>
      </c>
      <c r="R45" s="16" t="str">
        <f aca="false">IF(AH45=0,"",IF(AT45="None",IF(O45&gt;0,"No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IF(AH45=0,"",IF(AT45="None","",EDATE(AI45,BC45)))</f>
        <v/>
      </c>
      <c r="T45" s="17" t="str">
        <f aca="false">IF(AH45=0,"",IF(NOT(LH_Ready),"",IF(AI45&gt;PFYDate,0,IF(LH_ColPeriod=0,W45-U45+V45,SUMIFS(INDEX(LH_Data,0,LH_ColAcc),INDEX(LH_Data,0,LH_ColFirst),$A45,INDEX(LH_Data,0,LH_ColSur),$B45,INDEX(LH_Data,0,LH_ColCat),BonusCat,INDEX(LH_Data,0,LH_ColPeriod),LH_OpenLabel)*UnitFactor))))</f>
        <v/>
      </c>
      <c r="U45" s="17" t="str">
        <f aca="false">IF(AH45=0,"",IF(NOT(LH_Ready),"",SUMIFS(INDEX(LH_Data,0,LH_ColAcc),INDEX(LH_Data,0,LH_ColFirst),$A45,INDEX(LH_Data,0,LH_ColSur),$B45,INDEX(LH_Data,0,LH_ColCat),BonusCat,INDEX(LH_Data,0,LH_ColStart),"&gt;="&amp;AI45)*UnitFactor))</f>
        <v/>
      </c>
      <c r="V45" s="17" t="str">
        <f aca="false">IF(AH45=0,"",IF(NOT(LH_Ready),"",SUMIFS(INDEX(LH_Data,0,LH_ColTaken),INDEX(LH_Data,0,LH_ColFirst),$A45,INDEX(LH_Data,0,LH_ColSur),$B45,INDEX(LH_Data,0,LH_ColCat),BonusCat,INDEX(LH_Data,0,LH_ColStart),"&gt;="&amp;AI45)*UnitFactor))</f>
        <v/>
      </c>
      <c r="W45" s="17" t="str">
        <f aca="false">IF(AH45=0,"",IF(NOT(LH_Ready),"",IF(BE45=0,0,INDEX(INDEX(LH_Data,0,LH_ColClose),BE45-1)*UnitFactor)))</f>
        <v/>
      </c>
      <c r="X45" s="17" t="str">
        <f aca="false">IF(AH45=0,"",(MAX(0,BA45-BN45)-MAX(0,BB45-BN45))*HoursPerDay)</f>
        <v/>
      </c>
      <c r="Y45" s="17" t="str">
        <f aca="false">IF(AH45=0,"",IF(NOT(LH_Ready),"",IF(BD45=0,N45,IF(PFYDate&lt;$F45,N45-N(T45)-N(U45),X45-N(U45)))))</f>
        <v/>
      </c>
      <c r="Z45" s="16" t="str">
        <f aca="false">IF(OR(AH45=0,Y45=""),"",IF(Y45&gt;0,"Yes","No"))</f>
        <v/>
      </c>
      <c r="AA45" s="16" t="str">
        <f aca="false">IF(AH45=0,IF(LEN($A45&amp;$B45)=0,"","FIX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month")&amp;IF(BD45=0,";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EH)",""),IF(AT45="None",R45,"Not yet - first day on "&amp;TEXT(S45,"dd/mm/yyyy")))))))))</f>
        <v/>
      </c>
      <c r="AB45" s="17" t="str">
        <f aca="false">IF(OR(AH45=0,T45=""),"",MAX(0,BB45-BN45)*HoursPerDay-T45)</f>
        <v/>
      </c>
      <c r="AC45" s="16" t="str">
        <f aca="false">IF(AH45=0,"",BD45)</f>
        <v/>
      </c>
      <c r="AD45" s="16" t="str">
        <f aca="false">IF(AH45=0,"",TRIM(IF(OR(ISTEXT($F45),ISTEXT($H45),ISTEXT($I45),ISTEXT($G45),ISTEXT($J45),ISTEXT($D45)),"A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J45&gt;=1,IF(AJ45&gt;=3,AP45,IF(AJ45=2,AO45,AN45))&lt;&gt;IF($C45="","",IF(OR(ISNUMBER(SEARCH("full",$C45)),UPPER(TRIM($C45))="FT",UPPER(TRIM($C45))="FTE"),"Full-Time",IF(OR(ISNUMBER(SEARCH("part",$C45)),UPPER(TRIM($C45))="PT",UPPER(TRIM($C45))="PTE"),"Part-Time",IF(OR(ISNUMBER(SEARCH("cas",$C45)),UPPER(TRIM($C45))="CAS"),"Casual","Unknown"))))),"EmploymentType does not match latest start date ("&amp;IF(AJ45&gt;=3,AP45,IF(AJ45=2,AO45,AN45))&amp;"). ","")&amp;IF(AND(AJ45&gt;=1,AK45&lt;&gt;$F45),"Earliest type date should equal StartDate. ","")&amp;IF(AND(AJ45&gt;=2,AK45=AL45),"Two types start on the same date. ","")&amp;IF(AND(OR(ISNUMBER(SEARCH("part",$C45)),UPPER(TRIM($C45))="PT",UPPER(TRIM($C45))="PTE"),$P45=""),"Part-time: enter PT Hrs/Week (blank = 24+). ","")))</f>
        <v/>
      </c>
      <c r="AE45" s="17" t="str">
        <f aca="false">IF(AH45=0,"",O45-MAX(0,BI45-BN45))</f>
        <v/>
      </c>
      <c r="AF45" s="14" t="str">
        <f aca="false">IF(OR(AH45=0,AE45="",N(AE45)=0,BJ45=""),"",EDATE(AI45,BJ45))</f>
        <v/>
      </c>
      <c r="AG45" s="12"/>
      <c r="AH45" s="16" t="n">
        <f aca="false">IF(OR(LEN($A45&amp;$B45)=0,$F45=""),0,1)</f>
        <v>0</v>
      </c>
      <c r="AI45" s="14" t="str">
        <f aca="false">IF(AH45=0,"",IF($J45&lt;&gt;"",$J45,IF(OR(CasualCounts="Yes",COUNT($G45:$I45)=0,COUNT($H45:$I45)=0),$F45,MIN($H45:$I45))))</f>
        <v/>
      </c>
      <c r="AJ45" s="16" t="str">
        <f aca="false">IF(AH45=0,"",COUNT($G45:$I45))</f>
        <v/>
      </c>
      <c r="AK45" s="14" t="str">
        <f aca="false">IF(AH45=0,"",IFERROR(SMALL($G45:$I45,1),""))</f>
        <v/>
      </c>
      <c r="AL45" s="14" t="str">
        <f aca="false">IF(AH45=0,"",IFERROR(SMALL($G45:$I45,2),""))</f>
        <v/>
      </c>
      <c r="AM45" s="14" t="str">
        <f aca="false">IF(AH45=0,"",IFERROR(SMALL($G45:$I45,3),""))</f>
        <v/>
      </c>
      <c r="AN45" s="16" t="str">
        <f aca="false">IF(AH45=0,"",IF(AK45="","",IF(AK45=$H45,"Part-Time",IF(AK45=$I45,"Full-Time","Casual"))))</f>
        <v/>
      </c>
      <c r="AO45" s="16" t="str">
        <f aca="false">IF(AH45=0,"",IF(AL45="","",IF(AL45=$H45,"Part-Time",IF(AL45=$I45,"Full-Time","Casual"))))</f>
        <v/>
      </c>
      <c r="AP45" s="16" t="str">
        <f aca="false">IF(AH45=0,"",IF(AM45="","",IF(AM45=$H45,"Part-Time",IF(AM45=$I45,"Full-Time","Casual"))))</f>
        <v/>
      </c>
      <c r="AQ45" s="16" t="str">
        <f aca="false">IF(AH45=0,"",IF(AJ45=0,IF(OR(ISNUMBER(SEARCH("full",$C45)),UPPER(TRIM($C45))="FT",UPPER(TRIM($C45))="FTE"),"FT",IF(AND(OR(ISNUMBER(SEARCH("part",$C45)),UPPER(TRIM($C45))="PT",UPPER(TRIM($C45))="PTE"),OR($P45="",N($P45)&gt;=PT_MinHours)),"PT","None")),IF(OR(ISNUMBER(SEARCH("full",AN45)),UPPER(TRIM(AN45))="FT",UPPER(TRIM(AN45))="FTE"),"FT",IF(AND(OR(ISNUMBER(SEARCH("part",AN45)),UPPER(TRIM(AN45))="PT",UPPER(TRIM(AN45))="PTE"),OR($P45="",N($P45)&gt;=PT_MinHours)),"PT","None"))))</f>
        <v/>
      </c>
      <c r="AR45" s="16" t="str">
        <f aca="false">IF(AH45=0,"",IF(AJ45&lt;2,"",IF(OR(ISNUMBER(SEARCH("full",AO45)),UPPER(TRIM(AO45))="FT",UPPER(TRIM(AO45))="FTE"),"FT",IF(AND(OR(ISNUMBER(SEARCH("part",AO45)),UPPER(TRIM(AO45))="PT",UPPER(TRIM(AO45))="PTE"),OR($P45="",N($P45)&gt;=PT_MinHours)),"PT","None"))))</f>
        <v/>
      </c>
      <c r="AS45" s="16" t="str">
        <f aca="false">IF(AH45=0,"",IF(AJ45&lt;3,"",IF(OR(ISNUMBER(SEARCH("full",AP45)),UPPER(TRIM(AP45))="FT",UPPER(TRIM(AP45))="FTE"),"FT",IF(AND(OR(ISNUMBER(SEARCH("part",AP45)),UPPER(TRIM(AP45))="PT",UPPER(TRIM(AP45))="PTE"),OR($P45="",N($P45)&gt;=PT_MinHours)),"PT","None"))))</f>
        <v/>
      </c>
      <c r="AT45" s="16" t="str">
        <f aca="false">IF(AH45=0,"",IF(AND(AJ45&gt;=3,AM45&lt;=AsOfDate),AS45,IF(AND(AJ45&gt;=2,AL45&lt;=AsOfDate),AR45,AQ45)))</f>
        <v/>
      </c>
      <c r="AU45" s="16" t="str">
        <f aca="false">IF(AH45=0,"",IF(AsOfDate&lt;AI45,-1,12*(YEAR(AsOfDate)-YEAR(AI45))+MONTH(AsOfDate)-MONTH(AI45)-IF(DAY(AsOfDate)&lt;MIN(DAY(AI45),DAY(EOMONTH(AsOfDate,0))),1,0)))</f>
        <v/>
      </c>
      <c r="AV45" s="16" t="str">
        <f aca="false">IF(AH45=0,"",IF(OR(AJ45&lt;2,AL45&gt;AsOfDate),AU45,IF((AL45-1)&lt;AI45,-1,12*(YEAR((AL45-1))-YEAR(AI45))+MONTH((AL45-1))-MONTH(AI45)-IF(DAY((AL45-1))&lt;MIN(DAY(AI45),DAY(EOMONTH((AL45-1),0))),1,0))))</f>
        <v/>
      </c>
      <c r="AW45" s="16" t="str">
        <f aca="false">IF(AH45=0,"",IF(OR(AJ45&lt;3,AM45&gt;AsOfDate),AU45,IF((AM45-1)&lt;AI45,-1,12*(YEAR((AM45-1))-YEAR(AI45))+MONTH((AM45-1))-MONTH(AI45)-IF(DAY((AM45-1))&lt;MIN(DAY(AI45),DAY(EOMONTH((AM45-1),0))),1,0))))</f>
        <v/>
      </c>
      <c r="AX45" s="16" t="str">
        <f aca="false">IF(AH45=0,"",IF(PFYDate&lt;AI45,-1,12*(YEAR(PFYDate)-YEAR(AI45))+MONTH(PFYDate)-MONTH(AI45)-IF(DAY(PFYDate)&lt;MIN(DAY(AI45),DAY(EOMONTH(PFYDate,0))),1,0)))</f>
        <v/>
      </c>
      <c r="AY45" s="16" t="str">
        <f aca="false">IF(AH45=0,"",IF(OR(AJ45&lt;2,AL45&gt;PFYDate),AX45,IF((AL45-1)&lt;AI45,-1,12*(YEAR((AL45-1))-YEAR(AI45))+MONTH((AL45-1))-MONTH(AI45)-IF(DAY((AL45-1))&lt;MIN(DAY(AI45),DAY(EOMONTH((AL45-1),0))),1,0))))</f>
        <v/>
      </c>
      <c r="AZ45" s="16" t="str">
        <f aca="false">IF(AH45=0,"",IF(OR(AJ45&lt;3,AM45&gt;PFYDate),AX45,IF((AM45-1)&lt;AI45,-1,12*(YEAR((AM45-1))-YEAR(AI45))+MONTH((AM45-1))-MONTH(AI45)-IF(DAY((AM45-1))&lt;MIN(DAY(AI45),DAY(EOMONTH((AM45-1),0))),1,0))))</f>
        <v/>
      </c>
      <c r="BA45" s="16" t="str">
        <f aca="false">IF(AH45=0,"",IF(AQ45="FT",IF(AV45&lt;FT_First,0,IF(AV45&lt;FT_Y5,1+INT((AV45-FT_First)/FT_Int1),FT_PreY5+FT_PerYear*INT((AV45-FT_Y5)/12)+FT_AnnivDays+INT(MOD(AV45-FT_Y5,12)/FT_Int2)-IF(EDATE(AI45,FT_Y5)&lt;PolicyDate,FT_AnnivDays-1,0))),IF(AQ45="PT",IF(AV45&lt;PT_First,0,1+INT((AV45-PT_First)/PT_Int)),0))+IF(AND(AJ45&gt;=2,AL45&lt;=AsOfDate),IF(AR45="FT",IF(AW45&lt;FT_First,0,IF(AW45&lt;FT_Y5,1+INT((AW45-FT_First)/FT_Int1),FT_PreY5+FT_PerYear*INT((AW45-FT_Y5)/12)+FT_AnnivDays+INT(MOD(AW45-FT_Y5,12)/FT_Int2)-IF(EDATE(AI45,FT_Y5)&lt;PolicyDate,FT_AnnivDays-1,0))),IF(AR45="PT",IF(AW45&lt;PT_First,0,1+INT((AW45-PT_First)/PT_Int)),0))-IF(AR45="FT",IF(AV45&lt;FT_First,0,IF(AV45&lt;FT_Y5,1+INT((AV45-FT_First)/FT_Int1),FT_PreY5+FT_PerYear*INT((AV45-FT_Y5)/12)+FT_AnnivDays+INT(MOD(AV45-FT_Y5,12)/FT_Int2)-IF(EDATE(AI45,FT_Y5)&lt;PolicyDate,FT_AnnivDays-1,0))),IF(AR45="PT",IF(AV45&lt;PT_First,0,1+INT((AV45-PT_First)/PT_Int)),0)),0)+IF(AND(AJ45&gt;=3,AM45&lt;=AsOfDate),IF(AS45="FT",IF(AU45&lt;FT_First,0,IF(AU45&lt;FT_Y5,1+INT((AU45-FT_First)/FT_Int1),FT_PreY5+FT_PerYear*INT((AU45-FT_Y5)/12)+FT_AnnivDays+INT(MOD(AU45-FT_Y5,12)/FT_Int2)-IF(EDATE(AI45,FT_Y5)&lt;PolicyDate,FT_AnnivDays-1,0))),IF(AS45="PT",IF(AU45&lt;PT_First,0,1+INT((AU45-PT_First)/PT_Int)),0))-IF(AS45="FT",IF(AW45&lt;FT_First,0,IF(AW45&lt;FT_Y5,1+INT((AW45-FT_First)/FT_Int1),FT_PreY5+FT_PerYear*INT((AW45-FT_Y5)/12)+FT_AnnivDays+INT(MOD(AW45-FT_Y5,12)/FT_Int2)-IF(EDATE(AI45,FT_Y5)&lt;PolicyDate,FT_AnnivDays-1,0))),IF(AS45="PT",IF(AW45&lt;PT_First,0,1+INT((AW45-PT_First)/PT_Int)),0)),0))</f>
        <v/>
      </c>
      <c r="BB45" s="16" t="str">
        <f aca="false">IF(AH45=0,"",IF(AQ45="FT",IF(AY45&lt;FT_First,0,IF(AY45&lt;FT_Y5,1+INT((AY45-FT_First)/FT_Int1),FT_PreY5+FT_PerYear*INT((AY45-FT_Y5)/12)+FT_AnnivDays+INT(MOD(AY45-FT_Y5,12)/FT_Int2)-IF(EDATE(AI45,FT_Y5)&lt;PolicyDate,FT_AnnivDays-1,0))),IF(AQ45="PT",IF(AY45&lt;PT_First,0,1+INT((AY45-PT_First)/PT_Int)),0))+IF(AND(AJ45&gt;=2,AL45&lt;=PFYDate),IF(AR45="FT",IF(AZ45&lt;FT_First,0,IF(AZ45&lt;FT_Y5,1+INT((AZ45-FT_First)/FT_Int1),FT_PreY5+FT_PerYear*INT((AZ45-FT_Y5)/12)+FT_AnnivDays+INT(MOD(AZ45-FT_Y5,12)/FT_Int2)-IF(EDATE(AI45,FT_Y5)&lt;PolicyDate,FT_AnnivDays-1,0))),IF(AR45="PT",IF(AZ45&lt;PT_First,0,1+INT((AZ45-PT_First)/PT_Int)),0))-IF(AR45="FT",IF(AY45&lt;FT_First,0,IF(AY45&lt;FT_Y5,1+INT((AY45-FT_First)/FT_Int1),FT_PreY5+FT_PerYear*INT((AY45-FT_Y5)/12)+FT_AnnivDays+INT(MOD(AY45-FT_Y5,12)/FT_Int2)-IF(EDATE(AI45,FT_Y5)&lt;PolicyDate,FT_AnnivDays-1,0))),IF(AR45="PT",IF(AY45&lt;PT_First,0,1+INT((AY45-PT_First)/PT_Int)),0)),0)+IF(AND(AJ45&gt;=3,AM45&lt;=PFYDate),IF(AS45="FT",IF(AX45&lt;FT_First,0,IF(AX45&lt;FT_Y5,1+INT((AX45-FT_First)/FT_Int1),FT_PreY5+FT_PerYear*INT((AX45-FT_Y5)/12)+FT_AnnivDays+INT(MOD(AX45-FT_Y5,12)/FT_Int2)-IF(EDATE(AI45,FT_Y5)&lt;PolicyDate,FT_AnnivDays-1,0))),IF(AS45="PT",IF(AX45&lt;PT_First,0,1+INT((AX45-PT_First)/PT_Int)),0))-IF(AS45="FT",IF(AZ45&lt;FT_First,0,IF(AZ45&lt;FT_Y5,1+INT((AZ45-FT_First)/FT_Int1),FT_PreY5+FT_PerYear*INT((AZ45-FT_Y5)/12)+FT_AnnivDays+INT(MOD(AZ45-FT_Y5,12)/FT_Int2)-IF(EDATE(AI45,FT_Y5)&lt;PolicyDate,FT_AnnivDays-1,0))),IF(AS45="PT",IF(AZ45&lt;PT_First,0,1+INT((AZ45-PT_First)/PT_Int)),0)),0))</f>
        <v/>
      </c>
      <c r="BC45" s="16" t="str">
        <f aca="false">IF(AH45=0,"",IF(AT45="FT",IF(AU45&lt;FT_First,FT_First,IF(AU45&lt;FT_Y5,MIN(FT_Y5,FT_First+FT_Int1*(INT((AU45-FT_First)/FT_Int1)+1)),FT_Y5+12*INT((AU45-FT_Y5)/12)+FT_Int2*(INT(MOD(AU45-FT_Y5,12)/FT_Int2)+1))),IF(AT45="PT",IF(AU45&lt;PT_First,PT_First,PT_First+PT_Int*(INT((AU45-PT_First)/PT_Int)+1)),"")))</f>
        <v/>
      </c>
      <c r="BD45" s="16" t="str">
        <f aca="false">IF(AH45=0,"",IF(NOT(LH_Ready),0,COUNTIFS(INDEX(LH_Data,0,LH_ColFirst),$A45,INDEX(LH_Data,0,LH_ColSur),$B45,INDEX(LH_Data,0,LH_ColCat),BonusCat)))</f>
        <v/>
      </c>
      <c r="BE45" s="16" t="str">
        <f aca="false">IF(AH45=0,"",IF(OR(NOT(LH_Ready),BD45=0),0,SUMPRODUCT(MAX((INDEX(LH_Data,0,LH_ColFirst)=$A45)*(INDEX(LH_Data,0,LH_ColSur)=$B45)*(INDEX(LH_Data,0,LH_ColCat)=BonusCat)*ROW(LH_Data)))))</f>
        <v/>
      </c>
      <c r="BF45" s="16" t="str">
        <f aca="false">IF(AH45=0,"",IF(EOMONTH(AsOfDate,-1)&lt;AI45,-1,12*(YEAR(EOMONTH(AsOfDate,-1))-YEAR(AI45))+MONTH(EOMONTH(AsOfDate,-1))-MONTH(AI45)-IF(DAY(EOMONTH(AsOfDate,-1))&lt;MIN(DAY(AI45),DAY(EOMONTH(EOMONTH(AsOfDate,-1),0))),1,0)))</f>
        <v/>
      </c>
      <c r="BG45" s="16" t="str">
        <f aca="false">IF(AH45=0,"",IF(OR(AJ45&lt;2,AL45&gt;EOMONTH(AsOfDate,-1)),BF45,IF((AL45-1)&lt;AI45,-1,12*(YEAR((AL45-1))-YEAR(AI45))+MONTH((AL45-1))-MONTH(AI45)-IF(DAY((AL45-1))&lt;MIN(DAY(AI45),DAY(EOMONTH((AL45-1),0))),1,0))))</f>
        <v/>
      </c>
      <c r="BH45" s="16" t="str">
        <f aca="false">IF(AH45=0,"",IF(OR(AJ45&lt;3,AM45&gt;EOMONTH(AsOfDate,-1)),BF45,IF((AM45-1)&lt;AI45,-1,12*(YEAR((AM45-1))-YEAR(AI45))+MONTH((AM45-1))-MONTH(AI45)-IF(DAY((AM45-1))&lt;MIN(DAY(AI45),DAY(EOMONTH((AM45-1),0))),1,0))))</f>
        <v/>
      </c>
      <c r="BI45" s="16" t="str">
        <f aca="false">IF(AH45=0,"",IF(AQ45="FT",IF(BG45&lt;FT_First,0,IF(BG45&lt;FT_Y5,1+INT((BG45-FT_First)/FT_Int1),FT_PreY5+FT_PerYear*INT((BG45-FT_Y5)/12)+FT_AnnivDays+INT(MOD(BG45-FT_Y5,12)/FT_Int2)-IF(EDATE(AI45,FT_Y5)&lt;PolicyDate,FT_AnnivDays-1,0))),IF(AQ45="PT",IF(BG45&lt;PT_First,0,1+INT((BG45-PT_First)/PT_Int)),0))+IF(AND(AJ45&gt;=2,AL45&lt;=EOMONTH(AsOfDate,-1)),IF(AR45="FT",IF(BH45&lt;FT_First,0,IF(BH45&lt;FT_Y5,1+INT((BH45-FT_First)/FT_Int1),FT_PreY5+FT_PerYear*INT((BH45-FT_Y5)/12)+FT_AnnivDays+INT(MOD(BH45-FT_Y5,12)/FT_Int2)-IF(EDATE(AI45,FT_Y5)&lt;PolicyDate,FT_AnnivDays-1,0))),IF(AR45="PT",IF(BH45&lt;PT_First,0,1+INT((BH45-PT_First)/PT_Int)),0))-IF(AR45="FT",IF(BG45&lt;FT_First,0,IF(BG45&lt;FT_Y5,1+INT((BG45-FT_First)/FT_Int1),FT_PreY5+FT_PerYear*INT((BG45-FT_Y5)/12)+FT_AnnivDays+INT(MOD(BG45-FT_Y5,12)/FT_Int2)-IF(EDATE(AI45,FT_Y5)&lt;PolicyDate,FT_AnnivDays-1,0))),IF(AR45="PT",IF(BG45&lt;PT_First,0,1+INT((BG45-PT_First)/PT_Int)),0)),0)+IF(AND(AJ45&gt;=3,AM45&lt;=EOMONTH(AsOfDate,-1)),IF(AS45="FT",IF(BF45&lt;FT_First,0,IF(BF45&lt;FT_Y5,1+INT((BF45-FT_First)/FT_Int1),FT_PreY5+FT_PerYear*INT((BF45-FT_Y5)/12)+FT_AnnivDays+INT(MOD(BF45-FT_Y5,12)/FT_Int2)-IF(EDATE(AI45,FT_Y5)&lt;PolicyDate,FT_AnnivDays-1,0))),IF(AS45="PT",IF(BF45&lt;PT_First,0,1+INT((BF45-PT_First)/PT_Int)),0))-IF(AS45="FT",IF(BH45&lt;FT_First,0,IF(BH45&lt;FT_Y5,1+INT((BH45-FT_First)/FT_Int1),FT_PreY5+FT_PerYear*INT((BH45-FT_Y5)/12)+FT_AnnivDays+INT(MOD(BH45-FT_Y5,12)/FT_Int2)-IF(EDATE(AI45,FT_Y5)&lt;PolicyDate,FT_AnnivDays-1,0))),IF(AS45="PT",IF(BH45&lt;PT_First,0,1+INT((BH45-PT_First)/PT_Int)),0)),0))</f>
        <v/>
      </c>
      <c r="BJ45" s="16" t="str">
        <f aca="false">IF(AH45=0,"",IF(AT45="FT",IF(AU45&lt;FT_First,"",IF(AU45&lt;FT_Y5,FT_First+FT_Int1*INT((AU45-FT_First)/FT_Int1),FT_Y5+FT_Int2*INT((AU45-FT_Y5)/FT_Int2))),IF(AT45="PT",IF(AU45&lt;PT_First,"",PT_First+PT_Int*INT((AU45-PT_First)/PT_Int)),"")))</f>
        <v/>
      </c>
      <c r="BK45" s="16" t="str">
        <f aca="false">IF(AH45=0,"",IF((SchemeStart-1)&lt;AI45,-1,12*(YEAR((SchemeStart-1))-YEAR(AI45))+MONTH((SchemeStart-1))-MONTH(AI45)-IF(DAY((SchemeStart-1))&lt;MIN(DAY(AI45),DAY(EOMONTH((SchemeStart-1),0))),1,0)))</f>
        <v/>
      </c>
      <c r="BL45" s="16" t="str">
        <f aca="false">IF(AH45=0,"",IF(OR(AJ45&lt;2,AL45&gt;(SchemeStart-1)),BK45,IF((AL45-1)&lt;AI45,-1,12*(YEAR((AL45-1))-YEAR(AI45))+MONTH((AL45-1))-MONTH(AI45)-IF(DAY((AL45-1))&lt;MIN(DAY(AI45),DAY(EOMONTH((AL45-1),0))),1,0))))</f>
        <v/>
      </c>
      <c r="BM45" s="16" t="str">
        <f aca="false">IF(AH45=0,"",IF(OR(AJ45&lt;3,AM45&gt;(SchemeStart-1)),BK45,IF((AM45-1)&lt;AI45,-1,12*(YEAR((AM45-1))-YEAR(AI45))+MONTH((AM45-1))-MONTH(AI45)-IF(DAY((AM45-1))&lt;MIN(DAY(AI45),DAY(EOMONTH((AM45-1),0))),1,0))))</f>
        <v/>
      </c>
      <c r="BN45" s="16" t="str">
        <f aca="false">IF(AH45=0,"",IF(AQ45="FT",IF(BL45&lt;FT_First,0,IF(BL45&lt;FT_Y5,1+INT((BL45-FT_First)/FT_Int1),FT_PreY5+FT_PerYear*INT((BL45-FT_Y5)/12)+FT_AnnivDays+INT(MOD(BL45-FT_Y5,12)/FT_Int2)-IF(EDATE(AI45,FT_Y5)&lt;PolicyDate,FT_AnnivDays-1,0))),IF(AQ45="PT",IF(BL45&lt;PT_First,0,1+INT((BL45-PT_First)/PT_Int)),0))+IF(AND(AJ45&gt;=2,AL45&lt;=(SchemeStart-1)),IF(AR45="FT",IF(BM45&lt;FT_First,0,IF(BM45&lt;FT_Y5,1+INT((BM45-FT_First)/FT_Int1),FT_PreY5+FT_PerYear*INT((BM45-FT_Y5)/12)+FT_AnnivDays+INT(MOD(BM45-FT_Y5,12)/FT_Int2)-IF(EDATE(AI45,FT_Y5)&lt;PolicyDate,FT_AnnivDays-1,0))),IF(AR45="PT",IF(BM45&lt;PT_First,0,1+INT((BM45-PT_First)/PT_Int)),0))-IF(AR45="FT",IF(BL45&lt;FT_First,0,IF(BL45&lt;FT_Y5,1+INT((BL45-FT_First)/FT_Int1),FT_PreY5+FT_PerYear*INT((BL45-FT_Y5)/12)+FT_AnnivDays+INT(MOD(BL45-FT_Y5,12)/FT_Int2)-IF(EDATE(AI45,FT_Y5)&lt;PolicyDate,FT_AnnivDays-1,0))),IF(AR45="PT",IF(BL45&lt;PT_First,0,1+INT((BL45-PT_First)/PT_Int)),0)),0)+IF(AND(AJ45&gt;=3,AM45&lt;=(SchemeStart-1)),IF(AS45="FT",IF(BK45&lt;FT_First,0,IF(BK45&lt;FT_Y5,1+INT((BK45-FT_First)/FT_Int1),FT_PreY5+FT_PerYear*INT((BK45-FT_Y5)/12)+FT_AnnivDays+INT(MOD(BK45-FT_Y5,12)/FT_Int2)-IF(EDATE(AI45,FT_Y5)&lt;PolicyDate,FT_AnnivDays-1,0))),IF(AS45="PT",IF(BK45&lt;PT_First,0,1+INT((BK45-PT_First)/PT_Int)),0))-IF(AS45="FT",IF(BM45&lt;FT_First,0,IF(BM45&lt;FT_Y5,1+INT((BM45-FT_First)/FT_Int1),FT_PreY5+FT_PerYear*INT((BM45-FT_Y5)/12)+FT_AnnivDays+INT(MOD(BM45-FT_Y5,12)/FT_Int2)-IF(EDATE(AI45,FT_Y5)&lt;PolicyDate,FT_AnnivDays-1,0))),IF(AS45="PT",IF(BM45&lt;PT_First,0,1+INT((BM45-PT_First)/PT_Int)),0)),0))</f>
        <v/>
      </c>
      <c r="BO45" s="0" t="str">
        <f aca="false">IF(LEN($A45&amp;$B45)=0,"",$A45&amp;" "&amp;$B45)</f>
        <v/>
      </c>
    </row>
    <row r="46" customFormat="false" ht="15" hidden="false" customHeight="false" outlineLevel="0" collapsed="false">
      <c r="A46" s="12"/>
      <c r="B46" s="12"/>
      <c r="C46" s="12"/>
      <c r="D46" s="13"/>
      <c r="E46" s="14" t="str">
        <f aca="false">IF(OR(AH46=0,$D46=""),"",DATE(YEAR(AsOfDate)+IF(DATE(YEAR(AsOfDate),MONTH($D46),DAY($D46))&lt;=AsOfDate,1,0),MONTH($D46),DAY($D46)))</f>
        <v/>
      </c>
      <c r="F46" s="13"/>
      <c r="G46" s="13"/>
      <c r="H46" s="13"/>
      <c r="I46" s="13"/>
      <c r="J46" s="13"/>
      <c r="K46" s="14" t="str">
        <f aca="false">IF(AH46=0,"",DATE(YEAR(AsOfDate)+IF(DATE(YEAR(AsOfDate),MONTH(AI46),DAY(AI46))&lt;=AsOfDate,1,0),MONTH(AI46),DAY(AI46)))</f>
        <v/>
      </c>
      <c r="L46" s="15" t="str">
        <f aca="false">IF(AH46=0,"",ROUND((AsOfDate-AI46)/365.25,1))</f>
        <v/>
      </c>
      <c r="M46" s="16" t="str">
        <f aca="false">IF(AH46=0,"",IF(AsOfDate&lt;AI46,"-",DATEDIF(AI46,AsOfDate,"y")&amp;"y "&amp;DATEDIF(AI46,AsOfDate,"ym")&amp;"m "&amp;DATEDIF(AI46,AsOfDate,"md")&amp;"d"))</f>
        <v/>
      </c>
      <c r="N46" s="17" t="str">
        <f aca="false">IF(AH46=0,"",O46*HoursPerDay)</f>
        <v/>
      </c>
      <c r="O46" s="17" t="str">
        <f aca="false">IF(AH46=0,"",MAX(0,BA46-BN46))</f>
        <v/>
      </c>
      <c r="P46" s="18"/>
      <c r="Q46" s="16" t="str">
        <f aca="false">IF(AH46=0,"",IF(AJ46&lt;2,"",AN46&amp;" to "&amp;AO46&amp;" on "&amp;TEXT(AL46,"dd/mm/yyyy")&amp;IF(AL46&gt;AsOfDate," (future)",IF(AQ46=AR46,"",IF(AR46="None"," - STOPPED accruing",IF(AQ46="None"," - commencement for Bonus Leave"," - pathway changed"))))&amp;IF(AJ46&lt;3,"","; "&amp;AO46&amp;" to "&amp;AP46&amp;" on "&amp;TEXT(AM46,"dd/mm/yyyy")&amp;IF(AM46&gt;AsOfDate," (future)",IF(AR46=AS46,"",IF(AS46="None"," - STOPPED accruing",IF(AR46="None"," - commencement for Bonus Leave"," - pathway changed")))))))</f>
        <v/>
      </c>
      <c r="R46" s="16" t="str">
        <f aca="false">IF(AH46=0,"",IF(AT46="None",IF(O46&gt;0,"No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IF(AH46=0,"",IF(AT46="None","",EDATE(AI46,BC46)))</f>
        <v/>
      </c>
      <c r="T46" s="17" t="str">
        <f aca="false">IF(AH46=0,"",IF(NOT(LH_Ready),"",IF(AI46&gt;PFYDate,0,IF(LH_ColPeriod=0,W46-U46+V46,SUMIFS(INDEX(LH_Data,0,LH_ColAcc),INDEX(LH_Data,0,LH_ColFirst),$A46,INDEX(LH_Data,0,LH_ColSur),$B46,INDEX(LH_Data,0,LH_ColCat),BonusCat,INDEX(LH_Data,0,LH_ColPeriod),LH_OpenLabel)*UnitFactor))))</f>
        <v/>
      </c>
      <c r="U46" s="17" t="str">
        <f aca="false">IF(AH46=0,"",IF(NOT(LH_Ready),"",SUMIFS(INDEX(LH_Data,0,LH_ColAcc),INDEX(LH_Data,0,LH_ColFirst),$A46,INDEX(LH_Data,0,LH_ColSur),$B46,INDEX(LH_Data,0,LH_ColCat),BonusCat,INDEX(LH_Data,0,LH_ColStart),"&gt;="&amp;AI46)*UnitFactor))</f>
        <v/>
      </c>
      <c r="V46" s="17" t="str">
        <f aca="false">IF(AH46=0,"",IF(NOT(LH_Ready),"",SUMIFS(INDEX(LH_Data,0,LH_ColTaken),INDEX(LH_Data,0,LH_ColFirst),$A46,INDEX(LH_Data,0,LH_ColSur),$B46,INDEX(LH_Data,0,LH_ColCat),BonusCat,INDEX(LH_Data,0,LH_ColStart),"&gt;="&amp;AI46)*UnitFactor))</f>
        <v/>
      </c>
      <c r="W46" s="17" t="str">
        <f aca="false">IF(AH46=0,"",IF(NOT(LH_Ready),"",IF(BE46=0,0,INDEX(INDEX(LH_Data,0,LH_ColClose),BE46-1)*UnitFactor)))</f>
        <v/>
      </c>
      <c r="X46" s="17" t="str">
        <f aca="false">IF(AH46=0,"",(MAX(0,BA46-BN46)-MAX(0,BB46-BN46))*HoursPerDay)</f>
        <v/>
      </c>
      <c r="Y46" s="17" t="str">
        <f aca="false">IF(AH46=0,"",IF(NOT(LH_Ready),"",IF(BD46=0,N46,IF(PFYDate&lt;$F46,N46-N(T46)-N(U46),X46-N(U46)))))</f>
        <v/>
      </c>
      <c r="Z46" s="16" t="str">
        <f aca="false">IF(OR(AH46=0,Y46=""),"",IF(Y46&gt;0,"Yes","No"))</f>
        <v/>
      </c>
      <c r="AA46" s="16" t="str">
        <f aca="false">IF(AH46=0,IF(LEN($A46&amp;$B46)=0,"","FIX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month")&amp;IF(BD46=0,";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EH)",""),IF(AT46="None",R46,"Not yet - first day on "&amp;TEXT(S46,"dd/mm/yyyy")))))))))</f>
        <v/>
      </c>
      <c r="AB46" s="17" t="str">
        <f aca="false">IF(OR(AH46=0,T46=""),"",MAX(0,BB46-BN46)*HoursPerDay-T46)</f>
        <v/>
      </c>
      <c r="AC46" s="16" t="str">
        <f aca="false">IF(AH46=0,"",BD46)</f>
        <v/>
      </c>
      <c r="AD46" s="16" t="str">
        <f aca="false">IF(AH46=0,"",TRIM(IF(OR(ISTEXT($F46),ISTEXT($H46),ISTEXT($I46),ISTEXT($G46),ISTEXT($J46),ISTEXT($D46)),"A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J46&gt;=1,IF(AJ46&gt;=3,AP46,IF(AJ46=2,AO46,AN46))&lt;&gt;IF($C46="","",IF(OR(ISNUMBER(SEARCH("full",$C46)),UPPER(TRIM($C46))="FT",UPPER(TRIM($C46))="FTE"),"Full-Time",IF(OR(ISNUMBER(SEARCH("part",$C46)),UPPER(TRIM($C46))="PT",UPPER(TRIM($C46))="PTE"),"Part-Time",IF(OR(ISNUMBER(SEARCH("cas",$C46)),UPPER(TRIM($C46))="CAS"),"Casual","Unknown"))))),"EmploymentType does not match latest start date ("&amp;IF(AJ46&gt;=3,AP46,IF(AJ46=2,AO46,AN46))&amp;"). ","")&amp;IF(AND(AJ46&gt;=1,AK46&lt;&gt;$F46),"Earliest type date should equal StartDate. ","")&amp;IF(AND(AJ46&gt;=2,AK46=AL46),"Two types start on the same date. ","")&amp;IF(AND(OR(ISNUMBER(SEARCH("part",$C46)),UPPER(TRIM($C46))="PT",UPPER(TRIM($C46))="PTE"),$P46=""),"Part-time: enter PT Hrs/Week (blank = 24+). ","")))</f>
        <v/>
      </c>
      <c r="AE46" s="17" t="str">
        <f aca="false">IF(AH46=0,"",O46-MAX(0,BI46-BN46))</f>
        <v/>
      </c>
      <c r="AF46" s="14" t="str">
        <f aca="false">IF(OR(AH46=0,AE46="",N(AE46)=0,BJ46=""),"",EDATE(AI46,BJ46))</f>
        <v/>
      </c>
      <c r="AG46" s="12"/>
      <c r="AH46" s="16" t="n">
        <f aca="false">IF(OR(LEN($A46&amp;$B46)=0,$F46=""),0,1)</f>
        <v>0</v>
      </c>
      <c r="AI46" s="14" t="str">
        <f aca="false">IF(AH46=0,"",IF($J46&lt;&gt;"",$J46,IF(OR(CasualCounts="Yes",COUNT($G46:$I46)=0,COUNT($H46:$I46)=0),$F46,MIN($H46:$I46))))</f>
        <v/>
      </c>
      <c r="AJ46" s="16" t="str">
        <f aca="false">IF(AH46=0,"",COUNT($G46:$I46))</f>
        <v/>
      </c>
      <c r="AK46" s="14" t="str">
        <f aca="false">IF(AH46=0,"",IFERROR(SMALL($G46:$I46,1),""))</f>
        <v/>
      </c>
      <c r="AL46" s="14" t="str">
        <f aca="false">IF(AH46=0,"",IFERROR(SMALL($G46:$I46,2),""))</f>
        <v/>
      </c>
      <c r="AM46" s="14" t="str">
        <f aca="false">IF(AH46=0,"",IFERROR(SMALL($G46:$I46,3),""))</f>
        <v/>
      </c>
      <c r="AN46" s="16" t="str">
        <f aca="false">IF(AH46=0,"",IF(AK46="","",IF(AK46=$H46,"Part-Time",IF(AK46=$I46,"Full-Time","Casual"))))</f>
        <v/>
      </c>
      <c r="AO46" s="16" t="str">
        <f aca="false">IF(AH46=0,"",IF(AL46="","",IF(AL46=$H46,"Part-Time",IF(AL46=$I46,"Full-Time","Casual"))))</f>
        <v/>
      </c>
      <c r="AP46" s="16" t="str">
        <f aca="false">IF(AH46=0,"",IF(AM46="","",IF(AM46=$H46,"Part-Time",IF(AM46=$I46,"Full-Time","Casual"))))</f>
        <v/>
      </c>
      <c r="AQ46" s="16" t="str">
        <f aca="false">IF(AH46=0,"",IF(AJ46=0,IF(OR(ISNUMBER(SEARCH("full",$C46)),UPPER(TRIM($C46))="FT",UPPER(TRIM($C46))="FTE"),"FT",IF(AND(OR(ISNUMBER(SEARCH("part",$C46)),UPPER(TRIM($C46))="PT",UPPER(TRIM($C46))="PTE"),OR($P46="",N($P46)&gt;=PT_MinHours)),"PT","None")),IF(OR(ISNUMBER(SEARCH("full",AN46)),UPPER(TRIM(AN46))="FT",UPPER(TRIM(AN46))="FTE"),"FT",IF(AND(OR(ISNUMBER(SEARCH("part",AN46)),UPPER(TRIM(AN46))="PT",UPPER(TRIM(AN46))="PTE"),OR($P46="",N($P46)&gt;=PT_MinHours)),"PT","None"))))</f>
        <v/>
      </c>
      <c r="AR46" s="16" t="str">
        <f aca="false">IF(AH46=0,"",IF(AJ46&lt;2,"",IF(OR(ISNUMBER(SEARCH("full",AO46)),UPPER(TRIM(AO46))="FT",UPPER(TRIM(AO46))="FTE"),"FT",IF(AND(OR(ISNUMBER(SEARCH("part",AO46)),UPPER(TRIM(AO46))="PT",UPPER(TRIM(AO46))="PTE"),OR($P46="",N($P46)&gt;=PT_MinHours)),"PT","None"))))</f>
        <v/>
      </c>
      <c r="AS46" s="16" t="str">
        <f aca="false">IF(AH46=0,"",IF(AJ46&lt;3,"",IF(OR(ISNUMBER(SEARCH("full",AP46)),UPPER(TRIM(AP46))="FT",UPPER(TRIM(AP46))="FTE"),"FT",IF(AND(OR(ISNUMBER(SEARCH("part",AP46)),UPPER(TRIM(AP46))="PT",UPPER(TRIM(AP46))="PTE"),OR($P46="",N($P46)&gt;=PT_MinHours)),"PT","None"))))</f>
        <v/>
      </c>
      <c r="AT46" s="16" t="str">
        <f aca="false">IF(AH46=0,"",IF(AND(AJ46&gt;=3,AM46&lt;=AsOfDate),AS46,IF(AND(AJ46&gt;=2,AL46&lt;=AsOfDate),AR46,AQ46)))</f>
        <v/>
      </c>
      <c r="AU46" s="16" t="str">
        <f aca="false">IF(AH46=0,"",IF(AsOfDate&lt;AI46,-1,12*(YEAR(AsOfDate)-YEAR(AI46))+MONTH(AsOfDate)-MONTH(AI46)-IF(DAY(AsOfDate)&lt;MIN(DAY(AI46),DAY(EOMONTH(AsOfDate,0))),1,0)))</f>
        <v/>
      </c>
      <c r="AV46" s="16" t="str">
        <f aca="false">IF(AH46=0,"",IF(OR(AJ46&lt;2,AL46&gt;AsOfDate),AU46,IF((AL46-1)&lt;AI46,-1,12*(YEAR((AL46-1))-YEAR(AI46))+MONTH((AL46-1))-MONTH(AI46)-IF(DAY((AL46-1))&lt;MIN(DAY(AI46),DAY(EOMONTH((AL46-1),0))),1,0))))</f>
        <v/>
      </c>
      <c r="AW46" s="16" t="str">
        <f aca="false">IF(AH46=0,"",IF(OR(AJ46&lt;3,AM46&gt;AsOfDate),AU46,IF((AM46-1)&lt;AI46,-1,12*(YEAR((AM46-1))-YEAR(AI46))+MONTH((AM46-1))-MONTH(AI46)-IF(DAY((AM46-1))&lt;MIN(DAY(AI46),DAY(EOMONTH((AM46-1),0))),1,0))))</f>
        <v/>
      </c>
      <c r="AX46" s="16" t="str">
        <f aca="false">IF(AH46=0,"",IF(PFYDate&lt;AI46,-1,12*(YEAR(PFYDate)-YEAR(AI46))+MONTH(PFYDate)-MONTH(AI46)-IF(DAY(PFYDate)&lt;MIN(DAY(AI46),DAY(EOMONTH(PFYDate,0))),1,0)))</f>
        <v/>
      </c>
      <c r="AY46" s="16" t="str">
        <f aca="false">IF(AH46=0,"",IF(OR(AJ46&lt;2,AL46&gt;PFYDate),AX46,IF((AL46-1)&lt;AI46,-1,12*(YEAR((AL46-1))-YEAR(AI46))+MONTH((AL46-1))-MONTH(AI46)-IF(DAY((AL46-1))&lt;MIN(DAY(AI46),DAY(EOMONTH((AL46-1),0))),1,0))))</f>
        <v/>
      </c>
      <c r="AZ46" s="16" t="str">
        <f aca="false">IF(AH46=0,"",IF(OR(AJ46&lt;3,AM46&gt;PFYDate),AX46,IF((AM46-1)&lt;AI46,-1,12*(YEAR((AM46-1))-YEAR(AI46))+MONTH((AM46-1))-MONTH(AI46)-IF(DAY((AM46-1))&lt;MIN(DAY(AI46),DAY(EOMONTH((AM46-1),0))),1,0))))</f>
        <v/>
      </c>
      <c r="BA46" s="16" t="str">
        <f aca="false">IF(AH46=0,"",IF(AQ46="FT",IF(AV46&lt;FT_First,0,IF(AV46&lt;FT_Y5,1+INT((AV46-FT_First)/FT_Int1),FT_PreY5+FT_PerYear*INT((AV46-FT_Y5)/12)+FT_AnnivDays+INT(MOD(AV46-FT_Y5,12)/FT_Int2)-IF(EDATE(AI46,FT_Y5)&lt;PolicyDate,FT_AnnivDays-1,0))),IF(AQ46="PT",IF(AV46&lt;PT_First,0,1+INT((AV46-PT_First)/PT_Int)),0))+IF(AND(AJ46&gt;=2,AL46&lt;=AsOfDate),IF(AR46="FT",IF(AW46&lt;FT_First,0,IF(AW46&lt;FT_Y5,1+INT((AW46-FT_First)/FT_Int1),FT_PreY5+FT_PerYear*INT((AW46-FT_Y5)/12)+FT_AnnivDays+INT(MOD(AW46-FT_Y5,12)/FT_Int2)-IF(EDATE(AI46,FT_Y5)&lt;PolicyDate,FT_AnnivDays-1,0))),IF(AR46="PT",IF(AW46&lt;PT_First,0,1+INT((AW46-PT_First)/PT_Int)),0))-IF(AR46="FT",IF(AV46&lt;FT_First,0,IF(AV46&lt;FT_Y5,1+INT((AV46-FT_First)/FT_Int1),FT_PreY5+FT_PerYear*INT((AV46-FT_Y5)/12)+FT_AnnivDays+INT(MOD(AV46-FT_Y5,12)/FT_Int2)-IF(EDATE(AI46,FT_Y5)&lt;PolicyDate,FT_AnnivDays-1,0))),IF(AR46="PT",IF(AV46&lt;PT_First,0,1+INT((AV46-PT_First)/PT_Int)),0)),0)+IF(AND(AJ46&gt;=3,AM46&lt;=AsOfDate),IF(AS46="FT",IF(AU46&lt;FT_First,0,IF(AU46&lt;FT_Y5,1+INT((AU46-FT_First)/FT_Int1),FT_PreY5+FT_PerYear*INT((AU46-FT_Y5)/12)+FT_AnnivDays+INT(MOD(AU46-FT_Y5,12)/FT_Int2)-IF(EDATE(AI46,FT_Y5)&lt;PolicyDate,FT_AnnivDays-1,0))),IF(AS46="PT",IF(AU46&lt;PT_First,0,1+INT((AU46-PT_First)/PT_Int)),0))-IF(AS46="FT",IF(AW46&lt;FT_First,0,IF(AW46&lt;FT_Y5,1+INT((AW46-FT_First)/FT_Int1),FT_PreY5+FT_PerYear*INT((AW46-FT_Y5)/12)+FT_AnnivDays+INT(MOD(AW46-FT_Y5,12)/FT_Int2)-IF(EDATE(AI46,FT_Y5)&lt;PolicyDate,FT_AnnivDays-1,0))),IF(AS46="PT",IF(AW46&lt;PT_First,0,1+INT((AW46-PT_First)/PT_Int)),0)),0))</f>
        <v/>
      </c>
      <c r="BB46" s="16" t="str">
        <f aca="false">IF(AH46=0,"",IF(AQ46="FT",IF(AY46&lt;FT_First,0,IF(AY46&lt;FT_Y5,1+INT((AY46-FT_First)/FT_Int1),FT_PreY5+FT_PerYear*INT((AY46-FT_Y5)/12)+FT_AnnivDays+INT(MOD(AY46-FT_Y5,12)/FT_Int2)-IF(EDATE(AI46,FT_Y5)&lt;PolicyDate,FT_AnnivDays-1,0))),IF(AQ46="PT",IF(AY46&lt;PT_First,0,1+INT((AY46-PT_First)/PT_Int)),0))+IF(AND(AJ46&gt;=2,AL46&lt;=PFYDate),IF(AR46="FT",IF(AZ46&lt;FT_First,0,IF(AZ46&lt;FT_Y5,1+INT((AZ46-FT_First)/FT_Int1),FT_PreY5+FT_PerYear*INT((AZ46-FT_Y5)/12)+FT_AnnivDays+INT(MOD(AZ46-FT_Y5,12)/FT_Int2)-IF(EDATE(AI46,FT_Y5)&lt;PolicyDate,FT_AnnivDays-1,0))),IF(AR46="PT",IF(AZ46&lt;PT_First,0,1+INT((AZ46-PT_First)/PT_Int)),0))-IF(AR46="FT",IF(AY46&lt;FT_First,0,IF(AY46&lt;FT_Y5,1+INT((AY46-FT_First)/FT_Int1),FT_PreY5+FT_PerYear*INT((AY46-FT_Y5)/12)+FT_AnnivDays+INT(MOD(AY46-FT_Y5,12)/FT_Int2)-IF(EDATE(AI46,FT_Y5)&lt;PolicyDate,FT_AnnivDays-1,0))),IF(AR46="PT",IF(AY46&lt;PT_First,0,1+INT((AY46-PT_First)/PT_Int)),0)),0)+IF(AND(AJ46&gt;=3,AM46&lt;=PFYDate),IF(AS46="FT",IF(AX46&lt;FT_First,0,IF(AX46&lt;FT_Y5,1+INT((AX46-FT_First)/FT_Int1),FT_PreY5+FT_PerYear*INT((AX46-FT_Y5)/12)+FT_AnnivDays+INT(MOD(AX46-FT_Y5,12)/FT_Int2)-IF(EDATE(AI46,FT_Y5)&lt;PolicyDate,FT_AnnivDays-1,0))),IF(AS46="PT",IF(AX46&lt;PT_First,0,1+INT((AX46-PT_First)/PT_Int)),0))-IF(AS46="FT",IF(AZ46&lt;FT_First,0,IF(AZ46&lt;FT_Y5,1+INT((AZ46-FT_First)/FT_Int1),FT_PreY5+FT_PerYear*INT((AZ46-FT_Y5)/12)+FT_AnnivDays+INT(MOD(AZ46-FT_Y5,12)/FT_Int2)-IF(EDATE(AI46,FT_Y5)&lt;PolicyDate,FT_AnnivDays-1,0))),IF(AS46="PT",IF(AZ46&lt;PT_First,0,1+INT((AZ46-PT_First)/PT_Int)),0)),0))</f>
        <v/>
      </c>
      <c r="BC46" s="16" t="str">
        <f aca="false">IF(AH46=0,"",IF(AT46="FT",IF(AU46&lt;FT_First,FT_First,IF(AU46&lt;FT_Y5,MIN(FT_Y5,FT_First+FT_Int1*(INT((AU46-FT_First)/FT_Int1)+1)),FT_Y5+12*INT((AU46-FT_Y5)/12)+FT_Int2*(INT(MOD(AU46-FT_Y5,12)/FT_Int2)+1))),IF(AT46="PT",IF(AU46&lt;PT_First,PT_First,PT_First+PT_Int*(INT((AU46-PT_First)/PT_Int)+1)),"")))</f>
        <v/>
      </c>
      <c r="BD46" s="16" t="str">
        <f aca="false">IF(AH46=0,"",IF(NOT(LH_Ready),0,COUNTIFS(INDEX(LH_Data,0,LH_ColFirst),$A46,INDEX(LH_Data,0,LH_ColSur),$B46,INDEX(LH_Data,0,LH_ColCat),BonusCat)))</f>
        <v/>
      </c>
      <c r="BE46" s="16" t="str">
        <f aca="false">IF(AH46=0,"",IF(OR(NOT(LH_Ready),BD46=0),0,SUMPRODUCT(MAX((INDEX(LH_Data,0,LH_ColFirst)=$A46)*(INDEX(LH_Data,0,LH_ColSur)=$B46)*(INDEX(LH_Data,0,LH_ColCat)=BonusCat)*ROW(LH_Data)))))</f>
        <v/>
      </c>
      <c r="BF46" s="16" t="str">
        <f aca="false">IF(AH46=0,"",IF(EOMONTH(AsOfDate,-1)&lt;AI46,-1,12*(YEAR(EOMONTH(AsOfDate,-1))-YEAR(AI46))+MONTH(EOMONTH(AsOfDate,-1))-MONTH(AI46)-IF(DAY(EOMONTH(AsOfDate,-1))&lt;MIN(DAY(AI46),DAY(EOMONTH(EOMONTH(AsOfDate,-1),0))),1,0)))</f>
        <v/>
      </c>
      <c r="BG46" s="16" t="str">
        <f aca="false">IF(AH46=0,"",IF(OR(AJ46&lt;2,AL46&gt;EOMONTH(AsOfDate,-1)),BF46,IF((AL46-1)&lt;AI46,-1,12*(YEAR((AL46-1))-YEAR(AI46))+MONTH((AL46-1))-MONTH(AI46)-IF(DAY((AL46-1))&lt;MIN(DAY(AI46),DAY(EOMONTH((AL46-1),0))),1,0))))</f>
        <v/>
      </c>
      <c r="BH46" s="16" t="str">
        <f aca="false">IF(AH46=0,"",IF(OR(AJ46&lt;3,AM46&gt;EOMONTH(AsOfDate,-1)),BF46,IF((AM46-1)&lt;AI46,-1,12*(YEAR((AM46-1))-YEAR(AI46))+MONTH((AM46-1))-MONTH(AI46)-IF(DAY((AM46-1))&lt;MIN(DAY(AI46),DAY(EOMONTH((AM46-1),0))),1,0))))</f>
        <v/>
      </c>
      <c r="BI46" s="16" t="str">
        <f aca="false">IF(AH46=0,"",IF(AQ46="FT",IF(BG46&lt;FT_First,0,IF(BG46&lt;FT_Y5,1+INT((BG46-FT_First)/FT_Int1),FT_PreY5+FT_PerYear*INT((BG46-FT_Y5)/12)+FT_AnnivDays+INT(MOD(BG46-FT_Y5,12)/FT_Int2)-IF(EDATE(AI46,FT_Y5)&lt;PolicyDate,FT_AnnivDays-1,0))),IF(AQ46="PT",IF(BG46&lt;PT_First,0,1+INT((BG46-PT_First)/PT_Int)),0))+IF(AND(AJ46&gt;=2,AL46&lt;=EOMONTH(AsOfDate,-1)),IF(AR46="FT",IF(BH46&lt;FT_First,0,IF(BH46&lt;FT_Y5,1+INT((BH46-FT_First)/FT_Int1),FT_PreY5+FT_PerYear*INT((BH46-FT_Y5)/12)+FT_AnnivDays+INT(MOD(BH46-FT_Y5,12)/FT_Int2)-IF(EDATE(AI46,FT_Y5)&lt;PolicyDate,FT_AnnivDays-1,0))),IF(AR46="PT",IF(BH46&lt;PT_First,0,1+INT((BH46-PT_First)/PT_Int)),0))-IF(AR46="FT",IF(BG46&lt;FT_First,0,IF(BG46&lt;FT_Y5,1+INT((BG46-FT_First)/FT_Int1),FT_PreY5+FT_PerYear*INT((BG46-FT_Y5)/12)+FT_AnnivDays+INT(MOD(BG46-FT_Y5,12)/FT_Int2)-IF(EDATE(AI46,FT_Y5)&lt;PolicyDate,FT_AnnivDays-1,0))),IF(AR46="PT",IF(BG46&lt;PT_First,0,1+INT((BG46-PT_First)/PT_Int)),0)),0)+IF(AND(AJ46&gt;=3,AM46&lt;=EOMONTH(AsOfDate,-1)),IF(AS46="FT",IF(BF46&lt;FT_First,0,IF(BF46&lt;FT_Y5,1+INT((BF46-FT_First)/FT_Int1),FT_PreY5+FT_PerYear*INT((BF46-FT_Y5)/12)+FT_AnnivDays+INT(MOD(BF46-FT_Y5,12)/FT_Int2)-IF(EDATE(AI46,FT_Y5)&lt;PolicyDate,FT_AnnivDays-1,0))),IF(AS46="PT",IF(BF46&lt;PT_First,0,1+INT((BF46-PT_First)/PT_Int)),0))-IF(AS46="FT",IF(BH46&lt;FT_First,0,IF(BH46&lt;FT_Y5,1+INT((BH46-FT_First)/FT_Int1),FT_PreY5+FT_PerYear*INT((BH46-FT_Y5)/12)+FT_AnnivDays+INT(MOD(BH46-FT_Y5,12)/FT_Int2)-IF(EDATE(AI46,FT_Y5)&lt;PolicyDate,FT_AnnivDays-1,0))),IF(AS46="PT",IF(BH46&lt;PT_First,0,1+INT((BH46-PT_First)/PT_Int)),0)),0))</f>
        <v/>
      </c>
      <c r="BJ46" s="16" t="str">
        <f aca="false">IF(AH46=0,"",IF(AT46="FT",IF(AU46&lt;FT_First,"",IF(AU46&lt;FT_Y5,FT_First+FT_Int1*INT((AU46-FT_First)/FT_Int1),FT_Y5+FT_Int2*INT((AU46-FT_Y5)/FT_Int2))),IF(AT46="PT",IF(AU46&lt;PT_First,"",PT_First+PT_Int*INT((AU46-PT_First)/PT_Int)),"")))</f>
        <v/>
      </c>
      <c r="BK46" s="16" t="str">
        <f aca="false">IF(AH46=0,"",IF((SchemeStart-1)&lt;AI46,-1,12*(YEAR((SchemeStart-1))-YEAR(AI46))+MONTH((SchemeStart-1))-MONTH(AI46)-IF(DAY((SchemeStart-1))&lt;MIN(DAY(AI46),DAY(EOMONTH((SchemeStart-1),0))),1,0)))</f>
        <v/>
      </c>
      <c r="BL46" s="16" t="str">
        <f aca="false">IF(AH46=0,"",IF(OR(AJ46&lt;2,AL46&gt;(SchemeStart-1)),BK46,IF((AL46-1)&lt;AI46,-1,12*(YEAR((AL46-1))-YEAR(AI46))+MONTH((AL46-1))-MONTH(AI46)-IF(DAY((AL46-1))&lt;MIN(DAY(AI46),DAY(EOMONTH((AL46-1),0))),1,0))))</f>
        <v/>
      </c>
      <c r="BM46" s="16" t="str">
        <f aca="false">IF(AH46=0,"",IF(OR(AJ46&lt;3,AM46&gt;(SchemeStart-1)),BK46,IF((AM46-1)&lt;AI46,-1,12*(YEAR((AM46-1))-YEAR(AI46))+MONTH((AM46-1))-MONTH(AI46)-IF(DAY((AM46-1))&lt;MIN(DAY(AI46),DAY(EOMONTH((AM46-1),0))),1,0))))</f>
        <v/>
      </c>
      <c r="BN46" s="16" t="str">
        <f aca="false">IF(AH46=0,"",IF(AQ46="FT",IF(BL46&lt;FT_First,0,IF(BL46&lt;FT_Y5,1+INT((BL46-FT_First)/FT_Int1),FT_PreY5+FT_PerYear*INT((BL46-FT_Y5)/12)+FT_AnnivDays+INT(MOD(BL46-FT_Y5,12)/FT_Int2)-IF(EDATE(AI46,FT_Y5)&lt;PolicyDate,FT_AnnivDays-1,0))),IF(AQ46="PT",IF(BL46&lt;PT_First,0,1+INT((BL46-PT_First)/PT_Int)),0))+IF(AND(AJ46&gt;=2,AL46&lt;=(SchemeStart-1)),IF(AR46="FT",IF(BM46&lt;FT_First,0,IF(BM46&lt;FT_Y5,1+INT((BM46-FT_First)/FT_Int1),FT_PreY5+FT_PerYear*INT((BM46-FT_Y5)/12)+FT_AnnivDays+INT(MOD(BM46-FT_Y5,12)/FT_Int2)-IF(EDATE(AI46,FT_Y5)&lt;PolicyDate,FT_AnnivDays-1,0))),IF(AR46="PT",IF(BM46&lt;PT_First,0,1+INT((BM46-PT_First)/PT_Int)),0))-IF(AR46="FT",IF(BL46&lt;FT_First,0,IF(BL46&lt;FT_Y5,1+INT((BL46-FT_First)/FT_Int1),FT_PreY5+FT_PerYear*INT((BL46-FT_Y5)/12)+FT_AnnivDays+INT(MOD(BL46-FT_Y5,12)/FT_Int2)-IF(EDATE(AI46,FT_Y5)&lt;PolicyDate,FT_AnnivDays-1,0))),IF(AR46="PT",IF(BL46&lt;PT_First,0,1+INT((BL46-PT_First)/PT_Int)),0)),0)+IF(AND(AJ46&gt;=3,AM46&lt;=(SchemeStart-1)),IF(AS46="FT",IF(BK46&lt;FT_First,0,IF(BK46&lt;FT_Y5,1+INT((BK46-FT_First)/FT_Int1),FT_PreY5+FT_PerYear*INT((BK46-FT_Y5)/12)+FT_AnnivDays+INT(MOD(BK46-FT_Y5,12)/FT_Int2)-IF(EDATE(AI46,FT_Y5)&lt;PolicyDate,FT_AnnivDays-1,0))),IF(AS46="PT",IF(BK46&lt;PT_First,0,1+INT((BK46-PT_First)/PT_Int)),0))-IF(AS46="FT",IF(BM46&lt;FT_First,0,IF(BM46&lt;FT_Y5,1+INT((BM46-FT_First)/FT_Int1),FT_PreY5+FT_PerYear*INT((BM46-FT_Y5)/12)+FT_AnnivDays+INT(MOD(BM46-FT_Y5,12)/FT_Int2)-IF(EDATE(AI46,FT_Y5)&lt;PolicyDate,FT_AnnivDays-1,0))),IF(AS46="PT",IF(BM46&lt;PT_First,0,1+INT((BM46-PT_First)/PT_Int)),0)),0))</f>
        <v/>
      </c>
      <c r="BO46" s="0" t="str">
        <f aca="false">IF(LEN($A46&amp;$B46)=0,"",$A46&amp;" "&amp;$B46)</f>
        <v/>
      </c>
    </row>
    <row r="47" customFormat="false" ht="15" hidden="false" customHeight="false" outlineLevel="0" collapsed="false">
      <c r="A47" s="12"/>
      <c r="B47" s="12"/>
      <c r="C47" s="12"/>
      <c r="D47" s="13"/>
      <c r="E47" s="14" t="str">
        <f aca="false">IF(OR(AH47=0,$D47=""),"",DATE(YEAR(AsOfDate)+IF(DATE(YEAR(AsOfDate),MONTH($D47),DAY($D47))&lt;=AsOfDate,1,0),MONTH($D47),DAY($D47)))</f>
        <v/>
      </c>
      <c r="F47" s="13"/>
      <c r="G47" s="13"/>
      <c r="H47" s="13"/>
      <c r="I47" s="13"/>
      <c r="J47" s="13"/>
      <c r="K47" s="14" t="str">
        <f aca="false">IF(AH47=0,"",DATE(YEAR(AsOfDate)+IF(DATE(YEAR(AsOfDate),MONTH(AI47),DAY(AI47))&lt;=AsOfDate,1,0),MONTH(AI47),DAY(AI47)))</f>
        <v/>
      </c>
      <c r="L47" s="15" t="str">
        <f aca="false">IF(AH47=0,"",ROUND((AsOfDate-AI47)/365.25,1))</f>
        <v/>
      </c>
      <c r="M47" s="16" t="str">
        <f aca="false">IF(AH47=0,"",IF(AsOfDate&lt;AI47,"-",DATEDIF(AI47,AsOfDate,"y")&amp;"y "&amp;DATEDIF(AI47,AsOfDate,"ym")&amp;"m "&amp;DATEDIF(AI47,AsOfDate,"md")&amp;"d"))</f>
        <v/>
      </c>
      <c r="N47" s="17" t="str">
        <f aca="false">IF(AH47=0,"",O47*HoursPerDay)</f>
        <v/>
      </c>
      <c r="O47" s="17" t="str">
        <f aca="false">IF(AH47=0,"",MAX(0,BA47-BN47))</f>
        <v/>
      </c>
      <c r="P47" s="18"/>
      <c r="Q47" s="16" t="str">
        <f aca="false">IF(AH47=0,"",IF(AJ47&lt;2,"",AN47&amp;" to "&amp;AO47&amp;" on "&amp;TEXT(AL47,"dd/mm/yyyy")&amp;IF(AL47&gt;AsOfDate," (future)",IF(AQ47=AR47,"",IF(AR47="None"," - STOPPED accruing",IF(AQ47="None"," - commencement for Bonus Leave"," - pathway changed"))))&amp;IF(AJ47&lt;3,"","; "&amp;AO47&amp;" to "&amp;AP47&amp;" on "&amp;TEXT(AM47,"dd/mm/yyyy")&amp;IF(AM47&gt;AsOfDate," (future)",IF(AR47=AS47,"",IF(AS47="None"," - STOPPED accruing",IF(AR47="None"," - commencement for Bonus Leave"," - pathway changed")))))))</f>
        <v/>
      </c>
      <c r="R47" s="16" t="str">
        <f aca="false">IF(AH47=0,"",IF(AT47="None",IF(O47&gt;0,"No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IF(AH47=0,"",IF(AT47="None","",EDATE(AI47,BC47)))</f>
        <v/>
      </c>
      <c r="T47" s="17" t="str">
        <f aca="false">IF(AH47=0,"",IF(NOT(LH_Ready),"",IF(AI47&gt;PFYDate,0,IF(LH_ColPeriod=0,W47-U47+V47,SUMIFS(INDEX(LH_Data,0,LH_ColAcc),INDEX(LH_Data,0,LH_ColFirst),$A47,INDEX(LH_Data,0,LH_ColSur),$B47,INDEX(LH_Data,0,LH_ColCat),BonusCat,INDEX(LH_Data,0,LH_ColPeriod),LH_OpenLabel)*UnitFactor))))</f>
        <v/>
      </c>
      <c r="U47" s="17" t="str">
        <f aca="false">IF(AH47=0,"",IF(NOT(LH_Ready),"",SUMIFS(INDEX(LH_Data,0,LH_ColAcc),INDEX(LH_Data,0,LH_ColFirst),$A47,INDEX(LH_Data,0,LH_ColSur),$B47,INDEX(LH_Data,0,LH_ColCat),BonusCat,INDEX(LH_Data,0,LH_ColStart),"&gt;="&amp;AI47)*UnitFactor))</f>
        <v/>
      </c>
      <c r="V47" s="17" t="str">
        <f aca="false">IF(AH47=0,"",IF(NOT(LH_Ready),"",SUMIFS(INDEX(LH_Data,0,LH_ColTaken),INDEX(LH_Data,0,LH_ColFirst),$A47,INDEX(LH_Data,0,LH_ColSur),$B47,INDEX(LH_Data,0,LH_ColCat),BonusCat,INDEX(LH_Data,0,LH_ColStart),"&gt;="&amp;AI47)*UnitFactor))</f>
        <v/>
      </c>
      <c r="W47" s="17" t="str">
        <f aca="false">IF(AH47=0,"",IF(NOT(LH_Ready),"",IF(BE47=0,0,INDEX(INDEX(LH_Data,0,LH_ColClose),BE47-1)*UnitFactor)))</f>
        <v/>
      </c>
      <c r="X47" s="17" t="str">
        <f aca="false">IF(AH47=0,"",(MAX(0,BA47-BN47)-MAX(0,BB47-BN47))*HoursPerDay)</f>
        <v/>
      </c>
      <c r="Y47" s="17" t="str">
        <f aca="false">IF(AH47=0,"",IF(NOT(LH_Ready),"",IF(BD47=0,N47,IF(PFYDate&lt;$F47,N47-N(T47)-N(U47),X47-N(U47)))))</f>
        <v/>
      </c>
      <c r="Z47" s="16" t="str">
        <f aca="false">IF(OR(AH47=0,Y47=""),"",IF(Y47&gt;0,"Yes","No"))</f>
        <v/>
      </c>
      <c r="AA47" s="16" t="str">
        <f aca="false">IF(AH47=0,IF(LEN($A47&amp;$B47)=0,"","FIX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month")&amp;IF(BD47=0,";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EH)",""),IF(AT47="None",R47,"Not yet - first day on "&amp;TEXT(S47,"dd/mm/yyyy")))))))))</f>
        <v/>
      </c>
      <c r="AB47" s="17" t="str">
        <f aca="false">IF(OR(AH47=0,T47=""),"",MAX(0,BB47-BN47)*HoursPerDay-T47)</f>
        <v/>
      </c>
      <c r="AC47" s="16" t="str">
        <f aca="false">IF(AH47=0,"",BD47)</f>
        <v/>
      </c>
      <c r="AD47" s="16" t="str">
        <f aca="false">IF(AH47=0,"",TRIM(IF(OR(ISTEXT($F47),ISTEXT($H47),ISTEXT($I47),ISTEXT($G47),ISTEXT($J47),ISTEXT($D47)),"A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J47&gt;=1,IF(AJ47&gt;=3,AP47,IF(AJ47=2,AO47,AN47))&lt;&gt;IF($C47="","",IF(OR(ISNUMBER(SEARCH("full",$C47)),UPPER(TRIM($C47))="FT",UPPER(TRIM($C47))="FTE"),"Full-Time",IF(OR(ISNUMBER(SEARCH("part",$C47)),UPPER(TRIM($C47))="PT",UPPER(TRIM($C47))="PTE"),"Part-Time",IF(OR(ISNUMBER(SEARCH("cas",$C47)),UPPER(TRIM($C47))="CAS"),"Casual","Unknown"))))),"EmploymentType does not match latest start date ("&amp;IF(AJ47&gt;=3,AP47,IF(AJ47=2,AO47,AN47))&amp;"). ","")&amp;IF(AND(AJ47&gt;=1,AK47&lt;&gt;$F47),"Earliest type date should equal StartDate. ","")&amp;IF(AND(AJ47&gt;=2,AK47=AL47),"Two types start on the same date. ","")&amp;IF(AND(OR(ISNUMBER(SEARCH("part",$C47)),UPPER(TRIM($C47))="PT",UPPER(TRIM($C47))="PTE"),$P47=""),"Part-time: enter PT Hrs/Week (blank = 24+). ","")))</f>
        <v/>
      </c>
      <c r="AE47" s="17" t="str">
        <f aca="false">IF(AH47=0,"",O47-MAX(0,BI47-BN47))</f>
        <v/>
      </c>
      <c r="AF47" s="14" t="str">
        <f aca="false">IF(OR(AH47=0,AE47="",N(AE47)=0,BJ47=""),"",EDATE(AI47,BJ47))</f>
        <v/>
      </c>
      <c r="AG47" s="12"/>
      <c r="AH47" s="16" t="n">
        <f aca="false">IF(OR(LEN($A47&amp;$B47)=0,$F47=""),0,1)</f>
        <v>0</v>
      </c>
      <c r="AI47" s="14" t="str">
        <f aca="false">IF(AH47=0,"",IF($J47&lt;&gt;"",$J47,IF(OR(CasualCounts="Yes",COUNT($G47:$I47)=0,COUNT($H47:$I47)=0),$F47,MIN($H47:$I47))))</f>
        <v/>
      </c>
      <c r="AJ47" s="16" t="str">
        <f aca="false">IF(AH47=0,"",COUNT($G47:$I47))</f>
        <v/>
      </c>
      <c r="AK47" s="14" t="str">
        <f aca="false">IF(AH47=0,"",IFERROR(SMALL($G47:$I47,1),""))</f>
        <v/>
      </c>
      <c r="AL47" s="14" t="str">
        <f aca="false">IF(AH47=0,"",IFERROR(SMALL($G47:$I47,2),""))</f>
        <v/>
      </c>
      <c r="AM47" s="14" t="str">
        <f aca="false">IF(AH47=0,"",IFERROR(SMALL($G47:$I47,3),""))</f>
        <v/>
      </c>
      <c r="AN47" s="16" t="str">
        <f aca="false">IF(AH47=0,"",IF(AK47="","",IF(AK47=$H47,"Part-Time",IF(AK47=$I47,"Full-Time","Casual"))))</f>
        <v/>
      </c>
      <c r="AO47" s="16" t="str">
        <f aca="false">IF(AH47=0,"",IF(AL47="","",IF(AL47=$H47,"Part-Time",IF(AL47=$I47,"Full-Time","Casual"))))</f>
        <v/>
      </c>
      <c r="AP47" s="16" t="str">
        <f aca="false">IF(AH47=0,"",IF(AM47="","",IF(AM47=$H47,"Part-Time",IF(AM47=$I47,"Full-Time","Casual"))))</f>
        <v/>
      </c>
      <c r="AQ47" s="16" t="str">
        <f aca="false">IF(AH47=0,"",IF(AJ47=0,IF(OR(ISNUMBER(SEARCH("full",$C47)),UPPER(TRIM($C47))="FT",UPPER(TRIM($C47))="FTE"),"FT",IF(AND(OR(ISNUMBER(SEARCH("part",$C47)),UPPER(TRIM($C47))="PT",UPPER(TRIM($C47))="PTE"),OR($P47="",N($P47)&gt;=PT_MinHours)),"PT","None")),IF(OR(ISNUMBER(SEARCH("full",AN47)),UPPER(TRIM(AN47))="FT",UPPER(TRIM(AN47))="FTE"),"FT",IF(AND(OR(ISNUMBER(SEARCH("part",AN47)),UPPER(TRIM(AN47))="PT",UPPER(TRIM(AN47))="PTE"),OR($P47="",N($P47)&gt;=PT_MinHours)),"PT","None"))))</f>
        <v/>
      </c>
      <c r="AR47" s="16" t="str">
        <f aca="false">IF(AH47=0,"",IF(AJ47&lt;2,"",IF(OR(ISNUMBER(SEARCH("full",AO47)),UPPER(TRIM(AO47))="FT",UPPER(TRIM(AO47))="FTE"),"FT",IF(AND(OR(ISNUMBER(SEARCH("part",AO47)),UPPER(TRIM(AO47))="PT",UPPER(TRIM(AO47))="PTE"),OR($P47="",N($P47)&gt;=PT_MinHours)),"PT","None"))))</f>
        <v/>
      </c>
      <c r="AS47" s="16" t="str">
        <f aca="false">IF(AH47=0,"",IF(AJ47&lt;3,"",IF(OR(ISNUMBER(SEARCH("full",AP47)),UPPER(TRIM(AP47))="FT",UPPER(TRIM(AP47))="FTE"),"FT",IF(AND(OR(ISNUMBER(SEARCH("part",AP47)),UPPER(TRIM(AP47))="PT",UPPER(TRIM(AP47))="PTE"),OR($P47="",N($P47)&gt;=PT_MinHours)),"PT","None"))))</f>
        <v/>
      </c>
      <c r="AT47" s="16" t="str">
        <f aca="false">IF(AH47=0,"",IF(AND(AJ47&gt;=3,AM47&lt;=AsOfDate),AS47,IF(AND(AJ47&gt;=2,AL47&lt;=AsOfDate),AR47,AQ47)))</f>
        <v/>
      </c>
      <c r="AU47" s="16" t="str">
        <f aca="false">IF(AH47=0,"",IF(AsOfDate&lt;AI47,-1,12*(YEAR(AsOfDate)-YEAR(AI47))+MONTH(AsOfDate)-MONTH(AI47)-IF(DAY(AsOfDate)&lt;MIN(DAY(AI47),DAY(EOMONTH(AsOfDate,0))),1,0)))</f>
        <v/>
      </c>
      <c r="AV47" s="16" t="str">
        <f aca="false">IF(AH47=0,"",IF(OR(AJ47&lt;2,AL47&gt;AsOfDate),AU47,IF((AL47-1)&lt;AI47,-1,12*(YEAR((AL47-1))-YEAR(AI47))+MONTH((AL47-1))-MONTH(AI47)-IF(DAY((AL47-1))&lt;MIN(DAY(AI47),DAY(EOMONTH((AL47-1),0))),1,0))))</f>
        <v/>
      </c>
      <c r="AW47" s="16" t="str">
        <f aca="false">IF(AH47=0,"",IF(OR(AJ47&lt;3,AM47&gt;AsOfDate),AU47,IF((AM47-1)&lt;AI47,-1,12*(YEAR((AM47-1))-YEAR(AI47))+MONTH((AM47-1))-MONTH(AI47)-IF(DAY((AM47-1))&lt;MIN(DAY(AI47),DAY(EOMONTH((AM47-1),0))),1,0))))</f>
        <v/>
      </c>
      <c r="AX47" s="16" t="str">
        <f aca="false">IF(AH47=0,"",IF(PFYDate&lt;AI47,-1,12*(YEAR(PFYDate)-YEAR(AI47))+MONTH(PFYDate)-MONTH(AI47)-IF(DAY(PFYDate)&lt;MIN(DAY(AI47),DAY(EOMONTH(PFYDate,0))),1,0)))</f>
        <v/>
      </c>
      <c r="AY47" s="16" t="str">
        <f aca="false">IF(AH47=0,"",IF(OR(AJ47&lt;2,AL47&gt;PFYDate),AX47,IF((AL47-1)&lt;AI47,-1,12*(YEAR((AL47-1))-YEAR(AI47))+MONTH((AL47-1))-MONTH(AI47)-IF(DAY((AL47-1))&lt;MIN(DAY(AI47),DAY(EOMONTH((AL47-1),0))),1,0))))</f>
        <v/>
      </c>
      <c r="AZ47" s="16" t="str">
        <f aca="false">IF(AH47=0,"",IF(OR(AJ47&lt;3,AM47&gt;PFYDate),AX47,IF((AM47-1)&lt;AI47,-1,12*(YEAR((AM47-1))-YEAR(AI47))+MONTH((AM47-1))-MONTH(AI47)-IF(DAY((AM47-1))&lt;MIN(DAY(AI47),DAY(EOMONTH((AM47-1),0))),1,0))))</f>
        <v/>
      </c>
      <c r="BA47" s="16" t="str">
        <f aca="false">IF(AH47=0,"",IF(AQ47="FT",IF(AV47&lt;FT_First,0,IF(AV47&lt;FT_Y5,1+INT((AV47-FT_First)/FT_Int1),FT_PreY5+FT_PerYear*INT((AV47-FT_Y5)/12)+FT_AnnivDays+INT(MOD(AV47-FT_Y5,12)/FT_Int2)-IF(EDATE(AI47,FT_Y5)&lt;PolicyDate,FT_AnnivDays-1,0))),IF(AQ47="PT",IF(AV47&lt;PT_First,0,1+INT((AV47-PT_First)/PT_Int)),0))+IF(AND(AJ47&gt;=2,AL47&lt;=AsOfDate),IF(AR47="FT",IF(AW47&lt;FT_First,0,IF(AW47&lt;FT_Y5,1+INT((AW47-FT_First)/FT_Int1),FT_PreY5+FT_PerYear*INT((AW47-FT_Y5)/12)+FT_AnnivDays+INT(MOD(AW47-FT_Y5,12)/FT_Int2)-IF(EDATE(AI47,FT_Y5)&lt;PolicyDate,FT_AnnivDays-1,0))),IF(AR47="PT",IF(AW47&lt;PT_First,0,1+INT((AW47-PT_First)/PT_Int)),0))-IF(AR47="FT",IF(AV47&lt;FT_First,0,IF(AV47&lt;FT_Y5,1+INT((AV47-FT_First)/FT_Int1),FT_PreY5+FT_PerYear*INT((AV47-FT_Y5)/12)+FT_AnnivDays+INT(MOD(AV47-FT_Y5,12)/FT_Int2)-IF(EDATE(AI47,FT_Y5)&lt;PolicyDate,FT_AnnivDays-1,0))),IF(AR47="PT",IF(AV47&lt;PT_First,0,1+INT((AV47-PT_First)/PT_Int)),0)),0)+IF(AND(AJ47&gt;=3,AM47&lt;=AsOfDate),IF(AS47="FT",IF(AU47&lt;FT_First,0,IF(AU47&lt;FT_Y5,1+INT((AU47-FT_First)/FT_Int1),FT_PreY5+FT_PerYear*INT((AU47-FT_Y5)/12)+FT_AnnivDays+INT(MOD(AU47-FT_Y5,12)/FT_Int2)-IF(EDATE(AI47,FT_Y5)&lt;PolicyDate,FT_AnnivDays-1,0))),IF(AS47="PT",IF(AU47&lt;PT_First,0,1+INT((AU47-PT_First)/PT_Int)),0))-IF(AS47="FT",IF(AW47&lt;FT_First,0,IF(AW47&lt;FT_Y5,1+INT((AW47-FT_First)/FT_Int1),FT_PreY5+FT_PerYear*INT((AW47-FT_Y5)/12)+FT_AnnivDays+INT(MOD(AW47-FT_Y5,12)/FT_Int2)-IF(EDATE(AI47,FT_Y5)&lt;PolicyDate,FT_AnnivDays-1,0))),IF(AS47="PT",IF(AW47&lt;PT_First,0,1+INT((AW47-PT_First)/PT_Int)),0)),0))</f>
        <v/>
      </c>
      <c r="BB47" s="16" t="str">
        <f aca="false">IF(AH47=0,"",IF(AQ47="FT",IF(AY47&lt;FT_First,0,IF(AY47&lt;FT_Y5,1+INT((AY47-FT_First)/FT_Int1),FT_PreY5+FT_PerYear*INT((AY47-FT_Y5)/12)+FT_AnnivDays+INT(MOD(AY47-FT_Y5,12)/FT_Int2)-IF(EDATE(AI47,FT_Y5)&lt;PolicyDate,FT_AnnivDays-1,0))),IF(AQ47="PT",IF(AY47&lt;PT_First,0,1+INT((AY47-PT_First)/PT_Int)),0))+IF(AND(AJ47&gt;=2,AL47&lt;=PFYDate),IF(AR47="FT",IF(AZ47&lt;FT_First,0,IF(AZ47&lt;FT_Y5,1+INT((AZ47-FT_First)/FT_Int1),FT_PreY5+FT_PerYear*INT((AZ47-FT_Y5)/12)+FT_AnnivDays+INT(MOD(AZ47-FT_Y5,12)/FT_Int2)-IF(EDATE(AI47,FT_Y5)&lt;PolicyDate,FT_AnnivDays-1,0))),IF(AR47="PT",IF(AZ47&lt;PT_First,0,1+INT((AZ47-PT_First)/PT_Int)),0))-IF(AR47="FT",IF(AY47&lt;FT_First,0,IF(AY47&lt;FT_Y5,1+INT((AY47-FT_First)/FT_Int1),FT_PreY5+FT_PerYear*INT((AY47-FT_Y5)/12)+FT_AnnivDays+INT(MOD(AY47-FT_Y5,12)/FT_Int2)-IF(EDATE(AI47,FT_Y5)&lt;PolicyDate,FT_AnnivDays-1,0))),IF(AR47="PT",IF(AY47&lt;PT_First,0,1+INT((AY47-PT_First)/PT_Int)),0)),0)+IF(AND(AJ47&gt;=3,AM47&lt;=PFYDate),IF(AS47="FT",IF(AX47&lt;FT_First,0,IF(AX47&lt;FT_Y5,1+INT((AX47-FT_First)/FT_Int1),FT_PreY5+FT_PerYear*INT((AX47-FT_Y5)/12)+FT_AnnivDays+INT(MOD(AX47-FT_Y5,12)/FT_Int2)-IF(EDATE(AI47,FT_Y5)&lt;PolicyDate,FT_AnnivDays-1,0))),IF(AS47="PT",IF(AX47&lt;PT_First,0,1+INT((AX47-PT_First)/PT_Int)),0))-IF(AS47="FT",IF(AZ47&lt;FT_First,0,IF(AZ47&lt;FT_Y5,1+INT((AZ47-FT_First)/FT_Int1),FT_PreY5+FT_PerYear*INT((AZ47-FT_Y5)/12)+FT_AnnivDays+INT(MOD(AZ47-FT_Y5,12)/FT_Int2)-IF(EDATE(AI47,FT_Y5)&lt;PolicyDate,FT_AnnivDays-1,0))),IF(AS47="PT",IF(AZ47&lt;PT_First,0,1+INT((AZ47-PT_First)/PT_Int)),0)),0))</f>
        <v/>
      </c>
      <c r="BC47" s="16" t="str">
        <f aca="false">IF(AH47=0,"",IF(AT47="FT",IF(AU47&lt;FT_First,FT_First,IF(AU47&lt;FT_Y5,MIN(FT_Y5,FT_First+FT_Int1*(INT((AU47-FT_First)/FT_Int1)+1)),FT_Y5+12*INT((AU47-FT_Y5)/12)+FT_Int2*(INT(MOD(AU47-FT_Y5,12)/FT_Int2)+1))),IF(AT47="PT",IF(AU47&lt;PT_First,PT_First,PT_First+PT_Int*(INT((AU47-PT_First)/PT_Int)+1)),"")))</f>
        <v/>
      </c>
      <c r="BD47" s="16" t="str">
        <f aca="false">IF(AH47=0,"",IF(NOT(LH_Ready),0,COUNTIFS(INDEX(LH_Data,0,LH_ColFirst),$A47,INDEX(LH_Data,0,LH_ColSur),$B47,INDEX(LH_Data,0,LH_ColCat),BonusCat)))</f>
        <v/>
      </c>
      <c r="BE47" s="16" t="str">
        <f aca="false">IF(AH47=0,"",IF(OR(NOT(LH_Ready),BD47=0),0,SUMPRODUCT(MAX((INDEX(LH_Data,0,LH_ColFirst)=$A47)*(INDEX(LH_Data,0,LH_ColSur)=$B47)*(INDEX(LH_Data,0,LH_ColCat)=BonusCat)*ROW(LH_Data)))))</f>
        <v/>
      </c>
      <c r="BF47" s="16" t="str">
        <f aca="false">IF(AH47=0,"",IF(EOMONTH(AsOfDate,-1)&lt;AI47,-1,12*(YEAR(EOMONTH(AsOfDate,-1))-YEAR(AI47))+MONTH(EOMONTH(AsOfDate,-1))-MONTH(AI47)-IF(DAY(EOMONTH(AsOfDate,-1))&lt;MIN(DAY(AI47),DAY(EOMONTH(EOMONTH(AsOfDate,-1),0))),1,0)))</f>
        <v/>
      </c>
      <c r="BG47" s="16" t="str">
        <f aca="false">IF(AH47=0,"",IF(OR(AJ47&lt;2,AL47&gt;EOMONTH(AsOfDate,-1)),BF47,IF((AL47-1)&lt;AI47,-1,12*(YEAR((AL47-1))-YEAR(AI47))+MONTH((AL47-1))-MONTH(AI47)-IF(DAY((AL47-1))&lt;MIN(DAY(AI47),DAY(EOMONTH((AL47-1),0))),1,0))))</f>
        <v/>
      </c>
      <c r="BH47" s="16" t="str">
        <f aca="false">IF(AH47=0,"",IF(OR(AJ47&lt;3,AM47&gt;EOMONTH(AsOfDate,-1)),BF47,IF((AM47-1)&lt;AI47,-1,12*(YEAR((AM47-1))-YEAR(AI47))+MONTH((AM47-1))-MONTH(AI47)-IF(DAY((AM47-1))&lt;MIN(DAY(AI47),DAY(EOMONTH((AM47-1),0))),1,0))))</f>
        <v/>
      </c>
      <c r="BI47" s="16" t="str">
        <f aca="false">IF(AH47=0,"",IF(AQ47="FT",IF(BG47&lt;FT_First,0,IF(BG47&lt;FT_Y5,1+INT((BG47-FT_First)/FT_Int1),FT_PreY5+FT_PerYear*INT((BG47-FT_Y5)/12)+FT_AnnivDays+INT(MOD(BG47-FT_Y5,12)/FT_Int2)-IF(EDATE(AI47,FT_Y5)&lt;PolicyDate,FT_AnnivDays-1,0))),IF(AQ47="PT",IF(BG47&lt;PT_First,0,1+INT((BG47-PT_First)/PT_Int)),0))+IF(AND(AJ47&gt;=2,AL47&lt;=EOMONTH(AsOfDate,-1)),IF(AR47="FT",IF(BH47&lt;FT_First,0,IF(BH47&lt;FT_Y5,1+INT((BH47-FT_First)/FT_Int1),FT_PreY5+FT_PerYear*INT((BH47-FT_Y5)/12)+FT_AnnivDays+INT(MOD(BH47-FT_Y5,12)/FT_Int2)-IF(EDATE(AI47,FT_Y5)&lt;PolicyDate,FT_AnnivDays-1,0))),IF(AR47="PT",IF(BH47&lt;PT_First,0,1+INT((BH47-PT_First)/PT_Int)),0))-IF(AR47="FT",IF(BG47&lt;FT_First,0,IF(BG47&lt;FT_Y5,1+INT((BG47-FT_First)/FT_Int1),FT_PreY5+FT_PerYear*INT((BG47-FT_Y5)/12)+FT_AnnivDays+INT(MOD(BG47-FT_Y5,12)/FT_Int2)-IF(EDATE(AI47,FT_Y5)&lt;PolicyDate,FT_AnnivDays-1,0))),IF(AR47="PT",IF(BG47&lt;PT_First,0,1+INT((BG47-PT_First)/PT_Int)),0)),0)+IF(AND(AJ47&gt;=3,AM47&lt;=EOMONTH(AsOfDate,-1)),IF(AS47="FT",IF(BF47&lt;FT_First,0,IF(BF47&lt;FT_Y5,1+INT((BF47-FT_First)/FT_Int1),FT_PreY5+FT_PerYear*INT((BF47-FT_Y5)/12)+FT_AnnivDays+INT(MOD(BF47-FT_Y5,12)/FT_Int2)-IF(EDATE(AI47,FT_Y5)&lt;PolicyDate,FT_AnnivDays-1,0))),IF(AS47="PT",IF(BF47&lt;PT_First,0,1+INT((BF47-PT_First)/PT_Int)),0))-IF(AS47="FT",IF(BH47&lt;FT_First,0,IF(BH47&lt;FT_Y5,1+INT((BH47-FT_First)/FT_Int1),FT_PreY5+FT_PerYear*INT((BH47-FT_Y5)/12)+FT_AnnivDays+INT(MOD(BH47-FT_Y5,12)/FT_Int2)-IF(EDATE(AI47,FT_Y5)&lt;PolicyDate,FT_AnnivDays-1,0))),IF(AS47="PT",IF(BH47&lt;PT_First,0,1+INT((BH47-PT_First)/PT_Int)),0)),0))</f>
        <v/>
      </c>
      <c r="BJ47" s="16" t="str">
        <f aca="false">IF(AH47=0,"",IF(AT47="FT",IF(AU47&lt;FT_First,"",IF(AU47&lt;FT_Y5,FT_First+FT_Int1*INT((AU47-FT_First)/FT_Int1),FT_Y5+FT_Int2*INT((AU47-FT_Y5)/FT_Int2))),IF(AT47="PT",IF(AU47&lt;PT_First,"",PT_First+PT_Int*INT((AU47-PT_First)/PT_Int)),"")))</f>
        <v/>
      </c>
      <c r="BK47" s="16" t="str">
        <f aca="false">IF(AH47=0,"",IF((SchemeStart-1)&lt;AI47,-1,12*(YEAR((SchemeStart-1))-YEAR(AI47))+MONTH((SchemeStart-1))-MONTH(AI47)-IF(DAY((SchemeStart-1))&lt;MIN(DAY(AI47),DAY(EOMONTH((SchemeStart-1),0))),1,0)))</f>
        <v/>
      </c>
      <c r="BL47" s="16" t="str">
        <f aca="false">IF(AH47=0,"",IF(OR(AJ47&lt;2,AL47&gt;(SchemeStart-1)),BK47,IF((AL47-1)&lt;AI47,-1,12*(YEAR((AL47-1))-YEAR(AI47))+MONTH((AL47-1))-MONTH(AI47)-IF(DAY((AL47-1))&lt;MIN(DAY(AI47),DAY(EOMONTH((AL47-1),0))),1,0))))</f>
        <v/>
      </c>
      <c r="BM47" s="16" t="str">
        <f aca="false">IF(AH47=0,"",IF(OR(AJ47&lt;3,AM47&gt;(SchemeStart-1)),BK47,IF((AM47-1)&lt;AI47,-1,12*(YEAR((AM47-1))-YEAR(AI47))+MONTH((AM47-1))-MONTH(AI47)-IF(DAY((AM47-1))&lt;MIN(DAY(AI47),DAY(EOMONTH((AM47-1),0))),1,0))))</f>
        <v/>
      </c>
      <c r="BN47" s="16" t="str">
        <f aca="false">IF(AH47=0,"",IF(AQ47="FT",IF(BL47&lt;FT_First,0,IF(BL47&lt;FT_Y5,1+INT((BL47-FT_First)/FT_Int1),FT_PreY5+FT_PerYear*INT((BL47-FT_Y5)/12)+FT_AnnivDays+INT(MOD(BL47-FT_Y5,12)/FT_Int2)-IF(EDATE(AI47,FT_Y5)&lt;PolicyDate,FT_AnnivDays-1,0))),IF(AQ47="PT",IF(BL47&lt;PT_First,0,1+INT((BL47-PT_First)/PT_Int)),0))+IF(AND(AJ47&gt;=2,AL47&lt;=(SchemeStart-1)),IF(AR47="FT",IF(BM47&lt;FT_First,0,IF(BM47&lt;FT_Y5,1+INT((BM47-FT_First)/FT_Int1),FT_PreY5+FT_PerYear*INT((BM47-FT_Y5)/12)+FT_AnnivDays+INT(MOD(BM47-FT_Y5,12)/FT_Int2)-IF(EDATE(AI47,FT_Y5)&lt;PolicyDate,FT_AnnivDays-1,0))),IF(AR47="PT",IF(BM47&lt;PT_First,0,1+INT((BM47-PT_First)/PT_Int)),0))-IF(AR47="FT",IF(BL47&lt;FT_First,0,IF(BL47&lt;FT_Y5,1+INT((BL47-FT_First)/FT_Int1),FT_PreY5+FT_PerYear*INT((BL47-FT_Y5)/12)+FT_AnnivDays+INT(MOD(BL47-FT_Y5,12)/FT_Int2)-IF(EDATE(AI47,FT_Y5)&lt;PolicyDate,FT_AnnivDays-1,0))),IF(AR47="PT",IF(BL47&lt;PT_First,0,1+INT((BL47-PT_First)/PT_Int)),0)),0)+IF(AND(AJ47&gt;=3,AM47&lt;=(SchemeStart-1)),IF(AS47="FT",IF(BK47&lt;FT_First,0,IF(BK47&lt;FT_Y5,1+INT((BK47-FT_First)/FT_Int1),FT_PreY5+FT_PerYear*INT((BK47-FT_Y5)/12)+FT_AnnivDays+INT(MOD(BK47-FT_Y5,12)/FT_Int2)-IF(EDATE(AI47,FT_Y5)&lt;PolicyDate,FT_AnnivDays-1,0))),IF(AS47="PT",IF(BK47&lt;PT_First,0,1+INT((BK47-PT_First)/PT_Int)),0))-IF(AS47="FT",IF(BM47&lt;FT_First,0,IF(BM47&lt;FT_Y5,1+INT((BM47-FT_First)/FT_Int1),FT_PreY5+FT_PerYear*INT((BM47-FT_Y5)/12)+FT_AnnivDays+INT(MOD(BM47-FT_Y5,12)/FT_Int2)-IF(EDATE(AI47,FT_Y5)&lt;PolicyDate,FT_AnnivDays-1,0))),IF(AS47="PT",IF(BM47&lt;PT_First,0,1+INT((BM47-PT_First)/PT_Int)),0)),0))</f>
        <v/>
      </c>
      <c r="BO47" s="0" t="str">
        <f aca="false">IF(LEN($A47&amp;$B47)=0,"",$A47&amp;" "&amp;$B47)</f>
        <v/>
      </c>
    </row>
    <row r="48" customFormat="false" ht="15" hidden="false" customHeight="false" outlineLevel="0" collapsed="false">
      <c r="A48" s="12"/>
      <c r="B48" s="12"/>
      <c r="C48" s="12"/>
      <c r="D48" s="13"/>
      <c r="E48" s="14" t="str">
        <f aca="false">IF(OR(AH48=0,$D48=""),"",DATE(YEAR(AsOfDate)+IF(DATE(YEAR(AsOfDate),MONTH($D48),DAY($D48))&lt;=AsOfDate,1,0),MONTH($D48),DAY($D48)))</f>
        <v/>
      </c>
      <c r="F48" s="13"/>
      <c r="G48" s="13"/>
      <c r="H48" s="13"/>
      <c r="I48" s="13"/>
      <c r="J48" s="13"/>
      <c r="K48" s="14" t="str">
        <f aca="false">IF(AH48=0,"",DATE(YEAR(AsOfDate)+IF(DATE(YEAR(AsOfDate),MONTH(AI48),DAY(AI48))&lt;=AsOfDate,1,0),MONTH(AI48),DAY(AI48)))</f>
        <v/>
      </c>
      <c r="L48" s="15" t="str">
        <f aca="false">IF(AH48=0,"",ROUND((AsOfDate-AI48)/365.25,1))</f>
        <v/>
      </c>
      <c r="M48" s="16" t="str">
        <f aca="false">IF(AH48=0,"",IF(AsOfDate&lt;AI48,"-",DATEDIF(AI48,AsOfDate,"y")&amp;"y "&amp;DATEDIF(AI48,AsOfDate,"ym")&amp;"m "&amp;DATEDIF(AI48,AsOfDate,"md")&amp;"d"))</f>
        <v/>
      </c>
      <c r="N48" s="17" t="str">
        <f aca="false">IF(AH48=0,"",O48*HoursPerDay)</f>
        <v/>
      </c>
      <c r="O48" s="17" t="str">
        <f aca="false">IF(AH48=0,"",MAX(0,BA48-BN48))</f>
        <v/>
      </c>
      <c r="P48" s="18"/>
      <c r="Q48" s="16" t="str">
        <f aca="false">IF(AH48=0,"",IF(AJ48&lt;2,"",AN48&amp;" to "&amp;AO48&amp;" on "&amp;TEXT(AL48,"dd/mm/yyyy")&amp;IF(AL48&gt;AsOfDate," (future)",IF(AQ48=AR48,"",IF(AR48="None"," - STOPPED accruing",IF(AQ48="None"," - commencement for Bonus Leave"," - pathway changed"))))&amp;IF(AJ48&lt;3,"","; "&amp;AO48&amp;" to "&amp;AP48&amp;" on "&amp;TEXT(AM48,"dd/mm/yyyy")&amp;IF(AM48&gt;AsOfDate," (future)",IF(AR48=AS48,"",IF(AS48="None"," - STOPPED accruing",IF(AR48="None"," - commencement for Bonus Leave"," - pathway changed")))))))</f>
        <v/>
      </c>
      <c r="R48" s="16" t="str">
        <f aca="false">IF(AH48=0,"",IF(AT48="None",IF(O48&gt;0,"No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IF(AH48=0,"",IF(AT48="None","",EDATE(AI48,BC48)))</f>
        <v/>
      </c>
      <c r="T48" s="17" t="str">
        <f aca="false">IF(AH48=0,"",IF(NOT(LH_Ready),"",IF(AI48&gt;PFYDate,0,IF(LH_ColPeriod=0,W48-U48+V48,SUMIFS(INDEX(LH_Data,0,LH_ColAcc),INDEX(LH_Data,0,LH_ColFirst),$A48,INDEX(LH_Data,0,LH_ColSur),$B48,INDEX(LH_Data,0,LH_ColCat),BonusCat,INDEX(LH_Data,0,LH_ColPeriod),LH_OpenLabel)*UnitFactor))))</f>
        <v/>
      </c>
      <c r="U48" s="17" t="str">
        <f aca="false">IF(AH48=0,"",IF(NOT(LH_Ready),"",SUMIFS(INDEX(LH_Data,0,LH_ColAcc),INDEX(LH_Data,0,LH_ColFirst),$A48,INDEX(LH_Data,0,LH_ColSur),$B48,INDEX(LH_Data,0,LH_ColCat),BonusCat,INDEX(LH_Data,0,LH_ColStart),"&gt;="&amp;AI48)*UnitFactor))</f>
        <v/>
      </c>
      <c r="V48" s="17" t="str">
        <f aca="false">IF(AH48=0,"",IF(NOT(LH_Ready),"",SUMIFS(INDEX(LH_Data,0,LH_ColTaken),INDEX(LH_Data,0,LH_ColFirst),$A48,INDEX(LH_Data,0,LH_ColSur),$B48,INDEX(LH_Data,0,LH_ColCat),BonusCat,INDEX(LH_Data,0,LH_ColStart),"&gt;="&amp;AI48)*UnitFactor))</f>
        <v/>
      </c>
      <c r="W48" s="17" t="str">
        <f aca="false">IF(AH48=0,"",IF(NOT(LH_Ready),"",IF(BE48=0,0,INDEX(INDEX(LH_Data,0,LH_ColClose),BE48-1)*UnitFactor)))</f>
        <v/>
      </c>
      <c r="X48" s="17" t="str">
        <f aca="false">IF(AH48=0,"",(MAX(0,BA48-BN48)-MAX(0,BB48-BN48))*HoursPerDay)</f>
        <v/>
      </c>
      <c r="Y48" s="17" t="str">
        <f aca="false">IF(AH48=0,"",IF(NOT(LH_Ready),"",IF(BD48=0,N48,IF(PFYDate&lt;$F48,N48-N(T48)-N(U48),X48-N(U48)))))</f>
        <v/>
      </c>
      <c r="Z48" s="16" t="str">
        <f aca="false">IF(OR(AH48=0,Y48=""),"",IF(Y48&gt;0,"Yes","No"))</f>
        <v/>
      </c>
      <c r="AA48" s="16" t="str">
        <f aca="false">IF(AH48=0,IF(LEN($A48&amp;$B48)=0,"","FIX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month")&amp;IF(BD48=0,";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EH)",""),IF(AT48="None",R48,"Not yet - first day on "&amp;TEXT(S48,"dd/mm/yyyy")))))))))</f>
        <v/>
      </c>
      <c r="AB48" s="17" t="str">
        <f aca="false">IF(OR(AH48=0,T48=""),"",MAX(0,BB48-BN48)*HoursPerDay-T48)</f>
        <v/>
      </c>
      <c r="AC48" s="16" t="str">
        <f aca="false">IF(AH48=0,"",BD48)</f>
        <v/>
      </c>
      <c r="AD48" s="16" t="str">
        <f aca="false">IF(AH48=0,"",TRIM(IF(OR(ISTEXT($F48),ISTEXT($H48),ISTEXT($I48),ISTEXT($G48),ISTEXT($J48),ISTEXT($D48)),"A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J48&gt;=1,IF(AJ48&gt;=3,AP48,IF(AJ48=2,AO48,AN48))&lt;&gt;IF($C48="","",IF(OR(ISNUMBER(SEARCH("full",$C48)),UPPER(TRIM($C48))="FT",UPPER(TRIM($C48))="FTE"),"Full-Time",IF(OR(ISNUMBER(SEARCH("part",$C48)),UPPER(TRIM($C48))="PT",UPPER(TRIM($C48))="PTE"),"Part-Time",IF(OR(ISNUMBER(SEARCH("cas",$C48)),UPPER(TRIM($C48))="CAS"),"Casual","Unknown"))))),"EmploymentType does not match latest start date ("&amp;IF(AJ48&gt;=3,AP48,IF(AJ48=2,AO48,AN48))&amp;"). ","")&amp;IF(AND(AJ48&gt;=1,AK48&lt;&gt;$F48),"Earliest type date should equal StartDate. ","")&amp;IF(AND(AJ48&gt;=2,AK48=AL48),"Two types start on the same date. ","")&amp;IF(AND(OR(ISNUMBER(SEARCH("part",$C48)),UPPER(TRIM($C48))="PT",UPPER(TRIM($C48))="PTE"),$P48=""),"Part-time: enter PT Hrs/Week (blank = 24+). ","")))</f>
        <v/>
      </c>
      <c r="AE48" s="17" t="str">
        <f aca="false">IF(AH48=0,"",O48-MAX(0,BI48-BN48))</f>
        <v/>
      </c>
      <c r="AF48" s="14" t="str">
        <f aca="false">IF(OR(AH48=0,AE48="",N(AE48)=0,BJ48=""),"",EDATE(AI48,BJ48))</f>
        <v/>
      </c>
      <c r="AG48" s="12"/>
      <c r="AH48" s="16" t="n">
        <f aca="false">IF(OR(LEN($A48&amp;$B48)=0,$F48=""),0,1)</f>
        <v>0</v>
      </c>
      <c r="AI48" s="14" t="str">
        <f aca="false">IF(AH48=0,"",IF($J48&lt;&gt;"",$J48,IF(OR(CasualCounts="Yes",COUNT($G48:$I48)=0,COUNT($H48:$I48)=0),$F48,MIN($H48:$I48))))</f>
        <v/>
      </c>
      <c r="AJ48" s="16" t="str">
        <f aca="false">IF(AH48=0,"",COUNT($G48:$I48))</f>
        <v/>
      </c>
      <c r="AK48" s="14" t="str">
        <f aca="false">IF(AH48=0,"",IFERROR(SMALL($G48:$I48,1),""))</f>
        <v/>
      </c>
      <c r="AL48" s="14" t="str">
        <f aca="false">IF(AH48=0,"",IFERROR(SMALL($G48:$I48,2),""))</f>
        <v/>
      </c>
      <c r="AM48" s="14" t="str">
        <f aca="false">IF(AH48=0,"",IFERROR(SMALL($G48:$I48,3),""))</f>
        <v/>
      </c>
      <c r="AN48" s="16" t="str">
        <f aca="false">IF(AH48=0,"",IF(AK48="","",IF(AK48=$H48,"Part-Time",IF(AK48=$I48,"Full-Time","Casual"))))</f>
        <v/>
      </c>
      <c r="AO48" s="16" t="str">
        <f aca="false">IF(AH48=0,"",IF(AL48="","",IF(AL48=$H48,"Part-Time",IF(AL48=$I48,"Full-Time","Casual"))))</f>
        <v/>
      </c>
      <c r="AP48" s="16" t="str">
        <f aca="false">IF(AH48=0,"",IF(AM48="","",IF(AM48=$H48,"Part-Time",IF(AM48=$I48,"Full-Time","Casual"))))</f>
        <v/>
      </c>
      <c r="AQ48" s="16" t="str">
        <f aca="false">IF(AH48=0,"",IF(AJ48=0,IF(OR(ISNUMBER(SEARCH("full",$C48)),UPPER(TRIM($C48))="FT",UPPER(TRIM($C48))="FTE"),"FT",IF(AND(OR(ISNUMBER(SEARCH("part",$C48)),UPPER(TRIM($C48))="PT",UPPER(TRIM($C48))="PTE"),OR($P48="",N($P48)&gt;=PT_MinHours)),"PT","None")),IF(OR(ISNUMBER(SEARCH("full",AN48)),UPPER(TRIM(AN48))="FT",UPPER(TRIM(AN48))="FTE"),"FT",IF(AND(OR(ISNUMBER(SEARCH("part",AN48)),UPPER(TRIM(AN48))="PT",UPPER(TRIM(AN48))="PTE"),OR($P48="",N($P48)&gt;=PT_MinHours)),"PT","None"))))</f>
        <v/>
      </c>
      <c r="AR48" s="16" t="str">
        <f aca="false">IF(AH48=0,"",IF(AJ48&lt;2,"",IF(OR(ISNUMBER(SEARCH("full",AO48)),UPPER(TRIM(AO48))="FT",UPPER(TRIM(AO48))="FTE"),"FT",IF(AND(OR(ISNUMBER(SEARCH("part",AO48)),UPPER(TRIM(AO48))="PT",UPPER(TRIM(AO48))="PTE"),OR($P48="",N($P48)&gt;=PT_MinHours)),"PT","None"))))</f>
        <v/>
      </c>
      <c r="AS48" s="16" t="str">
        <f aca="false">IF(AH48=0,"",IF(AJ48&lt;3,"",IF(OR(ISNUMBER(SEARCH("full",AP48)),UPPER(TRIM(AP48))="FT",UPPER(TRIM(AP48))="FTE"),"FT",IF(AND(OR(ISNUMBER(SEARCH("part",AP48)),UPPER(TRIM(AP48))="PT",UPPER(TRIM(AP48))="PTE"),OR($P48="",N($P48)&gt;=PT_MinHours)),"PT","None"))))</f>
        <v/>
      </c>
      <c r="AT48" s="16" t="str">
        <f aca="false">IF(AH48=0,"",IF(AND(AJ48&gt;=3,AM48&lt;=AsOfDate),AS48,IF(AND(AJ48&gt;=2,AL48&lt;=AsOfDate),AR48,AQ48)))</f>
        <v/>
      </c>
      <c r="AU48" s="16" t="str">
        <f aca="false">IF(AH48=0,"",IF(AsOfDate&lt;AI48,-1,12*(YEAR(AsOfDate)-YEAR(AI48))+MONTH(AsOfDate)-MONTH(AI48)-IF(DAY(AsOfDate)&lt;MIN(DAY(AI48),DAY(EOMONTH(AsOfDate,0))),1,0)))</f>
        <v/>
      </c>
      <c r="AV48" s="16" t="str">
        <f aca="false">IF(AH48=0,"",IF(OR(AJ48&lt;2,AL48&gt;AsOfDate),AU48,IF((AL48-1)&lt;AI48,-1,12*(YEAR((AL48-1))-YEAR(AI48))+MONTH((AL48-1))-MONTH(AI48)-IF(DAY((AL48-1))&lt;MIN(DAY(AI48),DAY(EOMONTH((AL48-1),0))),1,0))))</f>
        <v/>
      </c>
      <c r="AW48" s="16" t="str">
        <f aca="false">IF(AH48=0,"",IF(OR(AJ48&lt;3,AM48&gt;AsOfDate),AU48,IF((AM48-1)&lt;AI48,-1,12*(YEAR((AM48-1))-YEAR(AI48))+MONTH((AM48-1))-MONTH(AI48)-IF(DAY((AM48-1))&lt;MIN(DAY(AI48),DAY(EOMONTH((AM48-1),0))),1,0))))</f>
        <v/>
      </c>
      <c r="AX48" s="16" t="str">
        <f aca="false">IF(AH48=0,"",IF(PFYDate&lt;AI48,-1,12*(YEAR(PFYDate)-YEAR(AI48))+MONTH(PFYDate)-MONTH(AI48)-IF(DAY(PFYDate)&lt;MIN(DAY(AI48),DAY(EOMONTH(PFYDate,0))),1,0)))</f>
        <v/>
      </c>
      <c r="AY48" s="16" t="str">
        <f aca="false">IF(AH48=0,"",IF(OR(AJ48&lt;2,AL48&gt;PFYDate),AX48,IF((AL48-1)&lt;AI48,-1,12*(YEAR((AL48-1))-YEAR(AI48))+MONTH((AL48-1))-MONTH(AI48)-IF(DAY((AL48-1))&lt;MIN(DAY(AI48),DAY(EOMONTH((AL48-1),0))),1,0))))</f>
        <v/>
      </c>
      <c r="AZ48" s="16" t="str">
        <f aca="false">IF(AH48=0,"",IF(OR(AJ48&lt;3,AM48&gt;PFYDate),AX48,IF((AM48-1)&lt;AI48,-1,12*(YEAR((AM48-1))-YEAR(AI48))+MONTH((AM48-1))-MONTH(AI48)-IF(DAY((AM48-1))&lt;MIN(DAY(AI48),DAY(EOMONTH((AM48-1),0))),1,0))))</f>
        <v/>
      </c>
      <c r="BA48" s="16" t="str">
        <f aca="false">IF(AH48=0,"",IF(AQ48="FT",IF(AV48&lt;FT_First,0,IF(AV48&lt;FT_Y5,1+INT((AV48-FT_First)/FT_Int1),FT_PreY5+FT_PerYear*INT((AV48-FT_Y5)/12)+FT_AnnivDays+INT(MOD(AV48-FT_Y5,12)/FT_Int2)-IF(EDATE(AI48,FT_Y5)&lt;PolicyDate,FT_AnnivDays-1,0))),IF(AQ48="PT",IF(AV48&lt;PT_First,0,1+INT((AV48-PT_First)/PT_Int)),0))+IF(AND(AJ48&gt;=2,AL48&lt;=AsOfDate),IF(AR48="FT",IF(AW48&lt;FT_First,0,IF(AW48&lt;FT_Y5,1+INT((AW48-FT_First)/FT_Int1),FT_PreY5+FT_PerYear*INT((AW48-FT_Y5)/12)+FT_AnnivDays+INT(MOD(AW48-FT_Y5,12)/FT_Int2)-IF(EDATE(AI48,FT_Y5)&lt;PolicyDate,FT_AnnivDays-1,0))),IF(AR48="PT",IF(AW48&lt;PT_First,0,1+INT((AW48-PT_First)/PT_Int)),0))-IF(AR48="FT",IF(AV48&lt;FT_First,0,IF(AV48&lt;FT_Y5,1+INT((AV48-FT_First)/FT_Int1),FT_PreY5+FT_PerYear*INT((AV48-FT_Y5)/12)+FT_AnnivDays+INT(MOD(AV48-FT_Y5,12)/FT_Int2)-IF(EDATE(AI48,FT_Y5)&lt;PolicyDate,FT_AnnivDays-1,0))),IF(AR48="PT",IF(AV48&lt;PT_First,0,1+INT((AV48-PT_First)/PT_Int)),0)),0)+IF(AND(AJ48&gt;=3,AM48&lt;=AsOfDate),IF(AS48="FT",IF(AU48&lt;FT_First,0,IF(AU48&lt;FT_Y5,1+INT((AU48-FT_First)/FT_Int1),FT_PreY5+FT_PerYear*INT((AU48-FT_Y5)/12)+FT_AnnivDays+INT(MOD(AU48-FT_Y5,12)/FT_Int2)-IF(EDATE(AI48,FT_Y5)&lt;PolicyDate,FT_AnnivDays-1,0))),IF(AS48="PT",IF(AU48&lt;PT_First,0,1+INT((AU48-PT_First)/PT_Int)),0))-IF(AS48="FT",IF(AW48&lt;FT_First,0,IF(AW48&lt;FT_Y5,1+INT((AW48-FT_First)/FT_Int1),FT_PreY5+FT_PerYear*INT((AW48-FT_Y5)/12)+FT_AnnivDays+INT(MOD(AW48-FT_Y5,12)/FT_Int2)-IF(EDATE(AI48,FT_Y5)&lt;PolicyDate,FT_AnnivDays-1,0))),IF(AS48="PT",IF(AW48&lt;PT_First,0,1+INT((AW48-PT_First)/PT_Int)),0)),0))</f>
        <v/>
      </c>
      <c r="BB48" s="16" t="str">
        <f aca="false">IF(AH48=0,"",IF(AQ48="FT",IF(AY48&lt;FT_First,0,IF(AY48&lt;FT_Y5,1+INT((AY48-FT_First)/FT_Int1),FT_PreY5+FT_PerYear*INT((AY48-FT_Y5)/12)+FT_AnnivDays+INT(MOD(AY48-FT_Y5,12)/FT_Int2)-IF(EDATE(AI48,FT_Y5)&lt;PolicyDate,FT_AnnivDays-1,0))),IF(AQ48="PT",IF(AY48&lt;PT_First,0,1+INT((AY48-PT_First)/PT_Int)),0))+IF(AND(AJ48&gt;=2,AL48&lt;=PFYDate),IF(AR48="FT",IF(AZ48&lt;FT_First,0,IF(AZ48&lt;FT_Y5,1+INT((AZ48-FT_First)/FT_Int1),FT_PreY5+FT_PerYear*INT((AZ48-FT_Y5)/12)+FT_AnnivDays+INT(MOD(AZ48-FT_Y5,12)/FT_Int2)-IF(EDATE(AI48,FT_Y5)&lt;PolicyDate,FT_AnnivDays-1,0))),IF(AR48="PT",IF(AZ48&lt;PT_First,0,1+INT((AZ48-PT_First)/PT_Int)),0))-IF(AR48="FT",IF(AY48&lt;FT_First,0,IF(AY48&lt;FT_Y5,1+INT((AY48-FT_First)/FT_Int1),FT_PreY5+FT_PerYear*INT((AY48-FT_Y5)/12)+FT_AnnivDays+INT(MOD(AY48-FT_Y5,12)/FT_Int2)-IF(EDATE(AI48,FT_Y5)&lt;PolicyDate,FT_AnnivDays-1,0))),IF(AR48="PT",IF(AY48&lt;PT_First,0,1+INT((AY48-PT_First)/PT_Int)),0)),0)+IF(AND(AJ48&gt;=3,AM48&lt;=PFYDate),IF(AS48="FT",IF(AX48&lt;FT_First,0,IF(AX48&lt;FT_Y5,1+INT((AX48-FT_First)/FT_Int1),FT_PreY5+FT_PerYear*INT((AX48-FT_Y5)/12)+FT_AnnivDays+INT(MOD(AX48-FT_Y5,12)/FT_Int2)-IF(EDATE(AI48,FT_Y5)&lt;PolicyDate,FT_AnnivDays-1,0))),IF(AS48="PT",IF(AX48&lt;PT_First,0,1+INT((AX48-PT_First)/PT_Int)),0))-IF(AS48="FT",IF(AZ48&lt;FT_First,0,IF(AZ48&lt;FT_Y5,1+INT((AZ48-FT_First)/FT_Int1),FT_PreY5+FT_PerYear*INT((AZ48-FT_Y5)/12)+FT_AnnivDays+INT(MOD(AZ48-FT_Y5,12)/FT_Int2)-IF(EDATE(AI48,FT_Y5)&lt;PolicyDate,FT_AnnivDays-1,0))),IF(AS48="PT",IF(AZ48&lt;PT_First,0,1+INT((AZ48-PT_First)/PT_Int)),0)),0))</f>
        <v/>
      </c>
      <c r="BC48" s="16" t="str">
        <f aca="false">IF(AH48=0,"",IF(AT48="FT",IF(AU48&lt;FT_First,FT_First,IF(AU48&lt;FT_Y5,MIN(FT_Y5,FT_First+FT_Int1*(INT((AU48-FT_First)/FT_Int1)+1)),FT_Y5+12*INT((AU48-FT_Y5)/12)+FT_Int2*(INT(MOD(AU48-FT_Y5,12)/FT_Int2)+1))),IF(AT48="PT",IF(AU48&lt;PT_First,PT_First,PT_First+PT_Int*(INT((AU48-PT_First)/PT_Int)+1)),"")))</f>
        <v/>
      </c>
      <c r="BD48" s="16" t="str">
        <f aca="false">IF(AH48=0,"",IF(NOT(LH_Ready),0,COUNTIFS(INDEX(LH_Data,0,LH_ColFirst),$A48,INDEX(LH_Data,0,LH_ColSur),$B48,INDEX(LH_Data,0,LH_ColCat),BonusCat)))</f>
        <v/>
      </c>
      <c r="BE48" s="16" t="str">
        <f aca="false">IF(AH48=0,"",IF(OR(NOT(LH_Ready),BD48=0),0,SUMPRODUCT(MAX((INDEX(LH_Data,0,LH_ColFirst)=$A48)*(INDEX(LH_Data,0,LH_ColSur)=$B48)*(INDEX(LH_Data,0,LH_ColCat)=BonusCat)*ROW(LH_Data)))))</f>
        <v/>
      </c>
      <c r="BF48" s="16" t="str">
        <f aca="false">IF(AH48=0,"",IF(EOMONTH(AsOfDate,-1)&lt;AI48,-1,12*(YEAR(EOMONTH(AsOfDate,-1))-YEAR(AI48))+MONTH(EOMONTH(AsOfDate,-1))-MONTH(AI48)-IF(DAY(EOMONTH(AsOfDate,-1))&lt;MIN(DAY(AI48),DAY(EOMONTH(EOMONTH(AsOfDate,-1),0))),1,0)))</f>
        <v/>
      </c>
      <c r="BG48" s="16" t="str">
        <f aca="false">IF(AH48=0,"",IF(OR(AJ48&lt;2,AL48&gt;EOMONTH(AsOfDate,-1)),BF48,IF((AL48-1)&lt;AI48,-1,12*(YEAR((AL48-1))-YEAR(AI48))+MONTH((AL48-1))-MONTH(AI48)-IF(DAY((AL48-1))&lt;MIN(DAY(AI48),DAY(EOMONTH((AL48-1),0))),1,0))))</f>
        <v/>
      </c>
      <c r="BH48" s="16" t="str">
        <f aca="false">IF(AH48=0,"",IF(OR(AJ48&lt;3,AM48&gt;EOMONTH(AsOfDate,-1)),BF48,IF((AM48-1)&lt;AI48,-1,12*(YEAR((AM48-1))-YEAR(AI48))+MONTH((AM48-1))-MONTH(AI48)-IF(DAY((AM48-1))&lt;MIN(DAY(AI48),DAY(EOMONTH((AM48-1),0))),1,0))))</f>
        <v/>
      </c>
      <c r="BI48" s="16" t="str">
        <f aca="false">IF(AH48=0,"",IF(AQ48="FT",IF(BG48&lt;FT_First,0,IF(BG48&lt;FT_Y5,1+INT((BG48-FT_First)/FT_Int1),FT_PreY5+FT_PerYear*INT((BG48-FT_Y5)/12)+FT_AnnivDays+INT(MOD(BG48-FT_Y5,12)/FT_Int2)-IF(EDATE(AI48,FT_Y5)&lt;PolicyDate,FT_AnnivDays-1,0))),IF(AQ48="PT",IF(BG48&lt;PT_First,0,1+INT((BG48-PT_First)/PT_Int)),0))+IF(AND(AJ48&gt;=2,AL48&lt;=EOMONTH(AsOfDate,-1)),IF(AR48="FT",IF(BH48&lt;FT_First,0,IF(BH48&lt;FT_Y5,1+INT((BH48-FT_First)/FT_Int1),FT_PreY5+FT_PerYear*INT((BH48-FT_Y5)/12)+FT_AnnivDays+INT(MOD(BH48-FT_Y5,12)/FT_Int2)-IF(EDATE(AI48,FT_Y5)&lt;PolicyDate,FT_AnnivDays-1,0))),IF(AR48="PT",IF(BH48&lt;PT_First,0,1+INT((BH48-PT_First)/PT_Int)),0))-IF(AR48="FT",IF(BG48&lt;FT_First,0,IF(BG48&lt;FT_Y5,1+INT((BG48-FT_First)/FT_Int1),FT_PreY5+FT_PerYear*INT((BG48-FT_Y5)/12)+FT_AnnivDays+INT(MOD(BG48-FT_Y5,12)/FT_Int2)-IF(EDATE(AI48,FT_Y5)&lt;PolicyDate,FT_AnnivDays-1,0))),IF(AR48="PT",IF(BG48&lt;PT_First,0,1+INT((BG48-PT_First)/PT_Int)),0)),0)+IF(AND(AJ48&gt;=3,AM48&lt;=EOMONTH(AsOfDate,-1)),IF(AS48="FT",IF(BF48&lt;FT_First,0,IF(BF48&lt;FT_Y5,1+INT((BF48-FT_First)/FT_Int1),FT_PreY5+FT_PerYear*INT((BF48-FT_Y5)/12)+FT_AnnivDays+INT(MOD(BF48-FT_Y5,12)/FT_Int2)-IF(EDATE(AI48,FT_Y5)&lt;PolicyDate,FT_AnnivDays-1,0))),IF(AS48="PT",IF(BF48&lt;PT_First,0,1+INT((BF48-PT_First)/PT_Int)),0))-IF(AS48="FT",IF(BH48&lt;FT_First,0,IF(BH48&lt;FT_Y5,1+INT((BH48-FT_First)/FT_Int1),FT_PreY5+FT_PerYear*INT((BH48-FT_Y5)/12)+FT_AnnivDays+INT(MOD(BH48-FT_Y5,12)/FT_Int2)-IF(EDATE(AI48,FT_Y5)&lt;PolicyDate,FT_AnnivDays-1,0))),IF(AS48="PT",IF(BH48&lt;PT_First,0,1+INT((BH48-PT_First)/PT_Int)),0)),0))</f>
        <v/>
      </c>
      <c r="BJ48" s="16" t="str">
        <f aca="false">IF(AH48=0,"",IF(AT48="FT",IF(AU48&lt;FT_First,"",IF(AU48&lt;FT_Y5,FT_First+FT_Int1*INT((AU48-FT_First)/FT_Int1),FT_Y5+FT_Int2*INT((AU48-FT_Y5)/FT_Int2))),IF(AT48="PT",IF(AU48&lt;PT_First,"",PT_First+PT_Int*INT((AU48-PT_First)/PT_Int)),"")))</f>
        <v/>
      </c>
      <c r="BK48" s="16" t="str">
        <f aca="false">IF(AH48=0,"",IF((SchemeStart-1)&lt;AI48,-1,12*(YEAR((SchemeStart-1))-YEAR(AI48))+MONTH((SchemeStart-1))-MONTH(AI48)-IF(DAY((SchemeStart-1))&lt;MIN(DAY(AI48),DAY(EOMONTH((SchemeStart-1),0))),1,0)))</f>
        <v/>
      </c>
      <c r="BL48" s="16" t="str">
        <f aca="false">IF(AH48=0,"",IF(OR(AJ48&lt;2,AL48&gt;(SchemeStart-1)),BK48,IF((AL48-1)&lt;AI48,-1,12*(YEAR((AL48-1))-YEAR(AI48))+MONTH((AL48-1))-MONTH(AI48)-IF(DAY((AL48-1))&lt;MIN(DAY(AI48),DAY(EOMONTH((AL48-1),0))),1,0))))</f>
        <v/>
      </c>
      <c r="BM48" s="16" t="str">
        <f aca="false">IF(AH48=0,"",IF(OR(AJ48&lt;3,AM48&gt;(SchemeStart-1)),BK48,IF((AM48-1)&lt;AI48,-1,12*(YEAR((AM48-1))-YEAR(AI48))+MONTH((AM48-1))-MONTH(AI48)-IF(DAY((AM48-1))&lt;MIN(DAY(AI48),DAY(EOMONTH((AM48-1),0))),1,0))))</f>
        <v/>
      </c>
      <c r="BN48" s="16" t="str">
        <f aca="false">IF(AH48=0,"",IF(AQ48="FT",IF(BL48&lt;FT_First,0,IF(BL48&lt;FT_Y5,1+INT((BL48-FT_First)/FT_Int1),FT_PreY5+FT_PerYear*INT((BL48-FT_Y5)/12)+FT_AnnivDays+INT(MOD(BL48-FT_Y5,12)/FT_Int2)-IF(EDATE(AI48,FT_Y5)&lt;PolicyDate,FT_AnnivDays-1,0))),IF(AQ48="PT",IF(BL48&lt;PT_First,0,1+INT((BL48-PT_First)/PT_Int)),0))+IF(AND(AJ48&gt;=2,AL48&lt;=(SchemeStart-1)),IF(AR48="FT",IF(BM48&lt;FT_First,0,IF(BM48&lt;FT_Y5,1+INT((BM48-FT_First)/FT_Int1),FT_PreY5+FT_PerYear*INT((BM48-FT_Y5)/12)+FT_AnnivDays+INT(MOD(BM48-FT_Y5,12)/FT_Int2)-IF(EDATE(AI48,FT_Y5)&lt;PolicyDate,FT_AnnivDays-1,0))),IF(AR48="PT",IF(BM48&lt;PT_First,0,1+INT((BM48-PT_First)/PT_Int)),0))-IF(AR48="FT",IF(BL48&lt;FT_First,0,IF(BL48&lt;FT_Y5,1+INT((BL48-FT_First)/FT_Int1),FT_PreY5+FT_PerYear*INT((BL48-FT_Y5)/12)+FT_AnnivDays+INT(MOD(BL48-FT_Y5,12)/FT_Int2)-IF(EDATE(AI48,FT_Y5)&lt;PolicyDate,FT_AnnivDays-1,0))),IF(AR48="PT",IF(BL48&lt;PT_First,0,1+INT((BL48-PT_First)/PT_Int)),0)),0)+IF(AND(AJ48&gt;=3,AM48&lt;=(SchemeStart-1)),IF(AS48="FT",IF(BK48&lt;FT_First,0,IF(BK48&lt;FT_Y5,1+INT((BK48-FT_First)/FT_Int1),FT_PreY5+FT_PerYear*INT((BK48-FT_Y5)/12)+FT_AnnivDays+INT(MOD(BK48-FT_Y5,12)/FT_Int2)-IF(EDATE(AI48,FT_Y5)&lt;PolicyDate,FT_AnnivDays-1,0))),IF(AS48="PT",IF(BK48&lt;PT_First,0,1+INT((BK48-PT_First)/PT_Int)),0))-IF(AS48="FT",IF(BM48&lt;FT_First,0,IF(BM48&lt;FT_Y5,1+INT((BM48-FT_First)/FT_Int1),FT_PreY5+FT_PerYear*INT((BM48-FT_Y5)/12)+FT_AnnivDays+INT(MOD(BM48-FT_Y5,12)/FT_Int2)-IF(EDATE(AI48,FT_Y5)&lt;PolicyDate,FT_AnnivDays-1,0))),IF(AS48="PT",IF(BM48&lt;PT_First,0,1+INT((BM48-PT_First)/PT_Int)),0)),0))</f>
        <v/>
      </c>
      <c r="BO48" s="0" t="str">
        <f aca="false">IF(LEN($A48&amp;$B48)=0,"",$A48&amp;" "&amp;$B48)</f>
        <v/>
      </c>
    </row>
    <row r="49" customFormat="false" ht="15" hidden="false" customHeight="false" outlineLevel="0" collapsed="false">
      <c r="A49" s="12"/>
      <c r="B49" s="12"/>
      <c r="C49" s="12"/>
      <c r="D49" s="13"/>
      <c r="E49" s="14" t="str">
        <f aca="false">IF(OR(AH49=0,$D49=""),"",DATE(YEAR(AsOfDate)+IF(DATE(YEAR(AsOfDate),MONTH($D49),DAY($D49))&lt;=AsOfDate,1,0),MONTH($D49),DAY($D49)))</f>
        <v/>
      </c>
      <c r="F49" s="13"/>
      <c r="G49" s="13"/>
      <c r="H49" s="13"/>
      <c r="I49" s="13"/>
      <c r="J49" s="13"/>
      <c r="K49" s="14" t="str">
        <f aca="false">IF(AH49=0,"",DATE(YEAR(AsOfDate)+IF(DATE(YEAR(AsOfDate),MONTH(AI49),DAY(AI49))&lt;=AsOfDate,1,0),MONTH(AI49),DAY(AI49)))</f>
        <v/>
      </c>
      <c r="L49" s="15" t="str">
        <f aca="false">IF(AH49=0,"",ROUND((AsOfDate-AI49)/365.25,1))</f>
        <v/>
      </c>
      <c r="M49" s="16" t="str">
        <f aca="false">IF(AH49=0,"",IF(AsOfDate&lt;AI49,"-",DATEDIF(AI49,AsOfDate,"y")&amp;"y "&amp;DATEDIF(AI49,AsOfDate,"ym")&amp;"m "&amp;DATEDIF(AI49,AsOfDate,"md")&amp;"d"))</f>
        <v/>
      </c>
      <c r="N49" s="17" t="str">
        <f aca="false">IF(AH49=0,"",O49*HoursPerDay)</f>
        <v/>
      </c>
      <c r="O49" s="17" t="str">
        <f aca="false">IF(AH49=0,"",MAX(0,BA49-BN49))</f>
        <v/>
      </c>
      <c r="P49" s="18"/>
      <c r="Q49" s="16" t="str">
        <f aca="false">IF(AH49=0,"",IF(AJ49&lt;2,"",AN49&amp;" to "&amp;AO49&amp;" on "&amp;TEXT(AL49,"dd/mm/yyyy")&amp;IF(AL49&gt;AsOfDate," (future)",IF(AQ49=AR49,"",IF(AR49="None"," - STOPPED accruing",IF(AQ49="None"," - commencement for Bonus Leave"," - pathway changed"))))&amp;IF(AJ49&lt;3,"","; "&amp;AO49&amp;" to "&amp;AP49&amp;" on "&amp;TEXT(AM49,"dd/mm/yyyy")&amp;IF(AM49&gt;AsOfDate," (future)",IF(AR49=AS49,"",IF(AS49="None"," - STOPPED accruing",IF(AR49="None"," - commencement for Bonus Leave"," - pathway changed")))))))</f>
        <v/>
      </c>
      <c r="R49" s="16" t="str">
        <f aca="false">IF(AH49=0,"",IF(AT49="None",IF(O49&gt;0,"No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IF(AH49=0,"",IF(AT49="None","",EDATE(AI49,BC49)))</f>
        <v/>
      </c>
      <c r="T49" s="17" t="str">
        <f aca="false">IF(AH49=0,"",IF(NOT(LH_Ready),"",IF(AI49&gt;PFYDate,0,IF(LH_ColPeriod=0,W49-U49+V49,SUMIFS(INDEX(LH_Data,0,LH_ColAcc),INDEX(LH_Data,0,LH_ColFirst),$A49,INDEX(LH_Data,0,LH_ColSur),$B49,INDEX(LH_Data,0,LH_ColCat),BonusCat,INDEX(LH_Data,0,LH_ColPeriod),LH_OpenLabel)*UnitFactor))))</f>
        <v/>
      </c>
      <c r="U49" s="17" t="str">
        <f aca="false">IF(AH49=0,"",IF(NOT(LH_Ready),"",SUMIFS(INDEX(LH_Data,0,LH_ColAcc),INDEX(LH_Data,0,LH_ColFirst),$A49,INDEX(LH_Data,0,LH_ColSur),$B49,INDEX(LH_Data,0,LH_ColCat),BonusCat,INDEX(LH_Data,0,LH_ColStart),"&gt;="&amp;AI49)*UnitFactor))</f>
        <v/>
      </c>
      <c r="V49" s="17" t="str">
        <f aca="false">IF(AH49=0,"",IF(NOT(LH_Ready),"",SUMIFS(INDEX(LH_Data,0,LH_ColTaken),INDEX(LH_Data,0,LH_ColFirst),$A49,INDEX(LH_Data,0,LH_ColSur),$B49,INDEX(LH_Data,0,LH_ColCat),BonusCat,INDEX(LH_Data,0,LH_ColStart),"&gt;="&amp;AI49)*UnitFactor))</f>
        <v/>
      </c>
      <c r="W49" s="17" t="str">
        <f aca="false">IF(AH49=0,"",IF(NOT(LH_Ready),"",IF(BE49=0,0,INDEX(INDEX(LH_Data,0,LH_ColClose),BE49-1)*UnitFactor)))</f>
        <v/>
      </c>
      <c r="X49" s="17" t="str">
        <f aca="false">IF(AH49=0,"",(MAX(0,BA49-BN49)-MAX(0,BB49-BN49))*HoursPerDay)</f>
        <v/>
      </c>
      <c r="Y49" s="17" t="str">
        <f aca="false">IF(AH49=0,"",IF(NOT(LH_Ready),"",IF(BD49=0,N49,IF(PFYDate&lt;$F49,N49-N(T49)-N(U49),X49-N(U49)))))</f>
        <v/>
      </c>
      <c r="Z49" s="16" t="str">
        <f aca="false">IF(OR(AH49=0,Y49=""),"",IF(Y49&gt;0,"Yes","No"))</f>
        <v/>
      </c>
      <c r="AA49" s="16" t="str">
        <f aca="false">IF(AH49=0,IF(LEN($A49&amp;$B49)=0,"","FIX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month")&amp;IF(BD49=0,";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EH)",""),IF(AT49="None",R49,"Not yet - first day on "&amp;TEXT(S49,"dd/mm/yyyy")))))))))</f>
        <v/>
      </c>
      <c r="AB49" s="17" t="str">
        <f aca="false">IF(OR(AH49=0,T49=""),"",MAX(0,BB49-BN49)*HoursPerDay-T49)</f>
        <v/>
      </c>
      <c r="AC49" s="16" t="str">
        <f aca="false">IF(AH49=0,"",BD49)</f>
        <v/>
      </c>
      <c r="AD49" s="16" t="str">
        <f aca="false">IF(AH49=0,"",TRIM(IF(OR(ISTEXT($F49),ISTEXT($H49),ISTEXT($I49),ISTEXT($G49),ISTEXT($J49),ISTEXT($D49)),"A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J49&gt;=1,IF(AJ49&gt;=3,AP49,IF(AJ49=2,AO49,AN49))&lt;&gt;IF($C49="","",IF(OR(ISNUMBER(SEARCH("full",$C49)),UPPER(TRIM($C49))="FT",UPPER(TRIM($C49))="FTE"),"Full-Time",IF(OR(ISNUMBER(SEARCH("part",$C49)),UPPER(TRIM($C49))="PT",UPPER(TRIM($C49))="PTE"),"Part-Time",IF(OR(ISNUMBER(SEARCH("cas",$C49)),UPPER(TRIM($C49))="CAS"),"Casual","Unknown"))))),"EmploymentType does not match latest start date ("&amp;IF(AJ49&gt;=3,AP49,IF(AJ49=2,AO49,AN49))&amp;"). ","")&amp;IF(AND(AJ49&gt;=1,AK49&lt;&gt;$F49),"Earliest type date should equal StartDate. ","")&amp;IF(AND(AJ49&gt;=2,AK49=AL49),"Two types start on the same date. ","")&amp;IF(AND(OR(ISNUMBER(SEARCH("part",$C49)),UPPER(TRIM($C49))="PT",UPPER(TRIM($C49))="PTE"),$P49=""),"Part-time: enter PT Hrs/Week (blank = 24+). ","")))</f>
        <v/>
      </c>
      <c r="AE49" s="17" t="str">
        <f aca="false">IF(AH49=0,"",O49-MAX(0,BI49-BN49))</f>
        <v/>
      </c>
      <c r="AF49" s="14" t="str">
        <f aca="false">IF(OR(AH49=0,AE49="",N(AE49)=0,BJ49=""),"",EDATE(AI49,BJ49))</f>
        <v/>
      </c>
      <c r="AG49" s="12"/>
      <c r="AH49" s="16" t="n">
        <f aca="false">IF(OR(LEN($A49&amp;$B49)=0,$F49=""),0,1)</f>
        <v>0</v>
      </c>
      <c r="AI49" s="14" t="str">
        <f aca="false">IF(AH49=0,"",IF($J49&lt;&gt;"",$J49,IF(OR(CasualCounts="Yes",COUNT($G49:$I49)=0,COUNT($H49:$I49)=0),$F49,MIN($H49:$I49))))</f>
        <v/>
      </c>
      <c r="AJ49" s="16" t="str">
        <f aca="false">IF(AH49=0,"",COUNT($G49:$I49))</f>
        <v/>
      </c>
      <c r="AK49" s="14" t="str">
        <f aca="false">IF(AH49=0,"",IFERROR(SMALL($G49:$I49,1),""))</f>
        <v/>
      </c>
      <c r="AL49" s="14" t="str">
        <f aca="false">IF(AH49=0,"",IFERROR(SMALL($G49:$I49,2),""))</f>
        <v/>
      </c>
      <c r="AM49" s="14" t="str">
        <f aca="false">IF(AH49=0,"",IFERROR(SMALL($G49:$I49,3),""))</f>
        <v/>
      </c>
      <c r="AN49" s="16" t="str">
        <f aca="false">IF(AH49=0,"",IF(AK49="","",IF(AK49=$H49,"Part-Time",IF(AK49=$I49,"Full-Time","Casual"))))</f>
        <v/>
      </c>
      <c r="AO49" s="16" t="str">
        <f aca="false">IF(AH49=0,"",IF(AL49="","",IF(AL49=$H49,"Part-Time",IF(AL49=$I49,"Full-Time","Casual"))))</f>
        <v/>
      </c>
      <c r="AP49" s="16" t="str">
        <f aca="false">IF(AH49=0,"",IF(AM49="","",IF(AM49=$H49,"Part-Time",IF(AM49=$I49,"Full-Time","Casual"))))</f>
        <v/>
      </c>
      <c r="AQ49" s="16" t="str">
        <f aca="false">IF(AH49=0,"",IF(AJ49=0,IF(OR(ISNUMBER(SEARCH("full",$C49)),UPPER(TRIM($C49))="FT",UPPER(TRIM($C49))="FTE"),"FT",IF(AND(OR(ISNUMBER(SEARCH("part",$C49)),UPPER(TRIM($C49))="PT",UPPER(TRIM($C49))="PTE"),OR($P49="",N($P49)&gt;=PT_MinHours)),"PT","None")),IF(OR(ISNUMBER(SEARCH("full",AN49)),UPPER(TRIM(AN49))="FT",UPPER(TRIM(AN49))="FTE"),"FT",IF(AND(OR(ISNUMBER(SEARCH("part",AN49)),UPPER(TRIM(AN49))="PT",UPPER(TRIM(AN49))="PTE"),OR($P49="",N($P49)&gt;=PT_MinHours)),"PT","None"))))</f>
        <v/>
      </c>
      <c r="AR49" s="16" t="str">
        <f aca="false">IF(AH49=0,"",IF(AJ49&lt;2,"",IF(OR(ISNUMBER(SEARCH("full",AO49)),UPPER(TRIM(AO49))="FT",UPPER(TRIM(AO49))="FTE"),"FT",IF(AND(OR(ISNUMBER(SEARCH("part",AO49)),UPPER(TRIM(AO49))="PT",UPPER(TRIM(AO49))="PTE"),OR($P49="",N($P49)&gt;=PT_MinHours)),"PT","None"))))</f>
        <v/>
      </c>
      <c r="AS49" s="16" t="str">
        <f aca="false">IF(AH49=0,"",IF(AJ49&lt;3,"",IF(OR(ISNUMBER(SEARCH("full",AP49)),UPPER(TRIM(AP49))="FT",UPPER(TRIM(AP49))="FTE"),"FT",IF(AND(OR(ISNUMBER(SEARCH("part",AP49)),UPPER(TRIM(AP49))="PT",UPPER(TRIM(AP49))="PTE"),OR($P49="",N($P49)&gt;=PT_MinHours)),"PT","None"))))</f>
        <v/>
      </c>
      <c r="AT49" s="16" t="str">
        <f aca="false">IF(AH49=0,"",IF(AND(AJ49&gt;=3,AM49&lt;=AsOfDate),AS49,IF(AND(AJ49&gt;=2,AL49&lt;=AsOfDate),AR49,AQ49)))</f>
        <v/>
      </c>
      <c r="AU49" s="16" t="str">
        <f aca="false">IF(AH49=0,"",IF(AsOfDate&lt;AI49,-1,12*(YEAR(AsOfDate)-YEAR(AI49))+MONTH(AsOfDate)-MONTH(AI49)-IF(DAY(AsOfDate)&lt;MIN(DAY(AI49),DAY(EOMONTH(AsOfDate,0))),1,0)))</f>
        <v/>
      </c>
      <c r="AV49" s="16" t="str">
        <f aca="false">IF(AH49=0,"",IF(OR(AJ49&lt;2,AL49&gt;AsOfDate),AU49,IF((AL49-1)&lt;AI49,-1,12*(YEAR((AL49-1))-YEAR(AI49))+MONTH((AL49-1))-MONTH(AI49)-IF(DAY((AL49-1))&lt;MIN(DAY(AI49),DAY(EOMONTH((AL49-1),0))),1,0))))</f>
        <v/>
      </c>
      <c r="AW49" s="16" t="str">
        <f aca="false">IF(AH49=0,"",IF(OR(AJ49&lt;3,AM49&gt;AsOfDate),AU49,IF((AM49-1)&lt;AI49,-1,12*(YEAR((AM49-1))-YEAR(AI49))+MONTH((AM49-1))-MONTH(AI49)-IF(DAY((AM49-1))&lt;MIN(DAY(AI49),DAY(EOMONTH((AM49-1),0))),1,0))))</f>
        <v/>
      </c>
      <c r="AX49" s="16" t="str">
        <f aca="false">IF(AH49=0,"",IF(PFYDate&lt;AI49,-1,12*(YEAR(PFYDate)-YEAR(AI49))+MONTH(PFYDate)-MONTH(AI49)-IF(DAY(PFYDate)&lt;MIN(DAY(AI49),DAY(EOMONTH(PFYDate,0))),1,0)))</f>
        <v/>
      </c>
      <c r="AY49" s="16" t="str">
        <f aca="false">IF(AH49=0,"",IF(OR(AJ49&lt;2,AL49&gt;PFYDate),AX49,IF((AL49-1)&lt;AI49,-1,12*(YEAR((AL49-1))-YEAR(AI49))+MONTH((AL49-1))-MONTH(AI49)-IF(DAY((AL49-1))&lt;MIN(DAY(AI49),DAY(EOMONTH((AL49-1),0))),1,0))))</f>
        <v/>
      </c>
      <c r="AZ49" s="16" t="str">
        <f aca="false">IF(AH49=0,"",IF(OR(AJ49&lt;3,AM49&gt;PFYDate),AX49,IF((AM49-1)&lt;AI49,-1,12*(YEAR((AM49-1))-YEAR(AI49))+MONTH((AM49-1))-MONTH(AI49)-IF(DAY((AM49-1))&lt;MIN(DAY(AI49),DAY(EOMONTH((AM49-1),0))),1,0))))</f>
        <v/>
      </c>
      <c r="BA49" s="16" t="str">
        <f aca="false">IF(AH49=0,"",IF(AQ49="FT",IF(AV49&lt;FT_First,0,IF(AV49&lt;FT_Y5,1+INT((AV49-FT_First)/FT_Int1),FT_PreY5+FT_PerYear*INT((AV49-FT_Y5)/12)+FT_AnnivDays+INT(MOD(AV49-FT_Y5,12)/FT_Int2)-IF(EDATE(AI49,FT_Y5)&lt;PolicyDate,FT_AnnivDays-1,0))),IF(AQ49="PT",IF(AV49&lt;PT_First,0,1+INT((AV49-PT_First)/PT_Int)),0))+IF(AND(AJ49&gt;=2,AL49&lt;=AsOfDate),IF(AR49="FT",IF(AW49&lt;FT_First,0,IF(AW49&lt;FT_Y5,1+INT((AW49-FT_First)/FT_Int1),FT_PreY5+FT_PerYear*INT((AW49-FT_Y5)/12)+FT_AnnivDays+INT(MOD(AW49-FT_Y5,12)/FT_Int2)-IF(EDATE(AI49,FT_Y5)&lt;PolicyDate,FT_AnnivDays-1,0))),IF(AR49="PT",IF(AW49&lt;PT_First,0,1+INT((AW49-PT_First)/PT_Int)),0))-IF(AR49="FT",IF(AV49&lt;FT_First,0,IF(AV49&lt;FT_Y5,1+INT((AV49-FT_First)/FT_Int1),FT_PreY5+FT_PerYear*INT((AV49-FT_Y5)/12)+FT_AnnivDays+INT(MOD(AV49-FT_Y5,12)/FT_Int2)-IF(EDATE(AI49,FT_Y5)&lt;PolicyDate,FT_AnnivDays-1,0))),IF(AR49="PT",IF(AV49&lt;PT_First,0,1+INT((AV49-PT_First)/PT_Int)),0)),0)+IF(AND(AJ49&gt;=3,AM49&lt;=AsOfDate),IF(AS49="FT",IF(AU49&lt;FT_First,0,IF(AU49&lt;FT_Y5,1+INT((AU49-FT_First)/FT_Int1),FT_PreY5+FT_PerYear*INT((AU49-FT_Y5)/12)+FT_AnnivDays+INT(MOD(AU49-FT_Y5,12)/FT_Int2)-IF(EDATE(AI49,FT_Y5)&lt;PolicyDate,FT_AnnivDays-1,0))),IF(AS49="PT",IF(AU49&lt;PT_First,0,1+INT((AU49-PT_First)/PT_Int)),0))-IF(AS49="FT",IF(AW49&lt;FT_First,0,IF(AW49&lt;FT_Y5,1+INT((AW49-FT_First)/FT_Int1),FT_PreY5+FT_PerYear*INT((AW49-FT_Y5)/12)+FT_AnnivDays+INT(MOD(AW49-FT_Y5,12)/FT_Int2)-IF(EDATE(AI49,FT_Y5)&lt;PolicyDate,FT_AnnivDays-1,0))),IF(AS49="PT",IF(AW49&lt;PT_First,0,1+INT((AW49-PT_First)/PT_Int)),0)),0))</f>
        <v/>
      </c>
      <c r="BB49" s="16" t="str">
        <f aca="false">IF(AH49=0,"",IF(AQ49="FT",IF(AY49&lt;FT_First,0,IF(AY49&lt;FT_Y5,1+INT((AY49-FT_First)/FT_Int1),FT_PreY5+FT_PerYear*INT((AY49-FT_Y5)/12)+FT_AnnivDays+INT(MOD(AY49-FT_Y5,12)/FT_Int2)-IF(EDATE(AI49,FT_Y5)&lt;PolicyDate,FT_AnnivDays-1,0))),IF(AQ49="PT",IF(AY49&lt;PT_First,0,1+INT((AY49-PT_First)/PT_Int)),0))+IF(AND(AJ49&gt;=2,AL49&lt;=PFYDate),IF(AR49="FT",IF(AZ49&lt;FT_First,0,IF(AZ49&lt;FT_Y5,1+INT((AZ49-FT_First)/FT_Int1),FT_PreY5+FT_PerYear*INT((AZ49-FT_Y5)/12)+FT_AnnivDays+INT(MOD(AZ49-FT_Y5,12)/FT_Int2)-IF(EDATE(AI49,FT_Y5)&lt;PolicyDate,FT_AnnivDays-1,0))),IF(AR49="PT",IF(AZ49&lt;PT_First,0,1+INT((AZ49-PT_First)/PT_Int)),0))-IF(AR49="FT",IF(AY49&lt;FT_First,0,IF(AY49&lt;FT_Y5,1+INT((AY49-FT_First)/FT_Int1),FT_PreY5+FT_PerYear*INT((AY49-FT_Y5)/12)+FT_AnnivDays+INT(MOD(AY49-FT_Y5,12)/FT_Int2)-IF(EDATE(AI49,FT_Y5)&lt;PolicyDate,FT_AnnivDays-1,0))),IF(AR49="PT",IF(AY49&lt;PT_First,0,1+INT((AY49-PT_First)/PT_Int)),0)),0)+IF(AND(AJ49&gt;=3,AM49&lt;=PFYDate),IF(AS49="FT",IF(AX49&lt;FT_First,0,IF(AX49&lt;FT_Y5,1+INT((AX49-FT_First)/FT_Int1),FT_PreY5+FT_PerYear*INT((AX49-FT_Y5)/12)+FT_AnnivDays+INT(MOD(AX49-FT_Y5,12)/FT_Int2)-IF(EDATE(AI49,FT_Y5)&lt;PolicyDate,FT_AnnivDays-1,0))),IF(AS49="PT",IF(AX49&lt;PT_First,0,1+INT((AX49-PT_First)/PT_Int)),0))-IF(AS49="FT",IF(AZ49&lt;FT_First,0,IF(AZ49&lt;FT_Y5,1+INT((AZ49-FT_First)/FT_Int1),FT_PreY5+FT_PerYear*INT((AZ49-FT_Y5)/12)+FT_AnnivDays+INT(MOD(AZ49-FT_Y5,12)/FT_Int2)-IF(EDATE(AI49,FT_Y5)&lt;PolicyDate,FT_AnnivDays-1,0))),IF(AS49="PT",IF(AZ49&lt;PT_First,0,1+INT((AZ49-PT_First)/PT_Int)),0)),0))</f>
        <v/>
      </c>
      <c r="BC49" s="16" t="str">
        <f aca="false">IF(AH49=0,"",IF(AT49="FT",IF(AU49&lt;FT_First,FT_First,IF(AU49&lt;FT_Y5,MIN(FT_Y5,FT_First+FT_Int1*(INT((AU49-FT_First)/FT_Int1)+1)),FT_Y5+12*INT((AU49-FT_Y5)/12)+FT_Int2*(INT(MOD(AU49-FT_Y5,12)/FT_Int2)+1))),IF(AT49="PT",IF(AU49&lt;PT_First,PT_First,PT_First+PT_Int*(INT((AU49-PT_First)/PT_Int)+1)),"")))</f>
        <v/>
      </c>
      <c r="BD49" s="16" t="str">
        <f aca="false">IF(AH49=0,"",IF(NOT(LH_Ready),0,COUNTIFS(INDEX(LH_Data,0,LH_ColFirst),$A49,INDEX(LH_Data,0,LH_ColSur),$B49,INDEX(LH_Data,0,LH_ColCat),BonusCat)))</f>
        <v/>
      </c>
      <c r="BE49" s="16" t="str">
        <f aca="false">IF(AH49=0,"",IF(OR(NOT(LH_Ready),BD49=0),0,SUMPRODUCT(MAX((INDEX(LH_Data,0,LH_ColFirst)=$A49)*(INDEX(LH_Data,0,LH_ColSur)=$B49)*(INDEX(LH_Data,0,LH_ColCat)=BonusCat)*ROW(LH_Data)))))</f>
        <v/>
      </c>
      <c r="BF49" s="16" t="str">
        <f aca="false">IF(AH49=0,"",IF(EOMONTH(AsOfDate,-1)&lt;AI49,-1,12*(YEAR(EOMONTH(AsOfDate,-1))-YEAR(AI49))+MONTH(EOMONTH(AsOfDate,-1))-MONTH(AI49)-IF(DAY(EOMONTH(AsOfDate,-1))&lt;MIN(DAY(AI49),DAY(EOMONTH(EOMONTH(AsOfDate,-1),0))),1,0)))</f>
        <v/>
      </c>
      <c r="BG49" s="16" t="str">
        <f aca="false">IF(AH49=0,"",IF(OR(AJ49&lt;2,AL49&gt;EOMONTH(AsOfDate,-1)),BF49,IF((AL49-1)&lt;AI49,-1,12*(YEAR((AL49-1))-YEAR(AI49))+MONTH((AL49-1))-MONTH(AI49)-IF(DAY((AL49-1))&lt;MIN(DAY(AI49),DAY(EOMONTH((AL49-1),0))),1,0))))</f>
        <v/>
      </c>
      <c r="BH49" s="16" t="str">
        <f aca="false">IF(AH49=0,"",IF(OR(AJ49&lt;3,AM49&gt;EOMONTH(AsOfDate,-1)),BF49,IF((AM49-1)&lt;AI49,-1,12*(YEAR((AM49-1))-YEAR(AI49))+MONTH((AM49-1))-MONTH(AI49)-IF(DAY((AM49-1))&lt;MIN(DAY(AI49),DAY(EOMONTH((AM49-1),0))),1,0))))</f>
        <v/>
      </c>
      <c r="BI49" s="16" t="str">
        <f aca="false">IF(AH49=0,"",IF(AQ49="FT",IF(BG49&lt;FT_First,0,IF(BG49&lt;FT_Y5,1+INT((BG49-FT_First)/FT_Int1),FT_PreY5+FT_PerYear*INT((BG49-FT_Y5)/12)+FT_AnnivDays+INT(MOD(BG49-FT_Y5,12)/FT_Int2)-IF(EDATE(AI49,FT_Y5)&lt;PolicyDate,FT_AnnivDays-1,0))),IF(AQ49="PT",IF(BG49&lt;PT_First,0,1+INT((BG49-PT_First)/PT_Int)),0))+IF(AND(AJ49&gt;=2,AL49&lt;=EOMONTH(AsOfDate,-1)),IF(AR49="FT",IF(BH49&lt;FT_First,0,IF(BH49&lt;FT_Y5,1+INT((BH49-FT_First)/FT_Int1),FT_PreY5+FT_PerYear*INT((BH49-FT_Y5)/12)+FT_AnnivDays+INT(MOD(BH49-FT_Y5,12)/FT_Int2)-IF(EDATE(AI49,FT_Y5)&lt;PolicyDate,FT_AnnivDays-1,0))),IF(AR49="PT",IF(BH49&lt;PT_First,0,1+INT((BH49-PT_First)/PT_Int)),0))-IF(AR49="FT",IF(BG49&lt;FT_First,0,IF(BG49&lt;FT_Y5,1+INT((BG49-FT_First)/FT_Int1),FT_PreY5+FT_PerYear*INT((BG49-FT_Y5)/12)+FT_AnnivDays+INT(MOD(BG49-FT_Y5,12)/FT_Int2)-IF(EDATE(AI49,FT_Y5)&lt;PolicyDate,FT_AnnivDays-1,0))),IF(AR49="PT",IF(BG49&lt;PT_First,0,1+INT((BG49-PT_First)/PT_Int)),0)),0)+IF(AND(AJ49&gt;=3,AM49&lt;=EOMONTH(AsOfDate,-1)),IF(AS49="FT",IF(BF49&lt;FT_First,0,IF(BF49&lt;FT_Y5,1+INT((BF49-FT_First)/FT_Int1),FT_PreY5+FT_PerYear*INT((BF49-FT_Y5)/12)+FT_AnnivDays+INT(MOD(BF49-FT_Y5,12)/FT_Int2)-IF(EDATE(AI49,FT_Y5)&lt;PolicyDate,FT_AnnivDays-1,0))),IF(AS49="PT",IF(BF49&lt;PT_First,0,1+INT((BF49-PT_First)/PT_Int)),0))-IF(AS49="FT",IF(BH49&lt;FT_First,0,IF(BH49&lt;FT_Y5,1+INT((BH49-FT_First)/FT_Int1),FT_PreY5+FT_PerYear*INT((BH49-FT_Y5)/12)+FT_AnnivDays+INT(MOD(BH49-FT_Y5,12)/FT_Int2)-IF(EDATE(AI49,FT_Y5)&lt;PolicyDate,FT_AnnivDays-1,0))),IF(AS49="PT",IF(BH49&lt;PT_First,0,1+INT((BH49-PT_First)/PT_Int)),0)),0))</f>
        <v/>
      </c>
      <c r="BJ49" s="16" t="str">
        <f aca="false">IF(AH49=0,"",IF(AT49="FT",IF(AU49&lt;FT_First,"",IF(AU49&lt;FT_Y5,FT_First+FT_Int1*INT((AU49-FT_First)/FT_Int1),FT_Y5+FT_Int2*INT((AU49-FT_Y5)/FT_Int2))),IF(AT49="PT",IF(AU49&lt;PT_First,"",PT_First+PT_Int*INT((AU49-PT_First)/PT_Int)),"")))</f>
        <v/>
      </c>
      <c r="BK49" s="16" t="str">
        <f aca="false">IF(AH49=0,"",IF((SchemeStart-1)&lt;AI49,-1,12*(YEAR((SchemeStart-1))-YEAR(AI49))+MONTH((SchemeStart-1))-MONTH(AI49)-IF(DAY((SchemeStart-1))&lt;MIN(DAY(AI49),DAY(EOMONTH((SchemeStart-1),0))),1,0)))</f>
        <v/>
      </c>
      <c r="BL49" s="16" t="str">
        <f aca="false">IF(AH49=0,"",IF(OR(AJ49&lt;2,AL49&gt;(SchemeStart-1)),BK49,IF((AL49-1)&lt;AI49,-1,12*(YEAR((AL49-1))-YEAR(AI49))+MONTH((AL49-1))-MONTH(AI49)-IF(DAY((AL49-1))&lt;MIN(DAY(AI49),DAY(EOMONTH((AL49-1),0))),1,0))))</f>
        <v/>
      </c>
      <c r="BM49" s="16" t="str">
        <f aca="false">IF(AH49=0,"",IF(OR(AJ49&lt;3,AM49&gt;(SchemeStart-1)),BK49,IF((AM49-1)&lt;AI49,-1,12*(YEAR((AM49-1))-YEAR(AI49))+MONTH((AM49-1))-MONTH(AI49)-IF(DAY((AM49-1))&lt;MIN(DAY(AI49),DAY(EOMONTH((AM49-1),0))),1,0))))</f>
        <v/>
      </c>
      <c r="BN49" s="16" t="str">
        <f aca="false">IF(AH49=0,"",IF(AQ49="FT",IF(BL49&lt;FT_First,0,IF(BL49&lt;FT_Y5,1+INT((BL49-FT_First)/FT_Int1),FT_PreY5+FT_PerYear*INT((BL49-FT_Y5)/12)+FT_AnnivDays+INT(MOD(BL49-FT_Y5,12)/FT_Int2)-IF(EDATE(AI49,FT_Y5)&lt;PolicyDate,FT_AnnivDays-1,0))),IF(AQ49="PT",IF(BL49&lt;PT_First,0,1+INT((BL49-PT_First)/PT_Int)),0))+IF(AND(AJ49&gt;=2,AL49&lt;=(SchemeStart-1)),IF(AR49="FT",IF(BM49&lt;FT_First,0,IF(BM49&lt;FT_Y5,1+INT((BM49-FT_First)/FT_Int1),FT_PreY5+FT_PerYear*INT((BM49-FT_Y5)/12)+FT_AnnivDays+INT(MOD(BM49-FT_Y5,12)/FT_Int2)-IF(EDATE(AI49,FT_Y5)&lt;PolicyDate,FT_AnnivDays-1,0))),IF(AR49="PT",IF(BM49&lt;PT_First,0,1+INT((BM49-PT_First)/PT_Int)),0))-IF(AR49="FT",IF(BL49&lt;FT_First,0,IF(BL49&lt;FT_Y5,1+INT((BL49-FT_First)/FT_Int1),FT_PreY5+FT_PerYear*INT((BL49-FT_Y5)/12)+FT_AnnivDays+INT(MOD(BL49-FT_Y5,12)/FT_Int2)-IF(EDATE(AI49,FT_Y5)&lt;PolicyDate,FT_AnnivDays-1,0))),IF(AR49="PT",IF(BL49&lt;PT_First,0,1+INT((BL49-PT_First)/PT_Int)),0)),0)+IF(AND(AJ49&gt;=3,AM49&lt;=(SchemeStart-1)),IF(AS49="FT",IF(BK49&lt;FT_First,0,IF(BK49&lt;FT_Y5,1+INT((BK49-FT_First)/FT_Int1),FT_PreY5+FT_PerYear*INT((BK49-FT_Y5)/12)+FT_AnnivDays+INT(MOD(BK49-FT_Y5,12)/FT_Int2)-IF(EDATE(AI49,FT_Y5)&lt;PolicyDate,FT_AnnivDays-1,0))),IF(AS49="PT",IF(BK49&lt;PT_First,0,1+INT((BK49-PT_First)/PT_Int)),0))-IF(AS49="FT",IF(BM49&lt;FT_First,0,IF(BM49&lt;FT_Y5,1+INT((BM49-FT_First)/FT_Int1),FT_PreY5+FT_PerYear*INT((BM49-FT_Y5)/12)+FT_AnnivDays+INT(MOD(BM49-FT_Y5,12)/FT_Int2)-IF(EDATE(AI49,FT_Y5)&lt;PolicyDate,FT_AnnivDays-1,0))),IF(AS49="PT",IF(BM49&lt;PT_First,0,1+INT((BM49-PT_First)/PT_Int)),0)),0))</f>
        <v/>
      </c>
      <c r="BO49" s="0" t="str">
        <f aca="false">IF(LEN($A49&amp;$B49)=0,"",$A49&amp;" "&amp;$B49)</f>
        <v/>
      </c>
    </row>
    <row r="50" customFormat="false" ht="15" hidden="false" customHeight="false" outlineLevel="0" collapsed="false">
      <c r="A50" s="12"/>
      <c r="B50" s="12"/>
      <c r="C50" s="12"/>
      <c r="D50" s="13"/>
      <c r="E50" s="14" t="str">
        <f aca="false">IF(OR(AH50=0,$D50=""),"",DATE(YEAR(AsOfDate)+IF(DATE(YEAR(AsOfDate),MONTH($D50),DAY($D50))&lt;=AsOfDate,1,0),MONTH($D50),DAY($D50)))</f>
        <v/>
      </c>
      <c r="F50" s="13"/>
      <c r="G50" s="13"/>
      <c r="H50" s="13"/>
      <c r="I50" s="13"/>
      <c r="J50" s="13"/>
      <c r="K50" s="14" t="str">
        <f aca="false">IF(AH50=0,"",DATE(YEAR(AsOfDate)+IF(DATE(YEAR(AsOfDate),MONTH(AI50),DAY(AI50))&lt;=AsOfDate,1,0),MONTH(AI50),DAY(AI50)))</f>
        <v/>
      </c>
      <c r="L50" s="15" t="str">
        <f aca="false">IF(AH50=0,"",ROUND((AsOfDate-AI50)/365.25,1))</f>
        <v/>
      </c>
      <c r="M50" s="16" t="str">
        <f aca="false">IF(AH50=0,"",IF(AsOfDate&lt;AI50,"-",DATEDIF(AI50,AsOfDate,"y")&amp;"y "&amp;DATEDIF(AI50,AsOfDate,"ym")&amp;"m "&amp;DATEDIF(AI50,AsOfDate,"md")&amp;"d"))</f>
        <v/>
      </c>
      <c r="N50" s="17" t="str">
        <f aca="false">IF(AH50=0,"",O50*HoursPerDay)</f>
        <v/>
      </c>
      <c r="O50" s="17" t="str">
        <f aca="false">IF(AH50=0,"",MAX(0,BA50-BN50))</f>
        <v/>
      </c>
      <c r="P50" s="18"/>
      <c r="Q50" s="16" t="str">
        <f aca="false">IF(AH50=0,"",IF(AJ50&lt;2,"",AN50&amp;" to "&amp;AO50&amp;" on "&amp;TEXT(AL50,"dd/mm/yyyy")&amp;IF(AL50&gt;AsOfDate," (future)",IF(AQ50=AR50,"",IF(AR50="None"," - STOPPED accruing",IF(AQ50="None"," - commencement for Bonus Leave"," - pathway changed"))))&amp;IF(AJ50&lt;3,"","; "&amp;AO50&amp;" to "&amp;AP50&amp;" on "&amp;TEXT(AM50,"dd/mm/yyyy")&amp;IF(AM50&gt;AsOfDate," (future)",IF(AR50=AS50,"",IF(AS50="None"," - STOPPED accruing",IF(AR50="None"," - commencement for Bonus Leave"," - pathway changed")))))))</f>
        <v/>
      </c>
      <c r="R50" s="16" t="str">
        <f aca="false">IF(AH50=0,"",IF(AT50="None",IF(O50&gt;0,"No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IF(AH50=0,"",IF(AT50="None","",EDATE(AI50,BC50)))</f>
        <v/>
      </c>
      <c r="T50" s="17" t="str">
        <f aca="false">IF(AH50=0,"",IF(NOT(LH_Ready),"",IF(AI50&gt;PFYDate,0,IF(LH_ColPeriod=0,W50-U50+V50,SUMIFS(INDEX(LH_Data,0,LH_ColAcc),INDEX(LH_Data,0,LH_ColFirst),$A50,INDEX(LH_Data,0,LH_ColSur),$B50,INDEX(LH_Data,0,LH_ColCat),BonusCat,INDEX(LH_Data,0,LH_ColPeriod),LH_OpenLabel)*UnitFactor))))</f>
        <v/>
      </c>
      <c r="U50" s="17" t="str">
        <f aca="false">IF(AH50=0,"",IF(NOT(LH_Ready),"",SUMIFS(INDEX(LH_Data,0,LH_ColAcc),INDEX(LH_Data,0,LH_ColFirst),$A50,INDEX(LH_Data,0,LH_ColSur),$B50,INDEX(LH_Data,0,LH_ColCat),BonusCat,INDEX(LH_Data,0,LH_ColStart),"&gt;="&amp;AI50)*UnitFactor))</f>
        <v/>
      </c>
      <c r="V50" s="17" t="str">
        <f aca="false">IF(AH50=0,"",IF(NOT(LH_Ready),"",SUMIFS(INDEX(LH_Data,0,LH_ColTaken),INDEX(LH_Data,0,LH_ColFirst),$A50,INDEX(LH_Data,0,LH_ColSur),$B50,INDEX(LH_Data,0,LH_ColCat),BonusCat,INDEX(LH_Data,0,LH_ColStart),"&gt;="&amp;AI50)*UnitFactor))</f>
        <v/>
      </c>
      <c r="W50" s="17" t="str">
        <f aca="false">IF(AH50=0,"",IF(NOT(LH_Ready),"",IF(BE50=0,0,INDEX(INDEX(LH_Data,0,LH_ColClose),BE50-1)*UnitFactor)))</f>
        <v/>
      </c>
      <c r="X50" s="17" t="str">
        <f aca="false">IF(AH50=0,"",(MAX(0,BA50-BN50)-MAX(0,BB50-BN50))*HoursPerDay)</f>
        <v/>
      </c>
      <c r="Y50" s="17" t="str">
        <f aca="false">IF(AH50=0,"",IF(NOT(LH_Ready),"",IF(BD50=0,N50,IF(PFYDate&lt;$F50,N50-N(T50)-N(U50),X50-N(U50)))))</f>
        <v/>
      </c>
      <c r="Z50" s="16" t="str">
        <f aca="false">IF(OR(AH50=0,Y50=""),"",IF(Y50&gt;0,"Yes","No"))</f>
        <v/>
      </c>
      <c r="AA50" s="16" t="str">
        <f aca="false">IF(AH50=0,IF(LEN($A50&amp;$B50)=0,"","FIX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month")&amp;IF(BD50=0,";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EH)",""),IF(AT50="None",R50,"Not yet - first day on "&amp;TEXT(S50,"dd/mm/yyyy")))))))))</f>
        <v/>
      </c>
      <c r="AB50" s="17" t="str">
        <f aca="false">IF(OR(AH50=0,T50=""),"",MAX(0,BB50-BN50)*HoursPerDay-T50)</f>
        <v/>
      </c>
      <c r="AC50" s="16" t="str">
        <f aca="false">IF(AH50=0,"",BD50)</f>
        <v/>
      </c>
      <c r="AD50" s="16" t="str">
        <f aca="false">IF(AH50=0,"",TRIM(IF(OR(ISTEXT($F50),ISTEXT($H50),ISTEXT($I50),ISTEXT($G50),ISTEXT($J50),ISTEXT($D50)),"A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J50&gt;=1,IF(AJ50&gt;=3,AP50,IF(AJ50=2,AO50,AN50))&lt;&gt;IF($C50="","",IF(OR(ISNUMBER(SEARCH("full",$C50)),UPPER(TRIM($C50))="FT",UPPER(TRIM($C50))="FTE"),"Full-Time",IF(OR(ISNUMBER(SEARCH("part",$C50)),UPPER(TRIM($C50))="PT",UPPER(TRIM($C50))="PTE"),"Part-Time",IF(OR(ISNUMBER(SEARCH("cas",$C50)),UPPER(TRIM($C50))="CAS"),"Casual","Unknown"))))),"EmploymentType does not match latest start date ("&amp;IF(AJ50&gt;=3,AP50,IF(AJ50=2,AO50,AN50))&amp;"). ","")&amp;IF(AND(AJ50&gt;=1,AK50&lt;&gt;$F50),"Earliest type date should equal StartDate. ","")&amp;IF(AND(AJ50&gt;=2,AK50=AL50),"Two types start on the same date. ","")&amp;IF(AND(OR(ISNUMBER(SEARCH("part",$C50)),UPPER(TRIM($C50))="PT",UPPER(TRIM($C50))="PTE"),$P50=""),"Part-time: enter PT Hrs/Week (blank = 24+). ","")))</f>
        <v/>
      </c>
      <c r="AE50" s="17" t="str">
        <f aca="false">IF(AH50=0,"",O50-MAX(0,BI50-BN50))</f>
        <v/>
      </c>
      <c r="AF50" s="14" t="str">
        <f aca="false">IF(OR(AH50=0,AE50="",N(AE50)=0,BJ50=""),"",EDATE(AI50,BJ50))</f>
        <v/>
      </c>
      <c r="AG50" s="12"/>
      <c r="AH50" s="16" t="n">
        <f aca="false">IF(OR(LEN($A50&amp;$B50)=0,$F50=""),0,1)</f>
        <v>0</v>
      </c>
      <c r="AI50" s="14" t="str">
        <f aca="false">IF(AH50=0,"",IF($J50&lt;&gt;"",$J50,IF(OR(CasualCounts="Yes",COUNT($G50:$I50)=0,COUNT($H50:$I50)=0),$F50,MIN($H50:$I50))))</f>
        <v/>
      </c>
      <c r="AJ50" s="16" t="str">
        <f aca="false">IF(AH50=0,"",COUNT($G50:$I50))</f>
        <v/>
      </c>
      <c r="AK50" s="14" t="str">
        <f aca="false">IF(AH50=0,"",IFERROR(SMALL($G50:$I50,1),""))</f>
        <v/>
      </c>
      <c r="AL50" s="14" t="str">
        <f aca="false">IF(AH50=0,"",IFERROR(SMALL($G50:$I50,2),""))</f>
        <v/>
      </c>
      <c r="AM50" s="14" t="str">
        <f aca="false">IF(AH50=0,"",IFERROR(SMALL($G50:$I50,3),""))</f>
        <v/>
      </c>
      <c r="AN50" s="16" t="str">
        <f aca="false">IF(AH50=0,"",IF(AK50="","",IF(AK50=$H50,"Part-Time",IF(AK50=$I50,"Full-Time","Casual"))))</f>
        <v/>
      </c>
      <c r="AO50" s="16" t="str">
        <f aca="false">IF(AH50=0,"",IF(AL50="","",IF(AL50=$H50,"Part-Time",IF(AL50=$I50,"Full-Time","Casual"))))</f>
        <v/>
      </c>
      <c r="AP50" s="16" t="str">
        <f aca="false">IF(AH50=0,"",IF(AM50="","",IF(AM50=$H50,"Part-Time",IF(AM50=$I50,"Full-Time","Casual"))))</f>
        <v/>
      </c>
      <c r="AQ50" s="16" t="str">
        <f aca="false">IF(AH50=0,"",IF(AJ50=0,IF(OR(ISNUMBER(SEARCH("full",$C50)),UPPER(TRIM($C50))="FT",UPPER(TRIM($C50))="FTE"),"FT",IF(AND(OR(ISNUMBER(SEARCH("part",$C50)),UPPER(TRIM($C50))="PT",UPPER(TRIM($C50))="PTE"),OR($P50="",N($P50)&gt;=PT_MinHours)),"PT","None")),IF(OR(ISNUMBER(SEARCH("full",AN50)),UPPER(TRIM(AN50))="FT",UPPER(TRIM(AN50))="FTE"),"FT",IF(AND(OR(ISNUMBER(SEARCH("part",AN50)),UPPER(TRIM(AN50))="PT",UPPER(TRIM(AN50))="PTE"),OR($P50="",N($P50)&gt;=PT_MinHours)),"PT","None"))))</f>
        <v/>
      </c>
      <c r="AR50" s="16" t="str">
        <f aca="false">IF(AH50=0,"",IF(AJ50&lt;2,"",IF(OR(ISNUMBER(SEARCH("full",AO50)),UPPER(TRIM(AO50))="FT",UPPER(TRIM(AO50))="FTE"),"FT",IF(AND(OR(ISNUMBER(SEARCH("part",AO50)),UPPER(TRIM(AO50))="PT",UPPER(TRIM(AO50))="PTE"),OR($P50="",N($P50)&gt;=PT_MinHours)),"PT","None"))))</f>
        <v/>
      </c>
      <c r="AS50" s="16" t="str">
        <f aca="false">IF(AH50=0,"",IF(AJ50&lt;3,"",IF(OR(ISNUMBER(SEARCH("full",AP50)),UPPER(TRIM(AP50))="FT",UPPER(TRIM(AP50))="FTE"),"FT",IF(AND(OR(ISNUMBER(SEARCH("part",AP50)),UPPER(TRIM(AP50))="PT",UPPER(TRIM(AP50))="PTE"),OR($P50="",N($P50)&gt;=PT_MinHours)),"PT","None"))))</f>
        <v/>
      </c>
      <c r="AT50" s="16" t="str">
        <f aca="false">IF(AH50=0,"",IF(AND(AJ50&gt;=3,AM50&lt;=AsOfDate),AS50,IF(AND(AJ50&gt;=2,AL50&lt;=AsOfDate),AR50,AQ50)))</f>
        <v/>
      </c>
      <c r="AU50" s="16" t="str">
        <f aca="false">IF(AH50=0,"",IF(AsOfDate&lt;AI50,-1,12*(YEAR(AsOfDate)-YEAR(AI50))+MONTH(AsOfDate)-MONTH(AI50)-IF(DAY(AsOfDate)&lt;MIN(DAY(AI50),DAY(EOMONTH(AsOfDate,0))),1,0)))</f>
        <v/>
      </c>
      <c r="AV50" s="16" t="str">
        <f aca="false">IF(AH50=0,"",IF(OR(AJ50&lt;2,AL50&gt;AsOfDate),AU50,IF((AL50-1)&lt;AI50,-1,12*(YEAR((AL50-1))-YEAR(AI50))+MONTH((AL50-1))-MONTH(AI50)-IF(DAY((AL50-1))&lt;MIN(DAY(AI50),DAY(EOMONTH((AL50-1),0))),1,0))))</f>
        <v/>
      </c>
      <c r="AW50" s="16" t="str">
        <f aca="false">IF(AH50=0,"",IF(OR(AJ50&lt;3,AM50&gt;AsOfDate),AU50,IF((AM50-1)&lt;AI50,-1,12*(YEAR((AM50-1))-YEAR(AI50))+MONTH((AM50-1))-MONTH(AI50)-IF(DAY((AM50-1))&lt;MIN(DAY(AI50),DAY(EOMONTH((AM50-1),0))),1,0))))</f>
        <v/>
      </c>
      <c r="AX50" s="16" t="str">
        <f aca="false">IF(AH50=0,"",IF(PFYDate&lt;AI50,-1,12*(YEAR(PFYDate)-YEAR(AI50))+MONTH(PFYDate)-MONTH(AI50)-IF(DAY(PFYDate)&lt;MIN(DAY(AI50),DAY(EOMONTH(PFYDate,0))),1,0)))</f>
        <v/>
      </c>
      <c r="AY50" s="16" t="str">
        <f aca="false">IF(AH50=0,"",IF(OR(AJ50&lt;2,AL50&gt;PFYDate),AX50,IF((AL50-1)&lt;AI50,-1,12*(YEAR((AL50-1))-YEAR(AI50))+MONTH((AL50-1))-MONTH(AI50)-IF(DAY((AL50-1))&lt;MIN(DAY(AI50),DAY(EOMONTH((AL50-1),0))),1,0))))</f>
        <v/>
      </c>
      <c r="AZ50" s="16" t="str">
        <f aca="false">IF(AH50=0,"",IF(OR(AJ50&lt;3,AM50&gt;PFYDate),AX50,IF((AM50-1)&lt;AI50,-1,12*(YEAR((AM50-1))-YEAR(AI50))+MONTH((AM50-1))-MONTH(AI50)-IF(DAY((AM50-1))&lt;MIN(DAY(AI50),DAY(EOMONTH((AM50-1),0))),1,0))))</f>
        <v/>
      </c>
      <c r="BA50" s="16" t="str">
        <f aca="false">IF(AH50=0,"",IF(AQ50="FT",IF(AV50&lt;FT_First,0,IF(AV50&lt;FT_Y5,1+INT((AV50-FT_First)/FT_Int1),FT_PreY5+FT_PerYear*INT((AV50-FT_Y5)/12)+FT_AnnivDays+INT(MOD(AV50-FT_Y5,12)/FT_Int2)-IF(EDATE(AI50,FT_Y5)&lt;PolicyDate,FT_AnnivDays-1,0))),IF(AQ50="PT",IF(AV50&lt;PT_First,0,1+INT((AV50-PT_First)/PT_Int)),0))+IF(AND(AJ50&gt;=2,AL50&lt;=AsOfDate),IF(AR50="FT",IF(AW50&lt;FT_First,0,IF(AW50&lt;FT_Y5,1+INT((AW50-FT_First)/FT_Int1),FT_PreY5+FT_PerYear*INT((AW50-FT_Y5)/12)+FT_AnnivDays+INT(MOD(AW50-FT_Y5,12)/FT_Int2)-IF(EDATE(AI50,FT_Y5)&lt;PolicyDate,FT_AnnivDays-1,0))),IF(AR50="PT",IF(AW50&lt;PT_First,0,1+INT((AW50-PT_First)/PT_Int)),0))-IF(AR50="FT",IF(AV50&lt;FT_First,0,IF(AV50&lt;FT_Y5,1+INT((AV50-FT_First)/FT_Int1),FT_PreY5+FT_PerYear*INT((AV50-FT_Y5)/12)+FT_AnnivDays+INT(MOD(AV50-FT_Y5,12)/FT_Int2)-IF(EDATE(AI50,FT_Y5)&lt;PolicyDate,FT_AnnivDays-1,0))),IF(AR50="PT",IF(AV50&lt;PT_First,0,1+INT((AV50-PT_First)/PT_Int)),0)),0)+IF(AND(AJ50&gt;=3,AM50&lt;=AsOfDate),IF(AS50="FT",IF(AU50&lt;FT_First,0,IF(AU50&lt;FT_Y5,1+INT((AU50-FT_First)/FT_Int1),FT_PreY5+FT_PerYear*INT((AU50-FT_Y5)/12)+FT_AnnivDays+INT(MOD(AU50-FT_Y5,12)/FT_Int2)-IF(EDATE(AI50,FT_Y5)&lt;PolicyDate,FT_AnnivDays-1,0))),IF(AS50="PT",IF(AU50&lt;PT_First,0,1+INT((AU50-PT_First)/PT_Int)),0))-IF(AS50="FT",IF(AW50&lt;FT_First,0,IF(AW50&lt;FT_Y5,1+INT((AW50-FT_First)/FT_Int1),FT_PreY5+FT_PerYear*INT((AW50-FT_Y5)/12)+FT_AnnivDays+INT(MOD(AW50-FT_Y5,12)/FT_Int2)-IF(EDATE(AI50,FT_Y5)&lt;PolicyDate,FT_AnnivDays-1,0))),IF(AS50="PT",IF(AW50&lt;PT_First,0,1+INT((AW50-PT_First)/PT_Int)),0)),0))</f>
        <v/>
      </c>
      <c r="BB50" s="16" t="str">
        <f aca="false">IF(AH50=0,"",IF(AQ50="FT",IF(AY50&lt;FT_First,0,IF(AY50&lt;FT_Y5,1+INT((AY50-FT_First)/FT_Int1),FT_PreY5+FT_PerYear*INT((AY50-FT_Y5)/12)+FT_AnnivDays+INT(MOD(AY50-FT_Y5,12)/FT_Int2)-IF(EDATE(AI50,FT_Y5)&lt;PolicyDate,FT_AnnivDays-1,0))),IF(AQ50="PT",IF(AY50&lt;PT_First,0,1+INT((AY50-PT_First)/PT_Int)),0))+IF(AND(AJ50&gt;=2,AL50&lt;=PFYDate),IF(AR50="FT",IF(AZ50&lt;FT_First,0,IF(AZ50&lt;FT_Y5,1+INT((AZ50-FT_First)/FT_Int1),FT_PreY5+FT_PerYear*INT((AZ50-FT_Y5)/12)+FT_AnnivDays+INT(MOD(AZ50-FT_Y5,12)/FT_Int2)-IF(EDATE(AI50,FT_Y5)&lt;PolicyDate,FT_AnnivDays-1,0))),IF(AR50="PT",IF(AZ50&lt;PT_First,0,1+INT((AZ50-PT_First)/PT_Int)),0))-IF(AR50="FT",IF(AY50&lt;FT_First,0,IF(AY50&lt;FT_Y5,1+INT((AY50-FT_First)/FT_Int1),FT_PreY5+FT_PerYear*INT((AY50-FT_Y5)/12)+FT_AnnivDays+INT(MOD(AY50-FT_Y5,12)/FT_Int2)-IF(EDATE(AI50,FT_Y5)&lt;PolicyDate,FT_AnnivDays-1,0))),IF(AR50="PT",IF(AY50&lt;PT_First,0,1+INT((AY50-PT_First)/PT_Int)),0)),0)+IF(AND(AJ50&gt;=3,AM50&lt;=PFYDate),IF(AS50="FT",IF(AX50&lt;FT_First,0,IF(AX50&lt;FT_Y5,1+INT((AX50-FT_First)/FT_Int1),FT_PreY5+FT_PerYear*INT((AX50-FT_Y5)/12)+FT_AnnivDays+INT(MOD(AX50-FT_Y5,12)/FT_Int2)-IF(EDATE(AI50,FT_Y5)&lt;PolicyDate,FT_AnnivDays-1,0))),IF(AS50="PT",IF(AX50&lt;PT_First,0,1+INT((AX50-PT_First)/PT_Int)),0))-IF(AS50="FT",IF(AZ50&lt;FT_First,0,IF(AZ50&lt;FT_Y5,1+INT((AZ50-FT_First)/FT_Int1),FT_PreY5+FT_PerYear*INT((AZ50-FT_Y5)/12)+FT_AnnivDays+INT(MOD(AZ50-FT_Y5,12)/FT_Int2)-IF(EDATE(AI50,FT_Y5)&lt;PolicyDate,FT_AnnivDays-1,0))),IF(AS50="PT",IF(AZ50&lt;PT_First,0,1+INT((AZ50-PT_First)/PT_Int)),0)),0))</f>
        <v/>
      </c>
      <c r="BC50" s="16" t="str">
        <f aca="false">IF(AH50=0,"",IF(AT50="FT",IF(AU50&lt;FT_First,FT_First,IF(AU50&lt;FT_Y5,MIN(FT_Y5,FT_First+FT_Int1*(INT((AU50-FT_First)/FT_Int1)+1)),FT_Y5+12*INT((AU50-FT_Y5)/12)+FT_Int2*(INT(MOD(AU50-FT_Y5,12)/FT_Int2)+1))),IF(AT50="PT",IF(AU50&lt;PT_First,PT_First,PT_First+PT_Int*(INT((AU50-PT_First)/PT_Int)+1)),"")))</f>
        <v/>
      </c>
      <c r="BD50" s="16" t="str">
        <f aca="false">IF(AH50=0,"",IF(NOT(LH_Ready),0,COUNTIFS(INDEX(LH_Data,0,LH_ColFirst),$A50,INDEX(LH_Data,0,LH_ColSur),$B50,INDEX(LH_Data,0,LH_ColCat),BonusCat)))</f>
        <v/>
      </c>
      <c r="BE50" s="16" t="str">
        <f aca="false">IF(AH50=0,"",IF(OR(NOT(LH_Ready),BD50=0),0,SUMPRODUCT(MAX((INDEX(LH_Data,0,LH_ColFirst)=$A50)*(INDEX(LH_Data,0,LH_ColSur)=$B50)*(INDEX(LH_Data,0,LH_ColCat)=BonusCat)*ROW(LH_Data)))))</f>
        <v/>
      </c>
      <c r="BF50" s="16" t="str">
        <f aca="false">IF(AH50=0,"",IF(EOMONTH(AsOfDate,-1)&lt;AI50,-1,12*(YEAR(EOMONTH(AsOfDate,-1))-YEAR(AI50))+MONTH(EOMONTH(AsOfDate,-1))-MONTH(AI50)-IF(DAY(EOMONTH(AsOfDate,-1))&lt;MIN(DAY(AI50),DAY(EOMONTH(EOMONTH(AsOfDate,-1),0))),1,0)))</f>
        <v/>
      </c>
      <c r="BG50" s="16" t="str">
        <f aca="false">IF(AH50=0,"",IF(OR(AJ50&lt;2,AL50&gt;EOMONTH(AsOfDate,-1)),BF50,IF((AL50-1)&lt;AI50,-1,12*(YEAR((AL50-1))-YEAR(AI50))+MONTH((AL50-1))-MONTH(AI50)-IF(DAY((AL50-1))&lt;MIN(DAY(AI50),DAY(EOMONTH((AL50-1),0))),1,0))))</f>
        <v/>
      </c>
      <c r="BH50" s="16" t="str">
        <f aca="false">IF(AH50=0,"",IF(OR(AJ50&lt;3,AM50&gt;EOMONTH(AsOfDate,-1)),BF50,IF((AM50-1)&lt;AI50,-1,12*(YEAR((AM50-1))-YEAR(AI50))+MONTH((AM50-1))-MONTH(AI50)-IF(DAY((AM50-1))&lt;MIN(DAY(AI50),DAY(EOMONTH((AM50-1),0))),1,0))))</f>
        <v/>
      </c>
      <c r="BI50" s="16" t="str">
        <f aca="false">IF(AH50=0,"",IF(AQ50="FT",IF(BG50&lt;FT_First,0,IF(BG50&lt;FT_Y5,1+INT((BG50-FT_First)/FT_Int1),FT_PreY5+FT_PerYear*INT((BG50-FT_Y5)/12)+FT_AnnivDays+INT(MOD(BG50-FT_Y5,12)/FT_Int2)-IF(EDATE(AI50,FT_Y5)&lt;PolicyDate,FT_AnnivDays-1,0))),IF(AQ50="PT",IF(BG50&lt;PT_First,0,1+INT((BG50-PT_First)/PT_Int)),0))+IF(AND(AJ50&gt;=2,AL50&lt;=EOMONTH(AsOfDate,-1)),IF(AR50="FT",IF(BH50&lt;FT_First,0,IF(BH50&lt;FT_Y5,1+INT((BH50-FT_First)/FT_Int1),FT_PreY5+FT_PerYear*INT((BH50-FT_Y5)/12)+FT_AnnivDays+INT(MOD(BH50-FT_Y5,12)/FT_Int2)-IF(EDATE(AI50,FT_Y5)&lt;PolicyDate,FT_AnnivDays-1,0))),IF(AR50="PT",IF(BH50&lt;PT_First,0,1+INT((BH50-PT_First)/PT_Int)),0))-IF(AR50="FT",IF(BG50&lt;FT_First,0,IF(BG50&lt;FT_Y5,1+INT((BG50-FT_First)/FT_Int1),FT_PreY5+FT_PerYear*INT((BG50-FT_Y5)/12)+FT_AnnivDays+INT(MOD(BG50-FT_Y5,12)/FT_Int2)-IF(EDATE(AI50,FT_Y5)&lt;PolicyDate,FT_AnnivDays-1,0))),IF(AR50="PT",IF(BG50&lt;PT_First,0,1+INT((BG50-PT_First)/PT_Int)),0)),0)+IF(AND(AJ50&gt;=3,AM50&lt;=EOMONTH(AsOfDate,-1)),IF(AS50="FT",IF(BF50&lt;FT_First,0,IF(BF50&lt;FT_Y5,1+INT((BF50-FT_First)/FT_Int1),FT_PreY5+FT_PerYear*INT((BF50-FT_Y5)/12)+FT_AnnivDays+INT(MOD(BF50-FT_Y5,12)/FT_Int2)-IF(EDATE(AI50,FT_Y5)&lt;PolicyDate,FT_AnnivDays-1,0))),IF(AS50="PT",IF(BF50&lt;PT_First,0,1+INT((BF50-PT_First)/PT_Int)),0))-IF(AS50="FT",IF(BH50&lt;FT_First,0,IF(BH50&lt;FT_Y5,1+INT((BH50-FT_First)/FT_Int1),FT_PreY5+FT_PerYear*INT((BH50-FT_Y5)/12)+FT_AnnivDays+INT(MOD(BH50-FT_Y5,12)/FT_Int2)-IF(EDATE(AI50,FT_Y5)&lt;PolicyDate,FT_AnnivDays-1,0))),IF(AS50="PT",IF(BH50&lt;PT_First,0,1+INT((BH50-PT_First)/PT_Int)),0)),0))</f>
        <v/>
      </c>
      <c r="BJ50" s="16" t="str">
        <f aca="false">IF(AH50=0,"",IF(AT50="FT",IF(AU50&lt;FT_First,"",IF(AU50&lt;FT_Y5,FT_First+FT_Int1*INT((AU50-FT_First)/FT_Int1),FT_Y5+FT_Int2*INT((AU50-FT_Y5)/FT_Int2))),IF(AT50="PT",IF(AU50&lt;PT_First,"",PT_First+PT_Int*INT((AU50-PT_First)/PT_Int)),"")))</f>
        <v/>
      </c>
      <c r="BK50" s="16" t="str">
        <f aca="false">IF(AH50=0,"",IF((SchemeStart-1)&lt;AI50,-1,12*(YEAR((SchemeStart-1))-YEAR(AI50))+MONTH((SchemeStart-1))-MONTH(AI50)-IF(DAY((SchemeStart-1))&lt;MIN(DAY(AI50),DAY(EOMONTH((SchemeStart-1),0))),1,0)))</f>
        <v/>
      </c>
      <c r="BL50" s="16" t="str">
        <f aca="false">IF(AH50=0,"",IF(OR(AJ50&lt;2,AL50&gt;(SchemeStart-1)),BK50,IF((AL50-1)&lt;AI50,-1,12*(YEAR((AL50-1))-YEAR(AI50))+MONTH((AL50-1))-MONTH(AI50)-IF(DAY((AL50-1))&lt;MIN(DAY(AI50),DAY(EOMONTH((AL50-1),0))),1,0))))</f>
        <v/>
      </c>
      <c r="BM50" s="16" t="str">
        <f aca="false">IF(AH50=0,"",IF(OR(AJ50&lt;3,AM50&gt;(SchemeStart-1)),BK50,IF((AM50-1)&lt;AI50,-1,12*(YEAR((AM50-1))-YEAR(AI50))+MONTH((AM50-1))-MONTH(AI50)-IF(DAY((AM50-1))&lt;MIN(DAY(AI50),DAY(EOMONTH((AM50-1),0))),1,0))))</f>
        <v/>
      </c>
      <c r="BN50" s="16" t="str">
        <f aca="false">IF(AH50=0,"",IF(AQ50="FT",IF(BL50&lt;FT_First,0,IF(BL50&lt;FT_Y5,1+INT((BL50-FT_First)/FT_Int1),FT_PreY5+FT_PerYear*INT((BL50-FT_Y5)/12)+FT_AnnivDays+INT(MOD(BL50-FT_Y5,12)/FT_Int2)-IF(EDATE(AI50,FT_Y5)&lt;PolicyDate,FT_AnnivDays-1,0))),IF(AQ50="PT",IF(BL50&lt;PT_First,0,1+INT((BL50-PT_First)/PT_Int)),0))+IF(AND(AJ50&gt;=2,AL50&lt;=(SchemeStart-1)),IF(AR50="FT",IF(BM50&lt;FT_First,0,IF(BM50&lt;FT_Y5,1+INT((BM50-FT_First)/FT_Int1),FT_PreY5+FT_PerYear*INT((BM50-FT_Y5)/12)+FT_AnnivDays+INT(MOD(BM50-FT_Y5,12)/FT_Int2)-IF(EDATE(AI50,FT_Y5)&lt;PolicyDate,FT_AnnivDays-1,0))),IF(AR50="PT",IF(BM50&lt;PT_First,0,1+INT((BM50-PT_First)/PT_Int)),0))-IF(AR50="FT",IF(BL50&lt;FT_First,0,IF(BL50&lt;FT_Y5,1+INT((BL50-FT_First)/FT_Int1),FT_PreY5+FT_PerYear*INT((BL50-FT_Y5)/12)+FT_AnnivDays+INT(MOD(BL50-FT_Y5,12)/FT_Int2)-IF(EDATE(AI50,FT_Y5)&lt;PolicyDate,FT_AnnivDays-1,0))),IF(AR50="PT",IF(BL50&lt;PT_First,0,1+INT((BL50-PT_First)/PT_Int)),0)),0)+IF(AND(AJ50&gt;=3,AM50&lt;=(SchemeStart-1)),IF(AS50="FT",IF(BK50&lt;FT_First,0,IF(BK50&lt;FT_Y5,1+INT((BK50-FT_First)/FT_Int1),FT_PreY5+FT_PerYear*INT((BK50-FT_Y5)/12)+FT_AnnivDays+INT(MOD(BK50-FT_Y5,12)/FT_Int2)-IF(EDATE(AI50,FT_Y5)&lt;PolicyDate,FT_AnnivDays-1,0))),IF(AS50="PT",IF(BK50&lt;PT_First,0,1+INT((BK50-PT_First)/PT_Int)),0))-IF(AS50="FT",IF(BM50&lt;FT_First,0,IF(BM50&lt;FT_Y5,1+INT((BM50-FT_First)/FT_Int1),FT_PreY5+FT_PerYear*INT((BM50-FT_Y5)/12)+FT_AnnivDays+INT(MOD(BM50-FT_Y5,12)/FT_Int2)-IF(EDATE(AI50,FT_Y5)&lt;PolicyDate,FT_AnnivDays-1,0))),IF(AS50="PT",IF(BM50&lt;PT_First,0,1+INT((BM50-PT_First)/PT_Int)),0)),0))</f>
        <v/>
      </c>
      <c r="BO50" s="0" t="str">
        <f aca="false">IF(LEN($A50&amp;$B50)=0,"",$A50&amp;" "&amp;$B50)</f>
        <v/>
      </c>
    </row>
    <row r="51" customFormat="false" ht="15" hidden="false" customHeight="false" outlineLevel="0" collapsed="false">
      <c r="A51" s="12"/>
      <c r="B51" s="12"/>
      <c r="C51" s="12"/>
      <c r="D51" s="13"/>
      <c r="E51" s="14" t="str">
        <f aca="false">IF(OR(AH51=0,$D51=""),"",DATE(YEAR(AsOfDate)+IF(DATE(YEAR(AsOfDate),MONTH($D51),DAY($D51))&lt;=AsOfDate,1,0),MONTH($D51),DAY($D51)))</f>
        <v/>
      </c>
      <c r="F51" s="13"/>
      <c r="G51" s="13"/>
      <c r="H51" s="13"/>
      <c r="I51" s="13"/>
      <c r="J51" s="13"/>
      <c r="K51" s="14" t="str">
        <f aca="false">IF(AH51=0,"",DATE(YEAR(AsOfDate)+IF(DATE(YEAR(AsOfDate),MONTH(AI51),DAY(AI51))&lt;=AsOfDate,1,0),MONTH(AI51),DAY(AI51)))</f>
        <v/>
      </c>
      <c r="L51" s="15" t="str">
        <f aca="false">IF(AH51=0,"",ROUND((AsOfDate-AI51)/365.25,1))</f>
        <v/>
      </c>
      <c r="M51" s="16" t="str">
        <f aca="false">IF(AH51=0,"",IF(AsOfDate&lt;AI51,"-",DATEDIF(AI51,AsOfDate,"y")&amp;"y "&amp;DATEDIF(AI51,AsOfDate,"ym")&amp;"m "&amp;DATEDIF(AI51,AsOfDate,"md")&amp;"d"))</f>
        <v/>
      </c>
      <c r="N51" s="17" t="str">
        <f aca="false">IF(AH51=0,"",O51*HoursPerDay)</f>
        <v/>
      </c>
      <c r="O51" s="17" t="str">
        <f aca="false">IF(AH51=0,"",MAX(0,BA51-BN51))</f>
        <v/>
      </c>
      <c r="P51" s="18"/>
      <c r="Q51" s="16" t="str">
        <f aca="false">IF(AH51=0,"",IF(AJ51&lt;2,"",AN51&amp;" to "&amp;AO51&amp;" on "&amp;TEXT(AL51,"dd/mm/yyyy")&amp;IF(AL51&gt;AsOfDate," (future)",IF(AQ51=AR51,"",IF(AR51="None"," - STOPPED accruing",IF(AQ51="None"," - commencement for Bonus Leave"," - pathway changed"))))&amp;IF(AJ51&lt;3,"","; "&amp;AO51&amp;" to "&amp;AP51&amp;" on "&amp;TEXT(AM51,"dd/mm/yyyy")&amp;IF(AM51&gt;AsOfDate," (future)",IF(AR51=AS51,"",IF(AS51="None"," - STOPPED accruing",IF(AR51="None"," - commencement for Bonus Leave"," - pathway changed")))))))</f>
        <v/>
      </c>
      <c r="R51" s="16" t="str">
        <f aca="false">IF(AH51=0,"",IF(AT51="None",IF(O51&gt;0,"No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IF(AH51=0,"",IF(AT51="None","",EDATE(AI51,BC51)))</f>
        <v/>
      </c>
      <c r="T51" s="17" t="str">
        <f aca="false">IF(AH51=0,"",IF(NOT(LH_Ready),"",IF(AI51&gt;PFYDate,0,IF(LH_ColPeriod=0,W51-U51+V51,SUMIFS(INDEX(LH_Data,0,LH_ColAcc),INDEX(LH_Data,0,LH_ColFirst),$A51,INDEX(LH_Data,0,LH_ColSur),$B51,INDEX(LH_Data,0,LH_ColCat),BonusCat,INDEX(LH_Data,0,LH_ColPeriod),LH_OpenLabel)*UnitFactor))))</f>
        <v/>
      </c>
      <c r="U51" s="17" t="str">
        <f aca="false">IF(AH51=0,"",IF(NOT(LH_Ready),"",SUMIFS(INDEX(LH_Data,0,LH_ColAcc),INDEX(LH_Data,0,LH_ColFirst),$A51,INDEX(LH_Data,0,LH_ColSur),$B51,INDEX(LH_Data,0,LH_ColCat),BonusCat,INDEX(LH_Data,0,LH_ColStart),"&gt;="&amp;AI51)*UnitFactor))</f>
        <v/>
      </c>
      <c r="V51" s="17" t="str">
        <f aca="false">IF(AH51=0,"",IF(NOT(LH_Ready),"",SUMIFS(INDEX(LH_Data,0,LH_ColTaken),INDEX(LH_Data,0,LH_ColFirst),$A51,INDEX(LH_Data,0,LH_ColSur),$B51,INDEX(LH_Data,0,LH_ColCat),BonusCat,INDEX(LH_Data,0,LH_ColStart),"&gt;="&amp;AI51)*UnitFactor))</f>
        <v/>
      </c>
      <c r="W51" s="17" t="str">
        <f aca="false">IF(AH51=0,"",IF(NOT(LH_Ready),"",IF(BE51=0,0,INDEX(INDEX(LH_Data,0,LH_ColClose),BE51-1)*UnitFactor)))</f>
        <v/>
      </c>
      <c r="X51" s="17" t="str">
        <f aca="false">IF(AH51=0,"",(MAX(0,BA51-BN51)-MAX(0,BB51-BN51))*HoursPerDay)</f>
        <v/>
      </c>
      <c r="Y51" s="17" t="str">
        <f aca="false">IF(AH51=0,"",IF(NOT(LH_Ready),"",IF(BD51=0,N51,IF(PFYDate&lt;$F51,N51-N(T51)-N(U51),X51-N(U51)))))</f>
        <v/>
      </c>
      <c r="Z51" s="16" t="str">
        <f aca="false">IF(OR(AH51=0,Y51=""),"",IF(Y51&gt;0,"Yes","No"))</f>
        <v/>
      </c>
      <c r="AA51" s="16" t="str">
        <f aca="false">IF(AH51=0,IF(LEN($A51&amp;$B51)=0,"","FIX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month")&amp;IF(BD51=0,";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EH)",""),IF(AT51="None",R51,"Not yet - first day on "&amp;TEXT(S51,"dd/mm/yyyy")))))))))</f>
        <v/>
      </c>
      <c r="AB51" s="17" t="str">
        <f aca="false">IF(OR(AH51=0,T51=""),"",MAX(0,BB51-BN51)*HoursPerDay-T51)</f>
        <v/>
      </c>
      <c r="AC51" s="16" t="str">
        <f aca="false">IF(AH51=0,"",BD51)</f>
        <v/>
      </c>
      <c r="AD51" s="16" t="str">
        <f aca="false">IF(AH51=0,"",TRIM(IF(OR(ISTEXT($F51),ISTEXT($H51),ISTEXT($I51),ISTEXT($G51),ISTEXT($J51),ISTEXT($D51)),"A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J51&gt;=1,IF(AJ51&gt;=3,AP51,IF(AJ51=2,AO51,AN51))&lt;&gt;IF($C51="","",IF(OR(ISNUMBER(SEARCH("full",$C51)),UPPER(TRIM($C51))="FT",UPPER(TRIM($C51))="FTE"),"Full-Time",IF(OR(ISNUMBER(SEARCH("part",$C51)),UPPER(TRIM($C51))="PT",UPPER(TRIM($C51))="PTE"),"Part-Time",IF(OR(ISNUMBER(SEARCH("cas",$C51)),UPPER(TRIM($C51))="CAS"),"Casual","Unknown"))))),"EmploymentType does not match latest start date ("&amp;IF(AJ51&gt;=3,AP51,IF(AJ51=2,AO51,AN51))&amp;"). ","")&amp;IF(AND(AJ51&gt;=1,AK51&lt;&gt;$F51),"Earliest type date should equal StartDate. ","")&amp;IF(AND(AJ51&gt;=2,AK51=AL51),"Two types start on the same date. ","")&amp;IF(AND(OR(ISNUMBER(SEARCH("part",$C51)),UPPER(TRIM($C51))="PT",UPPER(TRIM($C51))="PTE"),$P51=""),"Part-time: enter PT Hrs/Week (blank = 24+). ","")))</f>
        <v/>
      </c>
      <c r="AE51" s="17" t="str">
        <f aca="false">IF(AH51=0,"",O51-MAX(0,BI51-BN51))</f>
        <v/>
      </c>
      <c r="AF51" s="14" t="str">
        <f aca="false">IF(OR(AH51=0,AE51="",N(AE51)=0,BJ51=""),"",EDATE(AI51,BJ51))</f>
        <v/>
      </c>
      <c r="AG51" s="12"/>
      <c r="AH51" s="16" t="n">
        <f aca="false">IF(OR(LEN($A51&amp;$B51)=0,$F51=""),0,1)</f>
        <v>0</v>
      </c>
      <c r="AI51" s="14" t="str">
        <f aca="false">IF(AH51=0,"",IF($J51&lt;&gt;"",$J51,IF(OR(CasualCounts="Yes",COUNT($G51:$I51)=0,COUNT($H51:$I51)=0),$F51,MIN($H51:$I51))))</f>
        <v/>
      </c>
      <c r="AJ51" s="16" t="str">
        <f aca="false">IF(AH51=0,"",COUNT($G51:$I51))</f>
        <v/>
      </c>
      <c r="AK51" s="14" t="str">
        <f aca="false">IF(AH51=0,"",IFERROR(SMALL($G51:$I51,1),""))</f>
        <v/>
      </c>
      <c r="AL51" s="14" t="str">
        <f aca="false">IF(AH51=0,"",IFERROR(SMALL($G51:$I51,2),""))</f>
        <v/>
      </c>
      <c r="AM51" s="14" t="str">
        <f aca="false">IF(AH51=0,"",IFERROR(SMALL($G51:$I51,3),""))</f>
        <v/>
      </c>
      <c r="AN51" s="16" t="str">
        <f aca="false">IF(AH51=0,"",IF(AK51="","",IF(AK51=$H51,"Part-Time",IF(AK51=$I51,"Full-Time","Casual"))))</f>
        <v/>
      </c>
      <c r="AO51" s="16" t="str">
        <f aca="false">IF(AH51=0,"",IF(AL51="","",IF(AL51=$H51,"Part-Time",IF(AL51=$I51,"Full-Time","Casual"))))</f>
        <v/>
      </c>
      <c r="AP51" s="16" t="str">
        <f aca="false">IF(AH51=0,"",IF(AM51="","",IF(AM51=$H51,"Part-Time",IF(AM51=$I51,"Full-Time","Casual"))))</f>
        <v/>
      </c>
      <c r="AQ51" s="16" t="str">
        <f aca="false">IF(AH51=0,"",IF(AJ51=0,IF(OR(ISNUMBER(SEARCH("full",$C51)),UPPER(TRIM($C51))="FT",UPPER(TRIM($C51))="FTE"),"FT",IF(AND(OR(ISNUMBER(SEARCH("part",$C51)),UPPER(TRIM($C51))="PT",UPPER(TRIM($C51))="PTE"),OR($P51="",N($P51)&gt;=PT_MinHours)),"PT","None")),IF(OR(ISNUMBER(SEARCH("full",AN51)),UPPER(TRIM(AN51))="FT",UPPER(TRIM(AN51))="FTE"),"FT",IF(AND(OR(ISNUMBER(SEARCH("part",AN51)),UPPER(TRIM(AN51))="PT",UPPER(TRIM(AN51))="PTE"),OR($P51="",N($P51)&gt;=PT_MinHours)),"PT","None"))))</f>
        <v/>
      </c>
      <c r="AR51" s="16" t="str">
        <f aca="false">IF(AH51=0,"",IF(AJ51&lt;2,"",IF(OR(ISNUMBER(SEARCH("full",AO51)),UPPER(TRIM(AO51))="FT",UPPER(TRIM(AO51))="FTE"),"FT",IF(AND(OR(ISNUMBER(SEARCH("part",AO51)),UPPER(TRIM(AO51))="PT",UPPER(TRIM(AO51))="PTE"),OR($P51="",N($P51)&gt;=PT_MinHours)),"PT","None"))))</f>
        <v/>
      </c>
      <c r="AS51" s="16" t="str">
        <f aca="false">IF(AH51=0,"",IF(AJ51&lt;3,"",IF(OR(ISNUMBER(SEARCH("full",AP51)),UPPER(TRIM(AP51))="FT",UPPER(TRIM(AP51))="FTE"),"FT",IF(AND(OR(ISNUMBER(SEARCH("part",AP51)),UPPER(TRIM(AP51))="PT",UPPER(TRIM(AP51))="PTE"),OR($P51="",N($P51)&gt;=PT_MinHours)),"PT","None"))))</f>
        <v/>
      </c>
      <c r="AT51" s="16" t="str">
        <f aca="false">IF(AH51=0,"",IF(AND(AJ51&gt;=3,AM51&lt;=AsOfDate),AS51,IF(AND(AJ51&gt;=2,AL51&lt;=AsOfDate),AR51,AQ51)))</f>
        <v/>
      </c>
      <c r="AU51" s="16" t="str">
        <f aca="false">IF(AH51=0,"",IF(AsOfDate&lt;AI51,-1,12*(YEAR(AsOfDate)-YEAR(AI51))+MONTH(AsOfDate)-MONTH(AI51)-IF(DAY(AsOfDate)&lt;MIN(DAY(AI51),DAY(EOMONTH(AsOfDate,0))),1,0)))</f>
        <v/>
      </c>
      <c r="AV51" s="16" t="str">
        <f aca="false">IF(AH51=0,"",IF(OR(AJ51&lt;2,AL51&gt;AsOfDate),AU51,IF((AL51-1)&lt;AI51,-1,12*(YEAR((AL51-1))-YEAR(AI51))+MONTH((AL51-1))-MONTH(AI51)-IF(DAY((AL51-1))&lt;MIN(DAY(AI51),DAY(EOMONTH((AL51-1),0))),1,0))))</f>
        <v/>
      </c>
      <c r="AW51" s="16" t="str">
        <f aca="false">IF(AH51=0,"",IF(OR(AJ51&lt;3,AM51&gt;AsOfDate),AU51,IF((AM51-1)&lt;AI51,-1,12*(YEAR((AM51-1))-YEAR(AI51))+MONTH((AM51-1))-MONTH(AI51)-IF(DAY((AM51-1))&lt;MIN(DAY(AI51),DAY(EOMONTH((AM51-1),0))),1,0))))</f>
        <v/>
      </c>
      <c r="AX51" s="16" t="str">
        <f aca="false">IF(AH51=0,"",IF(PFYDate&lt;AI51,-1,12*(YEAR(PFYDate)-YEAR(AI51))+MONTH(PFYDate)-MONTH(AI51)-IF(DAY(PFYDate)&lt;MIN(DAY(AI51),DAY(EOMONTH(PFYDate,0))),1,0)))</f>
        <v/>
      </c>
      <c r="AY51" s="16" t="str">
        <f aca="false">IF(AH51=0,"",IF(OR(AJ51&lt;2,AL51&gt;PFYDate),AX51,IF((AL51-1)&lt;AI51,-1,12*(YEAR((AL51-1))-YEAR(AI51))+MONTH((AL51-1))-MONTH(AI51)-IF(DAY((AL51-1))&lt;MIN(DAY(AI51),DAY(EOMONTH((AL51-1),0))),1,0))))</f>
        <v/>
      </c>
      <c r="AZ51" s="16" t="str">
        <f aca="false">IF(AH51=0,"",IF(OR(AJ51&lt;3,AM51&gt;PFYDate),AX51,IF((AM51-1)&lt;AI51,-1,12*(YEAR((AM51-1))-YEAR(AI51))+MONTH((AM51-1))-MONTH(AI51)-IF(DAY((AM51-1))&lt;MIN(DAY(AI51),DAY(EOMONTH((AM51-1),0))),1,0))))</f>
        <v/>
      </c>
      <c r="BA51" s="16" t="str">
        <f aca="false">IF(AH51=0,"",IF(AQ51="FT",IF(AV51&lt;FT_First,0,IF(AV51&lt;FT_Y5,1+INT((AV51-FT_First)/FT_Int1),FT_PreY5+FT_PerYear*INT((AV51-FT_Y5)/12)+FT_AnnivDays+INT(MOD(AV51-FT_Y5,12)/FT_Int2)-IF(EDATE(AI51,FT_Y5)&lt;PolicyDate,FT_AnnivDays-1,0))),IF(AQ51="PT",IF(AV51&lt;PT_First,0,1+INT((AV51-PT_First)/PT_Int)),0))+IF(AND(AJ51&gt;=2,AL51&lt;=AsOfDate),IF(AR51="FT",IF(AW51&lt;FT_First,0,IF(AW51&lt;FT_Y5,1+INT((AW51-FT_First)/FT_Int1),FT_PreY5+FT_PerYear*INT((AW51-FT_Y5)/12)+FT_AnnivDays+INT(MOD(AW51-FT_Y5,12)/FT_Int2)-IF(EDATE(AI51,FT_Y5)&lt;PolicyDate,FT_AnnivDays-1,0))),IF(AR51="PT",IF(AW51&lt;PT_First,0,1+INT((AW51-PT_First)/PT_Int)),0))-IF(AR51="FT",IF(AV51&lt;FT_First,0,IF(AV51&lt;FT_Y5,1+INT((AV51-FT_First)/FT_Int1),FT_PreY5+FT_PerYear*INT((AV51-FT_Y5)/12)+FT_AnnivDays+INT(MOD(AV51-FT_Y5,12)/FT_Int2)-IF(EDATE(AI51,FT_Y5)&lt;PolicyDate,FT_AnnivDays-1,0))),IF(AR51="PT",IF(AV51&lt;PT_First,0,1+INT((AV51-PT_First)/PT_Int)),0)),0)+IF(AND(AJ51&gt;=3,AM51&lt;=AsOfDate),IF(AS51="FT",IF(AU51&lt;FT_First,0,IF(AU51&lt;FT_Y5,1+INT((AU51-FT_First)/FT_Int1),FT_PreY5+FT_PerYear*INT((AU51-FT_Y5)/12)+FT_AnnivDays+INT(MOD(AU51-FT_Y5,12)/FT_Int2)-IF(EDATE(AI51,FT_Y5)&lt;PolicyDate,FT_AnnivDays-1,0))),IF(AS51="PT",IF(AU51&lt;PT_First,0,1+INT((AU51-PT_First)/PT_Int)),0))-IF(AS51="FT",IF(AW51&lt;FT_First,0,IF(AW51&lt;FT_Y5,1+INT((AW51-FT_First)/FT_Int1),FT_PreY5+FT_PerYear*INT((AW51-FT_Y5)/12)+FT_AnnivDays+INT(MOD(AW51-FT_Y5,12)/FT_Int2)-IF(EDATE(AI51,FT_Y5)&lt;PolicyDate,FT_AnnivDays-1,0))),IF(AS51="PT",IF(AW51&lt;PT_First,0,1+INT((AW51-PT_First)/PT_Int)),0)),0))</f>
        <v/>
      </c>
      <c r="BB51" s="16" t="str">
        <f aca="false">IF(AH51=0,"",IF(AQ51="FT",IF(AY51&lt;FT_First,0,IF(AY51&lt;FT_Y5,1+INT((AY51-FT_First)/FT_Int1),FT_PreY5+FT_PerYear*INT((AY51-FT_Y5)/12)+FT_AnnivDays+INT(MOD(AY51-FT_Y5,12)/FT_Int2)-IF(EDATE(AI51,FT_Y5)&lt;PolicyDate,FT_AnnivDays-1,0))),IF(AQ51="PT",IF(AY51&lt;PT_First,0,1+INT((AY51-PT_First)/PT_Int)),0))+IF(AND(AJ51&gt;=2,AL51&lt;=PFYDate),IF(AR51="FT",IF(AZ51&lt;FT_First,0,IF(AZ51&lt;FT_Y5,1+INT((AZ51-FT_First)/FT_Int1),FT_PreY5+FT_PerYear*INT((AZ51-FT_Y5)/12)+FT_AnnivDays+INT(MOD(AZ51-FT_Y5,12)/FT_Int2)-IF(EDATE(AI51,FT_Y5)&lt;PolicyDate,FT_AnnivDays-1,0))),IF(AR51="PT",IF(AZ51&lt;PT_First,0,1+INT((AZ51-PT_First)/PT_Int)),0))-IF(AR51="FT",IF(AY51&lt;FT_First,0,IF(AY51&lt;FT_Y5,1+INT((AY51-FT_First)/FT_Int1),FT_PreY5+FT_PerYear*INT((AY51-FT_Y5)/12)+FT_AnnivDays+INT(MOD(AY51-FT_Y5,12)/FT_Int2)-IF(EDATE(AI51,FT_Y5)&lt;PolicyDate,FT_AnnivDays-1,0))),IF(AR51="PT",IF(AY51&lt;PT_First,0,1+INT((AY51-PT_First)/PT_Int)),0)),0)+IF(AND(AJ51&gt;=3,AM51&lt;=PFYDate),IF(AS51="FT",IF(AX51&lt;FT_First,0,IF(AX51&lt;FT_Y5,1+INT((AX51-FT_First)/FT_Int1),FT_PreY5+FT_PerYear*INT((AX51-FT_Y5)/12)+FT_AnnivDays+INT(MOD(AX51-FT_Y5,12)/FT_Int2)-IF(EDATE(AI51,FT_Y5)&lt;PolicyDate,FT_AnnivDays-1,0))),IF(AS51="PT",IF(AX51&lt;PT_First,0,1+INT((AX51-PT_First)/PT_Int)),0))-IF(AS51="FT",IF(AZ51&lt;FT_First,0,IF(AZ51&lt;FT_Y5,1+INT((AZ51-FT_First)/FT_Int1),FT_PreY5+FT_PerYear*INT((AZ51-FT_Y5)/12)+FT_AnnivDays+INT(MOD(AZ51-FT_Y5,12)/FT_Int2)-IF(EDATE(AI51,FT_Y5)&lt;PolicyDate,FT_AnnivDays-1,0))),IF(AS51="PT",IF(AZ51&lt;PT_First,0,1+INT((AZ51-PT_First)/PT_Int)),0)),0))</f>
        <v/>
      </c>
      <c r="BC51" s="16" t="str">
        <f aca="false">IF(AH51=0,"",IF(AT51="FT",IF(AU51&lt;FT_First,FT_First,IF(AU51&lt;FT_Y5,MIN(FT_Y5,FT_First+FT_Int1*(INT((AU51-FT_First)/FT_Int1)+1)),FT_Y5+12*INT((AU51-FT_Y5)/12)+FT_Int2*(INT(MOD(AU51-FT_Y5,12)/FT_Int2)+1))),IF(AT51="PT",IF(AU51&lt;PT_First,PT_First,PT_First+PT_Int*(INT((AU51-PT_First)/PT_Int)+1)),"")))</f>
        <v/>
      </c>
      <c r="BD51" s="16" t="str">
        <f aca="false">IF(AH51=0,"",IF(NOT(LH_Ready),0,COUNTIFS(INDEX(LH_Data,0,LH_ColFirst),$A51,INDEX(LH_Data,0,LH_ColSur),$B51,INDEX(LH_Data,0,LH_ColCat),BonusCat)))</f>
        <v/>
      </c>
      <c r="BE51" s="16" t="str">
        <f aca="false">IF(AH51=0,"",IF(OR(NOT(LH_Ready),BD51=0),0,SUMPRODUCT(MAX((INDEX(LH_Data,0,LH_ColFirst)=$A51)*(INDEX(LH_Data,0,LH_ColSur)=$B51)*(INDEX(LH_Data,0,LH_ColCat)=BonusCat)*ROW(LH_Data)))))</f>
        <v/>
      </c>
      <c r="BF51" s="16" t="str">
        <f aca="false">IF(AH51=0,"",IF(EOMONTH(AsOfDate,-1)&lt;AI51,-1,12*(YEAR(EOMONTH(AsOfDate,-1))-YEAR(AI51))+MONTH(EOMONTH(AsOfDate,-1))-MONTH(AI51)-IF(DAY(EOMONTH(AsOfDate,-1))&lt;MIN(DAY(AI51),DAY(EOMONTH(EOMONTH(AsOfDate,-1),0))),1,0)))</f>
        <v/>
      </c>
      <c r="BG51" s="16" t="str">
        <f aca="false">IF(AH51=0,"",IF(OR(AJ51&lt;2,AL51&gt;EOMONTH(AsOfDate,-1)),BF51,IF((AL51-1)&lt;AI51,-1,12*(YEAR((AL51-1))-YEAR(AI51))+MONTH((AL51-1))-MONTH(AI51)-IF(DAY((AL51-1))&lt;MIN(DAY(AI51),DAY(EOMONTH((AL51-1),0))),1,0))))</f>
        <v/>
      </c>
      <c r="BH51" s="16" t="str">
        <f aca="false">IF(AH51=0,"",IF(OR(AJ51&lt;3,AM51&gt;EOMONTH(AsOfDate,-1)),BF51,IF((AM51-1)&lt;AI51,-1,12*(YEAR((AM51-1))-YEAR(AI51))+MONTH((AM51-1))-MONTH(AI51)-IF(DAY((AM51-1))&lt;MIN(DAY(AI51),DAY(EOMONTH((AM51-1),0))),1,0))))</f>
        <v/>
      </c>
      <c r="BI51" s="16" t="str">
        <f aca="false">IF(AH51=0,"",IF(AQ51="FT",IF(BG51&lt;FT_First,0,IF(BG51&lt;FT_Y5,1+INT((BG51-FT_First)/FT_Int1),FT_PreY5+FT_PerYear*INT((BG51-FT_Y5)/12)+FT_AnnivDays+INT(MOD(BG51-FT_Y5,12)/FT_Int2)-IF(EDATE(AI51,FT_Y5)&lt;PolicyDate,FT_AnnivDays-1,0))),IF(AQ51="PT",IF(BG51&lt;PT_First,0,1+INT((BG51-PT_First)/PT_Int)),0))+IF(AND(AJ51&gt;=2,AL51&lt;=EOMONTH(AsOfDate,-1)),IF(AR51="FT",IF(BH51&lt;FT_First,0,IF(BH51&lt;FT_Y5,1+INT((BH51-FT_First)/FT_Int1),FT_PreY5+FT_PerYear*INT((BH51-FT_Y5)/12)+FT_AnnivDays+INT(MOD(BH51-FT_Y5,12)/FT_Int2)-IF(EDATE(AI51,FT_Y5)&lt;PolicyDate,FT_AnnivDays-1,0))),IF(AR51="PT",IF(BH51&lt;PT_First,0,1+INT((BH51-PT_First)/PT_Int)),0))-IF(AR51="FT",IF(BG51&lt;FT_First,0,IF(BG51&lt;FT_Y5,1+INT((BG51-FT_First)/FT_Int1),FT_PreY5+FT_PerYear*INT((BG51-FT_Y5)/12)+FT_AnnivDays+INT(MOD(BG51-FT_Y5,12)/FT_Int2)-IF(EDATE(AI51,FT_Y5)&lt;PolicyDate,FT_AnnivDays-1,0))),IF(AR51="PT",IF(BG51&lt;PT_First,0,1+INT((BG51-PT_First)/PT_Int)),0)),0)+IF(AND(AJ51&gt;=3,AM51&lt;=EOMONTH(AsOfDate,-1)),IF(AS51="FT",IF(BF51&lt;FT_First,0,IF(BF51&lt;FT_Y5,1+INT((BF51-FT_First)/FT_Int1),FT_PreY5+FT_PerYear*INT((BF51-FT_Y5)/12)+FT_AnnivDays+INT(MOD(BF51-FT_Y5,12)/FT_Int2)-IF(EDATE(AI51,FT_Y5)&lt;PolicyDate,FT_AnnivDays-1,0))),IF(AS51="PT",IF(BF51&lt;PT_First,0,1+INT((BF51-PT_First)/PT_Int)),0))-IF(AS51="FT",IF(BH51&lt;FT_First,0,IF(BH51&lt;FT_Y5,1+INT((BH51-FT_First)/FT_Int1),FT_PreY5+FT_PerYear*INT((BH51-FT_Y5)/12)+FT_AnnivDays+INT(MOD(BH51-FT_Y5,12)/FT_Int2)-IF(EDATE(AI51,FT_Y5)&lt;PolicyDate,FT_AnnivDays-1,0))),IF(AS51="PT",IF(BH51&lt;PT_First,0,1+INT((BH51-PT_First)/PT_Int)),0)),0))</f>
        <v/>
      </c>
      <c r="BJ51" s="16" t="str">
        <f aca="false">IF(AH51=0,"",IF(AT51="FT",IF(AU51&lt;FT_First,"",IF(AU51&lt;FT_Y5,FT_First+FT_Int1*INT((AU51-FT_First)/FT_Int1),FT_Y5+FT_Int2*INT((AU51-FT_Y5)/FT_Int2))),IF(AT51="PT",IF(AU51&lt;PT_First,"",PT_First+PT_Int*INT((AU51-PT_First)/PT_Int)),"")))</f>
        <v/>
      </c>
      <c r="BK51" s="16" t="str">
        <f aca="false">IF(AH51=0,"",IF((SchemeStart-1)&lt;AI51,-1,12*(YEAR((SchemeStart-1))-YEAR(AI51))+MONTH((SchemeStart-1))-MONTH(AI51)-IF(DAY((SchemeStart-1))&lt;MIN(DAY(AI51),DAY(EOMONTH((SchemeStart-1),0))),1,0)))</f>
        <v/>
      </c>
      <c r="BL51" s="16" t="str">
        <f aca="false">IF(AH51=0,"",IF(OR(AJ51&lt;2,AL51&gt;(SchemeStart-1)),BK51,IF((AL51-1)&lt;AI51,-1,12*(YEAR((AL51-1))-YEAR(AI51))+MONTH((AL51-1))-MONTH(AI51)-IF(DAY((AL51-1))&lt;MIN(DAY(AI51),DAY(EOMONTH((AL51-1),0))),1,0))))</f>
        <v/>
      </c>
      <c r="BM51" s="16" t="str">
        <f aca="false">IF(AH51=0,"",IF(OR(AJ51&lt;3,AM51&gt;(SchemeStart-1)),BK51,IF((AM51-1)&lt;AI51,-1,12*(YEAR((AM51-1))-YEAR(AI51))+MONTH((AM51-1))-MONTH(AI51)-IF(DAY((AM51-1))&lt;MIN(DAY(AI51),DAY(EOMONTH((AM51-1),0))),1,0))))</f>
        <v/>
      </c>
      <c r="BN51" s="16" t="str">
        <f aca="false">IF(AH51=0,"",IF(AQ51="FT",IF(BL51&lt;FT_First,0,IF(BL51&lt;FT_Y5,1+INT((BL51-FT_First)/FT_Int1),FT_PreY5+FT_PerYear*INT((BL51-FT_Y5)/12)+FT_AnnivDays+INT(MOD(BL51-FT_Y5,12)/FT_Int2)-IF(EDATE(AI51,FT_Y5)&lt;PolicyDate,FT_AnnivDays-1,0))),IF(AQ51="PT",IF(BL51&lt;PT_First,0,1+INT((BL51-PT_First)/PT_Int)),0))+IF(AND(AJ51&gt;=2,AL51&lt;=(SchemeStart-1)),IF(AR51="FT",IF(BM51&lt;FT_First,0,IF(BM51&lt;FT_Y5,1+INT((BM51-FT_First)/FT_Int1),FT_PreY5+FT_PerYear*INT((BM51-FT_Y5)/12)+FT_AnnivDays+INT(MOD(BM51-FT_Y5,12)/FT_Int2)-IF(EDATE(AI51,FT_Y5)&lt;PolicyDate,FT_AnnivDays-1,0))),IF(AR51="PT",IF(BM51&lt;PT_First,0,1+INT((BM51-PT_First)/PT_Int)),0))-IF(AR51="FT",IF(BL51&lt;FT_First,0,IF(BL51&lt;FT_Y5,1+INT((BL51-FT_First)/FT_Int1),FT_PreY5+FT_PerYear*INT((BL51-FT_Y5)/12)+FT_AnnivDays+INT(MOD(BL51-FT_Y5,12)/FT_Int2)-IF(EDATE(AI51,FT_Y5)&lt;PolicyDate,FT_AnnivDays-1,0))),IF(AR51="PT",IF(BL51&lt;PT_First,0,1+INT((BL51-PT_First)/PT_Int)),0)),0)+IF(AND(AJ51&gt;=3,AM51&lt;=(SchemeStart-1)),IF(AS51="FT",IF(BK51&lt;FT_First,0,IF(BK51&lt;FT_Y5,1+INT((BK51-FT_First)/FT_Int1),FT_PreY5+FT_PerYear*INT((BK51-FT_Y5)/12)+FT_AnnivDays+INT(MOD(BK51-FT_Y5,12)/FT_Int2)-IF(EDATE(AI51,FT_Y5)&lt;PolicyDate,FT_AnnivDays-1,0))),IF(AS51="PT",IF(BK51&lt;PT_First,0,1+INT((BK51-PT_First)/PT_Int)),0))-IF(AS51="FT",IF(BM51&lt;FT_First,0,IF(BM51&lt;FT_Y5,1+INT((BM51-FT_First)/FT_Int1),FT_PreY5+FT_PerYear*INT((BM51-FT_Y5)/12)+FT_AnnivDays+INT(MOD(BM51-FT_Y5,12)/FT_Int2)-IF(EDATE(AI51,FT_Y5)&lt;PolicyDate,FT_AnnivDays-1,0))),IF(AS51="PT",IF(BM51&lt;PT_First,0,1+INT((BM51-PT_First)/PT_Int)),0)),0))</f>
        <v/>
      </c>
      <c r="BO51" s="0" t="str">
        <f aca="false">IF(LEN($A51&amp;$B51)=0,"",$A51&amp;" "&amp;$B51)</f>
        <v/>
      </c>
    </row>
    <row r="52" customFormat="false" ht="15" hidden="false" customHeight="false" outlineLevel="0" collapsed="false">
      <c r="A52" s="12"/>
      <c r="B52" s="12"/>
      <c r="C52" s="12"/>
      <c r="D52" s="13"/>
      <c r="E52" s="14" t="str">
        <f aca="false">IF(OR(AH52=0,$D52=""),"",DATE(YEAR(AsOfDate)+IF(DATE(YEAR(AsOfDate),MONTH($D52),DAY($D52))&lt;=AsOfDate,1,0),MONTH($D52),DAY($D52)))</f>
        <v/>
      </c>
      <c r="F52" s="13"/>
      <c r="G52" s="13"/>
      <c r="H52" s="13"/>
      <c r="I52" s="13"/>
      <c r="J52" s="13"/>
      <c r="K52" s="14" t="str">
        <f aca="false">IF(AH52=0,"",DATE(YEAR(AsOfDate)+IF(DATE(YEAR(AsOfDate),MONTH(AI52),DAY(AI52))&lt;=AsOfDate,1,0),MONTH(AI52),DAY(AI52)))</f>
        <v/>
      </c>
      <c r="L52" s="15" t="str">
        <f aca="false">IF(AH52=0,"",ROUND((AsOfDate-AI52)/365.25,1))</f>
        <v/>
      </c>
      <c r="M52" s="16" t="str">
        <f aca="false">IF(AH52=0,"",IF(AsOfDate&lt;AI52,"-",DATEDIF(AI52,AsOfDate,"y")&amp;"y "&amp;DATEDIF(AI52,AsOfDate,"ym")&amp;"m "&amp;DATEDIF(AI52,AsOfDate,"md")&amp;"d"))</f>
        <v/>
      </c>
      <c r="N52" s="17" t="str">
        <f aca="false">IF(AH52=0,"",O52*HoursPerDay)</f>
        <v/>
      </c>
      <c r="O52" s="17" t="str">
        <f aca="false">IF(AH52=0,"",MAX(0,BA52-BN52))</f>
        <v/>
      </c>
      <c r="P52" s="18"/>
      <c r="Q52" s="16" t="str">
        <f aca="false">IF(AH52=0,"",IF(AJ52&lt;2,"",AN52&amp;" to "&amp;AO52&amp;" on "&amp;TEXT(AL52,"dd/mm/yyyy")&amp;IF(AL52&gt;AsOfDate," (future)",IF(AQ52=AR52,"",IF(AR52="None"," - STOPPED accruing",IF(AQ52="None"," - commencement for Bonus Leave"," - pathway changed"))))&amp;IF(AJ52&lt;3,"","; "&amp;AO52&amp;" to "&amp;AP52&amp;" on "&amp;TEXT(AM52,"dd/mm/yyyy")&amp;IF(AM52&gt;AsOfDate," (future)",IF(AR52=AS52,"",IF(AS52="None"," - STOPPED accruing",IF(AR52="None"," - commencement for Bonus Leave"," - pathway changed")))))))</f>
        <v/>
      </c>
      <c r="R52" s="16" t="str">
        <f aca="false">IF(AH52=0,"",IF(AT52="None",IF(O52&gt;0,"No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IF(AH52=0,"",IF(AT52="None","",EDATE(AI52,BC52)))</f>
        <v/>
      </c>
      <c r="T52" s="17" t="str">
        <f aca="false">IF(AH52=0,"",IF(NOT(LH_Ready),"",IF(AI52&gt;PFYDate,0,IF(LH_ColPeriod=0,W52-U52+V52,SUMIFS(INDEX(LH_Data,0,LH_ColAcc),INDEX(LH_Data,0,LH_ColFirst),$A52,INDEX(LH_Data,0,LH_ColSur),$B52,INDEX(LH_Data,0,LH_ColCat),BonusCat,INDEX(LH_Data,0,LH_ColPeriod),LH_OpenLabel)*UnitFactor))))</f>
        <v/>
      </c>
      <c r="U52" s="17" t="str">
        <f aca="false">IF(AH52=0,"",IF(NOT(LH_Ready),"",SUMIFS(INDEX(LH_Data,0,LH_ColAcc),INDEX(LH_Data,0,LH_ColFirst),$A52,INDEX(LH_Data,0,LH_ColSur),$B52,INDEX(LH_Data,0,LH_ColCat),BonusCat,INDEX(LH_Data,0,LH_ColStart),"&gt;="&amp;AI52)*UnitFactor))</f>
        <v/>
      </c>
      <c r="V52" s="17" t="str">
        <f aca="false">IF(AH52=0,"",IF(NOT(LH_Ready),"",SUMIFS(INDEX(LH_Data,0,LH_ColTaken),INDEX(LH_Data,0,LH_ColFirst),$A52,INDEX(LH_Data,0,LH_ColSur),$B52,INDEX(LH_Data,0,LH_ColCat),BonusCat,INDEX(LH_Data,0,LH_ColStart),"&gt;="&amp;AI52)*UnitFactor))</f>
        <v/>
      </c>
      <c r="W52" s="17" t="str">
        <f aca="false">IF(AH52=0,"",IF(NOT(LH_Ready),"",IF(BE52=0,0,INDEX(INDEX(LH_Data,0,LH_ColClose),BE52-1)*UnitFactor)))</f>
        <v/>
      </c>
      <c r="X52" s="17" t="str">
        <f aca="false">IF(AH52=0,"",(MAX(0,BA52-BN52)-MAX(0,BB52-BN52))*HoursPerDay)</f>
        <v/>
      </c>
      <c r="Y52" s="17" t="str">
        <f aca="false">IF(AH52=0,"",IF(NOT(LH_Ready),"",IF(BD52=0,N52,IF(PFYDate&lt;$F52,N52-N(T52)-N(U52),X52-N(U52)))))</f>
        <v/>
      </c>
      <c r="Z52" s="16" t="str">
        <f aca="false">IF(OR(AH52=0,Y52=""),"",IF(Y52&gt;0,"Yes","No"))</f>
        <v/>
      </c>
      <c r="AA52" s="16" t="str">
        <f aca="false">IF(AH52=0,IF(LEN($A52&amp;$B52)=0,"","FIX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month")&amp;IF(BD52=0,";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EH)",""),IF(AT52="None",R52,"Not yet - first day on "&amp;TEXT(S52,"dd/mm/yyyy")))))))))</f>
        <v/>
      </c>
      <c r="AB52" s="17" t="str">
        <f aca="false">IF(OR(AH52=0,T52=""),"",MAX(0,BB52-BN52)*HoursPerDay-T52)</f>
        <v/>
      </c>
      <c r="AC52" s="16" t="str">
        <f aca="false">IF(AH52=0,"",BD52)</f>
        <v/>
      </c>
      <c r="AD52" s="16" t="str">
        <f aca="false">IF(AH52=0,"",TRIM(IF(OR(ISTEXT($F52),ISTEXT($H52),ISTEXT($I52),ISTEXT($G52),ISTEXT($J52),ISTEXT($D52)),"A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J52&gt;=1,IF(AJ52&gt;=3,AP52,IF(AJ52=2,AO52,AN52))&lt;&gt;IF($C52="","",IF(OR(ISNUMBER(SEARCH("full",$C52)),UPPER(TRIM($C52))="FT",UPPER(TRIM($C52))="FTE"),"Full-Time",IF(OR(ISNUMBER(SEARCH("part",$C52)),UPPER(TRIM($C52))="PT",UPPER(TRIM($C52))="PTE"),"Part-Time",IF(OR(ISNUMBER(SEARCH("cas",$C52)),UPPER(TRIM($C52))="CAS"),"Casual","Unknown"))))),"EmploymentType does not match latest start date ("&amp;IF(AJ52&gt;=3,AP52,IF(AJ52=2,AO52,AN52))&amp;"). ","")&amp;IF(AND(AJ52&gt;=1,AK52&lt;&gt;$F52),"Earliest type date should equal StartDate. ","")&amp;IF(AND(AJ52&gt;=2,AK52=AL52),"Two types start on the same date. ","")&amp;IF(AND(OR(ISNUMBER(SEARCH("part",$C52)),UPPER(TRIM($C52))="PT",UPPER(TRIM($C52))="PTE"),$P52=""),"Part-time: enter PT Hrs/Week (blank = 24+). ","")))</f>
        <v/>
      </c>
      <c r="AE52" s="17" t="str">
        <f aca="false">IF(AH52=0,"",O52-MAX(0,BI52-BN52))</f>
        <v/>
      </c>
      <c r="AF52" s="14" t="str">
        <f aca="false">IF(OR(AH52=0,AE52="",N(AE52)=0,BJ52=""),"",EDATE(AI52,BJ52))</f>
        <v/>
      </c>
      <c r="AG52" s="12"/>
      <c r="AH52" s="16" t="n">
        <f aca="false">IF(OR(LEN($A52&amp;$B52)=0,$F52=""),0,1)</f>
        <v>0</v>
      </c>
      <c r="AI52" s="14" t="str">
        <f aca="false">IF(AH52=0,"",IF($J52&lt;&gt;"",$J52,IF(OR(CasualCounts="Yes",COUNT($G52:$I52)=0,COUNT($H52:$I52)=0),$F52,MIN($H52:$I52))))</f>
        <v/>
      </c>
      <c r="AJ52" s="16" t="str">
        <f aca="false">IF(AH52=0,"",COUNT($G52:$I52))</f>
        <v/>
      </c>
      <c r="AK52" s="14" t="str">
        <f aca="false">IF(AH52=0,"",IFERROR(SMALL($G52:$I52,1),""))</f>
        <v/>
      </c>
      <c r="AL52" s="14" t="str">
        <f aca="false">IF(AH52=0,"",IFERROR(SMALL($G52:$I52,2),""))</f>
        <v/>
      </c>
      <c r="AM52" s="14" t="str">
        <f aca="false">IF(AH52=0,"",IFERROR(SMALL($G52:$I52,3),""))</f>
        <v/>
      </c>
      <c r="AN52" s="16" t="str">
        <f aca="false">IF(AH52=0,"",IF(AK52="","",IF(AK52=$H52,"Part-Time",IF(AK52=$I52,"Full-Time","Casual"))))</f>
        <v/>
      </c>
      <c r="AO52" s="16" t="str">
        <f aca="false">IF(AH52=0,"",IF(AL52="","",IF(AL52=$H52,"Part-Time",IF(AL52=$I52,"Full-Time","Casual"))))</f>
        <v/>
      </c>
      <c r="AP52" s="16" t="str">
        <f aca="false">IF(AH52=0,"",IF(AM52="","",IF(AM52=$H52,"Part-Time",IF(AM52=$I52,"Full-Time","Casual"))))</f>
        <v/>
      </c>
      <c r="AQ52" s="16" t="str">
        <f aca="false">IF(AH52=0,"",IF(AJ52=0,IF(OR(ISNUMBER(SEARCH("full",$C52)),UPPER(TRIM($C52))="FT",UPPER(TRIM($C52))="FTE"),"FT",IF(AND(OR(ISNUMBER(SEARCH("part",$C52)),UPPER(TRIM($C52))="PT",UPPER(TRIM($C52))="PTE"),OR($P52="",N($P52)&gt;=PT_MinHours)),"PT","None")),IF(OR(ISNUMBER(SEARCH("full",AN52)),UPPER(TRIM(AN52))="FT",UPPER(TRIM(AN52))="FTE"),"FT",IF(AND(OR(ISNUMBER(SEARCH("part",AN52)),UPPER(TRIM(AN52))="PT",UPPER(TRIM(AN52))="PTE"),OR($P52="",N($P52)&gt;=PT_MinHours)),"PT","None"))))</f>
        <v/>
      </c>
      <c r="AR52" s="16" t="str">
        <f aca="false">IF(AH52=0,"",IF(AJ52&lt;2,"",IF(OR(ISNUMBER(SEARCH("full",AO52)),UPPER(TRIM(AO52))="FT",UPPER(TRIM(AO52))="FTE"),"FT",IF(AND(OR(ISNUMBER(SEARCH("part",AO52)),UPPER(TRIM(AO52))="PT",UPPER(TRIM(AO52))="PTE"),OR($P52="",N($P52)&gt;=PT_MinHours)),"PT","None"))))</f>
        <v/>
      </c>
      <c r="AS52" s="16" t="str">
        <f aca="false">IF(AH52=0,"",IF(AJ52&lt;3,"",IF(OR(ISNUMBER(SEARCH("full",AP52)),UPPER(TRIM(AP52))="FT",UPPER(TRIM(AP52))="FTE"),"FT",IF(AND(OR(ISNUMBER(SEARCH("part",AP52)),UPPER(TRIM(AP52))="PT",UPPER(TRIM(AP52))="PTE"),OR($P52="",N($P52)&gt;=PT_MinHours)),"PT","None"))))</f>
        <v/>
      </c>
      <c r="AT52" s="16" t="str">
        <f aca="false">IF(AH52=0,"",IF(AND(AJ52&gt;=3,AM52&lt;=AsOfDate),AS52,IF(AND(AJ52&gt;=2,AL52&lt;=AsOfDate),AR52,AQ52)))</f>
        <v/>
      </c>
      <c r="AU52" s="16" t="str">
        <f aca="false">IF(AH52=0,"",IF(AsOfDate&lt;AI52,-1,12*(YEAR(AsOfDate)-YEAR(AI52))+MONTH(AsOfDate)-MONTH(AI52)-IF(DAY(AsOfDate)&lt;MIN(DAY(AI52),DAY(EOMONTH(AsOfDate,0))),1,0)))</f>
        <v/>
      </c>
      <c r="AV52" s="16" t="str">
        <f aca="false">IF(AH52=0,"",IF(OR(AJ52&lt;2,AL52&gt;AsOfDate),AU52,IF((AL52-1)&lt;AI52,-1,12*(YEAR((AL52-1))-YEAR(AI52))+MONTH((AL52-1))-MONTH(AI52)-IF(DAY((AL52-1))&lt;MIN(DAY(AI52),DAY(EOMONTH((AL52-1),0))),1,0))))</f>
        <v/>
      </c>
      <c r="AW52" s="16" t="str">
        <f aca="false">IF(AH52=0,"",IF(OR(AJ52&lt;3,AM52&gt;AsOfDate),AU52,IF((AM52-1)&lt;AI52,-1,12*(YEAR((AM52-1))-YEAR(AI52))+MONTH((AM52-1))-MONTH(AI52)-IF(DAY((AM52-1))&lt;MIN(DAY(AI52),DAY(EOMONTH((AM52-1),0))),1,0))))</f>
        <v/>
      </c>
      <c r="AX52" s="16" t="str">
        <f aca="false">IF(AH52=0,"",IF(PFYDate&lt;AI52,-1,12*(YEAR(PFYDate)-YEAR(AI52))+MONTH(PFYDate)-MONTH(AI52)-IF(DAY(PFYDate)&lt;MIN(DAY(AI52),DAY(EOMONTH(PFYDate,0))),1,0)))</f>
        <v/>
      </c>
      <c r="AY52" s="16" t="str">
        <f aca="false">IF(AH52=0,"",IF(OR(AJ52&lt;2,AL52&gt;PFYDate),AX52,IF((AL52-1)&lt;AI52,-1,12*(YEAR((AL52-1))-YEAR(AI52))+MONTH((AL52-1))-MONTH(AI52)-IF(DAY((AL52-1))&lt;MIN(DAY(AI52),DAY(EOMONTH((AL52-1),0))),1,0))))</f>
        <v/>
      </c>
      <c r="AZ52" s="16" t="str">
        <f aca="false">IF(AH52=0,"",IF(OR(AJ52&lt;3,AM52&gt;PFYDate),AX52,IF((AM52-1)&lt;AI52,-1,12*(YEAR((AM52-1))-YEAR(AI52))+MONTH((AM52-1))-MONTH(AI52)-IF(DAY((AM52-1))&lt;MIN(DAY(AI52),DAY(EOMONTH((AM52-1),0))),1,0))))</f>
        <v/>
      </c>
      <c r="BA52" s="16" t="str">
        <f aca="false">IF(AH52=0,"",IF(AQ52="FT",IF(AV52&lt;FT_First,0,IF(AV52&lt;FT_Y5,1+INT((AV52-FT_First)/FT_Int1),FT_PreY5+FT_PerYear*INT((AV52-FT_Y5)/12)+FT_AnnivDays+INT(MOD(AV52-FT_Y5,12)/FT_Int2)-IF(EDATE(AI52,FT_Y5)&lt;PolicyDate,FT_AnnivDays-1,0))),IF(AQ52="PT",IF(AV52&lt;PT_First,0,1+INT((AV52-PT_First)/PT_Int)),0))+IF(AND(AJ52&gt;=2,AL52&lt;=AsOfDate),IF(AR52="FT",IF(AW52&lt;FT_First,0,IF(AW52&lt;FT_Y5,1+INT((AW52-FT_First)/FT_Int1),FT_PreY5+FT_PerYear*INT((AW52-FT_Y5)/12)+FT_AnnivDays+INT(MOD(AW52-FT_Y5,12)/FT_Int2)-IF(EDATE(AI52,FT_Y5)&lt;PolicyDate,FT_AnnivDays-1,0))),IF(AR52="PT",IF(AW52&lt;PT_First,0,1+INT((AW52-PT_First)/PT_Int)),0))-IF(AR52="FT",IF(AV52&lt;FT_First,0,IF(AV52&lt;FT_Y5,1+INT((AV52-FT_First)/FT_Int1),FT_PreY5+FT_PerYear*INT((AV52-FT_Y5)/12)+FT_AnnivDays+INT(MOD(AV52-FT_Y5,12)/FT_Int2)-IF(EDATE(AI52,FT_Y5)&lt;PolicyDate,FT_AnnivDays-1,0))),IF(AR52="PT",IF(AV52&lt;PT_First,0,1+INT((AV52-PT_First)/PT_Int)),0)),0)+IF(AND(AJ52&gt;=3,AM52&lt;=AsOfDate),IF(AS52="FT",IF(AU52&lt;FT_First,0,IF(AU52&lt;FT_Y5,1+INT((AU52-FT_First)/FT_Int1),FT_PreY5+FT_PerYear*INT((AU52-FT_Y5)/12)+FT_AnnivDays+INT(MOD(AU52-FT_Y5,12)/FT_Int2)-IF(EDATE(AI52,FT_Y5)&lt;PolicyDate,FT_AnnivDays-1,0))),IF(AS52="PT",IF(AU52&lt;PT_First,0,1+INT((AU52-PT_First)/PT_Int)),0))-IF(AS52="FT",IF(AW52&lt;FT_First,0,IF(AW52&lt;FT_Y5,1+INT((AW52-FT_First)/FT_Int1),FT_PreY5+FT_PerYear*INT((AW52-FT_Y5)/12)+FT_AnnivDays+INT(MOD(AW52-FT_Y5,12)/FT_Int2)-IF(EDATE(AI52,FT_Y5)&lt;PolicyDate,FT_AnnivDays-1,0))),IF(AS52="PT",IF(AW52&lt;PT_First,0,1+INT((AW52-PT_First)/PT_Int)),0)),0))</f>
        <v/>
      </c>
      <c r="BB52" s="16" t="str">
        <f aca="false">IF(AH52=0,"",IF(AQ52="FT",IF(AY52&lt;FT_First,0,IF(AY52&lt;FT_Y5,1+INT((AY52-FT_First)/FT_Int1),FT_PreY5+FT_PerYear*INT((AY52-FT_Y5)/12)+FT_AnnivDays+INT(MOD(AY52-FT_Y5,12)/FT_Int2)-IF(EDATE(AI52,FT_Y5)&lt;PolicyDate,FT_AnnivDays-1,0))),IF(AQ52="PT",IF(AY52&lt;PT_First,0,1+INT((AY52-PT_First)/PT_Int)),0))+IF(AND(AJ52&gt;=2,AL52&lt;=PFYDate),IF(AR52="FT",IF(AZ52&lt;FT_First,0,IF(AZ52&lt;FT_Y5,1+INT((AZ52-FT_First)/FT_Int1),FT_PreY5+FT_PerYear*INT((AZ52-FT_Y5)/12)+FT_AnnivDays+INT(MOD(AZ52-FT_Y5,12)/FT_Int2)-IF(EDATE(AI52,FT_Y5)&lt;PolicyDate,FT_AnnivDays-1,0))),IF(AR52="PT",IF(AZ52&lt;PT_First,0,1+INT((AZ52-PT_First)/PT_Int)),0))-IF(AR52="FT",IF(AY52&lt;FT_First,0,IF(AY52&lt;FT_Y5,1+INT((AY52-FT_First)/FT_Int1),FT_PreY5+FT_PerYear*INT((AY52-FT_Y5)/12)+FT_AnnivDays+INT(MOD(AY52-FT_Y5,12)/FT_Int2)-IF(EDATE(AI52,FT_Y5)&lt;PolicyDate,FT_AnnivDays-1,0))),IF(AR52="PT",IF(AY52&lt;PT_First,0,1+INT((AY52-PT_First)/PT_Int)),0)),0)+IF(AND(AJ52&gt;=3,AM52&lt;=PFYDate),IF(AS52="FT",IF(AX52&lt;FT_First,0,IF(AX52&lt;FT_Y5,1+INT((AX52-FT_First)/FT_Int1),FT_PreY5+FT_PerYear*INT((AX52-FT_Y5)/12)+FT_AnnivDays+INT(MOD(AX52-FT_Y5,12)/FT_Int2)-IF(EDATE(AI52,FT_Y5)&lt;PolicyDate,FT_AnnivDays-1,0))),IF(AS52="PT",IF(AX52&lt;PT_First,0,1+INT((AX52-PT_First)/PT_Int)),0))-IF(AS52="FT",IF(AZ52&lt;FT_First,0,IF(AZ52&lt;FT_Y5,1+INT((AZ52-FT_First)/FT_Int1),FT_PreY5+FT_PerYear*INT((AZ52-FT_Y5)/12)+FT_AnnivDays+INT(MOD(AZ52-FT_Y5,12)/FT_Int2)-IF(EDATE(AI52,FT_Y5)&lt;PolicyDate,FT_AnnivDays-1,0))),IF(AS52="PT",IF(AZ52&lt;PT_First,0,1+INT((AZ52-PT_First)/PT_Int)),0)),0))</f>
        <v/>
      </c>
      <c r="BC52" s="16" t="str">
        <f aca="false">IF(AH52=0,"",IF(AT52="FT",IF(AU52&lt;FT_First,FT_First,IF(AU52&lt;FT_Y5,MIN(FT_Y5,FT_First+FT_Int1*(INT((AU52-FT_First)/FT_Int1)+1)),FT_Y5+12*INT((AU52-FT_Y5)/12)+FT_Int2*(INT(MOD(AU52-FT_Y5,12)/FT_Int2)+1))),IF(AT52="PT",IF(AU52&lt;PT_First,PT_First,PT_First+PT_Int*(INT((AU52-PT_First)/PT_Int)+1)),"")))</f>
        <v/>
      </c>
      <c r="BD52" s="16" t="str">
        <f aca="false">IF(AH52=0,"",IF(NOT(LH_Ready),0,COUNTIFS(INDEX(LH_Data,0,LH_ColFirst),$A52,INDEX(LH_Data,0,LH_ColSur),$B52,INDEX(LH_Data,0,LH_ColCat),BonusCat)))</f>
        <v/>
      </c>
      <c r="BE52" s="16" t="str">
        <f aca="false">IF(AH52=0,"",IF(OR(NOT(LH_Ready),BD52=0),0,SUMPRODUCT(MAX((INDEX(LH_Data,0,LH_ColFirst)=$A52)*(INDEX(LH_Data,0,LH_ColSur)=$B52)*(INDEX(LH_Data,0,LH_ColCat)=BonusCat)*ROW(LH_Data)))))</f>
        <v/>
      </c>
      <c r="BF52" s="16" t="str">
        <f aca="false">IF(AH52=0,"",IF(EOMONTH(AsOfDate,-1)&lt;AI52,-1,12*(YEAR(EOMONTH(AsOfDate,-1))-YEAR(AI52))+MONTH(EOMONTH(AsOfDate,-1))-MONTH(AI52)-IF(DAY(EOMONTH(AsOfDate,-1))&lt;MIN(DAY(AI52),DAY(EOMONTH(EOMONTH(AsOfDate,-1),0))),1,0)))</f>
        <v/>
      </c>
      <c r="BG52" s="16" t="str">
        <f aca="false">IF(AH52=0,"",IF(OR(AJ52&lt;2,AL52&gt;EOMONTH(AsOfDate,-1)),BF52,IF((AL52-1)&lt;AI52,-1,12*(YEAR((AL52-1))-YEAR(AI52))+MONTH((AL52-1))-MONTH(AI52)-IF(DAY((AL52-1))&lt;MIN(DAY(AI52),DAY(EOMONTH((AL52-1),0))),1,0))))</f>
        <v/>
      </c>
      <c r="BH52" s="16" t="str">
        <f aca="false">IF(AH52=0,"",IF(OR(AJ52&lt;3,AM52&gt;EOMONTH(AsOfDate,-1)),BF52,IF((AM52-1)&lt;AI52,-1,12*(YEAR((AM52-1))-YEAR(AI52))+MONTH((AM52-1))-MONTH(AI52)-IF(DAY((AM52-1))&lt;MIN(DAY(AI52),DAY(EOMONTH((AM52-1),0))),1,0))))</f>
        <v/>
      </c>
      <c r="BI52" s="16" t="str">
        <f aca="false">IF(AH52=0,"",IF(AQ52="FT",IF(BG52&lt;FT_First,0,IF(BG52&lt;FT_Y5,1+INT((BG52-FT_First)/FT_Int1),FT_PreY5+FT_PerYear*INT((BG52-FT_Y5)/12)+FT_AnnivDays+INT(MOD(BG52-FT_Y5,12)/FT_Int2)-IF(EDATE(AI52,FT_Y5)&lt;PolicyDate,FT_AnnivDays-1,0))),IF(AQ52="PT",IF(BG52&lt;PT_First,0,1+INT((BG52-PT_First)/PT_Int)),0))+IF(AND(AJ52&gt;=2,AL52&lt;=EOMONTH(AsOfDate,-1)),IF(AR52="FT",IF(BH52&lt;FT_First,0,IF(BH52&lt;FT_Y5,1+INT((BH52-FT_First)/FT_Int1),FT_PreY5+FT_PerYear*INT((BH52-FT_Y5)/12)+FT_AnnivDays+INT(MOD(BH52-FT_Y5,12)/FT_Int2)-IF(EDATE(AI52,FT_Y5)&lt;PolicyDate,FT_AnnivDays-1,0))),IF(AR52="PT",IF(BH52&lt;PT_First,0,1+INT((BH52-PT_First)/PT_Int)),0))-IF(AR52="FT",IF(BG52&lt;FT_First,0,IF(BG52&lt;FT_Y5,1+INT((BG52-FT_First)/FT_Int1),FT_PreY5+FT_PerYear*INT((BG52-FT_Y5)/12)+FT_AnnivDays+INT(MOD(BG52-FT_Y5,12)/FT_Int2)-IF(EDATE(AI52,FT_Y5)&lt;PolicyDate,FT_AnnivDays-1,0))),IF(AR52="PT",IF(BG52&lt;PT_First,0,1+INT((BG52-PT_First)/PT_Int)),0)),0)+IF(AND(AJ52&gt;=3,AM52&lt;=EOMONTH(AsOfDate,-1)),IF(AS52="FT",IF(BF52&lt;FT_First,0,IF(BF52&lt;FT_Y5,1+INT((BF52-FT_First)/FT_Int1),FT_PreY5+FT_PerYear*INT((BF52-FT_Y5)/12)+FT_AnnivDays+INT(MOD(BF52-FT_Y5,12)/FT_Int2)-IF(EDATE(AI52,FT_Y5)&lt;PolicyDate,FT_AnnivDays-1,0))),IF(AS52="PT",IF(BF52&lt;PT_First,0,1+INT((BF52-PT_First)/PT_Int)),0))-IF(AS52="FT",IF(BH52&lt;FT_First,0,IF(BH52&lt;FT_Y5,1+INT((BH52-FT_First)/FT_Int1),FT_PreY5+FT_PerYear*INT((BH52-FT_Y5)/12)+FT_AnnivDays+INT(MOD(BH52-FT_Y5,12)/FT_Int2)-IF(EDATE(AI52,FT_Y5)&lt;PolicyDate,FT_AnnivDays-1,0))),IF(AS52="PT",IF(BH52&lt;PT_First,0,1+INT((BH52-PT_First)/PT_Int)),0)),0))</f>
        <v/>
      </c>
      <c r="BJ52" s="16" t="str">
        <f aca="false">IF(AH52=0,"",IF(AT52="FT",IF(AU52&lt;FT_First,"",IF(AU52&lt;FT_Y5,FT_First+FT_Int1*INT((AU52-FT_First)/FT_Int1),FT_Y5+FT_Int2*INT((AU52-FT_Y5)/FT_Int2))),IF(AT52="PT",IF(AU52&lt;PT_First,"",PT_First+PT_Int*INT((AU52-PT_First)/PT_Int)),"")))</f>
        <v/>
      </c>
      <c r="BK52" s="16" t="str">
        <f aca="false">IF(AH52=0,"",IF((SchemeStart-1)&lt;AI52,-1,12*(YEAR((SchemeStart-1))-YEAR(AI52))+MONTH((SchemeStart-1))-MONTH(AI52)-IF(DAY((SchemeStart-1))&lt;MIN(DAY(AI52),DAY(EOMONTH((SchemeStart-1),0))),1,0)))</f>
        <v/>
      </c>
      <c r="BL52" s="16" t="str">
        <f aca="false">IF(AH52=0,"",IF(OR(AJ52&lt;2,AL52&gt;(SchemeStart-1)),BK52,IF((AL52-1)&lt;AI52,-1,12*(YEAR((AL52-1))-YEAR(AI52))+MONTH((AL52-1))-MONTH(AI52)-IF(DAY((AL52-1))&lt;MIN(DAY(AI52),DAY(EOMONTH((AL52-1),0))),1,0))))</f>
        <v/>
      </c>
      <c r="BM52" s="16" t="str">
        <f aca="false">IF(AH52=0,"",IF(OR(AJ52&lt;3,AM52&gt;(SchemeStart-1)),BK52,IF((AM52-1)&lt;AI52,-1,12*(YEAR((AM52-1))-YEAR(AI52))+MONTH((AM52-1))-MONTH(AI52)-IF(DAY((AM52-1))&lt;MIN(DAY(AI52),DAY(EOMONTH((AM52-1),0))),1,0))))</f>
        <v/>
      </c>
      <c r="BN52" s="16" t="str">
        <f aca="false">IF(AH52=0,"",IF(AQ52="FT",IF(BL52&lt;FT_First,0,IF(BL52&lt;FT_Y5,1+INT((BL52-FT_First)/FT_Int1),FT_PreY5+FT_PerYear*INT((BL52-FT_Y5)/12)+FT_AnnivDays+INT(MOD(BL52-FT_Y5,12)/FT_Int2)-IF(EDATE(AI52,FT_Y5)&lt;PolicyDate,FT_AnnivDays-1,0))),IF(AQ52="PT",IF(BL52&lt;PT_First,0,1+INT((BL52-PT_First)/PT_Int)),0))+IF(AND(AJ52&gt;=2,AL52&lt;=(SchemeStart-1)),IF(AR52="FT",IF(BM52&lt;FT_First,0,IF(BM52&lt;FT_Y5,1+INT((BM52-FT_First)/FT_Int1),FT_PreY5+FT_PerYear*INT((BM52-FT_Y5)/12)+FT_AnnivDays+INT(MOD(BM52-FT_Y5,12)/FT_Int2)-IF(EDATE(AI52,FT_Y5)&lt;PolicyDate,FT_AnnivDays-1,0))),IF(AR52="PT",IF(BM52&lt;PT_First,0,1+INT((BM52-PT_First)/PT_Int)),0))-IF(AR52="FT",IF(BL52&lt;FT_First,0,IF(BL52&lt;FT_Y5,1+INT((BL52-FT_First)/FT_Int1),FT_PreY5+FT_PerYear*INT((BL52-FT_Y5)/12)+FT_AnnivDays+INT(MOD(BL52-FT_Y5,12)/FT_Int2)-IF(EDATE(AI52,FT_Y5)&lt;PolicyDate,FT_AnnivDays-1,0))),IF(AR52="PT",IF(BL52&lt;PT_First,0,1+INT((BL52-PT_First)/PT_Int)),0)),0)+IF(AND(AJ52&gt;=3,AM52&lt;=(SchemeStart-1)),IF(AS52="FT",IF(BK52&lt;FT_First,0,IF(BK52&lt;FT_Y5,1+INT((BK52-FT_First)/FT_Int1),FT_PreY5+FT_PerYear*INT((BK52-FT_Y5)/12)+FT_AnnivDays+INT(MOD(BK52-FT_Y5,12)/FT_Int2)-IF(EDATE(AI52,FT_Y5)&lt;PolicyDate,FT_AnnivDays-1,0))),IF(AS52="PT",IF(BK52&lt;PT_First,0,1+INT((BK52-PT_First)/PT_Int)),0))-IF(AS52="FT",IF(BM52&lt;FT_First,0,IF(BM52&lt;FT_Y5,1+INT((BM52-FT_First)/FT_Int1),FT_PreY5+FT_PerYear*INT((BM52-FT_Y5)/12)+FT_AnnivDays+INT(MOD(BM52-FT_Y5,12)/FT_Int2)-IF(EDATE(AI52,FT_Y5)&lt;PolicyDate,FT_AnnivDays-1,0))),IF(AS52="PT",IF(BM52&lt;PT_First,0,1+INT((BM52-PT_First)/PT_Int)),0)),0))</f>
        <v/>
      </c>
      <c r="BO52" s="0" t="str">
        <f aca="false">IF(LEN($A52&amp;$B52)=0,"",$A52&amp;" "&amp;$B52)</f>
        <v/>
      </c>
    </row>
    <row r="53" customFormat="false" ht="15" hidden="false" customHeight="false" outlineLevel="0" collapsed="false">
      <c r="A53" s="12"/>
      <c r="B53" s="12"/>
      <c r="C53" s="12"/>
      <c r="D53" s="13"/>
      <c r="E53" s="14" t="str">
        <f aca="false">IF(OR(AH53=0,$D53=""),"",DATE(YEAR(AsOfDate)+IF(DATE(YEAR(AsOfDate),MONTH($D53),DAY($D53))&lt;=AsOfDate,1,0),MONTH($D53),DAY($D53)))</f>
        <v/>
      </c>
      <c r="F53" s="13"/>
      <c r="G53" s="13"/>
      <c r="H53" s="13"/>
      <c r="I53" s="13"/>
      <c r="J53" s="13"/>
      <c r="K53" s="14" t="str">
        <f aca="false">IF(AH53=0,"",DATE(YEAR(AsOfDate)+IF(DATE(YEAR(AsOfDate),MONTH(AI53),DAY(AI53))&lt;=AsOfDate,1,0),MONTH(AI53),DAY(AI53)))</f>
        <v/>
      </c>
      <c r="L53" s="15" t="str">
        <f aca="false">IF(AH53=0,"",ROUND((AsOfDate-AI53)/365.25,1))</f>
        <v/>
      </c>
      <c r="M53" s="16" t="str">
        <f aca="false">IF(AH53=0,"",IF(AsOfDate&lt;AI53,"-",DATEDIF(AI53,AsOfDate,"y")&amp;"y "&amp;DATEDIF(AI53,AsOfDate,"ym")&amp;"m "&amp;DATEDIF(AI53,AsOfDate,"md")&amp;"d"))</f>
        <v/>
      </c>
      <c r="N53" s="17" t="str">
        <f aca="false">IF(AH53=0,"",O53*HoursPerDay)</f>
        <v/>
      </c>
      <c r="O53" s="17" t="str">
        <f aca="false">IF(AH53=0,"",MAX(0,BA53-BN53))</f>
        <v/>
      </c>
      <c r="P53" s="18"/>
      <c r="Q53" s="16" t="str">
        <f aca="false">IF(AH53=0,"",IF(AJ53&lt;2,"",AN53&amp;" to "&amp;AO53&amp;" on "&amp;TEXT(AL53,"dd/mm/yyyy")&amp;IF(AL53&gt;AsOfDate," (future)",IF(AQ53=AR53,"",IF(AR53="None"," - STOPPED accruing",IF(AQ53="None"," - commencement for Bonus Leave"," - pathway changed"))))&amp;IF(AJ53&lt;3,"","; "&amp;AO53&amp;" to "&amp;AP53&amp;" on "&amp;TEXT(AM53,"dd/mm/yyyy")&amp;IF(AM53&gt;AsOfDate," (future)",IF(AR53=AS53,"",IF(AS53="None"," - STOPPED accruing",IF(AR53="None"," - commencement for Bonus Leave"," - pathway changed")))))))</f>
        <v/>
      </c>
      <c r="R53" s="16" t="str">
        <f aca="false">IF(AH53=0,"",IF(AT53="None",IF(O53&gt;0,"No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IF(AH53=0,"",IF(AT53="None","",EDATE(AI53,BC53)))</f>
        <v/>
      </c>
      <c r="T53" s="17" t="str">
        <f aca="false">IF(AH53=0,"",IF(NOT(LH_Ready),"",IF(AI53&gt;PFYDate,0,IF(LH_ColPeriod=0,W53-U53+V53,SUMIFS(INDEX(LH_Data,0,LH_ColAcc),INDEX(LH_Data,0,LH_ColFirst),$A53,INDEX(LH_Data,0,LH_ColSur),$B53,INDEX(LH_Data,0,LH_ColCat),BonusCat,INDEX(LH_Data,0,LH_ColPeriod),LH_OpenLabel)*UnitFactor))))</f>
        <v/>
      </c>
      <c r="U53" s="17" t="str">
        <f aca="false">IF(AH53=0,"",IF(NOT(LH_Ready),"",SUMIFS(INDEX(LH_Data,0,LH_ColAcc),INDEX(LH_Data,0,LH_ColFirst),$A53,INDEX(LH_Data,0,LH_ColSur),$B53,INDEX(LH_Data,0,LH_ColCat),BonusCat,INDEX(LH_Data,0,LH_ColStart),"&gt;="&amp;AI53)*UnitFactor))</f>
        <v/>
      </c>
      <c r="V53" s="17" t="str">
        <f aca="false">IF(AH53=0,"",IF(NOT(LH_Ready),"",SUMIFS(INDEX(LH_Data,0,LH_ColTaken),INDEX(LH_Data,0,LH_ColFirst),$A53,INDEX(LH_Data,0,LH_ColSur),$B53,INDEX(LH_Data,0,LH_ColCat),BonusCat,INDEX(LH_Data,0,LH_ColStart),"&gt;="&amp;AI53)*UnitFactor))</f>
        <v/>
      </c>
      <c r="W53" s="17" t="str">
        <f aca="false">IF(AH53=0,"",IF(NOT(LH_Ready),"",IF(BE53=0,0,INDEX(INDEX(LH_Data,0,LH_ColClose),BE53-1)*UnitFactor)))</f>
        <v/>
      </c>
      <c r="X53" s="17" t="str">
        <f aca="false">IF(AH53=0,"",(MAX(0,BA53-BN53)-MAX(0,BB53-BN53))*HoursPerDay)</f>
        <v/>
      </c>
      <c r="Y53" s="17" t="str">
        <f aca="false">IF(AH53=0,"",IF(NOT(LH_Ready),"",IF(BD53=0,N53,IF(PFYDate&lt;$F53,N53-N(T53)-N(U53),X53-N(U53)))))</f>
        <v/>
      </c>
      <c r="Z53" s="16" t="str">
        <f aca="false">IF(OR(AH53=0,Y53=""),"",IF(Y53&gt;0,"Yes","No"))</f>
        <v/>
      </c>
      <c r="AA53" s="16" t="str">
        <f aca="false">IF(AH53=0,IF(LEN($A53&amp;$B53)=0,"","FIX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month")&amp;IF(BD53=0,";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EH)",""),IF(AT53="None",R53,"Not yet - first day on "&amp;TEXT(S53,"dd/mm/yyyy")))))))))</f>
        <v/>
      </c>
      <c r="AB53" s="17" t="str">
        <f aca="false">IF(OR(AH53=0,T53=""),"",MAX(0,BB53-BN53)*HoursPerDay-T53)</f>
        <v/>
      </c>
      <c r="AC53" s="16" t="str">
        <f aca="false">IF(AH53=0,"",BD53)</f>
        <v/>
      </c>
      <c r="AD53" s="16" t="str">
        <f aca="false">IF(AH53=0,"",TRIM(IF(OR(ISTEXT($F53),ISTEXT($H53),ISTEXT($I53),ISTEXT($G53),ISTEXT($J53),ISTEXT($D53)),"A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J53&gt;=1,IF(AJ53&gt;=3,AP53,IF(AJ53=2,AO53,AN53))&lt;&gt;IF($C53="","",IF(OR(ISNUMBER(SEARCH("full",$C53)),UPPER(TRIM($C53))="FT",UPPER(TRIM($C53))="FTE"),"Full-Time",IF(OR(ISNUMBER(SEARCH("part",$C53)),UPPER(TRIM($C53))="PT",UPPER(TRIM($C53))="PTE"),"Part-Time",IF(OR(ISNUMBER(SEARCH("cas",$C53)),UPPER(TRIM($C53))="CAS"),"Casual","Unknown"))))),"EmploymentType does not match latest start date ("&amp;IF(AJ53&gt;=3,AP53,IF(AJ53=2,AO53,AN53))&amp;"). ","")&amp;IF(AND(AJ53&gt;=1,AK53&lt;&gt;$F53),"Earliest type date should equal StartDate. ","")&amp;IF(AND(AJ53&gt;=2,AK53=AL53),"Two types start on the same date. ","")&amp;IF(AND(OR(ISNUMBER(SEARCH("part",$C53)),UPPER(TRIM($C53))="PT",UPPER(TRIM($C53))="PTE"),$P53=""),"Part-time: enter PT Hrs/Week (blank = 24+). ","")))</f>
        <v/>
      </c>
      <c r="AE53" s="17" t="str">
        <f aca="false">IF(AH53=0,"",O53-MAX(0,BI53-BN53))</f>
        <v/>
      </c>
      <c r="AF53" s="14" t="str">
        <f aca="false">IF(OR(AH53=0,AE53="",N(AE53)=0,BJ53=""),"",EDATE(AI53,BJ53))</f>
        <v/>
      </c>
      <c r="AG53" s="12"/>
      <c r="AH53" s="16" t="n">
        <f aca="false">IF(OR(LEN($A53&amp;$B53)=0,$F53=""),0,1)</f>
        <v>0</v>
      </c>
      <c r="AI53" s="14" t="str">
        <f aca="false">IF(AH53=0,"",IF($J53&lt;&gt;"",$J53,IF(OR(CasualCounts="Yes",COUNT($G53:$I53)=0,COUNT($H53:$I53)=0),$F53,MIN($H53:$I53))))</f>
        <v/>
      </c>
      <c r="AJ53" s="16" t="str">
        <f aca="false">IF(AH53=0,"",COUNT($G53:$I53))</f>
        <v/>
      </c>
      <c r="AK53" s="14" t="str">
        <f aca="false">IF(AH53=0,"",IFERROR(SMALL($G53:$I53,1),""))</f>
        <v/>
      </c>
      <c r="AL53" s="14" t="str">
        <f aca="false">IF(AH53=0,"",IFERROR(SMALL($G53:$I53,2),""))</f>
        <v/>
      </c>
      <c r="AM53" s="14" t="str">
        <f aca="false">IF(AH53=0,"",IFERROR(SMALL($G53:$I53,3),""))</f>
        <v/>
      </c>
      <c r="AN53" s="16" t="str">
        <f aca="false">IF(AH53=0,"",IF(AK53="","",IF(AK53=$H53,"Part-Time",IF(AK53=$I53,"Full-Time","Casual"))))</f>
        <v/>
      </c>
      <c r="AO53" s="16" t="str">
        <f aca="false">IF(AH53=0,"",IF(AL53="","",IF(AL53=$H53,"Part-Time",IF(AL53=$I53,"Full-Time","Casual"))))</f>
        <v/>
      </c>
      <c r="AP53" s="16" t="str">
        <f aca="false">IF(AH53=0,"",IF(AM53="","",IF(AM53=$H53,"Part-Time",IF(AM53=$I53,"Full-Time","Casual"))))</f>
        <v/>
      </c>
      <c r="AQ53" s="16" t="str">
        <f aca="false">IF(AH53=0,"",IF(AJ53=0,IF(OR(ISNUMBER(SEARCH("full",$C53)),UPPER(TRIM($C53))="FT",UPPER(TRIM($C53))="FTE"),"FT",IF(AND(OR(ISNUMBER(SEARCH("part",$C53)),UPPER(TRIM($C53))="PT",UPPER(TRIM($C53))="PTE"),OR($P53="",N($P53)&gt;=PT_MinHours)),"PT","None")),IF(OR(ISNUMBER(SEARCH("full",AN53)),UPPER(TRIM(AN53))="FT",UPPER(TRIM(AN53))="FTE"),"FT",IF(AND(OR(ISNUMBER(SEARCH("part",AN53)),UPPER(TRIM(AN53))="PT",UPPER(TRIM(AN53))="PTE"),OR($P53="",N($P53)&gt;=PT_MinHours)),"PT","None"))))</f>
        <v/>
      </c>
      <c r="AR53" s="16" t="str">
        <f aca="false">IF(AH53=0,"",IF(AJ53&lt;2,"",IF(OR(ISNUMBER(SEARCH("full",AO53)),UPPER(TRIM(AO53))="FT",UPPER(TRIM(AO53))="FTE"),"FT",IF(AND(OR(ISNUMBER(SEARCH("part",AO53)),UPPER(TRIM(AO53))="PT",UPPER(TRIM(AO53))="PTE"),OR($P53="",N($P53)&gt;=PT_MinHours)),"PT","None"))))</f>
        <v/>
      </c>
      <c r="AS53" s="16" t="str">
        <f aca="false">IF(AH53=0,"",IF(AJ53&lt;3,"",IF(OR(ISNUMBER(SEARCH("full",AP53)),UPPER(TRIM(AP53))="FT",UPPER(TRIM(AP53))="FTE"),"FT",IF(AND(OR(ISNUMBER(SEARCH("part",AP53)),UPPER(TRIM(AP53))="PT",UPPER(TRIM(AP53))="PTE"),OR($P53="",N($P53)&gt;=PT_MinHours)),"PT","None"))))</f>
        <v/>
      </c>
      <c r="AT53" s="16" t="str">
        <f aca="false">IF(AH53=0,"",IF(AND(AJ53&gt;=3,AM53&lt;=AsOfDate),AS53,IF(AND(AJ53&gt;=2,AL53&lt;=AsOfDate),AR53,AQ53)))</f>
        <v/>
      </c>
      <c r="AU53" s="16" t="str">
        <f aca="false">IF(AH53=0,"",IF(AsOfDate&lt;AI53,-1,12*(YEAR(AsOfDate)-YEAR(AI53))+MONTH(AsOfDate)-MONTH(AI53)-IF(DAY(AsOfDate)&lt;MIN(DAY(AI53),DAY(EOMONTH(AsOfDate,0))),1,0)))</f>
        <v/>
      </c>
      <c r="AV53" s="16" t="str">
        <f aca="false">IF(AH53=0,"",IF(OR(AJ53&lt;2,AL53&gt;AsOfDate),AU53,IF((AL53-1)&lt;AI53,-1,12*(YEAR((AL53-1))-YEAR(AI53))+MONTH((AL53-1))-MONTH(AI53)-IF(DAY((AL53-1))&lt;MIN(DAY(AI53),DAY(EOMONTH((AL53-1),0))),1,0))))</f>
        <v/>
      </c>
      <c r="AW53" s="16" t="str">
        <f aca="false">IF(AH53=0,"",IF(OR(AJ53&lt;3,AM53&gt;AsOfDate),AU53,IF((AM53-1)&lt;AI53,-1,12*(YEAR((AM53-1))-YEAR(AI53))+MONTH((AM53-1))-MONTH(AI53)-IF(DAY((AM53-1))&lt;MIN(DAY(AI53),DAY(EOMONTH((AM53-1),0))),1,0))))</f>
        <v/>
      </c>
      <c r="AX53" s="16" t="str">
        <f aca="false">IF(AH53=0,"",IF(PFYDate&lt;AI53,-1,12*(YEAR(PFYDate)-YEAR(AI53))+MONTH(PFYDate)-MONTH(AI53)-IF(DAY(PFYDate)&lt;MIN(DAY(AI53),DAY(EOMONTH(PFYDate,0))),1,0)))</f>
        <v/>
      </c>
      <c r="AY53" s="16" t="str">
        <f aca="false">IF(AH53=0,"",IF(OR(AJ53&lt;2,AL53&gt;PFYDate),AX53,IF((AL53-1)&lt;AI53,-1,12*(YEAR((AL53-1))-YEAR(AI53))+MONTH((AL53-1))-MONTH(AI53)-IF(DAY((AL53-1))&lt;MIN(DAY(AI53),DAY(EOMONTH((AL53-1),0))),1,0))))</f>
        <v/>
      </c>
      <c r="AZ53" s="16" t="str">
        <f aca="false">IF(AH53=0,"",IF(OR(AJ53&lt;3,AM53&gt;PFYDate),AX53,IF((AM53-1)&lt;AI53,-1,12*(YEAR((AM53-1))-YEAR(AI53))+MONTH((AM53-1))-MONTH(AI53)-IF(DAY((AM53-1))&lt;MIN(DAY(AI53),DAY(EOMONTH((AM53-1),0))),1,0))))</f>
        <v/>
      </c>
      <c r="BA53" s="16" t="str">
        <f aca="false">IF(AH53=0,"",IF(AQ53="FT",IF(AV53&lt;FT_First,0,IF(AV53&lt;FT_Y5,1+INT((AV53-FT_First)/FT_Int1),FT_PreY5+FT_PerYear*INT((AV53-FT_Y5)/12)+FT_AnnivDays+INT(MOD(AV53-FT_Y5,12)/FT_Int2)-IF(EDATE(AI53,FT_Y5)&lt;PolicyDate,FT_AnnivDays-1,0))),IF(AQ53="PT",IF(AV53&lt;PT_First,0,1+INT((AV53-PT_First)/PT_Int)),0))+IF(AND(AJ53&gt;=2,AL53&lt;=AsOfDate),IF(AR53="FT",IF(AW53&lt;FT_First,0,IF(AW53&lt;FT_Y5,1+INT((AW53-FT_First)/FT_Int1),FT_PreY5+FT_PerYear*INT((AW53-FT_Y5)/12)+FT_AnnivDays+INT(MOD(AW53-FT_Y5,12)/FT_Int2)-IF(EDATE(AI53,FT_Y5)&lt;PolicyDate,FT_AnnivDays-1,0))),IF(AR53="PT",IF(AW53&lt;PT_First,0,1+INT((AW53-PT_First)/PT_Int)),0))-IF(AR53="FT",IF(AV53&lt;FT_First,0,IF(AV53&lt;FT_Y5,1+INT((AV53-FT_First)/FT_Int1),FT_PreY5+FT_PerYear*INT((AV53-FT_Y5)/12)+FT_AnnivDays+INT(MOD(AV53-FT_Y5,12)/FT_Int2)-IF(EDATE(AI53,FT_Y5)&lt;PolicyDate,FT_AnnivDays-1,0))),IF(AR53="PT",IF(AV53&lt;PT_First,0,1+INT((AV53-PT_First)/PT_Int)),0)),0)+IF(AND(AJ53&gt;=3,AM53&lt;=AsOfDate),IF(AS53="FT",IF(AU53&lt;FT_First,0,IF(AU53&lt;FT_Y5,1+INT((AU53-FT_First)/FT_Int1),FT_PreY5+FT_PerYear*INT((AU53-FT_Y5)/12)+FT_AnnivDays+INT(MOD(AU53-FT_Y5,12)/FT_Int2)-IF(EDATE(AI53,FT_Y5)&lt;PolicyDate,FT_AnnivDays-1,0))),IF(AS53="PT",IF(AU53&lt;PT_First,0,1+INT((AU53-PT_First)/PT_Int)),0))-IF(AS53="FT",IF(AW53&lt;FT_First,0,IF(AW53&lt;FT_Y5,1+INT((AW53-FT_First)/FT_Int1),FT_PreY5+FT_PerYear*INT((AW53-FT_Y5)/12)+FT_AnnivDays+INT(MOD(AW53-FT_Y5,12)/FT_Int2)-IF(EDATE(AI53,FT_Y5)&lt;PolicyDate,FT_AnnivDays-1,0))),IF(AS53="PT",IF(AW53&lt;PT_First,0,1+INT((AW53-PT_First)/PT_Int)),0)),0))</f>
        <v/>
      </c>
      <c r="BB53" s="16" t="str">
        <f aca="false">IF(AH53=0,"",IF(AQ53="FT",IF(AY53&lt;FT_First,0,IF(AY53&lt;FT_Y5,1+INT((AY53-FT_First)/FT_Int1),FT_PreY5+FT_PerYear*INT((AY53-FT_Y5)/12)+FT_AnnivDays+INT(MOD(AY53-FT_Y5,12)/FT_Int2)-IF(EDATE(AI53,FT_Y5)&lt;PolicyDate,FT_AnnivDays-1,0))),IF(AQ53="PT",IF(AY53&lt;PT_First,0,1+INT((AY53-PT_First)/PT_Int)),0))+IF(AND(AJ53&gt;=2,AL53&lt;=PFYDate),IF(AR53="FT",IF(AZ53&lt;FT_First,0,IF(AZ53&lt;FT_Y5,1+INT((AZ53-FT_First)/FT_Int1),FT_PreY5+FT_PerYear*INT((AZ53-FT_Y5)/12)+FT_AnnivDays+INT(MOD(AZ53-FT_Y5,12)/FT_Int2)-IF(EDATE(AI53,FT_Y5)&lt;PolicyDate,FT_AnnivDays-1,0))),IF(AR53="PT",IF(AZ53&lt;PT_First,0,1+INT((AZ53-PT_First)/PT_Int)),0))-IF(AR53="FT",IF(AY53&lt;FT_First,0,IF(AY53&lt;FT_Y5,1+INT((AY53-FT_First)/FT_Int1),FT_PreY5+FT_PerYear*INT((AY53-FT_Y5)/12)+FT_AnnivDays+INT(MOD(AY53-FT_Y5,12)/FT_Int2)-IF(EDATE(AI53,FT_Y5)&lt;PolicyDate,FT_AnnivDays-1,0))),IF(AR53="PT",IF(AY53&lt;PT_First,0,1+INT((AY53-PT_First)/PT_Int)),0)),0)+IF(AND(AJ53&gt;=3,AM53&lt;=PFYDate),IF(AS53="FT",IF(AX53&lt;FT_First,0,IF(AX53&lt;FT_Y5,1+INT((AX53-FT_First)/FT_Int1),FT_PreY5+FT_PerYear*INT((AX53-FT_Y5)/12)+FT_AnnivDays+INT(MOD(AX53-FT_Y5,12)/FT_Int2)-IF(EDATE(AI53,FT_Y5)&lt;PolicyDate,FT_AnnivDays-1,0))),IF(AS53="PT",IF(AX53&lt;PT_First,0,1+INT((AX53-PT_First)/PT_Int)),0))-IF(AS53="FT",IF(AZ53&lt;FT_First,0,IF(AZ53&lt;FT_Y5,1+INT((AZ53-FT_First)/FT_Int1),FT_PreY5+FT_PerYear*INT((AZ53-FT_Y5)/12)+FT_AnnivDays+INT(MOD(AZ53-FT_Y5,12)/FT_Int2)-IF(EDATE(AI53,FT_Y5)&lt;PolicyDate,FT_AnnivDays-1,0))),IF(AS53="PT",IF(AZ53&lt;PT_First,0,1+INT((AZ53-PT_First)/PT_Int)),0)),0))</f>
        <v/>
      </c>
      <c r="BC53" s="16" t="str">
        <f aca="false">IF(AH53=0,"",IF(AT53="FT",IF(AU53&lt;FT_First,FT_First,IF(AU53&lt;FT_Y5,MIN(FT_Y5,FT_First+FT_Int1*(INT((AU53-FT_First)/FT_Int1)+1)),FT_Y5+12*INT((AU53-FT_Y5)/12)+FT_Int2*(INT(MOD(AU53-FT_Y5,12)/FT_Int2)+1))),IF(AT53="PT",IF(AU53&lt;PT_First,PT_First,PT_First+PT_Int*(INT((AU53-PT_First)/PT_Int)+1)),"")))</f>
        <v/>
      </c>
      <c r="BD53" s="16" t="str">
        <f aca="false">IF(AH53=0,"",IF(NOT(LH_Ready),0,COUNTIFS(INDEX(LH_Data,0,LH_ColFirst),$A53,INDEX(LH_Data,0,LH_ColSur),$B53,INDEX(LH_Data,0,LH_ColCat),BonusCat)))</f>
        <v/>
      </c>
      <c r="BE53" s="16" t="str">
        <f aca="false">IF(AH53=0,"",IF(OR(NOT(LH_Ready),BD53=0),0,SUMPRODUCT(MAX((INDEX(LH_Data,0,LH_ColFirst)=$A53)*(INDEX(LH_Data,0,LH_ColSur)=$B53)*(INDEX(LH_Data,0,LH_ColCat)=BonusCat)*ROW(LH_Data)))))</f>
        <v/>
      </c>
      <c r="BF53" s="16" t="str">
        <f aca="false">IF(AH53=0,"",IF(EOMONTH(AsOfDate,-1)&lt;AI53,-1,12*(YEAR(EOMONTH(AsOfDate,-1))-YEAR(AI53))+MONTH(EOMONTH(AsOfDate,-1))-MONTH(AI53)-IF(DAY(EOMONTH(AsOfDate,-1))&lt;MIN(DAY(AI53),DAY(EOMONTH(EOMONTH(AsOfDate,-1),0))),1,0)))</f>
        <v/>
      </c>
      <c r="BG53" s="16" t="str">
        <f aca="false">IF(AH53=0,"",IF(OR(AJ53&lt;2,AL53&gt;EOMONTH(AsOfDate,-1)),BF53,IF((AL53-1)&lt;AI53,-1,12*(YEAR((AL53-1))-YEAR(AI53))+MONTH((AL53-1))-MONTH(AI53)-IF(DAY((AL53-1))&lt;MIN(DAY(AI53),DAY(EOMONTH((AL53-1),0))),1,0))))</f>
        <v/>
      </c>
      <c r="BH53" s="16" t="str">
        <f aca="false">IF(AH53=0,"",IF(OR(AJ53&lt;3,AM53&gt;EOMONTH(AsOfDate,-1)),BF53,IF((AM53-1)&lt;AI53,-1,12*(YEAR((AM53-1))-YEAR(AI53))+MONTH((AM53-1))-MONTH(AI53)-IF(DAY((AM53-1))&lt;MIN(DAY(AI53),DAY(EOMONTH((AM53-1),0))),1,0))))</f>
        <v/>
      </c>
      <c r="BI53" s="16" t="str">
        <f aca="false">IF(AH53=0,"",IF(AQ53="FT",IF(BG53&lt;FT_First,0,IF(BG53&lt;FT_Y5,1+INT((BG53-FT_First)/FT_Int1),FT_PreY5+FT_PerYear*INT((BG53-FT_Y5)/12)+FT_AnnivDays+INT(MOD(BG53-FT_Y5,12)/FT_Int2)-IF(EDATE(AI53,FT_Y5)&lt;PolicyDate,FT_AnnivDays-1,0))),IF(AQ53="PT",IF(BG53&lt;PT_First,0,1+INT((BG53-PT_First)/PT_Int)),0))+IF(AND(AJ53&gt;=2,AL53&lt;=EOMONTH(AsOfDate,-1)),IF(AR53="FT",IF(BH53&lt;FT_First,0,IF(BH53&lt;FT_Y5,1+INT((BH53-FT_First)/FT_Int1),FT_PreY5+FT_PerYear*INT((BH53-FT_Y5)/12)+FT_AnnivDays+INT(MOD(BH53-FT_Y5,12)/FT_Int2)-IF(EDATE(AI53,FT_Y5)&lt;PolicyDate,FT_AnnivDays-1,0))),IF(AR53="PT",IF(BH53&lt;PT_First,0,1+INT((BH53-PT_First)/PT_Int)),0))-IF(AR53="FT",IF(BG53&lt;FT_First,0,IF(BG53&lt;FT_Y5,1+INT((BG53-FT_First)/FT_Int1),FT_PreY5+FT_PerYear*INT((BG53-FT_Y5)/12)+FT_AnnivDays+INT(MOD(BG53-FT_Y5,12)/FT_Int2)-IF(EDATE(AI53,FT_Y5)&lt;PolicyDate,FT_AnnivDays-1,0))),IF(AR53="PT",IF(BG53&lt;PT_First,0,1+INT((BG53-PT_First)/PT_Int)),0)),0)+IF(AND(AJ53&gt;=3,AM53&lt;=EOMONTH(AsOfDate,-1)),IF(AS53="FT",IF(BF53&lt;FT_First,0,IF(BF53&lt;FT_Y5,1+INT((BF53-FT_First)/FT_Int1),FT_PreY5+FT_PerYear*INT((BF53-FT_Y5)/12)+FT_AnnivDays+INT(MOD(BF53-FT_Y5,12)/FT_Int2)-IF(EDATE(AI53,FT_Y5)&lt;PolicyDate,FT_AnnivDays-1,0))),IF(AS53="PT",IF(BF53&lt;PT_First,0,1+INT((BF53-PT_First)/PT_Int)),0))-IF(AS53="FT",IF(BH53&lt;FT_First,0,IF(BH53&lt;FT_Y5,1+INT((BH53-FT_First)/FT_Int1),FT_PreY5+FT_PerYear*INT((BH53-FT_Y5)/12)+FT_AnnivDays+INT(MOD(BH53-FT_Y5,12)/FT_Int2)-IF(EDATE(AI53,FT_Y5)&lt;PolicyDate,FT_AnnivDays-1,0))),IF(AS53="PT",IF(BH53&lt;PT_First,0,1+INT((BH53-PT_First)/PT_Int)),0)),0))</f>
        <v/>
      </c>
      <c r="BJ53" s="16" t="str">
        <f aca="false">IF(AH53=0,"",IF(AT53="FT",IF(AU53&lt;FT_First,"",IF(AU53&lt;FT_Y5,FT_First+FT_Int1*INT((AU53-FT_First)/FT_Int1),FT_Y5+FT_Int2*INT((AU53-FT_Y5)/FT_Int2))),IF(AT53="PT",IF(AU53&lt;PT_First,"",PT_First+PT_Int*INT((AU53-PT_First)/PT_Int)),"")))</f>
        <v/>
      </c>
      <c r="BK53" s="16" t="str">
        <f aca="false">IF(AH53=0,"",IF((SchemeStart-1)&lt;AI53,-1,12*(YEAR((SchemeStart-1))-YEAR(AI53))+MONTH((SchemeStart-1))-MONTH(AI53)-IF(DAY((SchemeStart-1))&lt;MIN(DAY(AI53),DAY(EOMONTH((SchemeStart-1),0))),1,0)))</f>
        <v/>
      </c>
      <c r="BL53" s="16" t="str">
        <f aca="false">IF(AH53=0,"",IF(OR(AJ53&lt;2,AL53&gt;(SchemeStart-1)),BK53,IF((AL53-1)&lt;AI53,-1,12*(YEAR((AL53-1))-YEAR(AI53))+MONTH((AL53-1))-MONTH(AI53)-IF(DAY((AL53-1))&lt;MIN(DAY(AI53),DAY(EOMONTH((AL53-1),0))),1,0))))</f>
        <v/>
      </c>
      <c r="BM53" s="16" t="str">
        <f aca="false">IF(AH53=0,"",IF(OR(AJ53&lt;3,AM53&gt;(SchemeStart-1)),BK53,IF((AM53-1)&lt;AI53,-1,12*(YEAR((AM53-1))-YEAR(AI53))+MONTH((AM53-1))-MONTH(AI53)-IF(DAY((AM53-1))&lt;MIN(DAY(AI53),DAY(EOMONTH((AM53-1),0))),1,0))))</f>
        <v/>
      </c>
      <c r="BN53" s="16" t="str">
        <f aca="false">IF(AH53=0,"",IF(AQ53="FT",IF(BL53&lt;FT_First,0,IF(BL53&lt;FT_Y5,1+INT((BL53-FT_First)/FT_Int1),FT_PreY5+FT_PerYear*INT((BL53-FT_Y5)/12)+FT_AnnivDays+INT(MOD(BL53-FT_Y5,12)/FT_Int2)-IF(EDATE(AI53,FT_Y5)&lt;PolicyDate,FT_AnnivDays-1,0))),IF(AQ53="PT",IF(BL53&lt;PT_First,0,1+INT((BL53-PT_First)/PT_Int)),0))+IF(AND(AJ53&gt;=2,AL53&lt;=(SchemeStart-1)),IF(AR53="FT",IF(BM53&lt;FT_First,0,IF(BM53&lt;FT_Y5,1+INT((BM53-FT_First)/FT_Int1),FT_PreY5+FT_PerYear*INT((BM53-FT_Y5)/12)+FT_AnnivDays+INT(MOD(BM53-FT_Y5,12)/FT_Int2)-IF(EDATE(AI53,FT_Y5)&lt;PolicyDate,FT_AnnivDays-1,0))),IF(AR53="PT",IF(BM53&lt;PT_First,0,1+INT((BM53-PT_First)/PT_Int)),0))-IF(AR53="FT",IF(BL53&lt;FT_First,0,IF(BL53&lt;FT_Y5,1+INT((BL53-FT_First)/FT_Int1),FT_PreY5+FT_PerYear*INT((BL53-FT_Y5)/12)+FT_AnnivDays+INT(MOD(BL53-FT_Y5,12)/FT_Int2)-IF(EDATE(AI53,FT_Y5)&lt;PolicyDate,FT_AnnivDays-1,0))),IF(AR53="PT",IF(BL53&lt;PT_First,0,1+INT((BL53-PT_First)/PT_Int)),0)),0)+IF(AND(AJ53&gt;=3,AM53&lt;=(SchemeStart-1)),IF(AS53="FT",IF(BK53&lt;FT_First,0,IF(BK53&lt;FT_Y5,1+INT((BK53-FT_First)/FT_Int1),FT_PreY5+FT_PerYear*INT((BK53-FT_Y5)/12)+FT_AnnivDays+INT(MOD(BK53-FT_Y5,12)/FT_Int2)-IF(EDATE(AI53,FT_Y5)&lt;PolicyDate,FT_AnnivDays-1,0))),IF(AS53="PT",IF(BK53&lt;PT_First,0,1+INT((BK53-PT_First)/PT_Int)),0))-IF(AS53="FT",IF(BM53&lt;FT_First,0,IF(BM53&lt;FT_Y5,1+INT((BM53-FT_First)/FT_Int1),FT_PreY5+FT_PerYear*INT((BM53-FT_Y5)/12)+FT_AnnivDays+INT(MOD(BM53-FT_Y5,12)/FT_Int2)-IF(EDATE(AI53,FT_Y5)&lt;PolicyDate,FT_AnnivDays-1,0))),IF(AS53="PT",IF(BM53&lt;PT_First,0,1+INT((BM53-PT_First)/PT_Int)),0)),0))</f>
        <v/>
      </c>
      <c r="BO53" s="0" t="str">
        <f aca="false">IF(LEN($A53&amp;$B53)=0,"",$A53&amp;" "&amp;$B53)</f>
        <v/>
      </c>
    </row>
    <row r="54" customFormat="false" ht="15" hidden="false" customHeight="false" outlineLevel="0" collapsed="false">
      <c r="A54" s="12"/>
      <c r="B54" s="12"/>
      <c r="C54" s="12"/>
      <c r="D54" s="13"/>
      <c r="E54" s="14" t="str">
        <f aca="false">IF(OR(AH54=0,$D54=""),"",DATE(YEAR(AsOfDate)+IF(DATE(YEAR(AsOfDate),MONTH($D54),DAY($D54))&lt;=AsOfDate,1,0),MONTH($D54),DAY($D54)))</f>
        <v/>
      </c>
      <c r="F54" s="13"/>
      <c r="G54" s="13"/>
      <c r="H54" s="13"/>
      <c r="I54" s="13"/>
      <c r="J54" s="13"/>
      <c r="K54" s="14" t="str">
        <f aca="false">IF(AH54=0,"",DATE(YEAR(AsOfDate)+IF(DATE(YEAR(AsOfDate),MONTH(AI54),DAY(AI54))&lt;=AsOfDate,1,0),MONTH(AI54),DAY(AI54)))</f>
        <v/>
      </c>
      <c r="L54" s="15" t="str">
        <f aca="false">IF(AH54=0,"",ROUND((AsOfDate-AI54)/365.25,1))</f>
        <v/>
      </c>
      <c r="M54" s="16" t="str">
        <f aca="false">IF(AH54=0,"",IF(AsOfDate&lt;AI54,"-",DATEDIF(AI54,AsOfDate,"y")&amp;"y "&amp;DATEDIF(AI54,AsOfDate,"ym")&amp;"m "&amp;DATEDIF(AI54,AsOfDate,"md")&amp;"d"))</f>
        <v/>
      </c>
      <c r="N54" s="17" t="str">
        <f aca="false">IF(AH54=0,"",O54*HoursPerDay)</f>
        <v/>
      </c>
      <c r="O54" s="17" t="str">
        <f aca="false">IF(AH54=0,"",MAX(0,BA54-BN54))</f>
        <v/>
      </c>
      <c r="P54" s="18"/>
      <c r="Q54" s="16" t="str">
        <f aca="false">IF(AH54=0,"",IF(AJ54&lt;2,"",AN54&amp;" to "&amp;AO54&amp;" on "&amp;TEXT(AL54,"dd/mm/yyyy")&amp;IF(AL54&gt;AsOfDate," (future)",IF(AQ54=AR54,"",IF(AR54="None"," - STOPPED accruing",IF(AQ54="None"," - commencement for Bonus Leave"," - pathway changed"))))&amp;IF(AJ54&lt;3,"","; "&amp;AO54&amp;" to "&amp;AP54&amp;" on "&amp;TEXT(AM54,"dd/mm/yyyy")&amp;IF(AM54&gt;AsOfDate," (future)",IF(AR54=AS54,"",IF(AS54="None"," - STOPPED accruing",IF(AR54="None"," - commencement for Bonus Leave"," - pathway changed")))))))</f>
        <v/>
      </c>
      <c r="R54" s="16" t="str">
        <f aca="false">IF(AH54=0,"",IF(AT54="None",IF(O54&gt;0,"No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IF(AH54=0,"",IF(AT54="None","",EDATE(AI54,BC54)))</f>
        <v/>
      </c>
      <c r="T54" s="17" t="str">
        <f aca="false">IF(AH54=0,"",IF(NOT(LH_Ready),"",IF(AI54&gt;PFYDate,0,IF(LH_ColPeriod=0,W54-U54+V54,SUMIFS(INDEX(LH_Data,0,LH_ColAcc),INDEX(LH_Data,0,LH_ColFirst),$A54,INDEX(LH_Data,0,LH_ColSur),$B54,INDEX(LH_Data,0,LH_ColCat),BonusCat,INDEX(LH_Data,0,LH_ColPeriod),LH_OpenLabel)*UnitFactor))))</f>
        <v/>
      </c>
      <c r="U54" s="17" t="str">
        <f aca="false">IF(AH54=0,"",IF(NOT(LH_Ready),"",SUMIFS(INDEX(LH_Data,0,LH_ColAcc),INDEX(LH_Data,0,LH_ColFirst),$A54,INDEX(LH_Data,0,LH_ColSur),$B54,INDEX(LH_Data,0,LH_ColCat),BonusCat,INDEX(LH_Data,0,LH_ColStart),"&gt;="&amp;AI54)*UnitFactor))</f>
        <v/>
      </c>
      <c r="V54" s="17" t="str">
        <f aca="false">IF(AH54=0,"",IF(NOT(LH_Ready),"",SUMIFS(INDEX(LH_Data,0,LH_ColTaken),INDEX(LH_Data,0,LH_ColFirst),$A54,INDEX(LH_Data,0,LH_ColSur),$B54,INDEX(LH_Data,0,LH_ColCat),BonusCat,INDEX(LH_Data,0,LH_ColStart),"&gt;="&amp;AI54)*UnitFactor))</f>
        <v/>
      </c>
      <c r="W54" s="17" t="str">
        <f aca="false">IF(AH54=0,"",IF(NOT(LH_Ready),"",IF(BE54=0,0,INDEX(INDEX(LH_Data,0,LH_ColClose),BE54-1)*UnitFactor)))</f>
        <v/>
      </c>
      <c r="X54" s="17" t="str">
        <f aca="false">IF(AH54=0,"",(MAX(0,BA54-BN54)-MAX(0,BB54-BN54))*HoursPerDay)</f>
        <v/>
      </c>
      <c r="Y54" s="17" t="str">
        <f aca="false">IF(AH54=0,"",IF(NOT(LH_Ready),"",IF(BD54=0,N54,IF(PFYDate&lt;$F54,N54-N(T54)-N(U54),X54-N(U54)))))</f>
        <v/>
      </c>
      <c r="Z54" s="16" t="str">
        <f aca="false">IF(OR(AH54=0,Y54=""),"",IF(Y54&gt;0,"Yes","No"))</f>
        <v/>
      </c>
      <c r="AA54" s="16" t="str">
        <f aca="false">IF(AH54=0,IF(LEN($A54&amp;$B54)=0,"","FIX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month")&amp;IF(BD54=0,";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EH)",""),IF(AT54="None",R54,"Not yet - first day on "&amp;TEXT(S54,"dd/mm/yyyy")))))))))</f>
        <v/>
      </c>
      <c r="AB54" s="17" t="str">
        <f aca="false">IF(OR(AH54=0,T54=""),"",MAX(0,BB54-BN54)*HoursPerDay-T54)</f>
        <v/>
      </c>
      <c r="AC54" s="16" t="str">
        <f aca="false">IF(AH54=0,"",BD54)</f>
        <v/>
      </c>
      <c r="AD54" s="16" t="str">
        <f aca="false">IF(AH54=0,"",TRIM(IF(OR(ISTEXT($F54),ISTEXT($H54),ISTEXT($I54),ISTEXT($G54),ISTEXT($J54),ISTEXT($D54)),"A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J54&gt;=1,IF(AJ54&gt;=3,AP54,IF(AJ54=2,AO54,AN54))&lt;&gt;IF($C54="","",IF(OR(ISNUMBER(SEARCH("full",$C54)),UPPER(TRIM($C54))="FT",UPPER(TRIM($C54))="FTE"),"Full-Time",IF(OR(ISNUMBER(SEARCH("part",$C54)),UPPER(TRIM($C54))="PT",UPPER(TRIM($C54))="PTE"),"Part-Time",IF(OR(ISNUMBER(SEARCH("cas",$C54)),UPPER(TRIM($C54))="CAS"),"Casual","Unknown"))))),"EmploymentType does not match latest start date ("&amp;IF(AJ54&gt;=3,AP54,IF(AJ54=2,AO54,AN54))&amp;"). ","")&amp;IF(AND(AJ54&gt;=1,AK54&lt;&gt;$F54),"Earliest type date should equal StartDate. ","")&amp;IF(AND(AJ54&gt;=2,AK54=AL54),"Two types start on the same date. ","")&amp;IF(AND(OR(ISNUMBER(SEARCH("part",$C54)),UPPER(TRIM($C54))="PT",UPPER(TRIM($C54))="PTE"),$P54=""),"Part-time: enter PT Hrs/Week (blank = 24+). ","")))</f>
        <v/>
      </c>
      <c r="AE54" s="17" t="str">
        <f aca="false">IF(AH54=0,"",O54-MAX(0,BI54-BN54))</f>
        <v/>
      </c>
      <c r="AF54" s="14" t="str">
        <f aca="false">IF(OR(AH54=0,AE54="",N(AE54)=0,BJ54=""),"",EDATE(AI54,BJ54))</f>
        <v/>
      </c>
      <c r="AG54" s="12"/>
      <c r="AH54" s="16" t="n">
        <f aca="false">IF(OR(LEN($A54&amp;$B54)=0,$F54=""),0,1)</f>
        <v>0</v>
      </c>
      <c r="AI54" s="14" t="str">
        <f aca="false">IF(AH54=0,"",IF($J54&lt;&gt;"",$J54,IF(OR(CasualCounts="Yes",COUNT($G54:$I54)=0,COUNT($H54:$I54)=0),$F54,MIN($H54:$I54))))</f>
        <v/>
      </c>
      <c r="AJ54" s="16" t="str">
        <f aca="false">IF(AH54=0,"",COUNT($G54:$I54))</f>
        <v/>
      </c>
      <c r="AK54" s="14" t="str">
        <f aca="false">IF(AH54=0,"",IFERROR(SMALL($G54:$I54,1),""))</f>
        <v/>
      </c>
      <c r="AL54" s="14" t="str">
        <f aca="false">IF(AH54=0,"",IFERROR(SMALL($G54:$I54,2),""))</f>
        <v/>
      </c>
      <c r="AM54" s="14" t="str">
        <f aca="false">IF(AH54=0,"",IFERROR(SMALL($G54:$I54,3),""))</f>
        <v/>
      </c>
      <c r="AN54" s="16" t="str">
        <f aca="false">IF(AH54=0,"",IF(AK54="","",IF(AK54=$H54,"Part-Time",IF(AK54=$I54,"Full-Time","Casual"))))</f>
        <v/>
      </c>
      <c r="AO54" s="16" t="str">
        <f aca="false">IF(AH54=0,"",IF(AL54="","",IF(AL54=$H54,"Part-Time",IF(AL54=$I54,"Full-Time","Casual"))))</f>
        <v/>
      </c>
      <c r="AP54" s="16" t="str">
        <f aca="false">IF(AH54=0,"",IF(AM54="","",IF(AM54=$H54,"Part-Time",IF(AM54=$I54,"Full-Time","Casual"))))</f>
        <v/>
      </c>
      <c r="AQ54" s="16" t="str">
        <f aca="false">IF(AH54=0,"",IF(AJ54=0,IF(OR(ISNUMBER(SEARCH("full",$C54)),UPPER(TRIM($C54))="FT",UPPER(TRIM($C54))="FTE"),"FT",IF(AND(OR(ISNUMBER(SEARCH("part",$C54)),UPPER(TRIM($C54))="PT",UPPER(TRIM($C54))="PTE"),OR($P54="",N($P54)&gt;=PT_MinHours)),"PT","None")),IF(OR(ISNUMBER(SEARCH("full",AN54)),UPPER(TRIM(AN54))="FT",UPPER(TRIM(AN54))="FTE"),"FT",IF(AND(OR(ISNUMBER(SEARCH("part",AN54)),UPPER(TRIM(AN54))="PT",UPPER(TRIM(AN54))="PTE"),OR($P54="",N($P54)&gt;=PT_MinHours)),"PT","None"))))</f>
        <v/>
      </c>
      <c r="AR54" s="16" t="str">
        <f aca="false">IF(AH54=0,"",IF(AJ54&lt;2,"",IF(OR(ISNUMBER(SEARCH("full",AO54)),UPPER(TRIM(AO54))="FT",UPPER(TRIM(AO54))="FTE"),"FT",IF(AND(OR(ISNUMBER(SEARCH("part",AO54)),UPPER(TRIM(AO54))="PT",UPPER(TRIM(AO54))="PTE"),OR($P54="",N($P54)&gt;=PT_MinHours)),"PT","None"))))</f>
        <v/>
      </c>
      <c r="AS54" s="16" t="str">
        <f aca="false">IF(AH54=0,"",IF(AJ54&lt;3,"",IF(OR(ISNUMBER(SEARCH("full",AP54)),UPPER(TRIM(AP54))="FT",UPPER(TRIM(AP54))="FTE"),"FT",IF(AND(OR(ISNUMBER(SEARCH("part",AP54)),UPPER(TRIM(AP54))="PT",UPPER(TRIM(AP54))="PTE"),OR($P54="",N($P54)&gt;=PT_MinHours)),"PT","None"))))</f>
        <v/>
      </c>
      <c r="AT54" s="16" t="str">
        <f aca="false">IF(AH54=0,"",IF(AND(AJ54&gt;=3,AM54&lt;=AsOfDate),AS54,IF(AND(AJ54&gt;=2,AL54&lt;=AsOfDate),AR54,AQ54)))</f>
        <v/>
      </c>
      <c r="AU54" s="16" t="str">
        <f aca="false">IF(AH54=0,"",IF(AsOfDate&lt;AI54,-1,12*(YEAR(AsOfDate)-YEAR(AI54))+MONTH(AsOfDate)-MONTH(AI54)-IF(DAY(AsOfDate)&lt;MIN(DAY(AI54),DAY(EOMONTH(AsOfDate,0))),1,0)))</f>
        <v/>
      </c>
      <c r="AV54" s="16" t="str">
        <f aca="false">IF(AH54=0,"",IF(OR(AJ54&lt;2,AL54&gt;AsOfDate),AU54,IF((AL54-1)&lt;AI54,-1,12*(YEAR((AL54-1))-YEAR(AI54))+MONTH((AL54-1))-MONTH(AI54)-IF(DAY((AL54-1))&lt;MIN(DAY(AI54),DAY(EOMONTH((AL54-1),0))),1,0))))</f>
        <v/>
      </c>
      <c r="AW54" s="16" t="str">
        <f aca="false">IF(AH54=0,"",IF(OR(AJ54&lt;3,AM54&gt;AsOfDate),AU54,IF((AM54-1)&lt;AI54,-1,12*(YEAR((AM54-1))-YEAR(AI54))+MONTH((AM54-1))-MONTH(AI54)-IF(DAY((AM54-1))&lt;MIN(DAY(AI54),DAY(EOMONTH((AM54-1),0))),1,0))))</f>
        <v/>
      </c>
      <c r="AX54" s="16" t="str">
        <f aca="false">IF(AH54=0,"",IF(PFYDate&lt;AI54,-1,12*(YEAR(PFYDate)-YEAR(AI54))+MONTH(PFYDate)-MONTH(AI54)-IF(DAY(PFYDate)&lt;MIN(DAY(AI54),DAY(EOMONTH(PFYDate,0))),1,0)))</f>
        <v/>
      </c>
      <c r="AY54" s="16" t="str">
        <f aca="false">IF(AH54=0,"",IF(OR(AJ54&lt;2,AL54&gt;PFYDate),AX54,IF((AL54-1)&lt;AI54,-1,12*(YEAR((AL54-1))-YEAR(AI54))+MONTH((AL54-1))-MONTH(AI54)-IF(DAY((AL54-1))&lt;MIN(DAY(AI54),DAY(EOMONTH((AL54-1),0))),1,0))))</f>
        <v/>
      </c>
      <c r="AZ54" s="16" t="str">
        <f aca="false">IF(AH54=0,"",IF(OR(AJ54&lt;3,AM54&gt;PFYDate),AX54,IF((AM54-1)&lt;AI54,-1,12*(YEAR((AM54-1))-YEAR(AI54))+MONTH((AM54-1))-MONTH(AI54)-IF(DAY((AM54-1))&lt;MIN(DAY(AI54),DAY(EOMONTH((AM54-1),0))),1,0))))</f>
        <v/>
      </c>
      <c r="BA54" s="16" t="str">
        <f aca="false">IF(AH54=0,"",IF(AQ54="FT",IF(AV54&lt;FT_First,0,IF(AV54&lt;FT_Y5,1+INT((AV54-FT_First)/FT_Int1),FT_PreY5+FT_PerYear*INT((AV54-FT_Y5)/12)+FT_AnnivDays+INT(MOD(AV54-FT_Y5,12)/FT_Int2)-IF(EDATE(AI54,FT_Y5)&lt;PolicyDate,FT_AnnivDays-1,0))),IF(AQ54="PT",IF(AV54&lt;PT_First,0,1+INT((AV54-PT_First)/PT_Int)),0))+IF(AND(AJ54&gt;=2,AL54&lt;=AsOfDate),IF(AR54="FT",IF(AW54&lt;FT_First,0,IF(AW54&lt;FT_Y5,1+INT((AW54-FT_First)/FT_Int1),FT_PreY5+FT_PerYear*INT((AW54-FT_Y5)/12)+FT_AnnivDays+INT(MOD(AW54-FT_Y5,12)/FT_Int2)-IF(EDATE(AI54,FT_Y5)&lt;PolicyDate,FT_AnnivDays-1,0))),IF(AR54="PT",IF(AW54&lt;PT_First,0,1+INT((AW54-PT_First)/PT_Int)),0))-IF(AR54="FT",IF(AV54&lt;FT_First,0,IF(AV54&lt;FT_Y5,1+INT((AV54-FT_First)/FT_Int1),FT_PreY5+FT_PerYear*INT((AV54-FT_Y5)/12)+FT_AnnivDays+INT(MOD(AV54-FT_Y5,12)/FT_Int2)-IF(EDATE(AI54,FT_Y5)&lt;PolicyDate,FT_AnnivDays-1,0))),IF(AR54="PT",IF(AV54&lt;PT_First,0,1+INT((AV54-PT_First)/PT_Int)),0)),0)+IF(AND(AJ54&gt;=3,AM54&lt;=AsOfDate),IF(AS54="FT",IF(AU54&lt;FT_First,0,IF(AU54&lt;FT_Y5,1+INT((AU54-FT_First)/FT_Int1),FT_PreY5+FT_PerYear*INT((AU54-FT_Y5)/12)+FT_AnnivDays+INT(MOD(AU54-FT_Y5,12)/FT_Int2)-IF(EDATE(AI54,FT_Y5)&lt;PolicyDate,FT_AnnivDays-1,0))),IF(AS54="PT",IF(AU54&lt;PT_First,0,1+INT((AU54-PT_First)/PT_Int)),0))-IF(AS54="FT",IF(AW54&lt;FT_First,0,IF(AW54&lt;FT_Y5,1+INT((AW54-FT_First)/FT_Int1),FT_PreY5+FT_PerYear*INT((AW54-FT_Y5)/12)+FT_AnnivDays+INT(MOD(AW54-FT_Y5,12)/FT_Int2)-IF(EDATE(AI54,FT_Y5)&lt;PolicyDate,FT_AnnivDays-1,0))),IF(AS54="PT",IF(AW54&lt;PT_First,0,1+INT((AW54-PT_First)/PT_Int)),0)),0))</f>
        <v/>
      </c>
      <c r="BB54" s="16" t="str">
        <f aca="false">IF(AH54=0,"",IF(AQ54="FT",IF(AY54&lt;FT_First,0,IF(AY54&lt;FT_Y5,1+INT((AY54-FT_First)/FT_Int1),FT_PreY5+FT_PerYear*INT((AY54-FT_Y5)/12)+FT_AnnivDays+INT(MOD(AY54-FT_Y5,12)/FT_Int2)-IF(EDATE(AI54,FT_Y5)&lt;PolicyDate,FT_AnnivDays-1,0))),IF(AQ54="PT",IF(AY54&lt;PT_First,0,1+INT((AY54-PT_First)/PT_Int)),0))+IF(AND(AJ54&gt;=2,AL54&lt;=PFYDate),IF(AR54="FT",IF(AZ54&lt;FT_First,0,IF(AZ54&lt;FT_Y5,1+INT((AZ54-FT_First)/FT_Int1),FT_PreY5+FT_PerYear*INT((AZ54-FT_Y5)/12)+FT_AnnivDays+INT(MOD(AZ54-FT_Y5,12)/FT_Int2)-IF(EDATE(AI54,FT_Y5)&lt;PolicyDate,FT_AnnivDays-1,0))),IF(AR54="PT",IF(AZ54&lt;PT_First,0,1+INT((AZ54-PT_First)/PT_Int)),0))-IF(AR54="FT",IF(AY54&lt;FT_First,0,IF(AY54&lt;FT_Y5,1+INT((AY54-FT_First)/FT_Int1),FT_PreY5+FT_PerYear*INT((AY54-FT_Y5)/12)+FT_AnnivDays+INT(MOD(AY54-FT_Y5,12)/FT_Int2)-IF(EDATE(AI54,FT_Y5)&lt;PolicyDate,FT_AnnivDays-1,0))),IF(AR54="PT",IF(AY54&lt;PT_First,0,1+INT((AY54-PT_First)/PT_Int)),0)),0)+IF(AND(AJ54&gt;=3,AM54&lt;=PFYDate),IF(AS54="FT",IF(AX54&lt;FT_First,0,IF(AX54&lt;FT_Y5,1+INT((AX54-FT_First)/FT_Int1),FT_PreY5+FT_PerYear*INT((AX54-FT_Y5)/12)+FT_AnnivDays+INT(MOD(AX54-FT_Y5,12)/FT_Int2)-IF(EDATE(AI54,FT_Y5)&lt;PolicyDate,FT_AnnivDays-1,0))),IF(AS54="PT",IF(AX54&lt;PT_First,0,1+INT((AX54-PT_First)/PT_Int)),0))-IF(AS54="FT",IF(AZ54&lt;FT_First,0,IF(AZ54&lt;FT_Y5,1+INT((AZ54-FT_First)/FT_Int1),FT_PreY5+FT_PerYear*INT((AZ54-FT_Y5)/12)+FT_AnnivDays+INT(MOD(AZ54-FT_Y5,12)/FT_Int2)-IF(EDATE(AI54,FT_Y5)&lt;PolicyDate,FT_AnnivDays-1,0))),IF(AS54="PT",IF(AZ54&lt;PT_First,0,1+INT((AZ54-PT_First)/PT_Int)),0)),0))</f>
        <v/>
      </c>
      <c r="BC54" s="16" t="str">
        <f aca="false">IF(AH54=0,"",IF(AT54="FT",IF(AU54&lt;FT_First,FT_First,IF(AU54&lt;FT_Y5,MIN(FT_Y5,FT_First+FT_Int1*(INT((AU54-FT_First)/FT_Int1)+1)),FT_Y5+12*INT((AU54-FT_Y5)/12)+FT_Int2*(INT(MOD(AU54-FT_Y5,12)/FT_Int2)+1))),IF(AT54="PT",IF(AU54&lt;PT_First,PT_First,PT_First+PT_Int*(INT((AU54-PT_First)/PT_Int)+1)),"")))</f>
        <v/>
      </c>
      <c r="BD54" s="16" t="str">
        <f aca="false">IF(AH54=0,"",IF(NOT(LH_Ready),0,COUNTIFS(INDEX(LH_Data,0,LH_ColFirst),$A54,INDEX(LH_Data,0,LH_ColSur),$B54,INDEX(LH_Data,0,LH_ColCat),BonusCat)))</f>
        <v/>
      </c>
      <c r="BE54" s="16" t="str">
        <f aca="false">IF(AH54=0,"",IF(OR(NOT(LH_Ready),BD54=0),0,SUMPRODUCT(MAX((INDEX(LH_Data,0,LH_ColFirst)=$A54)*(INDEX(LH_Data,0,LH_ColSur)=$B54)*(INDEX(LH_Data,0,LH_ColCat)=BonusCat)*ROW(LH_Data)))))</f>
        <v/>
      </c>
      <c r="BF54" s="16" t="str">
        <f aca="false">IF(AH54=0,"",IF(EOMONTH(AsOfDate,-1)&lt;AI54,-1,12*(YEAR(EOMONTH(AsOfDate,-1))-YEAR(AI54))+MONTH(EOMONTH(AsOfDate,-1))-MONTH(AI54)-IF(DAY(EOMONTH(AsOfDate,-1))&lt;MIN(DAY(AI54),DAY(EOMONTH(EOMONTH(AsOfDate,-1),0))),1,0)))</f>
        <v/>
      </c>
      <c r="BG54" s="16" t="str">
        <f aca="false">IF(AH54=0,"",IF(OR(AJ54&lt;2,AL54&gt;EOMONTH(AsOfDate,-1)),BF54,IF((AL54-1)&lt;AI54,-1,12*(YEAR((AL54-1))-YEAR(AI54))+MONTH((AL54-1))-MONTH(AI54)-IF(DAY((AL54-1))&lt;MIN(DAY(AI54),DAY(EOMONTH((AL54-1),0))),1,0))))</f>
        <v/>
      </c>
      <c r="BH54" s="16" t="str">
        <f aca="false">IF(AH54=0,"",IF(OR(AJ54&lt;3,AM54&gt;EOMONTH(AsOfDate,-1)),BF54,IF((AM54-1)&lt;AI54,-1,12*(YEAR((AM54-1))-YEAR(AI54))+MONTH((AM54-1))-MONTH(AI54)-IF(DAY((AM54-1))&lt;MIN(DAY(AI54),DAY(EOMONTH((AM54-1),0))),1,0))))</f>
        <v/>
      </c>
      <c r="BI54" s="16" t="str">
        <f aca="false">IF(AH54=0,"",IF(AQ54="FT",IF(BG54&lt;FT_First,0,IF(BG54&lt;FT_Y5,1+INT((BG54-FT_First)/FT_Int1),FT_PreY5+FT_PerYear*INT((BG54-FT_Y5)/12)+FT_AnnivDays+INT(MOD(BG54-FT_Y5,12)/FT_Int2)-IF(EDATE(AI54,FT_Y5)&lt;PolicyDate,FT_AnnivDays-1,0))),IF(AQ54="PT",IF(BG54&lt;PT_First,0,1+INT((BG54-PT_First)/PT_Int)),0))+IF(AND(AJ54&gt;=2,AL54&lt;=EOMONTH(AsOfDate,-1)),IF(AR54="FT",IF(BH54&lt;FT_First,0,IF(BH54&lt;FT_Y5,1+INT((BH54-FT_First)/FT_Int1),FT_PreY5+FT_PerYear*INT((BH54-FT_Y5)/12)+FT_AnnivDays+INT(MOD(BH54-FT_Y5,12)/FT_Int2)-IF(EDATE(AI54,FT_Y5)&lt;PolicyDate,FT_AnnivDays-1,0))),IF(AR54="PT",IF(BH54&lt;PT_First,0,1+INT((BH54-PT_First)/PT_Int)),0))-IF(AR54="FT",IF(BG54&lt;FT_First,0,IF(BG54&lt;FT_Y5,1+INT((BG54-FT_First)/FT_Int1),FT_PreY5+FT_PerYear*INT((BG54-FT_Y5)/12)+FT_AnnivDays+INT(MOD(BG54-FT_Y5,12)/FT_Int2)-IF(EDATE(AI54,FT_Y5)&lt;PolicyDate,FT_AnnivDays-1,0))),IF(AR54="PT",IF(BG54&lt;PT_First,0,1+INT((BG54-PT_First)/PT_Int)),0)),0)+IF(AND(AJ54&gt;=3,AM54&lt;=EOMONTH(AsOfDate,-1)),IF(AS54="FT",IF(BF54&lt;FT_First,0,IF(BF54&lt;FT_Y5,1+INT((BF54-FT_First)/FT_Int1),FT_PreY5+FT_PerYear*INT((BF54-FT_Y5)/12)+FT_AnnivDays+INT(MOD(BF54-FT_Y5,12)/FT_Int2)-IF(EDATE(AI54,FT_Y5)&lt;PolicyDate,FT_AnnivDays-1,0))),IF(AS54="PT",IF(BF54&lt;PT_First,0,1+INT((BF54-PT_First)/PT_Int)),0))-IF(AS54="FT",IF(BH54&lt;FT_First,0,IF(BH54&lt;FT_Y5,1+INT((BH54-FT_First)/FT_Int1),FT_PreY5+FT_PerYear*INT((BH54-FT_Y5)/12)+FT_AnnivDays+INT(MOD(BH54-FT_Y5,12)/FT_Int2)-IF(EDATE(AI54,FT_Y5)&lt;PolicyDate,FT_AnnivDays-1,0))),IF(AS54="PT",IF(BH54&lt;PT_First,0,1+INT((BH54-PT_First)/PT_Int)),0)),0))</f>
        <v/>
      </c>
      <c r="BJ54" s="16" t="str">
        <f aca="false">IF(AH54=0,"",IF(AT54="FT",IF(AU54&lt;FT_First,"",IF(AU54&lt;FT_Y5,FT_First+FT_Int1*INT((AU54-FT_First)/FT_Int1),FT_Y5+FT_Int2*INT((AU54-FT_Y5)/FT_Int2))),IF(AT54="PT",IF(AU54&lt;PT_First,"",PT_First+PT_Int*INT((AU54-PT_First)/PT_Int)),"")))</f>
        <v/>
      </c>
      <c r="BK54" s="16" t="str">
        <f aca="false">IF(AH54=0,"",IF((SchemeStart-1)&lt;AI54,-1,12*(YEAR((SchemeStart-1))-YEAR(AI54))+MONTH((SchemeStart-1))-MONTH(AI54)-IF(DAY((SchemeStart-1))&lt;MIN(DAY(AI54),DAY(EOMONTH((SchemeStart-1),0))),1,0)))</f>
        <v/>
      </c>
      <c r="BL54" s="16" t="str">
        <f aca="false">IF(AH54=0,"",IF(OR(AJ54&lt;2,AL54&gt;(SchemeStart-1)),BK54,IF((AL54-1)&lt;AI54,-1,12*(YEAR((AL54-1))-YEAR(AI54))+MONTH((AL54-1))-MONTH(AI54)-IF(DAY((AL54-1))&lt;MIN(DAY(AI54),DAY(EOMONTH((AL54-1),0))),1,0))))</f>
        <v/>
      </c>
      <c r="BM54" s="16" t="str">
        <f aca="false">IF(AH54=0,"",IF(OR(AJ54&lt;3,AM54&gt;(SchemeStart-1)),BK54,IF((AM54-1)&lt;AI54,-1,12*(YEAR((AM54-1))-YEAR(AI54))+MONTH((AM54-1))-MONTH(AI54)-IF(DAY((AM54-1))&lt;MIN(DAY(AI54),DAY(EOMONTH((AM54-1),0))),1,0))))</f>
        <v/>
      </c>
      <c r="BN54" s="16" t="str">
        <f aca="false">IF(AH54=0,"",IF(AQ54="FT",IF(BL54&lt;FT_First,0,IF(BL54&lt;FT_Y5,1+INT((BL54-FT_First)/FT_Int1),FT_PreY5+FT_PerYear*INT((BL54-FT_Y5)/12)+FT_AnnivDays+INT(MOD(BL54-FT_Y5,12)/FT_Int2)-IF(EDATE(AI54,FT_Y5)&lt;PolicyDate,FT_AnnivDays-1,0))),IF(AQ54="PT",IF(BL54&lt;PT_First,0,1+INT((BL54-PT_First)/PT_Int)),0))+IF(AND(AJ54&gt;=2,AL54&lt;=(SchemeStart-1)),IF(AR54="FT",IF(BM54&lt;FT_First,0,IF(BM54&lt;FT_Y5,1+INT((BM54-FT_First)/FT_Int1),FT_PreY5+FT_PerYear*INT((BM54-FT_Y5)/12)+FT_AnnivDays+INT(MOD(BM54-FT_Y5,12)/FT_Int2)-IF(EDATE(AI54,FT_Y5)&lt;PolicyDate,FT_AnnivDays-1,0))),IF(AR54="PT",IF(BM54&lt;PT_First,0,1+INT((BM54-PT_First)/PT_Int)),0))-IF(AR54="FT",IF(BL54&lt;FT_First,0,IF(BL54&lt;FT_Y5,1+INT((BL54-FT_First)/FT_Int1),FT_PreY5+FT_PerYear*INT((BL54-FT_Y5)/12)+FT_AnnivDays+INT(MOD(BL54-FT_Y5,12)/FT_Int2)-IF(EDATE(AI54,FT_Y5)&lt;PolicyDate,FT_AnnivDays-1,0))),IF(AR54="PT",IF(BL54&lt;PT_First,0,1+INT((BL54-PT_First)/PT_Int)),0)),0)+IF(AND(AJ54&gt;=3,AM54&lt;=(SchemeStart-1)),IF(AS54="FT",IF(BK54&lt;FT_First,0,IF(BK54&lt;FT_Y5,1+INT((BK54-FT_First)/FT_Int1),FT_PreY5+FT_PerYear*INT((BK54-FT_Y5)/12)+FT_AnnivDays+INT(MOD(BK54-FT_Y5,12)/FT_Int2)-IF(EDATE(AI54,FT_Y5)&lt;PolicyDate,FT_AnnivDays-1,0))),IF(AS54="PT",IF(BK54&lt;PT_First,0,1+INT((BK54-PT_First)/PT_Int)),0))-IF(AS54="FT",IF(BM54&lt;FT_First,0,IF(BM54&lt;FT_Y5,1+INT((BM54-FT_First)/FT_Int1),FT_PreY5+FT_PerYear*INT((BM54-FT_Y5)/12)+FT_AnnivDays+INT(MOD(BM54-FT_Y5,12)/FT_Int2)-IF(EDATE(AI54,FT_Y5)&lt;PolicyDate,FT_AnnivDays-1,0))),IF(AS54="PT",IF(BM54&lt;PT_First,0,1+INT((BM54-PT_First)/PT_Int)),0)),0))</f>
        <v/>
      </c>
      <c r="BO54" s="0" t="str">
        <f aca="false">IF(LEN($A54&amp;$B54)=0,"",$A54&amp;" "&amp;$B54)</f>
        <v/>
      </c>
    </row>
    <row r="55" customFormat="false" ht="15" hidden="false" customHeight="false" outlineLevel="0" collapsed="false">
      <c r="A55" s="12"/>
      <c r="B55" s="12"/>
      <c r="C55" s="12"/>
      <c r="D55" s="13"/>
      <c r="E55" s="14" t="str">
        <f aca="false">IF(OR(AH55=0,$D55=""),"",DATE(YEAR(AsOfDate)+IF(DATE(YEAR(AsOfDate),MONTH($D55),DAY($D55))&lt;=AsOfDate,1,0),MONTH($D55),DAY($D55)))</f>
        <v/>
      </c>
      <c r="F55" s="13"/>
      <c r="G55" s="13"/>
      <c r="H55" s="13"/>
      <c r="I55" s="13"/>
      <c r="J55" s="13"/>
      <c r="K55" s="14" t="str">
        <f aca="false">IF(AH55=0,"",DATE(YEAR(AsOfDate)+IF(DATE(YEAR(AsOfDate),MONTH(AI55),DAY(AI55))&lt;=AsOfDate,1,0),MONTH(AI55),DAY(AI55)))</f>
        <v/>
      </c>
      <c r="L55" s="15" t="str">
        <f aca="false">IF(AH55=0,"",ROUND((AsOfDate-AI55)/365.25,1))</f>
        <v/>
      </c>
      <c r="M55" s="16" t="str">
        <f aca="false">IF(AH55=0,"",IF(AsOfDate&lt;AI55,"-",DATEDIF(AI55,AsOfDate,"y")&amp;"y "&amp;DATEDIF(AI55,AsOfDate,"ym")&amp;"m "&amp;DATEDIF(AI55,AsOfDate,"md")&amp;"d"))</f>
        <v/>
      </c>
      <c r="N55" s="17" t="str">
        <f aca="false">IF(AH55=0,"",O55*HoursPerDay)</f>
        <v/>
      </c>
      <c r="O55" s="17" t="str">
        <f aca="false">IF(AH55=0,"",MAX(0,BA55-BN55))</f>
        <v/>
      </c>
      <c r="P55" s="18"/>
      <c r="Q55" s="16" t="str">
        <f aca="false">IF(AH55=0,"",IF(AJ55&lt;2,"",AN55&amp;" to "&amp;AO55&amp;" on "&amp;TEXT(AL55,"dd/mm/yyyy")&amp;IF(AL55&gt;AsOfDate," (future)",IF(AQ55=AR55,"",IF(AR55="None"," - STOPPED accruing",IF(AQ55="None"," - commencement for Bonus Leave"," - pathway changed"))))&amp;IF(AJ55&lt;3,"","; "&amp;AO55&amp;" to "&amp;AP55&amp;" on "&amp;TEXT(AM55,"dd/mm/yyyy")&amp;IF(AM55&gt;AsOfDate," (future)",IF(AR55=AS55,"",IF(AS55="None"," - STOPPED accruing",IF(AR55="None"," - commencement for Bonus Leave"," - pathway changed")))))))</f>
        <v/>
      </c>
      <c r="R55" s="16" t="str">
        <f aca="false">IF(AH55=0,"",IF(AT55="None",IF(O55&gt;0,"No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IF(AH55=0,"",IF(AT55="None","",EDATE(AI55,BC55)))</f>
        <v/>
      </c>
      <c r="T55" s="17" t="str">
        <f aca="false">IF(AH55=0,"",IF(NOT(LH_Ready),"",IF(AI55&gt;PFYDate,0,IF(LH_ColPeriod=0,W55-U55+V55,SUMIFS(INDEX(LH_Data,0,LH_ColAcc),INDEX(LH_Data,0,LH_ColFirst),$A55,INDEX(LH_Data,0,LH_ColSur),$B55,INDEX(LH_Data,0,LH_ColCat),BonusCat,INDEX(LH_Data,0,LH_ColPeriod),LH_OpenLabel)*UnitFactor))))</f>
        <v/>
      </c>
      <c r="U55" s="17" t="str">
        <f aca="false">IF(AH55=0,"",IF(NOT(LH_Ready),"",SUMIFS(INDEX(LH_Data,0,LH_ColAcc),INDEX(LH_Data,0,LH_ColFirst),$A55,INDEX(LH_Data,0,LH_ColSur),$B55,INDEX(LH_Data,0,LH_ColCat),BonusCat,INDEX(LH_Data,0,LH_ColStart),"&gt;="&amp;AI55)*UnitFactor))</f>
        <v/>
      </c>
      <c r="V55" s="17" t="str">
        <f aca="false">IF(AH55=0,"",IF(NOT(LH_Ready),"",SUMIFS(INDEX(LH_Data,0,LH_ColTaken),INDEX(LH_Data,0,LH_ColFirst),$A55,INDEX(LH_Data,0,LH_ColSur),$B55,INDEX(LH_Data,0,LH_ColCat),BonusCat,INDEX(LH_Data,0,LH_ColStart),"&gt;="&amp;AI55)*UnitFactor))</f>
        <v/>
      </c>
      <c r="W55" s="17" t="str">
        <f aca="false">IF(AH55=0,"",IF(NOT(LH_Ready),"",IF(BE55=0,0,INDEX(INDEX(LH_Data,0,LH_ColClose),BE55-1)*UnitFactor)))</f>
        <v/>
      </c>
      <c r="X55" s="17" t="str">
        <f aca="false">IF(AH55=0,"",(MAX(0,BA55-BN55)-MAX(0,BB55-BN55))*HoursPerDay)</f>
        <v/>
      </c>
      <c r="Y55" s="17" t="str">
        <f aca="false">IF(AH55=0,"",IF(NOT(LH_Ready),"",IF(BD55=0,N55,IF(PFYDate&lt;$F55,N55-N(T55)-N(U55),X55-N(U55)))))</f>
        <v/>
      </c>
      <c r="Z55" s="16" t="str">
        <f aca="false">IF(OR(AH55=0,Y55=""),"",IF(Y55&gt;0,"Yes","No"))</f>
        <v/>
      </c>
      <c r="AA55" s="16" t="str">
        <f aca="false">IF(AH55=0,IF(LEN($A55&amp;$B55)=0,"","FIX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month")&amp;IF(BD55=0,";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EH)",""),IF(AT55="None",R55,"Not yet - first day on "&amp;TEXT(S55,"dd/mm/yyyy")))))))))</f>
        <v/>
      </c>
      <c r="AB55" s="17" t="str">
        <f aca="false">IF(OR(AH55=0,T55=""),"",MAX(0,BB55-BN55)*HoursPerDay-T55)</f>
        <v/>
      </c>
      <c r="AC55" s="16" t="str">
        <f aca="false">IF(AH55=0,"",BD55)</f>
        <v/>
      </c>
      <c r="AD55" s="16" t="str">
        <f aca="false">IF(AH55=0,"",TRIM(IF(OR(ISTEXT($F55),ISTEXT($H55),ISTEXT($I55),ISTEXT($G55),ISTEXT($J55),ISTEXT($D55)),"A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J55&gt;=1,IF(AJ55&gt;=3,AP55,IF(AJ55=2,AO55,AN55))&lt;&gt;IF($C55="","",IF(OR(ISNUMBER(SEARCH("full",$C55)),UPPER(TRIM($C55))="FT",UPPER(TRIM($C55))="FTE"),"Full-Time",IF(OR(ISNUMBER(SEARCH("part",$C55)),UPPER(TRIM($C55))="PT",UPPER(TRIM($C55))="PTE"),"Part-Time",IF(OR(ISNUMBER(SEARCH("cas",$C55)),UPPER(TRIM($C55))="CAS"),"Casual","Unknown"))))),"EmploymentType does not match latest start date ("&amp;IF(AJ55&gt;=3,AP55,IF(AJ55=2,AO55,AN55))&amp;"). ","")&amp;IF(AND(AJ55&gt;=1,AK55&lt;&gt;$F55),"Earliest type date should equal StartDate. ","")&amp;IF(AND(AJ55&gt;=2,AK55=AL55),"Two types start on the same date. ","")&amp;IF(AND(OR(ISNUMBER(SEARCH("part",$C55)),UPPER(TRIM($C55))="PT",UPPER(TRIM($C55))="PTE"),$P55=""),"Part-time: enter PT Hrs/Week (blank = 24+). ","")))</f>
        <v/>
      </c>
      <c r="AE55" s="17" t="str">
        <f aca="false">IF(AH55=0,"",O55-MAX(0,BI55-BN55))</f>
        <v/>
      </c>
      <c r="AF55" s="14" t="str">
        <f aca="false">IF(OR(AH55=0,AE55="",N(AE55)=0,BJ55=""),"",EDATE(AI55,BJ55))</f>
        <v/>
      </c>
      <c r="AG55" s="12"/>
      <c r="AH55" s="16" t="n">
        <f aca="false">IF(OR(LEN($A55&amp;$B55)=0,$F55=""),0,1)</f>
        <v>0</v>
      </c>
      <c r="AI55" s="14" t="str">
        <f aca="false">IF(AH55=0,"",IF($J55&lt;&gt;"",$J55,IF(OR(CasualCounts="Yes",COUNT($G55:$I55)=0,COUNT($H55:$I55)=0),$F55,MIN($H55:$I55))))</f>
        <v/>
      </c>
      <c r="AJ55" s="16" t="str">
        <f aca="false">IF(AH55=0,"",COUNT($G55:$I55))</f>
        <v/>
      </c>
      <c r="AK55" s="14" t="str">
        <f aca="false">IF(AH55=0,"",IFERROR(SMALL($G55:$I55,1),""))</f>
        <v/>
      </c>
      <c r="AL55" s="14" t="str">
        <f aca="false">IF(AH55=0,"",IFERROR(SMALL($G55:$I55,2),""))</f>
        <v/>
      </c>
      <c r="AM55" s="14" t="str">
        <f aca="false">IF(AH55=0,"",IFERROR(SMALL($G55:$I55,3),""))</f>
        <v/>
      </c>
      <c r="AN55" s="16" t="str">
        <f aca="false">IF(AH55=0,"",IF(AK55="","",IF(AK55=$H55,"Part-Time",IF(AK55=$I55,"Full-Time","Casual"))))</f>
        <v/>
      </c>
      <c r="AO55" s="16" t="str">
        <f aca="false">IF(AH55=0,"",IF(AL55="","",IF(AL55=$H55,"Part-Time",IF(AL55=$I55,"Full-Time","Casual"))))</f>
        <v/>
      </c>
      <c r="AP55" s="16" t="str">
        <f aca="false">IF(AH55=0,"",IF(AM55="","",IF(AM55=$H55,"Part-Time",IF(AM55=$I55,"Full-Time","Casual"))))</f>
        <v/>
      </c>
      <c r="AQ55" s="16" t="str">
        <f aca="false">IF(AH55=0,"",IF(AJ55=0,IF(OR(ISNUMBER(SEARCH("full",$C55)),UPPER(TRIM($C55))="FT",UPPER(TRIM($C55))="FTE"),"FT",IF(AND(OR(ISNUMBER(SEARCH("part",$C55)),UPPER(TRIM($C55))="PT",UPPER(TRIM($C55))="PTE"),OR($P55="",N($P55)&gt;=PT_MinHours)),"PT","None")),IF(OR(ISNUMBER(SEARCH("full",AN55)),UPPER(TRIM(AN55))="FT",UPPER(TRIM(AN55))="FTE"),"FT",IF(AND(OR(ISNUMBER(SEARCH("part",AN55)),UPPER(TRIM(AN55))="PT",UPPER(TRIM(AN55))="PTE"),OR($P55="",N($P55)&gt;=PT_MinHours)),"PT","None"))))</f>
        <v/>
      </c>
      <c r="AR55" s="16" t="str">
        <f aca="false">IF(AH55=0,"",IF(AJ55&lt;2,"",IF(OR(ISNUMBER(SEARCH("full",AO55)),UPPER(TRIM(AO55))="FT",UPPER(TRIM(AO55))="FTE"),"FT",IF(AND(OR(ISNUMBER(SEARCH("part",AO55)),UPPER(TRIM(AO55))="PT",UPPER(TRIM(AO55))="PTE"),OR($P55="",N($P55)&gt;=PT_MinHours)),"PT","None"))))</f>
        <v/>
      </c>
      <c r="AS55" s="16" t="str">
        <f aca="false">IF(AH55=0,"",IF(AJ55&lt;3,"",IF(OR(ISNUMBER(SEARCH("full",AP55)),UPPER(TRIM(AP55))="FT",UPPER(TRIM(AP55))="FTE"),"FT",IF(AND(OR(ISNUMBER(SEARCH("part",AP55)),UPPER(TRIM(AP55))="PT",UPPER(TRIM(AP55))="PTE"),OR($P55="",N($P55)&gt;=PT_MinHours)),"PT","None"))))</f>
        <v/>
      </c>
      <c r="AT55" s="16" t="str">
        <f aca="false">IF(AH55=0,"",IF(AND(AJ55&gt;=3,AM55&lt;=AsOfDate),AS55,IF(AND(AJ55&gt;=2,AL55&lt;=AsOfDate),AR55,AQ55)))</f>
        <v/>
      </c>
      <c r="AU55" s="16" t="str">
        <f aca="false">IF(AH55=0,"",IF(AsOfDate&lt;AI55,-1,12*(YEAR(AsOfDate)-YEAR(AI55))+MONTH(AsOfDate)-MONTH(AI55)-IF(DAY(AsOfDate)&lt;MIN(DAY(AI55),DAY(EOMONTH(AsOfDate,0))),1,0)))</f>
        <v/>
      </c>
      <c r="AV55" s="16" t="str">
        <f aca="false">IF(AH55=0,"",IF(OR(AJ55&lt;2,AL55&gt;AsOfDate),AU55,IF((AL55-1)&lt;AI55,-1,12*(YEAR((AL55-1))-YEAR(AI55))+MONTH((AL55-1))-MONTH(AI55)-IF(DAY((AL55-1))&lt;MIN(DAY(AI55),DAY(EOMONTH((AL55-1),0))),1,0))))</f>
        <v/>
      </c>
      <c r="AW55" s="16" t="str">
        <f aca="false">IF(AH55=0,"",IF(OR(AJ55&lt;3,AM55&gt;AsOfDate),AU55,IF((AM55-1)&lt;AI55,-1,12*(YEAR((AM55-1))-YEAR(AI55))+MONTH((AM55-1))-MONTH(AI55)-IF(DAY((AM55-1))&lt;MIN(DAY(AI55),DAY(EOMONTH((AM55-1),0))),1,0))))</f>
        <v/>
      </c>
      <c r="AX55" s="16" t="str">
        <f aca="false">IF(AH55=0,"",IF(PFYDate&lt;AI55,-1,12*(YEAR(PFYDate)-YEAR(AI55))+MONTH(PFYDate)-MONTH(AI55)-IF(DAY(PFYDate)&lt;MIN(DAY(AI55),DAY(EOMONTH(PFYDate,0))),1,0)))</f>
        <v/>
      </c>
      <c r="AY55" s="16" t="str">
        <f aca="false">IF(AH55=0,"",IF(OR(AJ55&lt;2,AL55&gt;PFYDate),AX55,IF((AL55-1)&lt;AI55,-1,12*(YEAR((AL55-1))-YEAR(AI55))+MONTH((AL55-1))-MONTH(AI55)-IF(DAY((AL55-1))&lt;MIN(DAY(AI55),DAY(EOMONTH((AL55-1),0))),1,0))))</f>
        <v/>
      </c>
      <c r="AZ55" s="16" t="str">
        <f aca="false">IF(AH55=0,"",IF(OR(AJ55&lt;3,AM55&gt;PFYDate),AX55,IF((AM55-1)&lt;AI55,-1,12*(YEAR((AM55-1))-YEAR(AI55))+MONTH((AM55-1))-MONTH(AI55)-IF(DAY((AM55-1))&lt;MIN(DAY(AI55),DAY(EOMONTH((AM55-1),0))),1,0))))</f>
        <v/>
      </c>
      <c r="BA55" s="16" t="str">
        <f aca="false">IF(AH55=0,"",IF(AQ55="FT",IF(AV55&lt;FT_First,0,IF(AV55&lt;FT_Y5,1+INT((AV55-FT_First)/FT_Int1),FT_PreY5+FT_PerYear*INT((AV55-FT_Y5)/12)+FT_AnnivDays+INT(MOD(AV55-FT_Y5,12)/FT_Int2)-IF(EDATE(AI55,FT_Y5)&lt;PolicyDate,FT_AnnivDays-1,0))),IF(AQ55="PT",IF(AV55&lt;PT_First,0,1+INT((AV55-PT_First)/PT_Int)),0))+IF(AND(AJ55&gt;=2,AL55&lt;=AsOfDate),IF(AR55="FT",IF(AW55&lt;FT_First,0,IF(AW55&lt;FT_Y5,1+INT((AW55-FT_First)/FT_Int1),FT_PreY5+FT_PerYear*INT((AW55-FT_Y5)/12)+FT_AnnivDays+INT(MOD(AW55-FT_Y5,12)/FT_Int2)-IF(EDATE(AI55,FT_Y5)&lt;PolicyDate,FT_AnnivDays-1,0))),IF(AR55="PT",IF(AW55&lt;PT_First,0,1+INT((AW55-PT_First)/PT_Int)),0))-IF(AR55="FT",IF(AV55&lt;FT_First,0,IF(AV55&lt;FT_Y5,1+INT((AV55-FT_First)/FT_Int1),FT_PreY5+FT_PerYear*INT((AV55-FT_Y5)/12)+FT_AnnivDays+INT(MOD(AV55-FT_Y5,12)/FT_Int2)-IF(EDATE(AI55,FT_Y5)&lt;PolicyDate,FT_AnnivDays-1,0))),IF(AR55="PT",IF(AV55&lt;PT_First,0,1+INT((AV55-PT_First)/PT_Int)),0)),0)+IF(AND(AJ55&gt;=3,AM55&lt;=AsOfDate),IF(AS55="FT",IF(AU55&lt;FT_First,0,IF(AU55&lt;FT_Y5,1+INT((AU55-FT_First)/FT_Int1),FT_PreY5+FT_PerYear*INT((AU55-FT_Y5)/12)+FT_AnnivDays+INT(MOD(AU55-FT_Y5,12)/FT_Int2)-IF(EDATE(AI55,FT_Y5)&lt;PolicyDate,FT_AnnivDays-1,0))),IF(AS55="PT",IF(AU55&lt;PT_First,0,1+INT((AU55-PT_First)/PT_Int)),0))-IF(AS55="FT",IF(AW55&lt;FT_First,0,IF(AW55&lt;FT_Y5,1+INT((AW55-FT_First)/FT_Int1),FT_PreY5+FT_PerYear*INT((AW55-FT_Y5)/12)+FT_AnnivDays+INT(MOD(AW55-FT_Y5,12)/FT_Int2)-IF(EDATE(AI55,FT_Y5)&lt;PolicyDate,FT_AnnivDays-1,0))),IF(AS55="PT",IF(AW55&lt;PT_First,0,1+INT((AW55-PT_First)/PT_Int)),0)),0))</f>
        <v/>
      </c>
      <c r="BB55" s="16" t="str">
        <f aca="false">IF(AH55=0,"",IF(AQ55="FT",IF(AY55&lt;FT_First,0,IF(AY55&lt;FT_Y5,1+INT((AY55-FT_First)/FT_Int1),FT_PreY5+FT_PerYear*INT((AY55-FT_Y5)/12)+FT_AnnivDays+INT(MOD(AY55-FT_Y5,12)/FT_Int2)-IF(EDATE(AI55,FT_Y5)&lt;PolicyDate,FT_AnnivDays-1,0))),IF(AQ55="PT",IF(AY55&lt;PT_First,0,1+INT((AY55-PT_First)/PT_Int)),0))+IF(AND(AJ55&gt;=2,AL55&lt;=PFYDate),IF(AR55="FT",IF(AZ55&lt;FT_First,0,IF(AZ55&lt;FT_Y5,1+INT((AZ55-FT_First)/FT_Int1),FT_PreY5+FT_PerYear*INT((AZ55-FT_Y5)/12)+FT_AnnivDays+INT(MOD(AZ55-FT_Y5,12)/FT_Int2)-IF(EDATE(AI55,FT_Y5)&lt;PolicyDate,FT_AnnivDays-1,0))),IF(AR55="PT",IF(AZ55&lt;PT_First,0,1+INT((AZ55-PT_First)/PT_Int)),0))-IF(AR55="FT",IF(AY55&lt;FT_First,0,IF(AY55&lt;FT_Y5,1+INT((AY55-FT_First)/FT_Int1),FT_PreY5+FT_PerYear*INT((AY55-FT_Y5)/12)+FT_AnnivDays+INT(MOD(AY55-FT_Y5,12)/FT_Int2)-IF(EDATE(AI55,FT_Y5)&lt;PolicyDate,FT_AnnivDays-1,0))),IF(AR55="PT",IF(AY55&lt;PT_First,0,1+INT((AY55-PT_First)/PT_Int)),0)),0)+IF(AND(AJ55&gt;=3,AM55&lt;=PFYDate),IF(AS55="FT",IF(AX55&lt;FT_First,0,IF(AX55&lt;FT_Y5,1+INT((AX55-FT_First)/FT_Int1),FT_PreY5+FT_PerYear*INT((AX55-FT_Y5)/12)+FT_AnnivDays+INT(MOD(AX55-FT_Y5,12)/FT_Int2)-IF(EDATE(AI55,FT_Y5)&lt;PolicyDate,FT_AnnivDays-1,0))),IF(AS55="PT",IF(AX55&lt;PT_First,0,1+INT((AX55-PT_First)/PT_Int)),0))-IF(AS55="FT",IF(AZ55&lt;FT_First,0,IF(AZ55&lt;FT_Y5,1+INT((AZ55-FT_First)/FT_Int1),FT_PreY5+FT_PerYear*INT((AZ55-FT_Y5)/12)+FT_AnnivDays+INT(MOD(AZ55-FT_Y5,12)/FT_Int2)-IF(EDATE(AI55,FT_Y5)&lt;PolicyDate,FT_AnnivDays-1,0))),IF(AS55="PT",IF(AZ55&lt;PT_First,0,1+INT((AZ55-PT_First)/PT_Int)),0)),0))</f>
        <v/>
      </c>
      <c r="BC55" s="16" t="str">
        <f aca="false">IF(AH55=0,"",IF(AT55="FT",IF(AU55&lt;FT_First,FT_First,IF(AU55&lt;FT_Y5,MIN(FT_Y5,FT_First+FT_Int1*(INT((AU55-FT_First)/FT_Int1)+1)),FT_Y5+12*INT((AU55-FT_Y5)/12)+FT_Int2*(INT(MOD(AU55-FT_Y5,12)/FT_Int2)+1))),IF(AT55="PT",IF(AU55&lt;PT_First,PT_First,PT_First+PT_Int*(INT((AU55-PT_First)/PT_Int)+1)),"")))</f>
        <v/>
      </c>
      <c r="BD55" s="16" t="str">
        <f aca="false">IF(AH55=0,"",IF(NOT(LH_Ready),0,COUNTIFS(INDEX(LH_Data,0,LH_ColFirst),$A55,INDEX(LH_Data,0,LH_ColSur),$B55,INDEX(LH_Data,0,LH_ColCat),BonusCat)))</f>
        <v/>
      </c>
      <c r="BE55" s="16" t="str">
        <f aca="false">IF(AH55=0,"",IF(OR(NOT(LH_Ready),BD55=0),0,SUMPRODUCT(MAX((INDEX(LH_Data,0,LH_ColFirst)=$A55)*(INDEX(LH_Data,0,LH_ColSur)=$B55)*(INDEX(LH_Data,0,LH_ColCat)=BonusCat)*ROW(LH_Data)))))</f>
        <v/>
      </c>
      <c r="BF55" s="16" t="str">
        <f aca="false">IF(AH55=0,"",IF(EOMONTH(AsOfDate,-1)&lt;AI55,-1,12*(YEAR(EOMONTH(AsOfDate,-1))-YEAR(AI55))+MONTH(EOMONTH(AsOfDate,-1))-MONTH(AI55)-IF(DAY(EOMONTH(AsOfDate,-1))&lt;MIN(DAY(AI55),DAY(EOMONTH(EOMONTH(AsOfDate,-1),0))),1,0)))</f>
        <v/>
      </c>
      <c r="BG55" s="16" t="str">
        <f aca="false">IF(AH55=0,"",IF(OR(AJ55&lt;2,AL55&gt;EOMONTH(AsOfDate,-1)),BF55,IF((AL55-1)&lt;AI55,-1,12*(YEAR((AL55-1))-YEAR(AI55))+MONTH((AL55-1))-MONTH(AI55)-IF(DAY((AL55-1))&lt;MIN(DAY(AI55),DAY(EOMONTH((AL55-1),0))),1,0))))</f>
        <v/>
      </c>
      <c r="BH55" s="16" t="str">
        <f aca="false">IF(AH55=0,"",IF(OR(AJ55&lt;3,AM55&gt;EOMONTH(AsOfDate,-1)),BF55,IF((AM55-1)&lt;AI55,-1,12*(YEAR((AM55-1))-YEAR(AI55))+MONTH((AM55-1))-MONTH(AI55)-IF(DAY((AM55-1))&lt;MIN(DAY(AI55),DAY(EOMONTH((AM55-1),0))),1,0))))</f>
        <v/>
      </c>
      <c r="BI55" s="16" t="str">
        <f aca="false">IF(AH55=0,"",IF(AQ55="FT",IF(BG55&lt;FT_First,0,IF(BG55&lt;FT_Y5,1+INT((BG55-FT_First)/FT_Int1),FT_PreY5+FT_PerYear*INT((BG55-FT_Y5)/12)+FT_AnnivDays+INT(MOD(BG55-FT_Y5,12)/FT_Int2)-IF(EDATE(AI55,FT_Y5)&lt;PolicyDate,FT_AnnivDays-1,0))),IF(AQ55="PT",IF(BG55&lt;PT_First,0,1+INT((BG55-PT_First)/PT_Int)),0))+IF(AND(AJ55&gt;=2,AL55&lt;=EOMONTH(AsOfDate,-1)),IF(AR55="FT",IF(BH55&lt;FT_First,0,IF(BH55&lt;FT_Y5,1+INT((BH55-FT_First)/FT_Int1),FT_PreY5+FT_PerYear*INT((BH55-FT_Y5)/12)+FT_AnnivDays+INT(MOD(BH55-FT_Y5,12)/FT_Int2)-IF(EDATE(AI55,FT_Y5)&lt;PolicyDate,FT_AnnivDays-1,0))),IF(AR55="PT",IF(BH55&lt;PT_First,0,1+INT((BH55-PT_First)/PT_Int)),0))-IF(AR55="FT",IF(BG55&lt;FT_First,0,IF(BG55&lt;FT_Y5,1+INT((BG55-FT_First)/FT_Int1),FT_PreY5+FT_PerYear*INT((BG55-FT_Y5)/12)+FT_AnnivDays+INT(MOD(BG55-FT_Y5,12)/FT_Int2)-IF(EDATE(AI55,FT_Y5)&lt;PolicyDate,FT_AnnivDays-1,0))),IF(AR55="PT",IF(BG55&lt;PT_First,0,1+INT((BG55-PT_First)/PT_Int)),0)),0)+IF(AND(AJ55&gt;=3,AM55&lt;=EOMONTH(AsOfDate,-1)),IF(AS55="FT",IF(BF55&lt;FT_First,0,IF(BF55&lt;FT_Y5,1+INT((BF55-FT_First)/FT_Int1),FT_PreY5+FT_PerYear*INT((BF55-FT_Y5)/12)+FT_AnnivDays+INT(MOD(BF55-FT_Y5,12)/FT_Int2)-IF(EDATE(AI55,FT_Y5)&lt;PolicyDate,FT_AnnivDays-1,0))),IF(AS55="PT",IF(BF55&lt;PT_First,0,1+INT((BF55-PT_First)/PT_Int)),0))-IF(AS55="FT",IF(BH55&lt;FT_First,0,IF(BH55&lt;FT_Y5,1+INT((BH55-FT_First)/FT_Int1),FT_PreY5+FT_PerYear*INT((BH55-FT_Y5)/12)+FT_AnnivDays+INT(MOD(BH55-FT_Y5,12)/FT_Int2)-IF(EDATE(AI55,FT_Y5)&lt;PolicyDate,FT_AnnivDays-1,0))),IF(AS55="PT",IF(BH55&lt;PT_First,0,1+INT((BH55-PT_First)/PT_Int)),0)),0))</f>
        <v/>
      </c>
      <c r="BJ55" s="16" t="str">
        <f aca="false">IF(AH55=0,"",IF(AT55="FT",IF(AU55&lt;FT_First,"",IF(AU55&lt;FT_Y5,FT_First+FT_Int1*INT((AU55-FT_First)/FT_Int1),FT_Y5+FT_Int2*INT((AU55-FT_Y5)/FT_Int2))),IF(AT55="PT",IF(AU55&lt;PT_First,"",PT_First+PT_Int*INT((AU55-PT_First)/PT_Int)),"")))</f>
        <v/>
      </c>
      <c r="BK55" s="16" t="str">
        <f aca="false">IF(AH55=0,"",IF((SchemeStart-1)&lt;AI55,-1,12*(YEAR((SchemeStart-1))-YEAR(AI55))+MONTH((SchemeStart-1))-MONTH(AI55)-IF(DAY((SchemeStart-1))&lt;MIN(DAY(AI55),DAY(EOMONTH((SchemeStart-1),0))),1,0)))</f>
        <v/>
      </c>
      <c r="BL55" s="16" t="str">
        <f aca="false">IF(AH55=0,"",IF(OR(AJ55&lt;2,AL55&gt;(SchemeStart-1)),BK55,IF((AL55-1)&lt;AI55,-1,12*(YEAR((AL55-1))-YEAR(AI55))+MONTH((AL55-1))-MONTH(AI55)-IF(DAY((AL55-1))&lt;MIN(DAY(AI55),DAY(EOMONTH((AL55-1),0))),1,0))))</f>
        <v/>
      </c>
      <c r="BM55" s="16" t="str">
        <f aca="false">IF(AH55=0,"",IF(OR(AJ55&lt;3,AM55&gt;(SchemeStart-1)),BK55,IF((AM55-1)&lt;AI55,-1,12*(YEAR((AM55-1))-YEAR(AI55))+MONTH((AM55-1))-MONTH(AI55)-IF(DAY((AM55-1))&lt;MIN(DAY(AI55),DAY(EOMONTH((AM55-1),0))),1,0))))</f>
        <v/>
      </c>
      <c r="BN55" s="16" t="str">
        <f aca="false">IF(AH55=0,"",IF(AQ55="FT",IF(BL55&lt;FT_First,0,IF(BL55&lt;FT_Y5,1+INT((BL55-FT_First)/FT_Int1),FT_PreY5+FT_PerYear*INT((BL55-FT_Y5)/12)+FT_AnnivDays+INT(MOD(BL55-FT_Y5,12)/FT_Int2)-IF(EDATE(AI55,FT_Y5)&lt;PolicyDate,FT_AnnivDays-1,0))),IF(AQ55="PT",IF(BL55&lt;PT_First,0,1+INT((BL55-PT_First)/PT_Int)),0))+IF(AND(AJ55&gt;=2,AL55&lt;=(SchemeStart-1)),IF(AR55="FT",IF(BM55&lt;FT_First,0,IF(BM55&lt;FT_Y5,1+INT((BM55-FT_First)/FT_Int1),FT_PreY5+FT_PerYear*INT((BM55-FT_Y5)/12)+FT_AnnivDays+INT(MOD(BM55-FT_Y5,12)/FT_Int2)-IF(EDATE(AI55,FT_Y5)&lt;PolicyDate,FT_AnnivDays-1,0))),IF(AR55="PT",IF(BM55&lt;PT_First,0,1+INT((BM55-PT_First)/PT_Int)),0))-IF(AR55="FT",IF(BL55&lt;FT_First,0,IF(BL55&lt;FT_Y5,1+INT((BL55-FT_First)/FT_Int1),FT_PreY5+FT_PerYear*INT((BL55-FT_Y5)/12)+FT_AnnivDays+INT(MOD(BL55-FT_Y5,12)/FT_Int2)-IF(EDATE(AI55,FT_Y5)&lt;PolicyDate,FT_AnnivDays-1,0))),IF(AR55="PT",IF(BL55&lt;PT_First,0,1+INT((BL55-PT_First)/PT_Int)),0)),0)+IF(AND(AJ55&gt;=3,AM55&lt;=(SchemeStart-1)),IF(AS55="FT",IF(BK55&lt;FT_First,0,IF(BK55&lt;FT_Y5,1+INT((BK55-FT_First)/FT_Int1),FT_PreY5+FT_PerYear*INT((BK55-FT_Y5)/12)+FT_AnnivDays+INT(MOD(BK55-FT_Y5,12)/FT_Int2)-IF(EDATE(AI55,FT_Y5)&lt;PolicyDate,FT_AnnivDays-1,0))),IF(AS55="PT",IF(BK55&lt;PT_First,0,1+INT((BK55-PT_First)/PT_Int)),0))-IF(AS55="FT",IF(BM55&lt;FT_First,0,IF(BM55&lt;FT_Y5,1+INT((BM55-FT_First)/FT_Int1),FT_PreY5+FT_PerYear*INT((BM55-FT_Y5)/12)+FT_AnnivDays+INT(MOD(BM55-FT_Y5,12)/FT_Int2)-IF(EDATE(AI55,FT_Y5)&lt;PolicyDate,FT_AnnivDays-1,0))),IF(AS55="PT",IF(BM55&lt;PT_First,0,1+INT((BM55-PT_First)/PT_Int)),0)),0))</f>
        <v/>
      </c>
      <c r="BO55" s="0" t="str">
        <f aca="false">IF(LEN($A55&amp;$B55)=0,"",$A55&amp;" "&amp;$B55)</f>
        <v/>
      </c>
    </row>
    <row r="56" customFormat="false" ht="15" hidden="false" customHeight="false" outlineLevel="0" collapsed="false">
      <c r="A56" s="12"/>
      <c r="B56" s="12"/>
      <c r="C56" s="12"/>
      <c r="D56" s="13"/>
      <c r="E56" s="14" t="str">
        <f aca="false">IF(OR(AH56=0,$D56=""),"",DATE(YEAR(AsOfDate)+IF(DATE(YEAR(AsOfDate),MONTH($D56),DAY($D56))&lt;=AsOfDate,1,0),MONTH($D56),DAY($D56)))</f>
        <v/>
      </c>
      <c r="F56" s="13"/>
      <c r="G56" s="13"/>
      <c r="H56" s="13"/>
      <c r="I56" s="13"/>
      <c r="J56" s="13"/>
      <c r="K56" s="14" t="str">
        <f aca="false">IF(AH56=0,"",DATE(YEAR(AsOfDate)+IF(DATE(YEAR(AsOfDate),MONTH(AI56),DAY(AI56))&lt;=AsOfDate,1,0),MONTH(AI56),DAY(AI56)))</f>
        <v/>
      </c>
      <c r="L56" s="15" t="str">
        <f aca="false">IF(AH56=0,"",ROUND((AsOfDate-AI56)/365.25,1))</f>
        <v/>
      </c>
      <c r="M56" s="16" t="str">
        <f aca="false">IF(AH56=0,"",IF(AsOfDate&lt;AI56,"-",DATEDIF(AI56,AsOfDate,"y")&amp;"y "&amp;DATEDIF(AI56,AsOfDate,"ym")&amp;"m "&amp;DATEDIF(AI56,AsOfDate,"md")&amp;"d"))</f>
        <v/>
      </c>
      <c r="N56" s="17" t="str">
        <f aca="false">IF(AH56=0,"",O56*HoursPerDay)</f>
        <v/>
      </c>
      <c r="O56" s="17" t="str">
        <f aca="false">IF(AH56=0,"",MAX(0,BA56-BN56))</f>
        <v/>
      </c>
      <c r="P56" s="18"/>
      <c r="Q56" s="16" t="str">
        <f aca="false">IF(AH56=0,"",IF(AJ56&lt;2,"",AN56&amp;" to "&amp;AO56&amp;" on "&amp;TEXT(AL56,"dd/mm/yyyy")&amp;IF(AL56&gt;AsOfDate," (future)",IF(AQ56=AR56,"",IF(AR56="None"," - STOPPED accruing",IF(AQ56="None"," - commencement for Bonus Leave"," - pathway changed"))))&amp;IF(AJ56&lt;3,"","; "&amp;AO56&amp;" to "&amp;AP56&amp;" on "&amp;TEXT(AM56,"dd/mm/yyyy")&amp;IF(AM56&gt;AsOfDate," (future)",IF(AR56=AS56,"",IF(AS56="None"," - STOPPED accruing",IF(AR56="None"," - commencement for Bonus Leave"," - pathway changed")))))))</f>
        <v/>
      </c>
      <c r="R56" s="16" t="str">
        <f aca="false">IF(AH56=0,"",IF(AT56="None",IF(O56&gt;0,"No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IF(AH56=0,"",IF(AT56="None","",EDATE(AI56,BC56)))</f>
        <v/>
      </c>
      <c r="T56" s="17" t="str">
        <f aca="false">IF(AH56=0,"",IF(NOT(LH_Ready),"",IF(AI56&gt;PFYDate,0,IF(LH_ColPeriod=0,W56-U56+V56,SUMIFS(INDEX(LH_Data,0,LH_ColAcc),INDEX(LH_Data,0,LH_ColFirst),$A56,INDEX(LH_Data,0,LH_ColSur),$B56,INDEX(LH_Data,0,LH_ColCat),BonusCat,INDEX(LH_Data,0,LH_ColPeriod),LH_OpenLabel)*UnitFactor))))</f>
        <v/>
      </c>
      <c r="U56" s="17" t="str">
        <f aca="false">IF(AH56=0,"",IF(NOT(LH_Ready),"",SUMIFS(INDEX(LH_Data,0,LH_ColAcc),INDEX(LH_Data,0,LH_ColFirst),$A56,INDEX(LH_Data,0,LH_ColSur),$B56,INDEX(LH_Data,0,LH_ColCat),BonusCat,INDEX(LH_Data,0,LH_ColStart),"&gt;="&amp;AI56)*UnitFactor))</f>
        <v/>
      </c>
      <c r="V56" s="17" t="str">
        <f aca="false">IF(AH56=0,"",IF(NOT(LH_Ready),"",SUMIFS(INDEX(LH_Data,0,LH_ColTaken),INDEX(LH_Data,0,LH_ColFirst),$A56,INDEX(LH_Data,0,LH_ColSur),$B56,INDEX(LH_Data,0,LH_ColCat),BonusCat,INDEX(LH_Data,0,LH_ColStart),"&gt;="&amp;AI56)*UnitFactor))</f>
        <v/>
      </c>
      <c r="W56" s="17" t="str">
        <f aca="false">IF(AH56=0,"",IF(NOT(LH_Ready),"",IF(BE56=0,0,INDEX(INDEX(LH_Data,0,LH_ColClose),BE56-1)*UnitFactor)))</f>
        <v/>
      </c>
      <c r="X56" s="17" t="str">
        <f aca="false">IF(AH56=0,"",(MAX(0,BA56-BN56)-MAX(0,BB56-BN56))*HoursPerDay)</f>
        <v/>
      </c>
      <c r="Y56" s="17" t="str">
        <f aca="false">IF(AH56=0,"",IF(NOT(LH_Ready),"",IF(BD56=0,N56,IF(PFYDate&lt;$F56,N56-N(T56)-N(U56),X56-N(U56)))))</f>
        <v/>
      </c>
      <c r="Z56" s="16" t="str">
        <f aca="false">IF(OR(AH56=0,Y56=""),"",IF(Y56&gt;0,"Yes","No"))</f>
        <v/>
      </c>
      <c r="AA56" s="16" t="str">
        <f aca="false">IF(AH56=0,IF(LEN($A56&amp;$B56)=0,"","FIX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month")&amp;IF(BD56=0,";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EH)",""),IF(AT56="None",R56,"Not yet - first day on "&amp;TEXT(S56,"dd/mm/yyyy")))))))))</f>
        <v/>
      </c>
      <c r="AB56" s="17" t="str">
        <f aca="false">IF(OR(AH56=0,T56=""),"",MAX(0,BB56-BN56)*HoursPerDay-T56)</f>
        <v/>
      </c>
      <c r="AC56" s="16" t="str">
        <f aca="false">IF(AH56=0,"",BD56)</f>
        <v/>
      </c>
      <c r="AD56" s="16" t="str">
        <f aca="false">IF(AH56=0,"",TRIM(IF(OR(ISTEXT($F56),ISTEXT($H56),ISTEXT($I56),ISTEXT($G56),ISTEXT($J56),ISTEXT($D56)),"A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J56&gt;=1,IF(AJ56&gt;=3,AP56,IF(AJ56=2,AO56,AN56))&lt;&gt;IF($C56="","",IF(OR(ISNUMBER(SEARCH("full",$C56)),UPPER(TRIM($C56))="FT",UPPER(TRIM($C56))="FTE"),"Full-Time",IF(OR(ISNUMBER(SEARCH("part",$C56)),UPPER(TRIM($C56))="PT",UPPER(TRIM($C56))="PTE"),"Part-Time",IF(OR(ISNUMBER(SEARCH("cas",$C56)),UPPER(TRIM($C56))="CAS"),"Casual","Unknown"))))),"EmploymentType does not match latest start date ("&amp;IF(AJ56&gt;=3,AP56,IF(AJ56=2,AO56,AN56))&amp;"). ","")&amp;IF(AND(AJ56&gt;=1,AK56&lt;&gt;$F56),"Earliest type date should equal StartDate. ","")&amp;IF(AND(AJ56&gt;=2,AK56=AL56),"Two types start on the same date. ","")&amp;IF(AND(OR(ISNUMBER(SEARCH("part",$C56)),UPPER(TRIM($C56))="PT",UPPER(TRIM($C56))="PTE"),$P56=""),"Part-time: enter PT Hrs/Week (blank = 24+). ","")))</f>
        <v/>
      </c>
      <c r="AE56" s="17" t="str">
        <f aca="false">IF(AH56=0,"",O56-MAX(0,BI56-BN56))</f>
        <v/>
      </c>
      <c r="AF56" s="14" t="str">
        <f aca="false">IF(OR(AH56=0,AE56="",N(AE56)=0,BJ56=""),"",EDATE(AI56,BJ56))</f>
        <v/>
      </c>
      <c r="AG56" s="12"/>
      <c r="AH56" s="16" t="n">
        <f aca="false">IF(OR(LEN($A56&amp;$B56)=0,$F56=""),0,1)</f>
        <v>0</v>
      </c>
      <c r="AI56" s="14" t="str">
        <f aca="false">IF(AH56=0,"",IF($J56&lt;&gt;"",$J56,IF(OR(CasualCounts="Yes",COUNT($G56:$I56)=0,COUNT($H56:$I56)=0),$F56,MIN($H56:$I56))))</f>
        <v/>
      </c>
      <c r="AJ56" s="16" t="str">
        <f aca="false">IF(AH56=0,"",COUNT($G56:$I56))</f>
        <v/>
      </c>
      <c r="AK56" s="14" t="str">
        <f aca="false">IF(AH56=0,"",IFERROR(SMALL($G56:$I56,1),""))</f>
        <v/>
      </c>
      <c r="AL56" s="14" t="str">
        <f aca="false">IF(AH56=0,"",IFERROR(SMALL($G56:$I56,2),""))</f>
        <v/>
      </c>
      <c r="AM56" s="14" t="str">
        <f aca="false">IF(AH56=0,"",IFERROR(SMALL($G56:$I56,3),""))</f>
        <v/>
      </c>
      <c r="AN56" s="16" t="str">
        <f aca="false">IF(AH56=0,"",IF(AK56="","",IF(AK56=$H56,"Part-Time",IF(AK56=$I56,"Full-Time","Casual"))))</f>
        <v/>
      </c>
      <c r="AO56" s="16" t="str">
        <f aca="false">IF(AH56=0,"",IF(AL56="","",IF(AL56=$H56,"Part-Time",IF(AL56=$I56,"Full-Time","Casual"))))</f>
        <v/>
      </c>
      <c r="AP56" s="16" t="str">
        <f aca="false">IF(AH56=0,"",IF(AM56="","",IF(AM56=$H56,"Part-Time",IF(AM56=$I56,"Full-Time","Casual"))))</f>
        <v/>
      </c>
      <c r="AQ56" s="16" t="str">
        <f aca="false">IF(AH56=0,"",IF(AJ56=0,IF(OR(ISNUMBER(SEARCH("full",$C56)),UPPER(TRIM($C56))="FT",UPPER(TRIM($C56))="FTE"),"FT",IF(AND(OR(ISNUMBER(SEARCH("part",$C56)),UPPER(TRIM($C56))="PT",UPPER(TRIM($C56))="PTE"),OR($P56="",N($P56)&gt;=PT_MinHours)),"PT","None")),IF(OR(ISNUMBER(SEARCH("full",AN56)),UPPER(TRIM(AN56))="FT",UPPER(TRIM(AN56))="FTE"),"FT",IF(AND(OR(ISNUMBER(SEARCH("part",AN56)),UPPER(TRIM(AN56))="PT",UPPER(TRIM(AN56))="PTE"),OR($P56="",N($P56)&gt;=PT_MinHours)),"PT","None"))))</f>
        <v/>
      </c>
      <c r="AR56" s="16" t="str">
        <f aca="false">IF(AH56=0,"",IF(AJ56&lt;2,"",IF(OR(ISNUMBER(SEARCH("full",AO56)),UPPER(TRIM(AO56))="FT",UPPER(TRIM(AO56))="FTE"),"FT",IF(AND(OR(ISNUMBER(SEARCH("part",AO56)),UPPER(TRIM(AO56))="PT",UPPER(TRIM(AO56))="PTE"),OR($P56="",N($P56)&gt;=PT_MinHours)),"PT","None"))))</f>
        <v/>
      </c>
      <c r="AS56" s="16" t="str">
        <f aca="false">IF(AH56=0,"",IF(AJ56&lt;3,"",IF(OR(ISNUMBER(SEARCH("full",AP56)),UPPER(TRIM(AP56))="FT",UPPER(TRIM(AP56))="FTE"),"FT",IF(AND(OR(ISNUMBER(SEARCH("part",AP56)),UPPER(TRIM(AP56))="PT",UPPER(TRIM(AP56))="PTE"),OR($P56="",N($P56)&gt;=PT_MinHours)),"PT","None"))))</f>
        <v/>
      </c>
      <c r="AT56" s="16" t="str">
        <f aca="false">IF(AH56=0,"",IF(AND(AJ56&gt;=3,AM56&lt;=AsOfDate),AS56,IF(AND(AJ56&gt;=2,AL56&lt;=AsOfDate),AR56,AQ56)))</f>
        <v/>
      </c>
      <c r="AU56" s="16" t="str">
        <f aca="false">IF(AH56=0,"",IF(AsOfDate&lt;AI56,-1,12*(YEAR(AsOfDate)-YEAR(AI56))+MONTH(AsOfDate)-MONTH(AI56)-IF(DAY(AsOfDate)&lt;MIN(DAY(AI56),DAY(EOMONTH(AsOfDate,0))),1,0)))</f>
        <v/>
      </c>
      <c r="AV56" s="16" t="str">
        <f aca="false">IF(AH56=0,"",IF(OR(AJ56&lt;2,AL56&gt;AsOfDate),AU56,IF((AL56-1)&lt;AI56,-1,12*(YEAR((AL56-1))-YEAR(AI56))+MONTH((AL56-1))-MONTH(AI56)-IF(DAY((AL56-1))&lt;MIN(DAY(AI56),DAY(EOMONTH((AL56-1),0))),1,0))))</f>
        <v/>
      </c>
      <c r="AW56" s="16" t="str">
        <f aca="false">IF(AH56=0,"",IF(OR(AJ56&lt;3,AM56&gt;AsOfDate),AU56,IF((AM56-1)&lt;AI56,-1,12*(YEAR((AM56-1))-YEAR(AI56))+MONTH((AM56-1))-MONTH(AI56)-IF(DAY((AM56-1))&lt;MIN(DAY(AI56),DAY(EOMONTH((AM56-1),0))),1,0))))</f>
        <v/>
      </c>
      <c r="AX56" s="16" t="str">
        <f aca="false">IF(AH56=0,"",IF(PFYDate&lt;AI56,-1,12*(YEAR(PFYDate)-YEAR(AI56))+MONTH(PFYDate)-MONTH(AI56)-IF(DAY(PFYDate)&lt;MIN(DAY(AI56),DAY(EOMONTH(PFYDate,0))),1,0)))</f>
        <v/>
      </c>
      <c r="AY56" s="16" t="str">
        <f aca="false">IF(AH56=0,"",IF(OR(AJ56&lt;2,AL56&gt;PFYDate),AX56,IF((AL56-1)&lt;AI56,-1,12*(YEAR((AL56-1))-YEAR(AI56))+MONTH((AL56-1))-MONTH(AI56)-IF(DAY((AL56-1))&lt;MIN(DAY(AI56),DAY(EOMONTH((AL56-1),0))),1,0))))</f>
        <v/>
      </c>
      <c r="AZ56" s="16" t="str">
        <f aca="false">IF(AH56=0,"",IF(OR(AJ56&lt;3,AM56&gt;PFYDate),AX56,IF((AM56-1)&lt;AI56,-1,12*(YEAR((AM56-1))-YEAR(AI56))+MONTH((AM56-1))-MONTH(AI56)-IF(DAY((AM56-1))&lt;MIN(DAY(AI56),DAY(EOMONTH((AM56-1),0))),1,0))))</f>
        <v/>
      </c>
      <c r="BA56" s="16" t="str">
        <f aca="false">IF(AH56=0,"",IF(AQ56="FT",IF(AV56&lt;FT_First,0,IF(AV56&lt;FT_Y5,1+INT((AV56-FT_First)/FT_Int1),FT_PreY5+FT_PerYear*INT((AV56-FT_Y5)/12)+FT_AnnivDays+INT(MOD(AV56-FT_Y5,12)/FT_Int2)-IF(EDATE(AI56,FT_Y5)&lt;PolicyDate,FT_AnnivDays-1,0))),IF(AQ56="PT",IF(AV56&lt;PT_First,0,1+INT((AV56-PT_First)/PT_Int)),0))+IF(AND(AJ56&gt;=2,AL56&lt;=AsOfDate),IF(AR56="FT",IF(AW56&lt;FT_First,0,IF(AW56&lt;FT_Y5,1+INT((AW56-FT_First)/FT_Int1),FT_PreY5+FT_PerYear*INT((AW56-FT_Y5)/12)+FT_AnnivDays+INT(MOD(AW56-FT_Y5,12)/FT_Int2)-IF(EDATE(AI56,FT_Y5)&lt;PolicyDate,FT_AnnivDays-1,0))),IF(AR56="PT",IF(AW56&lt;PT_First,0,1+INT((AW56-PT_First)/PT_Int)),0))-IF(AR56="FT",IF(AV56&lt;FT_First,0,IF(AV56&lt;FT_Y5,1+INT((AV56-FT_First)/FT_Int1),FT_PreY5+FT_PerYear*INT((AV56-FT_Y5)/12)+FT_AnnivDays+INT(MOD(AV56-FT_Y5,12)/FT_Int2)-IF(EDATE(AI56,FT_Y5)&lt;PolicyDate,FT_AnnivDays-1,0))),IF(AR56="PT",IF(AV56&lt;PT_First,0,1+INT((AV56-PT_First)/PT_Int)),0)),0)+IF(AND(AJ56&gt;=3,AM56&lt;=AsOfDate),IF(AS56="FT",IF(AU56&lt;FT_First,0,IF(AU56&lt;FT_Y5,1+INT((AU56-FT_First)/FT_Int1),FT_PreY5+FT_PerYear*INT((AU56-FT_Y5)/12)+FT_AnnivDays+INT(MOD(AU56-FT_Y5,12)/FT_Int2)-IF(EDATE(AI56,FT_Y5)&lt;PolicyDate,FT_AnnivDays-1,0))),IF(AS56="PT",IF(AU56&lt;PT_First,0,1+INT((AU56-PT_First)/PT_Int)),0))-IF(AS56="FT",IF(AW56&lt;FT_First,0,IF(AW56&lt;FT_Y5,1+INT((AW56-FT_First)/FT_Int1),FT_PreY5+FT_PerYear*INT((AW56-FT_Y5)/12)+FT_AnnivDays+INT(MOD(AW56-FT_Y5,12)/FT_Int2)-IF(EDATE(AI56,FT_Y5)&lt;PolicyDate,FT_AnnivDays-1,0))),IF(AS56="PT",IF(AW56&lt;PT_First,0,1+INT((AW56-PT_First)/PT_Int)),0)),0))</f>
        <v/>
      </c>
      <c r="BB56" s="16" t="str">
        <f aca="false">IF(AH56=0,"",IF(AQ56="FT",IF(AY56&lt;FT_First,0,IF(AY56&lt;FT_Y5,1+INT((AY56-FT_First)/FT_Int1),FT_PreY5+FT_PerYear*INT((AY56-FT_Y5)/12)+FT_AnnivDays+INT(MOD(AY56-FT_Y5,12)/FT_Int2)-IF(EDATE(AI56,FT_Y5)&lt;PolicyDate,FT_AnnivDays-1,0))),IF(AQ56="PT",IF(AY56&lt;PT_First,0,1+INT((AY56-PT_First)/PT_Int)),0))+IF(AND(AJ56&gt;=2,AL56&lt;=PFYDate),IF(AR56="FT",IF(AZ56&lt;FT_First,0,IF(AZ56&lt;FT_Y5,1+INT((AZ56-FT_First)/FT_Int1),FT_PreY5+FT_PerYear*INT((AZ56-FT_Y5)/12)+FT_AnnivDays+INT(MOD(AZ56-FT_Y5,12)/FT_Int2)-IF(EDATE(AI56,FT_Y5)&lt;PolicyDate,FT_AnnivDays-1,0))),IF(AR56="PT",IF(AZ56&lt;PT_First,0,1+INT((AZ56-PT_First)/PT_Int)),0))-IF(AR56="FT",IF(AY56&lt;FT_First,0,IF(AY56&lt;FT_Y5,1+INT((AY56-FT_First)/FT_Int1),FT_PreY5+FT_PerYear*INT((AY56-FT_Y5)/12)+FT_AnnivDays+INT(MOD(AY56-FT_Y5,12)/FT_Int2)-IF(EDATE(AI56,FT_Y5)&lt;PolicyDate,FT_AnnivDays-1,0))),IF(AR56="PT",IF(AY56&lt;PT_First,0,1+INT((AY56-PT_First)/PT_Int)),0)),0)+IF(AND(AJ56&gt;=3,AM56&lt;=PFYDate),IF(AS56="FT",IF(AX56&lt;FT_First,0,IF(AX56&lt;FT_Y5,1+INT((AX56-FT_First)/FT_Int1),FT_PreY5+FT_PerYear*INT((AX56-FT_Y5)/12)+FT_AnnivDays+INT(MOD(AX56-FT_Y5,12)/FT_Int2)-IF(EDATE(AI56,FT_Y5)&lt;PolicyDate,FT_AnnivDays-1,0))),IF(AS56="PT",IF(AX56&lt;PT_First,0,1+INT((AX56-PT_First)/PT_Int)),0))-IF(AS56="FT",IF(AZ56&lt;FT_First,0,IF(AZ56&lt;FT_Y5,1+INT((AZ56-FT_First)/FT_Int1),FT_PreY5+FT_PerYear*INT((AZ56-FT_Y5)/12)+FT_AnnivDays+INT(MOD(AZ56-FT_Y5,12)/FT_Int2)-IF(EDATE(AI56,FT_Y5)&lt;PolicyDate,FT_AnnivDays-1,0))),IF(AS56="PT",IF(AZ56&lt;PT_First,0,1+INT((AZ56-PT_First)/PT_Int)),0)),0))</f>
        <v/>
      </c>
      <c r="BC56" s="16" t="str">
        <f aca="false">IF(AH56=0,"",IF(AT56="FT",IF(AU56&lt;FT_First,FT_First,IF(AU56&lt;FT_Y5,MIN(FT_Y5,FT_First+FT_Int1*(INT((AU56-FT_First)/FT_Int1)+1)),FT_Y5+12*INT((AU56-FT_Y5)/12)+FT_Int2*(INT(MOD(AU56-FT_Y5,12)/FT_Int2)+1))),IF(AT56="PT",IF(AU56&lt;PT_First,PT_First,PT_First+PT_Int*(INT((AU56-PT_First)/PT_Int)+1)),"")))</f>
        <v/>
      </c>
      <c r="BD56" s="16" t="str">
        <f aca="false">IF(AH56=0,"",IF(NOT(LH_Ready),0,COUNTIFS(INDEX(LH_Data,0,LH_ColFirst),$A56,INDEX(LH_Data,0,LH_ColSur),$B56,INDEX(LH_Data,0,LH_ColCat),BonusCat)))</f>
        <v/>
      </c>
      <c r="BE56" s="16" t="str">
        <f aca="false">IF(AH56=0,"",IF(OR(NOT(LH_Ready),BD56=0),0,SUMPRODUCT(MAX((INDEX(LH_Data,0,LH_ColFirst)=$A56)*(INDEX(LH_Data,0,LH_ColSur)=$B56)*(INDEX(LH_Data,0,LH_ColCat)=BonusCat)*ROW(LH_Data)))))</f>
        <v/>
      </c>
      <c r="BF56" s="16" t="str">
        <f aca="false">IF(AH56=0,"",IF(EOMONTH(AsOfDate,-1)&lt;AI56,-1,12*(YEAR(EOMONTH(AsOfDate,-1))-YEAR(AI56))+MONTH(EOMONTH(AsOfDate,-1))-MONTH(AI56)-IF(DAY(EOMONTH(AsOfDate,-1))&lt;MIN(DAY(AI56),DAY(EOMONTH(EOMONTH(AsOfDate,-1),0))),1,0)))</f>
        <v/>
      </c>
      <c r="BG56" s="16" t="str">
        <f aca="false">IF(AH56=0,"",IF(OR(AJ56&lt;2,AL56&gt;EOMONTH(AsOfDate,-1)),BF56,IF((AL56-1)&lt;AI56,-1,12*(YEAR((AL56-1))-YEAR(AI56))+MONTH((AL56-1))-MONTH(AI56)-IF(DAY((AL56-1))&lt;MIN(DAY(AI56),DAY(EOMONTH((AL56-1),0))),1,0))))</f>
        <v/>
      </c>
      <c r="BH56" s="16" t="str">
        <f aca="false">IF(AH56=0,"",IF(OR(AJ56&lt;3,AM56&gt;EOMONTH(AsOfDate,-1)),BF56,IF((AM56-1)&lt;AI56,-1,12*(YEAR((AM56-1))-YEAR(AI56))+MONTH((AM56-1))-MONTH(AI56)-IF(DAY((AM56-1))&lt;MIN(DAY(AI56),DAY(EOMONTH((AM56-1),0))),1,0))))</f>
        <v/>
      </c>
      <c r="BI56" s="16" t="str">
        <f aca="false">IF(AH56=0,"",IF(AQ56="FT",IF(BG56&lt;FT_First,0,IF(BG56&lt;FT_Y5,1+INT((BG56-FT_First)/FT_Int1),FT_PreY5+FT_PerYear*INT((BG56-FT_Y5)/12)+FT_AnnivDays+INT(MOD(BG56-FT_Y5,12)/FT_Int2)-IF(EDATE(AI56,FT_Y5)&lt;PolicyDate,FT_AnnivDays-1,0))),IF(AQ56="PT",IF(BG56&lt;PT_First,0,1+INT((BG56-PT_First)/PT_Int)),0))+IF(AND(AJ56&gt;=2,AL56&lt;=EOMONTH(AsOfDate,-1)),IF(AR56="FT",IF(BH56&lt;FT_First,0,IF(BH56&lt;FT_Y5,1+INT((BH56-FT_First)/FT_Int1),FT_PreY5+FT_PerYear*INT((BH56-FT_Y5)/12)+FT_AnnivDays+INT(MOD(BH56-FT_Y5,12)/FT_Int2)-IF(EDATE(AI56,FT_Y5)&lt;PolicyDate,FT_AnnivDays-1,0))),IF(AR56="PT",IF(BH56&lt;PT_First,0,1+INT((BH56-PT_First)/PT_Int)),0))-IF(AR56="FT",IF(BG56&lt;FT_First,0,IF(BG56&lt;FT_Y5,1+INT((BG56-FT_First)/FT_Int1),FT_PreY5+FT_PerYear*INT((BG56-FT_Y5)/12)+FT_AnnivDays+INT(MOD(BG56-FT_Y5,12)/FT_Int2)-IF(EDATE(AI56,FT_Y5)&lt;PolicyDate,FT_AnnivDays-1,0))),IF(AR56="PT",IF(BG56&lt;PT_First,0,1+INT((BG56-PT_First)/PT_Int)),0)),0)+IF(AND(AJ56&gt;=3,AM56&lt;=EOMONTH(AsOfDate,-1)),IF(AS56="FT",IF(BF56&lt;FT_First,0,IF(BF56&lt;FT_Y5,1+INT((BF56-FT_First)/FT_Int1),FT_PreY5+FT_PerYear*INT((BF56-FT_Y5)/12)+FT_AnnivDays+INT(MOD(BF56-FT_Y5,12)/FT_Int2)-IF(EDATE(AI56,FT_Y5)&lt;PolicyDate,FT_AnnivDays-1,0))),IF(AS56="PT",IF(BF56&lt;PT_First,0,1+INT((BF56-PT_First)/PT_Int)),0))-IF(AS56="FT",IF(BH56&lt;FT_First,0,IF(BH56&lt;FT_Y5,1+INT((BH56-FT_First)/FT_Int1),FT_PreY5+FT_PerYear*INT((BH56-FT_Y5)/12)+FT_AnnivDays+INT(MOD(BH56-FT_Y5,12)/FT_Int2)-IF(EDATE(AI56,FT_Y5)&lt;PolicyDate,FT_AnnivDays-1,0))),IF(AS56="PT",IF(BH56&lt;PT_First,0,1+INT((BH56-PT_First)/PT_Int)),0)),0))</f>
        <v/>
      </c>
      <c r="BJ56" s="16" t="str">
        <f aca="false">IF(AH56=0,"",IF(AT56="FT",IF(AU56&lt;FT_First,"",IF(AU56&lt;FT_Y5,FT_First+FT_Int1*INT((AU56-FT_First)/FT_Int1),FT_Y5+FT_Int2*INT((AU56-FT_Y5)/FT_Int2))),IF(AT56="PT",IF(AU56&lt;PT_First,"",PT_First+PT_Int*INT((AU56-PT_First)/PT_Int)),"")))</f>
        <v/>
      </c>
      <c r="BK56" s="16" t="str">
        <f aca="false">IF(AH56=0,"",IF((SchemeStart-1)&lt;AI56,-1,12*(YEAR((SchemeStart-1))-YEAR(AI56))+MONTH((SchemeStart-1))-MONTH(AI56)-IF(DAY((SchemeStart-1))&lt;MIN(DAY(AI56),DAY(EOMONTH((SchemeStart-1),0))),1,0)))</f>
        <v/>
      </c>
      <c r="BL56" s="16" t="str">
        <f aca="false">IF(AH56=0,"",IF(OR(AJ56&lt;2,AL56&gt;(SchemeStart-1)),BK56,IF((AL56-1)&lt;AI56,-1,12*(YEAR((AL56-1))-YEAR(AI56))+MONTH((AL56-1))-MONTH(AI56)-IF(DAY((AL56-1))&lt;MIN(DAY(AI56),DAY(EOMONTH((AL56-1),0))),1,0))))</f>
        <v/>
      </c>
      <c r="BM56" s="16" t="str">
        <f aca="false">IF(AH56=0,"",IF(OR(AJ56&lt;3,AM56&gt;(SchemeStart-1)),BK56,IF((AM56-1)&lt;AI56,-1,12*(YEAR((AM56-1))-YEAR(AI56))+MONTH((AM56-1))-MONTH(AI56)-IF(DAY((AM56-1))&lt;MIN(DAY(AI56),DAY(EOMONTH((AM56-1),0))),1,0))))</f>
        <v/>
      </c>
      <c r="BN56" s="16" t="str">
        <f aca="false">IF(AH56=0,"",IF(AQ56="FT",IF(BL56&lt;FT_First,0,IF(BL56&lt;FT_Y5,1+INT((BL56-FT_First)/FT_Int1),FT_PreY5+FT_PerYear*INT((BL56-FT_Y5)/12)+FT_AnnivDays+INT(MOD(BL56-FT_Y5,12)/FT_Int2)-IF(EDATE(AI56,FT_Y5)&lt;PolicyDate,FT_AnnivDays-1,0))),IF(AQ56="PT",IF(BL56&lt;PT_First,0,1+INT((BL56-PT_First)/PT_Int)),0))+IF(AND(AJ56&gt;=2,AL56&lt;=(SchemeStart-1)),IF(AR56="FT",IF(BM56&lt;FT_First,0,IF(BM56&lt;FT_Y5,1+INT((BM56-FT_First)/FT_Int1),FT_PreY5+FT_PerYear*INT((BM56-FT_Y5)/12)+FT_AnnivDays+INT(MOD(BM56-FT_Y5,12)/FT_Int2)-IF(EDATE(AI56,FT_Y5)&lt;PolicyDate,FT_AnnivDays-1,0))),IF(AR56="PT",IF(BM56&lt;PT_First,0,1+INT((BM56-PT_First)/PT_Int)),0))-IF(AR56="FT",IF(BL56&lt;FT_First,0,IF(BL56&lt;FT_Y5,1+INT((BL56-FT_First)/FT_Int1),FT_PreY5+FT_PerYear*INT((BL56-FT_Y5)/12)+FT_AnnivDays+INT(MOD(BL56-FT_Y5,12)/FT_Int2)-IF(EDATE(AI56,FT_Y5)&lt;PolicyDate,FT_AnnivDays-1,0))),IF(AR56="PT",IF(BL56&lt;PT_First,0,1+INT((BL56-PT_First)/PT_Int)),0)),0)+IF(AND(AJ56&gt;=3,AM56&lt;=(SchemeStart-1)),IF(AS56="FT",IF(BK56&lt;FT_First,0,IF(BK56&lt;FT_Y5,1+INT((BK56-FT_First)/FT_Int1),FT_PreY5+FT_PerYear*INT((BK56-FT_Y5)/12)+FT_AnnivDays+INT(MOD(BK56-FT_Y5,12)/FT_Int2)-IF(EDATE(AI56,FT_Y5)&lt;PolicyDate,FT_AnnivDays-1,0))),IF(AS56="PT",IF(BK56&lt;PT_First,0,1+INT((BK56-PT_First)/PT_Int)),0))-IF(AS56="FT",IF(BM56&lt;FT_First,0,IF(BM56&lt;FT_Y5,1+INT((BM56-FT_First)/FT_Int1),FT_PreY5+FT_PerYear*INT((BM56-FT_Y5)/12)+FT_AnnivDays+INT(MOD(BM56-FT_Y5,12)/FT_Int2)-IF(EDATE(AI56,FT_Y5)&lt;PolicyDate,FT_AnnivDays-1,0))),IF(AS56="PT",IF(BM56&lt;PT_First,0,1+INT((BM56-PT_First)/PT_Int)),0)),0))</f>
        <v/>
      </c>
      <c r="BO56" s="0" t="str">
        <f aca="false">IF(LEN($A56&amp;$B56)=0,"",$A56&amp;" "&amp;$B56)</f>
        <v/>
      </c>
    </row>
    <row r="57" customFormat="false" ht="15" hidden="false" customHeight="false" outlineLevel="0" collapsed="false">
      <c r="A57" s="12"/>
      <c r="B57" s="12"/>
      <c r="C57" s="12"/>
      <c r="D57" s="13"/>
      <c r="E57" s="14" t="str">
        <f aca="false">IF(OR(AH57=0,$D57=""),"",DATE(YEAR(AsOfDate)+IF(DATE(YEAR(AsOfDate),MONTH($D57),DAY($D57))&lt;=AsOfDate,1,0),MONTH($D57),DAY($D57)))</f>
        <v/>
      </c>
      <c r="F57" s="13"/>
      <c r="G57" s="13"/>
      <c r="H57" s="13"/>
      <c r="I57" s="13"/>
      <c r="J57" s="13"/>
      <c r="K57" s="14" t="str">
        <f aca="false">IF(AH57=0,"",DATE(YEAR(AsOfDate)+IF(DATE(YEAR(AsOfDate),MONTH(AI57),DAY(AI57))&lt;=AsOfDate,1,0),MONTH(AI57),DAY(AI57)))</f>
        <v/>
      </c>
      <c r="L57" s="15" t="str">
        <f aca="false">IF(AH57=0,"",ROUND((AsOfDate-AI57)/365.25,1))</f>
        <v/>
      </c>
      <c r="M57" s="16" t="str">
        <f aca="false">IF(AH57=0,"",IF(AsOfDate&lt;AI57,"-",DATEDIF(AI57,AsOfDate,"y")&amp;"y "&amp;DATEDIF(AI57,AsOfDate,"ym")&amp;"m "&amp;DATEDIF(AI57,AsOfDate,"md")&amp;"d"))</f>
        <v/>
      </c>
      <c r="N57" s="17" t="str">
        <f aca="false">IF(AH57=0,"",O57*HoursPerDay)</f>
        <v/>
      </c>
      <c r="O57" s="17" t="str">
        <f aca="false">IF(AH57=0,"",MAX(0,BA57-BN57))</f>
        <v/>
      </c>
      <c r="P57" s="18"/>
      <c r="Q57" s="16" t="str">
        <f aca="false">IF(AH57=0,"",IF(AJ57&lt;2,"",AN57&amp;" to "&amp;AO57&amp;" on "&amp;TEXT(AL57,"dd/mm/yyyy")&amp;IF(AL57&gt;AsOfDate," (future)",IF(AQ57=AR57,"",IF(AR57="None"," - STOPPED accruing",IF(AQ57="None"," - commencement for Bonus Leave"," - pathway changed"))))&amp;IF(AJ57&lt;3,"","; "&amp;AO57&amp;" to "&amp;AP57&amp;" on "&amp;TEXT(AM57,"dd/mm/yyyy")&amp;IF(AM57&gt;AsOfDate," (future)",IF(AR57=AS57,"",IF(AS57="None"," - STOPPED accruing",IF(AR57="None"," - commencement for Bonus Leave"," - pathway changed")))))))</f>
        <v/>
      </c>
      <c r="R57" s="16" t="str">
        <f aca="false">IF(AH57=0,"",IF(AT57="None",IF(O57&gt;0,"No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IF(AH57=0,"",IF(AT57="None","",EDATE(AI57,BC57)))</f>
        <v/>
      </c>
      <c r="T57" s="17" t="str">
        <f aca="false">IF(AH57=0,"",IF(NOT(LH_Ready),"",IF(AI57&gt;PFYDate,0,IF(LH_ColPeriod=0,W57-U57+V57,SUMIFS(INDEX(LH_Data,0,LH_ColAcc),INDEX(LH_Data,0,LH_ColFirst),$A57,INDEX(LH_Data,0,LH_ColSur),$B57,INDEX(LH_Data,0,LH_ColCat),BonusCat,INDEX(LH_Data,0,LH_ColPeriod),LH_OpenLabel)*UnitFactor))))</f>
        <v/>
      </c>
      <c r="U57" s="17" t="str">
        <f aca="false">IF(AH57=0,"",IF(NOT(LH_Ready),"",SUMIFS(INDEX(LH_Data,0,LH_ColAcc),INDEX(LH_Data,0,LH_ColFirst),$A57,INDEX(LH_Data,0,LH_ColSur),$B57,INDEX(LH_Data,0,LH_ColCat),BonusCat,INDEX(LH_Data,0,LH_ColStart),"&gt;="&amp;AI57)*UnitFactor))</f>
        <v/>
      </c>
      <c r="V57" s="17" t="str">
        <f aca="false">IF(AH57=0,"",IF(NOT(LH_Ready),"",SUMIFS(INDEX(LH_Data,0,LH_ColTaken),INDEX(LH_Data,0,LH_ColFirst),$A57,INDEX(LH_Data,0,LH_ColSur),$B57,INDEX(LH_Data,0,LH_ColCat),BonusCat,INDEX(LH_Data,0,LH_ColStart),"&gt;="&amp;AI57)*UnitFactor))</f>
        <v/>
      </c>
      <c r="W57" s="17" t="str">
        <f aca="false">IF(AH57=0,"",IF(NOT(LH_Ready),"",IF(BE57=0,0,INDEX(INDEX(LH_Data,0,LH_ColClose),BE57-1)*UnitFactor)))</f>
        <v/>
      </c>
      <c r="X57" s="17" t="str">
        <f aca="false">IF(AH57=0,"",(MAX(0,BA57-BN57)-MAX(0,BB57-BN57))*HoursPerDay)</f>
        <v/>
      </c>
      <c r="Y57" s="17" t="str">
        <f aca="false">IF(AH57=0,"",IF(NOT(LH_Ready),"",IF(BD57=0,N57,IF(PFYDate&lt;$F57,N57-N(T57)-N(U57),X57-N(U57)))))</f>
        <v/>
      </c>
      <c r="Z57" s="16" t="str">
        <f aca="false">IF(OR(AH57=0,Y57=""),"",IF(Y57&gt;0,"Yes","No"))</f>
        <v/>
      </c>
      <c r="AA57" s="16" t="str">
        <f aca="false">IF(AH57=0,IF(LEN($A57&amp;$B57)=0,"","FIX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month")&amp;IF(BD57=0,";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EH)",""),IF(AT57="None",R57,"Not yet - first day on "&amp;TEXT(S57,"dd/mm/yyyy")))))))))</f>
        <v/>
      </c>
      <c r="AB57" s="17" t="str">
        <f aca="false">IF(OR(AH57=0,T57=""),"",MAX(0,BB57-BN57)*HoursPerDay-T57)</f>
        <v/>
      </c>
      <c r="AC57" s="16" t="str">
        <f aca="false">IF(AH57=0,"",BD57)</f>
        <v/>
      </c>
      <c r="AD57" s="16" t="str">
        <f aca="false">IF(AH57=0,"",TRIM(IF(OR(ISTEXT($F57),ISTEXT($H57),ISTEXT($I57),ISTEXT($G57),ISTEXT($J57),ISTEXT($D57)),"A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J57&gt;=1,IF(AJ57&gt;=3,AP57,IF(AJ57=2,AO57,AN57))&lt;&gt;IF($C57="","",IF(OR(ISNUMBER(SEARCH("full",$C57)),UPPER(TRIM($C57))="FT",UPPER(TRIM($C57))="FTE"),"Full-Time",IF(OR(ISNUMBER(SEARCH("part",$C57)),UPPER(TRIM($C57))="PT",UPPER(TRIM($C57))="PTE"),"Part-Time",IF(OR(ISNUMBER(SEARCH("cas",$C57)),UPPER(TRIM($C57))="CAS"),"Casual","Unknown"))))),"EmploymentType does not match latest start date ("&amp;IF(AJ57&gt;=3,AP57,IF(AJ57=2,AO57,AN57))&amp;"). ","")&amp;IF(AND(AJ57&gt;=1,AK57&lt;&gt;$F57),"Earliest type date should equal StartDate. ","")&amp;IF(AND(AJ57&gt;=2,AK57=AL57),"Two types start on the same date. ","")&amp;IF(AND(OR(ISNUMBER(SEARCH("part",$C57)),UPPER(TRIM($C57))="PT",UPPER(TRIM($C57))="PTE"),$P57=""),"Part-time: enter PT Hrs/Week (blank = 24+). ","")))</f>
        <v/>
      </c>
      <c r="AE57" s="17" t="str">
        <f aca="false">IF(AH57=0,"",O57-MAX(0,BI57-BN57))</f>
        <v/>
      </c>
      <c r="AF57" s="14" t="str">
        <f aca="false">IF(OR(AH57=0,AE57="",N(AE57)=0,BJ57=""),"",EDATE(AI57,BJ57))</f>
        <v/>
      </c>
      <c r="AG57" s="12"/>
      <c r="AH57" s="16" t="n">
        <f aca="false">IF(OR(LEN($A57&amp;$B57)=0,$F57=""),0,1)</f>
        <v>0</v>
      </c>
      <c r="AI57" s="14" t="str">
        <f aca="false">IF(AH57=0,"",IF($J57&lt;&gt;"",$J57,IF(OR(CasualCounts="Yes",COUNT($G57:$I57)=0,COUNT($H57:$I57)=0),$F57,MIN($H57:$I57))))</f>
        <v/>
      </c>
      <c r="AJ57" s="16" t="str">
        <f aca="false">IF(AH57=0,"",COUNT($G57:$I57))</f>
        <v/>
      </c>
      <c r="AK57" s="14" t="str">
        <f aca="false">IF(AH57=0,"",IFERROR(SMALL($G57:$I57,1),""))</f>
        <v/>
      </c>
      <c r="AL57" s="14" t="str">
        <f aca="false">IF(AH57=0,"",IFERROR(SMALL($G57:$I57,2),""))</f>
        <v/>
      </c>
      <c r="AM57" s="14" t="str">
        <f aca="false">IF(AH57=0,"",IFERROR(SMALL($G57:$I57,3),""))</f>
        <v/>
      </c>
      <c r="AN57" s="16" t="str">
        <f aca="false">IF(AH57=0,"",IF(AK57="","",IF(AK57=$H57,"Part-Time",IF(AK57=$I57,"Full-Time","Casual"))))</f>
        <v/>
      </c>
      <c r="AO57" s="16" t="str">
        <f aca="false">IF(AH57=0,"",IF(AL57="","",IF(AL57=$H57,"Part-Time",IF(AL57=$I57,"Full-Time","Casual"))))</f>
        <v/>
      </c>
      <c r="AP57" s="16" t="str">
        <f aca="false">IF(AH57=0,"",IF(AM57="","",IF(AM57=$H57,"Part-Time",IF(AM57=$I57,"Full-Time","Casual"))))</f>
        <v/>
      </c>
      <c r="AQ57" s="16" t="str">
        <f aca="false">IF(AH57=0,"",IF(AJ57=0,IF(OR(ISNUMBER(SEARCH("full",$C57)),UPPER(TRIM($C57))="FT",UPPER(TRIM($C57))="FTE"),"FT",IF(AND(OR(ISNUMBER(SEARCH("part",$C57)),UPPER(TRIM($C57))="PT",UPPER(TRIM($C57))="PTE"),OR($P57="",N($P57)&gt;=PT_MinHours)),"PT","None")),IF(OR(ISNUMBER(SEARCH("full",AN57)),UPPER(TRIM(AN57))="FT",UPPER(TRIM(AN57))="FTE"),"FT",IF(AND(OR(ISNUMBER(SEARCH("part",AN57)),UPPER(TRIM(AN57))="PT",UPPER(TRIM(AN57))="PTE"),OR($P57="",N($P57)&gt;=PT_MinHours)),"PT","None"))))</f>
        <v/>
      </c>
      <c r="AR57" s="16" t="str">
        <f aca="false">IF(AH57=0,"",IF(AJ57&lt;2,"",IF(OR(ISNUMBER(SEARCH("full",AO57)),UPPER(TRIM(AO57))="FT",UPPER(TRIM(AO57))="FTE"),"FT",IF(AND(OR(ISNUMBER(SEARCH("part",AO57)),UPPER(TRIM(AO57))="PT",UPPER(TRIM(AO57))="PTE"),OR($P57="",N($P57)&gt;=PT_MinHours)),"PT","None"))))</f>
        <v/>
      </c>
      <c r="AS57" s="16" t="str">
        <f aca="false">IF(AH57=0,"",IF(AJ57&lt;3,"",IF(OR(ISNUMBER(SEARCH("full",AP57)),UPPER(TRIM(AP57))="FT",UPPER(TRIM(AP57))="FTE"),"FT",IF(AND(OR(ISNUMBER(SEARCH("part",AP57)),UPPER(TRIM(AP57))="PT",UPPER(TRIM(AP57))="PTE"),OR($P57="",N($P57)&gt;=PT_MinHours)),"PT","None"))))</f>
        <v/>
      </c>
      <c r="AT57" s="16" t="str">
        <f aca="false">IF(AH57=0,"",IF(AND(AJ57&gt;=3,AM57&lt;=AsOfDate),AS57,IF(AND(AJ57&gt;=2,AL57&lt;=AsOfDate),AR57,AQ57)))</f>
        <v/>
      </c>
      <c r="AU57" s="16" t="str">
        <f aca="false">IF(AH57=0,"",IF(AsOfDate&lt;AI57,-1,12*(YEAR(AsOfDate)-YEAR(AI57))+MONTH(AsOfDate)-MONTH(AI57)-IF(DAY(AsOfDate)&lt;MIN(DAY(AI57),DAY(EOMONTH(AsOfDate,0))),1,0)))</f>
        <v/>
      </c>
      <c r="AV57" s="16" t="str">
        <f aca="false">IF(AH57=0,"",IF(OR(AJ57&lt;2,AL57&gt;AsOfDate),AU57,IF((AL57-1)&lt;AI57,-1,12*(YEAR((AL57-1))-YEAR(AI57))+MONTH((AL57-1))-MONTH(AI57)-IF(DAY((AL57-1))&lt;MIN(DAY(AI57),DAY(EOMONTH((AL57-1),0))),1,0))))</f>
        <v/>
      </c>
      <c r="AW57" s="16" t="str">
        <f aca="false">IF(AH57=0,"",IF(OR(AJ57&lt;3,AM57&gt;AsOfDate),AU57,IF((AM57-1)&lt;AI57,-1,12*(YEAR((AM57-1))-YEAR(AI57))+MONTH((AM57-1))-MONTH(AI57)-IF(DAY((AM57-1))&lt;MIN(DAY(AI57),DAY(EOMONTH((AM57-1),0))),1,0))))</f>
        <v/>
      </c>
      <c r="AX57" s="16" t="str">
        <f aca="false">IF(AH57=0,"",IF(PFYDate&lt;AI57,-1,12*(YEAR(PFYDate)-YEAR(AI57))+MONTH(PFYDate)-MONTH(AI57)-IF(DAY(PFYDate)&lt;MIN(DAY(AI57),DAY(EOMONTH(PFYDate,0))),1,0)))</f>
        <v/>
      </c>
      <c r="AY57" s="16" t="str">
        <f aca="false">IF(AH57=0,"",IF(OR(AJ57&lt;2,AL57&gt;PFYDate),AX57,IF((AL57-1)&lt;AI57,-1,12*(YEAR((AL57-1))-YEAR(AI57))+MONTH((AL57-1))-MONTH(AI57)-IF(DAY((AL57-1))&lt;MIN(DAY(AI57),DAY(EOMONTH((AL57-1),0))),1,0))))</f>
        <v/>
      </c>
      <c r="AZ57" s="16" t="str">
        <f aca="false">IF(AH57=0,"",IF(OR(AJ57&lt;3,AM57&gt;PFYDate),AX57,IF((AM57-1)&lt;AI57,-1,12*(YEAR((AM57-1))-YEAR(AI57))+MONTH((AM57-1))-MONTH(AI57)-IF(DAY((AM57-1))&lt;MIN(DAY(AI57),DAY(EOMONTH((AM57-1),0))),1,0))))</f>
        <v/>
      </c>
      <c r="BA57" s="16" t="str">
        <f aca="false">IF(AH57=0,"",IF(AQ57="FT",IF(AV57&lt;FT_First,0,IF(AV57&lt;FT_Y5,1+INT((AV57-FT_First)/FT_Int1),FT_PreY5+FT_PerYear*INT((AV57-FT_Y5)/12)+FT_AnnivDays+INT(MOD(AV57-FT_Y5,12)/FT_Int2)-IF(EDATE(AI57,FT_Y5)&lt;PolicyDate,FT_AnnivDays-1,0))),IF(AQ57="PT",IF(AV57&lt;PT_First,0,1+INT((AV57-PT_First)/PT_Int)),0))+IF(AND(AJ57&gt;=2,AL57&lt;=AsOfDate),IF(AR57="FT",IF(AW57&lt;FT_First,0,IF(AW57&lt;FT_Y5,1+INT((AW57-FT_First)/FT_Int1),FT_PreY5+FT_PerYear*INT((AW57-FT_Y5)/12)+FT_AnnivDays+INT(MOD(AW57-FT_Y5,12)/FT_Int2)-IF(EDATE(AI57,FT_Y5)&lt;PolicyDate,FT_AnnivDays-1,0))),IF(AR57="PT",IF(AW57&lt;PT_First,0,1+INT((AW57-PT_First)/PT_Int)),0))-IF(AR57="FT",IF(AV57&lt;FT_First,0,IF(AV57&lt;FT_Y5,1+INT((AV57-FT_First)/FT_Int1),FT_PreY5+FT_PerYear*INT((AV57-FT_Y5)/12)+FT_AnnivDays+INT(MOD(AV57-FT_Y5,12)/FT_Int2)-IF(EDATE(AI57,FT_Y5)&lt;PolicyDate,FT_AnnivDays-1,0))),IF(AR57="PT",IF(AV57&lt;PT_First,0,1+INT((AV57-PT_First)/PT_Int)),0)),0)+IF(AND(AJ57&gt;=3,AM57&lt;=AsOfDate),IF(AS57="FT",IF(AU57&lt;FT_First,0,IF(AU57&lt;FT_Y5,1+INT((AU57-FT_First)/FT_Int1),FT_PreY5+FT_PerYear*INT((AU57-FT_Y5)/12)+FT_AnnivDays+INT(MOD(AU57-FT_Y5,12)/FT_Int2)-IF(EDATE(AI57,FT_Y5)&lt;PolicyDate,FT_AnnivDays-1,0))),IF(AS57="PT",IF(AU57&lt;PT_First,0,1+INT((AU57-PT_First)/PT_Int)),0))-IF(AS57="FT",IF(AW57&lt;FT_First,0,IF(AW57&lt;FT_Y5,1+INT((AW57-FT_First)/FT_Int1),FT_PreY5+FT_PerYear*INT((AW57-FT_Y5)/12)+FT_AnnivDays+INT(MOD(AW57-FT_Y5,12)/FT_Int2)-IF(EDATE(AI57,FT_Y5)&lt;PolicyDate,FT_AnnivDays-1,0))),IF(AS57="PT",IF(AW57&lt;PT_First,0,1+INT((AW57-PT_First)/PT_Int)),0)),0))</f>
        <v/>
      </c>
      <c r="BB57" s="16" t="str">
        <f aca="false">IF(AH57=0,"",IF(AQ57="FT",IF(AY57&lt;FT_First,0,IF(AY57&lt;FT_Y5,1+INT((AY57-FT_First)/FT_Int1),FT_PreY5+FT_PerYear*INT((AY57-FT_Y5)/12)+FT_AnnivDays+INT(MOD(AY57-FT_Y5,12)/FT_Int2)-IF(EDATE(AI57,FT_Y5)&lt;PolicyDate,FT_AnnivDays-1,0))),IF(AQ57="PT",IF(AY57&lt;PT_First,0,1+INT((AY57-PT_First)/PT_Int)),0))+IF(AND(AJ57&gt;=2,AL57&lt;=PFYDate),IF(AR57="FT",IF(AZ57&lt;FT_First,0,IF(AZ57&lt;FT_Y5,1+INT((AZ57-FT_First)/FT_Int1),FT_PreY5+FT_PerYear*INT((AZ57-FT_Y5)/12)+FT_AnnivDays+INT(MOD(AZ57-FT_Y5,12)/FT_Int2)-IF(EDATE(AI57,FT_Y5)&lt;PolicyDate,FT_AnnivDays-1,0))),IF(AR57="PT",IF(AZ57&lt;PT_First,0,1+INT((AZ57-PT_First)/PT_Int)),0))-IF(AR57="FT",IF(AY57&lt;FT_First,0,IF(AY57&lt;FT_Y5,1+INT((AY57-FT_First)/FT_Int1),FT_PreY5+FT_PerYear*INT((AY57-FT_Y5)/12)+FT_AnnivDays+INT(MOD(AY57-FT_Y5,12)/FT_Int2)-IF(EDATE(AI57,FT_Y5)&lt;PolicyDate,FT_AnnivDays-1,0))),IF(AR57="PT",IF(AY57&lt;PT_First,0,1+INT((AY57-PT_First)/PT_Int)),0)),0)+IF(AND(AJ57&gt;=3,AM57&lt;=PFYDate),IF(AS57="FT",IF(AX57&lt;FT_First,0,IF(AX57&lt;FT_Y5,1+INT((AX57-FT_First)/FT_Int1),FT_PreY5+FT_PerYear*INT((AX57-FT_Y5)/12)+FT_AnnivDays+INT(MOD(AX57-FT_Y5,12)/FT_Int2)-IF(EDATE(AI57,FT_Y5)&lt;PolicyDate,FT_AnnivDays-1,0))),IF(AS57="PT",IF(AX57&lt;PT_First,0,1+INT((AX57-PT_First)/PT_Int)),0))-IF(AS57="FT",IF(AZ57&lt;FT_First,0,IF(AZ57&lt;FT_Y5,1+INT((AZ57-FT_First)/FT_Int1),FT_PreY5+FT_PerYear*INT((AZ57-FT_Y5)/12)+FT_AnnivDays+INT(MOD(AZ57-FT_Y5,12)/FT_Int2)-IF(EDATE(AI57,FT_Y5)&lt;PolicyDate,FT_AnnivDays-1,0))),IF(AS57="PT",IF(AZ57&lt;PT_First,0,1+INT((AZ57-PT_First)/PT_Int)),0)),0))</f>
        <v/>
      </c>
      <c r="BC57" s="16" t="str">
        <f aca="false">IF(AH57=0,"",IF(AT57="FT",IF(AU57&lt;FT_First,FT_First,IF(AU57&lt;FT_Y5,MIN(FT_Y5,FT_First+FT_Int1*(INT((AU57-FT_First)/FT_Int1)+1)),FT_Y5+12*INT((AU57-FT_Y5)/12)+FT_Int2*(INT(MOD(AU57-FT_Y5,12)/FT_Int2)+1))),IF(AT57="PT",IF(AU57&lt;PT_First,PT_First,PT_First+PT_Int*(INT((AU57-PT_First)/PT_Int)+1)),"")))</f>
        <v/>
      </c>
      <c r="BD57" s="16" t="str">
        <f aca="false">IF(AH57=0,"",IF(NOT(LH_Ready),0,COUNTIFS(INDEX(LH_Data,0,LH_ColFirst),$A57,INDEX(LH_Data,0,LH_ColSur),$B57,INDEX(LH_Data,0,LH_ColCat),BonusCat)))</f>
        <v/>
      </c>
      <c r="BE57" s="16" t="str">
        <f aca="false">IF(AH57=0,"",IF(OR(NOT(LH_Ready),BD57=0),0,SUMPRODUCT(MAX((INDEX(LH_Data,0,LH_ColFirst)=$A57)*(INDEX(LH_Data,0,LH_ColSur)=$B57)*(INDEX(LH_Data,0,LH_ColCat)=BonusCat)*ROW(LH_Data)))))</f>
        <v/>
      </c>
      <c r="BF57" s="16" t="str">
        <f aca="false">IF(AH57=0,"",IF(EOMONTH(AsOfDate,-1)&lt;AI57,-1,12*(YEAR(EOMONTH(AsOfDate,-1))-YEAR(AI57))+MONTH(EOMONTH(AsOfDate,-1))-MONTH(AI57)-IF(DAY(EOMONTH(AsOfDate,-1))&lt;MIN(DAY(AI57),DAY(EOMONTH(EOMONTH(AsOfDate,-1),0))),1,0)))</f>
        <v/>
      </c>
      <c r="BG57" s="16" t="str">
        <f aca="false">IF(AH57=0,"",IF(OR(AJ57&lt;2,AL57&gt;EOMONTH(AsOfDate,-1)),BF57,IF((AL57-1)&lt;AI57,-1,12*(YEAR((AL57-1))-YEAR(AI57))+MONTH((AL57-1))-MONTH(AI57)-IF(DAY((AL57-1))&lt;MIN(DAY(AI57),DAY(EOMONTH((AL57-1),0))),1,0))))</f>
        <v/>
      </c>
      <c r="BH57" s="16" t="str">
        <f aca="false">IF(AH57=0,"",IF(OR(AJ57&lt;3,AM57&gt;EOMONTH(AsOfDate,-1)),BF57,IF((AM57-1)&lt;AI57,-1,12*(YEAR((AM57-1))-YEAR(AI57))+MONTH((AM57-1))-MONTH(AI57)-IF(DAY((AM57-1))&lt;MIN(DAY(AI57),DAY(EOMONTH((AM57-1),0))),1,0))))</f>
        <v/>
      </c>
      <c r="BI57" s="16" t="str">
        <f aca="false">IF(AH57=0,"",IF(AQ57="FT",IF(BG57&lt;FT_First,0,IF(BG57&lt;FT_Y5,1+INT((BG57-FT_First)/FT_Int1),FT_PreY5+FT_PerYear*INT((BG57-FT_Y5)/12)+FT_AnnivDays+INT(MOD(BG57-FT_Y5,12)/FT_Int2)-IF(EDATE(AI57,FT_Y5)&lt;PolicyDate,FT_AnnivDays-1,0))),IF(AQ57="PT",IF(BG57&lt;PT_First,0,1+INT((BG57-PT_First)/PT_Int)),0))+IF(AND(AJ57&gt;=2,AL57&lt;=EOMONTH(AsOfDate,-1)),IF(AR57="FT",IF(BH57&lt;FT_First,0,IF(BH57&lt;FT_Y5,1+INT((BH57-FT_First)/FT_Int1),FT_PreY5+FT_PerYear*INT((BH57-FT_Y5)/12)+FT_AnnivDays+INT(MOD(BH57-FT_Y5,12)/FT_Int2)-IF(EDATE(AI57,FT_Y5)&lt;PolicyDate,FT_AnnivDays-1,0))),IF(AR57="PT",IF(BH57&lt;PT_First,0,1+INT((BH57-PT_First)/PT_Int)),0))-IF(AR57="FT",IF(BG57&lt;FT_First,0,IF(BG57&lt;FT_Y5,1+INT((BG57-FT_First)/FT_Int1),FT_PreY5+FT_PerYear*INT((BG57-FT_Y5)/12)+FT_AnnivDays+INT(MOD(BG57-FT_Y5,12)/FT_Int2)-IF(EDATE(AI57,FT_Y5)&lt;PolicyDate,FT_AnnivDays-1,0))),IF(AR57="PT",IF(BG57&lt;PT_First,0,1+INT((BG57-PT_First)/PT_Int)),0)),0)+IF(AND(AJ57&gt;=3,AM57&lt;=EOMONTH(AsOfDate,-1)),IF(AS57="FT",IF(BF57&lt;FT_First,0,IF(BF57&lt;FT_Y5,1+INT((BF57-FT_First)/FT_Int1),FT_PreY5+FT_PerYear*INT((BF57-FT_Y5)/12)+FT_AnnivDays+INT(MOD(BF57-FT_Y5,12)/FT_Int2)-IF(EDATE(AI57,FT_Y5)&lt;PolicyDate,FT_AnnivDays-1,0))),IF(AS57="PT",IF(BF57&lt;PT_First,0,1+INT((BF57-PT_First)/PT_Int)),0))-IF(AS57="FT",IF(BH57&lt;FT_First,0,IF(BH57&lt;FT_Y5,1+INT((BH57-FT_First)/FT_Int1),FT_PreY5+FT_PerYear*INT((BH57-FT_Y5)/12)+FT_AnnivDays+INT(MOD(BH57-FT_Y5,12)/FT_Int2)-IF(EDATE(AI57,FT_Y5)&lt;PolicyDate,FT_AnnivDays-1,0))),IF(AS57="PT",IF(BH57&lt;PT_First,0,1+INT((BH57-PT_First)/PT_Int)),0)),0))</f>
        <v/>
      </c>
      <c r="BJ57" s="16" t="str">
        <f aca="false">IF(AH57=0,"",IF(AT57="FT",IF(AU57&lt;FT_First,"",IF(AU57&lt;FT_Y5,FT_First+FT_Int1*INT((AU57-FT_First)/FT_Int1),FT_Y5+FT_Int2*INT((AU57-FT_Y5)/FT_Int2))),IF(AT57="PT",IF(AU57&lt;PT_First,"",PT_First+PT_Int*INT((AU57-PT_First)/PT_Int)),"")))</f>
        <v/>
      </c>
      <c r="BK57" s="16" t="str">
        <f aca="false">IF(AH57=0,"",IF((SchemeStart-1)&lt;AI57,-1,12*(YEAR((SchemeStart-1))-YEAR(AI57))+MONTH((SchemeStart-1))-MONTH(AI57)-IF(DAY((SchemeStart-1))&lt;MIN(DAY(AI57),DAY(EOMONTH((SchemeStart-1),0))),1,0)))</f>
        <v/>
      </c>
      <c r="BL57" s="16" t="str">
        <f aca="false">IF(AH57=0,"",IF(OR(AJ57&lt;2,AL57&gt;(SchemeStart-1)),BK57,IF((AL57-1)&lt;AI57,-1,12*(YEAR((AL57-1))-YEAR(AI57))+MONTH((AL57-1))-MONTH(AI57)-IF(DAY((AL57-1))&lt;MIN(DAY(AI57),DAY(EOMONTH((AL57-1),0))),1,0))))</f>
        <v/>
      </c>
      <c r="BM57" s="16" t="str">
        <f aca="false">IF(AH57=0,"",IF(OR(AJ57&lt;3,AM57&gt;(SchemeStart-1)),BK57,IF((AM57-1)&lt;AI57,-1,12*(YEAR((AM57-1))-YEAR(AI57))+MONTH((AM57-1))-MONTH(AI57)-IF(DAY((AM57-1))&lt;MIN(DAY(AI57),DAY(EOMONTH((AM57-1),0))),1,0))))</f>
        <v/>
      </c>
      <c r="BN57" s="16" t="str">
        <f aca="false">IF(AH57=0,"",IF(AQ57="FT",IF(BL57&lt;FT_First,0,IF(BL57&lt;FT_Y5,1+INT((BL57-FT_First)/FT_Int1),FT_PreY5+FT_PerYear*INT((BL57-FT_Y5)/12)+FT_AnnivDays+INT(MOD(BL57-FT_Y5,12)/FT_Int2)-IF(EDATE(AI57,FT_Y5)&lt;PolicyDate,FT_AnnivDays-1,0))),IF(AQ57="PT",IF(BL57&lt;PT_First,0,1+INT((BL57-PT_First)/PT_Int)),0))+IF(AND(AJ57&gt;=2,AL57&lt;=(SchemeStart-1)),IF(AR57="FT",IF(BM57&lt;FT_First,0,IF(BM57&lt;FT_Y5,1+INT((BM57-FT_First)/FT_Int1),FT_PreY5+FT_PerYear*INT((BM57-FT_Y5)/12)+FT_AnnivDays+INT(MOD(BM57-FT_Y5,12)/FT_Int2)-IF(EDATE(AI57,FT_Y5)&lt;PolicyDate,FT_AnnivDays-1,0))),IF(AR57="PT",IF(BM57&lt;PT_First,0,1+INT((BM57-PT_First)/PT_Int)),0))-IF(AR57="FT",IF(BL57&lt;FT_First,0,IF(BL57&lt;FT_Y5,1+INT((BL57-FT_First)/FT_Int1),FT_PreY5+FT_PerYear*INT((BL57-FT_Y5)/12)+FT_AnnivDays+INT(MOD(BL57-FT_Y5,12)/FT_Int2)-IF(EDATE(AI57,FT_Y5)&lt;PolicyDate,FT_AnnivDays-1,0))),IF(AR57="PT",IF(BL57&lt;PT_First,0,1+INT((BL57-PT_First)/PT_Int)),0)),0)+IF(AND(AJ57&gt;=3,AM57&lt;=(SchemeStart-1)),IF(AS57="FT",IF(BK57&lt;FT_First,0,IF(BK57&lt;FT_Y5,1+INT((BK57-FT_First)/FT_Int1),FT_PreY5+FT_PerYear*INT((BK57-FT_Y5)/12)+FT_AnnivDays+INT(MOD(BK57-FT_Y5,12)/FT_Int2)-IF(EDATE(AI57,FT_Y5)&lt;PolicyDate,FT_AnnivDays-1,0))),IF(AS57="PT",IF(BK57&lt;PT_First,0,1+INT((BK57-PT_First)/PT_Int)),0))-IF(AS57="FT",IF(BM57&lt;FT_First,0,IF(BM57&lt;FT_Y5,1+INT((BM57-FT_First)/FT_Int1),FT_PreY5+FT_PerYear*INT((BM57-FT_Y5)/12)+FT_AnnivDays+INT(MOD(BM57-FT_Y5,12)/FT_Int2)-IF(EDATE(AI57,FT_Y5)&lt;PolicyDate,FT_AnnivDays-1,0))),IF(AS57="PT",IF(BM57&lt;PT_First,0,1+INT((BM57-PT_First)/PT_Int)),0)),0))</f>
        <v/>
      </c>
      <c r="BO57" s="0" t="str">
        <f aca="false">IF(LEN($A57&amp;$B57)=0,"",$A57&amp;" "&amp;$B57)</f>
        <v/>
      </c>
    </row>
    <row r="58" customFormat="false" ht="15" hidden="false" customHeight="false" outlineLevel="0" collapsed="false">
      <c r="A58" s="12"/>
      <c r="B58" s="12"/>
      <c r="C58" s="12"/>
      <c r="D58" s="13"/>
      <c r="E58" s="14" t="str">
        <f aca="false">IF(OR(AH58=0,$D58=""),"",DATE(YEAR(AsOfDate)+IF(DATE(YEAR(AsOfDate),MONTH($D58),DAY($D58))&lt;=AsOfDate,1,0),MONTH($D58),DAY($D58)))</f>
        <v/>
      </c>
      <c r="F58" s="13"/>
      <c r="G58" s="13"/>
      <c r="H58" s="13"/>
      <c r="I58" s="13"/>
      <c r="J58" s="13"/>
      <c r="K58" s="14" t="str">
        <f aca="false">IF(AH58=0,"",DATE(YEAR(AsOfDate)+IF(DATE(YEAR(AsOfDate),MONTH(AI58),DAY(AI58))&lt;=AsOfDate,1,0),MONTH(AI58),DAY(AI58)))</f>
        <v/>
      </c>
      <c r="L58" s="15" t="str">
        <f aca="false">IF(AH58=0,"",ROUND((AsOfDate-AI58)/365.25,1))</f>
        <v/>
      </c>
      <c r="M58" s="16" t="str">
        <f aca="false">IF(AH58=0,"",IF(AsOfDate&lt;AI58,"-",DATEDIF(AI58,AsOfDate,"y")&amp;"y "&amp;DATEDIF(AI58,AsOfDate,"ym")&amp;"m "&amp;DATEDIF(AI58,AsOfDate,"md")&amp;"d"))</f>
        <v/>
      </c>
      <c r="N58" s="17" t="str">
        <f aca="false">IF(AH58=0,"",O58*HoursPerDay)</f>
        <v/>
      </c>
      <c r="O58" s="17" t="str">
        <f aca="false">IF(AH58=0,"",MAX(0,BA58-BN58))</f>
        <v/>
      </c>
      <c r="P58" s="18"/>
      <c r="Q58" s="16" t="str">
        <f aca="false">IF(AH58=0,"",IF(AJ58&lt;2,"",AN58&amp;" to "&amp;AO58&amp;" on "&amp;TEXT(AL58,"dd/mm/yyyy")&amp;IF(AL58&gt;AsOfDate," (future)",IF(AQ58=AR58,"",IF(AR58="None"," - STOPPED accruing",IF(AQ58="None"," - commencement for Bonus Leave"," - pathway changed"))))&amp;IF(AJ58&lt;3,"","; "&amp;AO58&amp;" to "&amp;AP58&amp;" on "&amp;TEXT(AM58,"dd/mm/yyyy")&amp;IF(AM58&gt;AsOfDate," (future)",IF(AR58=AS58,"",IF(AS58="None"," - STOPPED accruing",IF(AR58="None"," - commencement for Bonus Leave"," - pathway changed")))))))</f>
        <v/>
      </c>
      <c r="R58" s="16" t="str">
        <f aca="false">IF(AH58=0,"",IF(AT58="None",IF(O58&gt;0,"No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IF(AH58=0,"",IF(AT58="None","",EDATE(AI58,BC58)))</f>
        <v/>
      </c>
      <c r="T58" s="17" t="str">
        <f aca="false">IF(AH58=0,"",IF(NOT(LH_Ready),"",IF(AI58&gt;PFYDate,0,IF(LH_ColPeriod=0,W58-U58+V58,SUMIFS(INDEX(LH_Data,0,LH_ColAcc),INDEX(LH_Data,0,LH_ColFirst),$A58,INDEX(LH_Data,0,LH_ColSur),$B58,INDEX(LH_Data,0,LH_ColCat),BonusCat,INDEX(LH_Data,0,LH_ColPeriod),LH_OpenLabel)*UnitFactor))))</f>
        <v/>
      </c>
      <c r="U58" s="17" t="str">
        <f aca="false">IF(AH58=0,"",IF(NOT(LH_Ready),"",SUMIFS(INDEX(LH_Data,0,LH_ColAcc),INDEX(LH_Data,0,LH_ColFirst),$A58,INDEX(LH_Data,0,LH_ColSur),$B58,INDEX(LH_Data,0,LH_ColCat),BonusCat,INDEX(LH_Data,0,LH_ColStart),"&gt;="&amp;AI58)*UnitFactor))</f>
        <v/>
      </c>
      <c r="V58" s="17" t="str">
        <f aca="false">IF(AH58=0,"",IF(NOT(LH_Ready),"",SUMIFS(INDEX(LH_Data,0,LH_ColTaken),INDEX(LH_Data,0,LH_ColFirst),$A58,INDEX(LH_Data,0,LH_ColSur),$B58,INDEX(LH_Data,0,LH_ColCat),BonusCat,INDEX(LH_Data,0,LH_ColStart),"&gt;="&amp;AI58)*UnitFactor))</f>
        <v/>
      </c>
      <c r="W58" s="17" t="str">
        <f aca="false">IF(AH58=0,"",IF(NOT(LH_Ready),"",IF(BE58=0,0,INDEX(INDEX(LH_Data,0,LH_ColClose),BE58-1)*UnitFactor)))</f>
        <v/>
      </c>
      <c r="X58" s="17" t="str">
        <f aca="false">IF(AH58=0,"",(MAX(0,BA58-BN58)-MAX(0,BB58-BN58))*HoursPerDay)</f>
        <v/>
      </c>
      <c r="Y58" s="17" t="str">
        <f aca="false">IF(AH58=0,"",IF(NOT(LH_Ready),"",IF(BD58=0,N58,IF(PFYDate&lt;$F58,N58-N(T58)-N(U58),X58-N(U58)))))</f>
        <v/>
      </c>
      <c r="Z58" s="16" t="str">
        <f aca="false">IF(OR(AH58=0,Y58=""),"",IF(Y58&gt;0,"Yes","No"))</f>
        <v/>
      </c>
      <c r="AA58" s="16" t="str">
        <f aca="false">IF(AH58=0,IF(LEN($A58&amp;$B58)=0,"","FIX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month")&amp;IF(BD58=0,";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EH)",""),IF(AT58="None",R58,"Not yet - first day on "&amp;TEXT(S58,"dd/mm/yyyy")))))))))</f>
        <v/>
      </c>
      <c r="AB58" s="17" t="str">
        <f aca="false">IF(OR(AH58=0,T58=""),"",MAX(0,BB58-BN58)*HoursPerDay-T58)</f>
        <v/>
      </c>
      <c r="AC58" s="16" t="str">
        <f aca="false">IF(AH58=0,"",BD58)</f>
        <v/>
      </c>
      <c r="AD58" s="16" t="str">
        <f aca="false">IF(AH58=0,"",TRIM(IF(OR(ISTEXT($F58),ISTEXT($H58),ISTEXT($I58),ISTEXT($G58),ISTEXT($J58),ISTEXT($D58)),"A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J58&gt;=1,IF(AJ58&gt;=3,AP58,IF(AJ58=2,AO58,AN58))&lt;&gt;IF($C58="","",IF(OR(ISNUMBER(SEARCH("full",$C58)),UPPER(TRIM($C58))="FT",UPPER(TRIM($C58))="FTE"),"Full-Time",IF(OR(ISNUMBER(SEARCH("part",$C58)),UPPER(TRIM($C58))="PT",UPPER(TRIM($C58))="PTE"),"Part-Time",IF(OR(ISNUMBER(SEARCH("cas",$C58)),UPPER(TRIM($C58))="CAS"),"Casual","Unknown"))))),"EmploymentType does not match latest start date ("&amp;IF(AJ58&gt;=3,AP58,IF(AJ58=2,AO58,AN58))&amp;"). ","")&amp;IF(AND(AJ58&gt;=1,AK58&lt;&gt;$F58),"Earliest type date should equal StartDate. ","")&amp;IF(AND(AJ58&gt;=2,AK58=AL58),"Two types start on the same date. ","")&amp;IF(AND(OR(ISNUMBER(SEARCH("part",$C58)),UPPER(TRIM($C58))="PT",UPPER(TRIM($C58))="PTE"),$P58=""),"Part-time: enter PT Hrs/Week (blank = 24+). ","")))</f>
        <v/>
      </c>
      <c r="AE58" s="17" t="str">
        <f aca="false">IF(AH58=0,"",O58-MAX(0,BI58-BN58))</f>
        <v/>
      </c>
      <c r="AF58" s="14" t="str">
        <f aca="false">IF(OR(AH58=0,AE58="",N(AE58)=0,BJ58=""),"",EDATE(AI58,BJ58))</f>
        <v/>
      </c>
      <c r="AG58" s="12"/>
      <c r="AH58" s="16" t="n">
        <f aca="false">IF(OR(LEN($A58&amp;$B58)=0,$F58=""),0,1)</f>
        <v>0</v>
      </c>
      <c r="AI58" s="14" t="str">
        <f aca="false">IF(AH58=0,"",IF($J58&lt;&gt;"",$J58,IF(OR(CasualCounts="Yes",COUNT($G58:$I58)=0,COUNT($H58:$I58)=0),$F58,MIN($H58:$I58))))</f>
        <v/>
      </c>
      <c r="AJ58" s="16" t="str">
        <f aca="false">IF(AH58=0,"",COUNT($G58:$I58))</f>
        <v/>
      </c>
      <c r="AK58" s="14" t="str">
        <f aca="false">IF(AH58=0,"",IFERROR(SMALL($G58:$I58,1),""))</f>
        <v/>
      </c>
      <c r="AL58" s="14" t="str">
        <f aca="false">IF(AH58=0,"",IFERROR(SMALL($G58:$I58,2),""))</f>
        <v/>
      </c>
      <c r="AM58" s="14" t="str">
        <f aca="false">IF(AH58=0,"",IFERROR(SMALL($G58:$I58,3),""))</f>
        <v/>
      </c>
      <c r="AN58" s="16" t="str">
        <f aca="false">IF(AH58=0,"",IF(AK58="","",IF(AK58=$H58,"Part-Time",IF(AK58=$I58,"Full-Time","Casual"))))</f>
        <v/>
      </c>
      <c r="AO58" s="16" t="str">
        <f aca="false">IF(AH58=0,"",IF(AL58="","",IF(AL58=$H58,"Part-Time",IF(AL58=$I58,"Full-Time","Casual"))))</f>
        <v/>
      </c>
      <c r="AP58" s="16" t="str">
        <f aca="false">IF(AH58=0,"",IF(AM58="","",IF(AM58=$H58,"Part-Time",IF(AM58=$I58,"Full-Time","Casual"))))</f>
        <v/>
      </c>
      <c r="AQ58" s="16" t="str">
        <f aca="false">IF(AH58=0,"",IF(AJ58=0,IF(OR(ISNUMBER(SEARCH("full",$C58)),UPPER(TRIM($C58))="FT",UPPER(TRIM($C58))="FTE"),"FT",IF(AND(OR(ISNUMBER(SEARCH("part",$C58)),UPPER(TRIM($C58))="PT",UPPER(TRIM($C58))="PTE"),OR($P58="",N($P58)&gt;=PT_MinHours)),"PT","None")),IF(OR(ISNUMBER(SEARCH("full",AN58)),UPPER(TRIM(AN58))="FT",UPPER(TRIM(AN58))="FTE"),"FT",IF(AND(OR(ISNUMBER(SEARCH("part",AN58)),UPPER(TRIM(AN58))="PT",UPPER(TRIM(AN58))="PTE"),OR($P58="",N($P58)&gt;=PT_MinHours)),"PT","None"))))</f>
        <v/>
      </c>
      <c r="AR58" s="16" t="str">
        <f aca="false">IF(AH58=0,"",IF(AJ58&lt;2,"",IF(OR(ISNUMBER(SEARCH("full",AO58)),UPPER(TRIM(AO58))="FT",UPPER(TRIM(AO58))="FTE"),"FT",IF(AND(OR(ISNUMBER(SEARCH("part",AO58)),UPPER(TRIM(AO58))="PT",UPPER(TRIM(AO58))="PTE"),OR($P58="",N($P58)&gt;=PT_MinHours)),"PT","None"))))</f>
        <v/>
      </c>
      <c r="AS58" s="16" t="str">
        <f aca="false">IF(AH58=0,"",IF(AJ58&lt;3,"",IF(OR(ISNUMBER(SEARCH("full",AP58)),UPPER(TRIM(AP58))="FT",UPPER(TRIM(AP58))="FTE"),"FT",IF(AND(OR(ISNUMBER(SEARCH("part",AP58)),UPPER(TRIM(AP58))="PT",UPPER(TRIM(AP58))="PTE"),OR($P58="",N($P58)&gt;=PT_MinHours)),"PT","None"))))</f>
        <v/>
      </c>
      <c r="AT58" s="16" t="str">
        <f aca="false">IF(AH58=0,"",IF(AND(AJ58&gt;=3,AM58&lt;=AsOfDate),AS58,IF(AND(AJ58&gt;=2,AL58&lt;=AsOfDate),AR58,AQ58)))</f>
        <v/>
      </c>
      <c r="AU58" s="16" t="str">
        <f aca="false">IF(AH58=0,"",IF(AsOfDate&lt;AI58,-1,12*(YEAR(AsOfDate)-YEAR(AI58))+MONTH(AsOfDate)-MONTH(AI58)-IF(DAY(AsOfDate)&lt;MIN(DAY(AI58),DAY(EOMONTH(AsOfDate,0))),1,0)))</f>
        <v/>
      </c>
      <c r="AV58" s="16" t="str">
        <f aca="false">IF(AH58=0,"",IF(OR(AJ58&lt;2,AL58&gt;AsOfDate),AU58,IF((AL58-1)&lt;AI58,-1,12*(YEAR((AL58-1))-YEAR(AI58))+MONTH((AL58-1))-MONTH(AI58)-IF(DAY((AL58-1))&lt;MIN(DAY(AI58),DAY(EOMONTH((AL58-1),0))),1,0))))</f>
        <v/>
      </c>
      <c r="AW58" s="16" t="str">
        <f aca="false">IF(AH58=0,"",IF(OR(AJ58&lt;3,AM58&gt;AsOfDate),AU58,IF((AM58-1)&lt;AI58,-1,12*(YEAR((AM58-1))-YEAR(AI58))+MONTH((AM58-1))-MONTH(AI58)-IF(DAY((AM58-1))&lt;MIN(DAY(AI58),DAY(EOMONTH((AM58-1),0))),1,0))))</f>
        <v/>
      </c>
      <c r="AX58" s="16" t="str">
        <f aca="false">IF(AH58=0,"",IF(PFYDate&lt;AI58,-1,12*(YEAR(PFYDate)-YEAR(AI58))+MONTH(PFYDate)-MONTH(AI58)-IF(DAY(PFYDate)&lt;MIN(DAY(AI58),DAY(EOMONTH(PFYDate,0))),1,0)))</f>
        <v/>
      </c>
      <c r="AY58" s="16" t="str">
        <f aca="false">IF(AH58=0,"",IF(OR(AJ58&lt;2,AL58&gt;PFYDate),AX58,IF((AL58-1)&lt;AI58,-1,12*(YEAR((AL58-1))-YEAR(AI58))+MONTH((AL58-1))-MONTH(AI58)-IF(DAY((AL58-1))&lt;MIN(DAY(AI58),DAY(EOMONTH((AL58-1),0))),1,0))))</f>
        <v/>
      </c>
      <c r="AZ58" s="16" t="str">
        <f aca="false">IF(AH58=0,"",IF(OR(AJ58&lt;3,AM58&gt;PFYDate),AX58,IF((AM58-1)&lt;AI58,-1,12*(YEAR((AM58-1))-YEAR(AI58))+MONTH((AM58-1))-MONTH(AI58)-IF(DAY((AM58-1))&lt;MIN(DAY(AI58),DAY(EOMONTH((AM58-1),0))),1,0))))</f>
        <v/>
      </c>
      <c r="BA58" s="16" t="str">
        <f aca="false">IF(AH58=0,"",IF(AQ58="FT",IF(AV58&lt;FT_First,0,IF(AV58&lt;FT_Y5,1+INT((AV58-FT_First)/FT_Int1),FT_PreY5+FT_PerYear*INT((AV58-FT_Y5)/12)+FT_AnnivDays+INT(MOD(AV58-FT_Y5,12)/FT_Int2)-IF(EDATE(AI58,FT_Y5)&lt;PolicyDate,FT_AnnivDays-1,0))),IF(AQ58="PT",IF(AV58&lt;PT_First,0,1+INT((AV58-PT_First)/PT_Int)),0))+IF(AND(AJ58&gt;=2,AL58&lt;=AsOfDate),IF(AR58="FT",IF(AW58&lt;FT_First,0,IF(AW58&lt;FT_Y5,1+INT((AW58-FT_First)/FT_Int1),FT_PreY5+FT_PerYear*INT((AW58-FT_Y5)/12)+FT_AnnivDays+INT(MOD(AW58-FT_Y5,12)/FT_Int2)-IF(EDATE(AI58,FT_Y5)&lt;PolicyDate,FT_AnnivDays-1,0))),IF(AR58="PT",IF(AW58&lt;PT_First,0,1+INT((AW58-PT_First)/PT_Int)),0))-IF(AR58="FT",IF(AV58&lt;FT_First,0,IF(AV58&lt;FT_Y5,1+INT((AV58-FT_First)/FT_Int1),FT_PreY5+FT_PerYear*INT((AV58-FT_Y5)/12)+FT_AnnivDays+INT(MOD(AV58-FT_Y5,12)/FT_Int2)-IF(EDATE(AI58,FT_Y5)&lt;PolicyDate,FT_AnnivDays-1,0))),IF(AR58="PT",IF(AV58&lt;PT_First,0,1+INT((AV58-PT_First)/PT_Int)),0)),0)+IF(AND(AJ58&gt;=3,AM58&lt;=AsOfDate),IF(AS58="FT",IF(AU58&lt;FT_First,0,IF(AU58&lt;FT_Y5,1+INT((AU58-FT_First)/FT_Int1),FT_PreY5+FT_PerYear*INT((AU58-FT_Y5)/12)+FT_AnnivDays+INT(MOD(AU58-FT_Y5,12)/FT_Int2)-IF(EDATE(AI58,FT_Y5)&lt;PolicyDate,FT_AnnivDays-1,0))),IF(AS58="PT",IF(AU58&lt;PT_First,0,1+INT((AU58-PT_First)/PT_Int)),0))-IF(AS58="FT",IF(AW58&lt;FT_First,0,IF(AW58&lt;FT_Y5,1+INT((AW58-FT_First)/FT_Int1),FT_PreY5+FT_PerYear*INT((AW58-FT_Y5)/12)+FT_AnnivDays+INT(MOD(AW58-FT_Y5,12)/FT_Int2)-IF(EDATE(AI58,FT_Y5)&lt;PolicyDate,FT_AnnivDays-1,0))),IF(AS58="PT",IF(AW58&lt;PT_First,0,1+INT((AW58-PT_First)/PT_Int)),0)),0))</f>
        <v/>
      </c>
      <c r="BB58" s="16" t="str">
        <f aca="false">IF(AH58=0,"",IF(AQ58="FT",IF(AY58&lt;FT_First,0,IF(AY58&lt;FT_Y5,1+INT((AY58-FT_First)/FT_Int1),FT_PreY5+FT_PerYear*INT((AY58-FT_Y5)/12)+FT_AnnivDays+INT(MOD(AY58-FT_Y5,12)/FT_Int2)-IF(EDATE(AI58,FT_Y5)&lt;PolicyDate,FT_AnnivDays-1,0))),IF(AQ58="PT",IF(AY58&lt;PT_First,0,1+INT((AY58-PT_First)/PT_Int)),0))+IF(AND(AJ58&gt;=2,AL58&lt;=PFYDate),IF(AR58="FT",IF(AZ58&lt;FT_First,0,IF(AZ58&lt;FT_Y5,1+INT((AZ58-FT_First)/FT_Int1),FT_PreY5+FT_PerYear*INT((AZ58-FT_Y5)/12)+FT_AnnivDays+INT(MOD(AZ58-FT_Y5,12)/FT_Int2)-IF(EDATE(AI58,FT_Y5)&lt;PolicyDate,FT_AnnivDays-1,0))),IF(AR58="PT",IF(AZ58&lt;PT_First,0,1+INT((AZ58-PT_First)/PT_Int)),0))-IF(AR58="FT",IF(AY58&lt;FT_First,0,IF(AY58&lt;FT_Y5,1+INT((AY58-FT_First)/FT_Int1),FT_PreY5+FT_PerYear*INT((AY58-FT_Y5)/12)+FT_AnnivDays+INT(MOD(AY58-FT_Y5,12)/FT_Int2)-IF(EDATE(AI58,FT_Y5)&lt;PolicyDate,FT_AnnivDays-1,0))),IF(AR58="PT",IF(AY58&lt;PT_First,0,1+INT((AY58-PT_First)/PT_Int)),0)),0)+IF(AND(AJ58&gt;=3,AM58&lt;=PFYDate),IF(AS58="FT",IF(AX58&lt;FT_First,0,IF(AX58&lt;FT_Y5,1+INT((AX58-FT_First)/FT_Int1),FT_PreY5+FT_PerYear*INT((AX58-FT_Y5)/12)+FT_AnnivDays+INT(MOD(AX58-FT_Y5,12)/FT_Int2)-IF(EDATE(AI58,FT_Y5)&lt;PolicyDate,FT_AnnivDays-1,0))),IF(AS58="PT",IF(AX58&lt;PT_First,0,1+INT((AX58-PT_First)/PT_Int)),0))-IF(AS58="FT",IF(AZ58&lt;FT_First,0,IF(AZ58&lt;FT_Y5,1+INT((AZ58-FT_First)/FT_Int1),FT_PreY5+FT_PerYear*INT((AZ58-FT_Y5)/12)+FT_AnnivDays+INT(MOD(AZ58-FT_Y5,12)/FT_Int2)-IF(EDATE(AI58,FT_Y5)&lt;PolicyDate,FT_AnnivDays-1,0))),IF(AS58="PT",IF(AZ58&lt;PT_First,0,1+INT((AZ58-PT_First)/PT_Int)),0)),0))</f>
        <v/>
      </c>
      <c r="BC58" s="16" t="str">
        <f aca="false">IF(AH58=0,"",IF(AT58="FT",IF(AU58&lt;FT_First,FT_First,IF(AU58&lt;FT_Y5,MIN(FT_Y5,FT_First+FT_Int1*(INT((AU58-FT_First)/FT_Int1)+1)),FT_Y5+12*INT((AU58-FT_Y5)/12)+FT_Int2*(INT(MOD(AU58-FT_Y5,12)/FT_Int2)+1))),IF(AT58="PT",IF(AU58&lt;PT_First,PT_First,PT_First+PT_Int*(INT((AU58-PT_First)/PT_Int)+1)),"")))</f>
        <v/>
      </c>
      <c r="BD58" s="16" t="str">
        <f aca="false">IF(AH58=0,"",IF(NOT(LH_Ready),0,COUNTIFS(INDEX(LH_Data,0,LH_ColFirst),$A58,INDEX(LH_Data,0,LH_ColSur),$B58,INDEX(LH_Data,0,LH_ColCat),BonusCat)))</f>
        <v/>
      </c>
      <c r="BE58" s="16" t="str">
        <f aca="false">IF(AH58=0,"",IF(OR(NOT(LH_Ready),BD58=0),0,SUMPRODUCT(MAX((INDEX(LH_Data,0,LH_ColFirst)=$A58)*(INDEX(LH_Data,0,LH_ColSur)=$B58)*(INDEX(LH_Data,0,LH_ColCat)=BonusCat)*ROW(LH_Data)))))</f>
        <v/>
      </c>
      <c r="BF58" s="16" t="str">
        <f aca="false">IF(AH58=0,"",IF(EOMONTH(AsOfDate,-1)&lt;AI58,-1,12*(YEAR(EOMONTH(AsOfDate,-1))-YEAR(AI58))+MONTH(EOMONTH(AsOfDate,-1))-MONTH(AI58)-IF(DAY(EOMONTH(AsOfDate,-1))&lt;MIN(DAY(AI58),DAY(EOMONTH(EOMONTH(AsOfDate,-1),0))),1,0)))</f>
        <v/>
      </c>
      <c r="BG58" s="16" t="str">
        <f aca="false">IF(AH58=0,"",IF(OR(AJ58&lt;2,AL58&gt;EOMONTH(AsOfDate,-1)),BF58,IF((AL58-1)&lt;AI58,-1,12*(YEAR((AL58-1))-YEAR(AI58))+MONTH((AL58-1))-MONTH(AI58)-IF(DAY((AL58-1))&lt;MIN(DAY(AI58),DAY(EOMONTH((AL58-1),0))),1,0))))</f>
        <v/>
      </c>
      <c r="BH58" s="16" t="str">
        <f aca="false">IF(AH58=0,"",IF(OR(AJ58&lt;3,AM58&gt;EOMONTH(AsOfDate,-1)),BF58,IF((AM58-1)&lt;AI58,-1,12*(YEAR((AM58-1))-YEAR(AI58))+MONTH((AM58-1))-MONTH(AI58)-IF(DAY((AM58-1))&lt;MIN(DAY(AI58),DAY(EOMONTH((AM58-1),0))),1,0))))</f>
        <v/>
      </c>
      <c r="BI58" s="16" t="str">
        <f aca="false">IF(AH58=0,"",IF(AQ58="FT",IF(BG58&lt;FT_First,0,IF(BG58&lt;FT_Y5,1+INT((BG58-FT_First)/FT_Int1),FT_PreY5+FT_PerYear*INT((BG58-FT_Y5)/12)+FT_AnnivDays+INT(MOD(BG58-FT_Y5,12)/FT_Int2)-IF(EDATE(AI58,FT_Y5)&lt;PolicyDate,FT_AnnivDays-1,0))),IF(AQ58="PT",IF(BG58&lt;PT_First,0,1+INT((BG58-PT_First)/PT_Int)),0))+IF(AND(AJ58&gt;=2,AL58&lt;=EOMONTH(AsOfDate,-1)),IF(AR58="FT",IF(BH58&lt;FT_First,0,IF(BH58&lt;FT_Y5,1+INT((BH58-FT_First)/FT_Int1),FT_PreY5+FT_PerYear*INT((BH58-FT_Y5)/12)+FT_AnnivDays+INT(MOD(BH58-FT_Y5,12)/FT_Int2)-IF(EDATE(AI58,FT_Y5)&lt;PolicyDate,FT_AnnivDays-1,0))),IF(AR58="PT",IF(BH58&lt;PT_First,0,1+INT((BH58-PT_First)/PT_Int)),0))-IF(AR58="FT",IF(BG58&lt;FT_First,0,IF(BG58&lt;FT_Y5,1+INT((BG58-FT_First)/FT_Int1),FT_PreY5+FT_PerYear*INT((BG58-FT_Y5)/12)+FT_AnnivDays+INT(MOD(BG58-FT_Y5,12)/FT_Int2)-IF(EDATE(AI58,FT_Y5)&lt;PolicyDate,FT_AnnivDays-1,0))),IF(AR58="PT",IF(BG58&lt;PT_First,0,1+INT((BG58-PT_First)/PT_Int)),0)),0)+IF(AND(AJ58&gt;=3,AM58&lt;=EOMONTH(AsOfDate,-1)),IF(AS58="FT",IF(BF58&lt;FT_First,0,IF(BF58&lt;FT_Y5,1+INT((BF58-FT_First)/FT_Int1),FT_PreY5+FT_PerYear*INT((BF58-FT_Y5)/12)+FT_AnnivDays+INT(MOD(BF58-FT_Y5,12)/FT_Int2)-IF(EDATE(AI58,FT_Y5)&lt;PolicyDate,FT_AnnivDays-1,0))),IF(AS58="PT",IF(BF58&lt;PT_First,0,1+INT((BF58-PT_First)/PT_Int)),0))-IF(AS58="FT",IF(BH58&lt;FT_First,0,IF(BH58&lt;FT_Y5,1+INT((BH58-FT_First)/FT_Int1),FT_PreY5+FT_PerYear*INT((BH58-FT_Y5)/12)+FT_AnnivDays+INT(MOD(BH58-FT_Y5,12)/FT_Int2)-IF(EDATE(AI58,FT_Y5)&lt;PolicyDate,FT_AnnivDays-1,0))),IF(AS58="PT",IF(BH58&lt;PT_First,0,1+INT((BH58-PT_First)/PT_Int)),0)),0))</f>
        <v/>
      </c>
      <c r="BJ58" s="16" t="str">
        <f aca="false">IF(AH58=0,"",IF(AT58="FT",IF(AU58&lt;FT_First,"",IF(AU58&lt;FT_Y5,FT_First+FT_Int1*INT((AU58-FT_First)/FT_Int1),FT_Y5+FT_Int2*INT((AU58-FT_Y5)/FT_Int2))),IF(AT58="PT",IF(AU58&lt;PT_First,"",PT_First+PT_Int*INT((AU58-PT_First)/PT_Int)),"")))</f>
        <v/>
      </c>
      <c r="BK58" s="16" t="str">
        <f aca="false">IF(AH58=0,"",IF((SchemeStart-1)&lt;AI58,-1,12*(YEAR((SchemeStart-1))-YEAR(AI58))+MONTH((SchemeStart-1))-MONTH(AI58)-IF(DAY((SchemeStart-1))&lt;MIN(DAY(AI58),DAY(EOMONTH((SchemeStart-1),0))),1,0)))</f>
        <v/>
      </c>
      <c r="BL58" s="16" t="str">
        <f aca="false">IF(AH58=0,"",IF(OR(AJ58&lt;2,AL58&gt;(SchemeStart-1)),BK58,IF((AL58-1)&lt;AI58,-1,12*(YEAR((AL58-1))-YEAR(AI58))+MONTH((AL58-1))-MONTH(AI58)-IF(DAY((AL58-1))&lt;MIN(DAY(AI58),DAY(EOMONTH((AL58-1),0))),1,0))))</f>
        <v/>
      </c>
      <c r="BM58" s="16" t="str">
        <f aca="false">IF(AH58=0,"",IF(OR(AJ58&lt;3,AM58&gt;(SchemeStart-1)),BK58,IF((AM58-1)&lt;AI58,-1,12*(YEAR((AM58-1))-YEAR(AI58))+MONTH((AM58-1))-MONTH(AI58)-IF(DAY((AM58-1))&lt;MIN(DAY(AI58),DAY(EOMONTH((AM58-1),0))),1,0))))</f>
        <v/>
      </c>
      <c r="BN58" s="16" t="str">
        <f aca="false">IF(AH58=0,"",IF(AQ58="FT",IF(BL58&lt;FT_First,0,IF(BL58&lt;FT_Y5,1+INT((BL58-FT_First)/FT_Int1),FT_PreY5+FT_PerYear*INT((BL58-FT_Y5)/12)+FT_AnnivDays+INT(MOD(BL58-FT_Y5,12)/FT_Int2)-IF(EDATE(AI58,FT_Y5)&lt;PolicyDate,FT_AnnivDays-1,0))),IF(AQ58="PT",IF(BL58&lt;PT_First,0,1+INT((BL58-PT_First)/PT_Int)),0))+IF(AND(AJ58&gt;=2,AL58&lt;=(SchemeStart-1)),IF(AR58="FT",IF(BM58&lt;FT_First,0,IF(BM58&lt;FT_Y5,1+INT((BM58-FT_First)/FT_Int1),FT_PreY5+FT_PerYear*INT((BM58-FT_Y5)/12)+FT_AnnivDays+INT(MOD(BM58-FT_Y5,12)/FT_Int2)-IF(EDATE(AI58,FT_Y5)&lt;PolicyDate,FT_AnnivDays-1,0))),IF(AR58="PT",IF(BM58&lt;PT_First,0,1+INT((BM58-PT_First)/PT_Int)),0))-IF(AR58="FT",IF(BL58&lt;FT_First,0,IF(BL58&lt;FT_Y5,1+INT((BL58-FT_First)/FT_Int1),FT_PreY5+FT_PerYear*INT((BL58-FT_Y5)/12)+FT_AnnivDays+INT(MOD(BL58-FT_Y5,12)/FT_Int2)-IF(EDATE(AI58,FT_Y5)&lt;PolicyDate,FT_AnnivDays-1,0))),IF(AR58="PT",IF(BL58&lt;PT_First,0,1+INT((BL58-PT_First)/PT_Int)),0)),0)+IF(AND(AJ58&gt;=3,AM58&lt;=(SchemeStart-1)),IF(AS58="FT",IF(BK58&lt;FT_First,0,IF(BK58&lt;FT_Y5,1+INT((BK58-FT_First)/FT_Int1),FT_PreY5+FT_PerYear*INT((BK58-FT_Y5)/12)+FT_AnnivDays+INT(MOD(BK58-FT_Y5,12)/FT_Int2)-IF(EDATE(AI58,FT_Y5)&lt;PolicyDate,FT_AnnivDays-1,0))),IF(AS58="PT",IF(BK58&lt;PT_First,0,1+INT((BK58-PT_First)/PT_Int)),0))-IF(AS58="FT",IF(BM58&lt;FT_First,0,IF(BM58&lt;FT_Y5,1+INT((BM58-FT_First)/FT_Int1),FT_PreY5+FT_PerYear*INT((BM58-FT_Y5)/12)+FT_AnnivDays+INT(MOD(BM58-FT_Y5,12)/FT_Int2)-IF(EDATE(AI58,FT_Y5)&lt;PolicyDate,FT_AnnivDays-1,0))),IF(AS58="PT",IF(BM58&lt;PT_First,0,1+INT((BM58-PT_First)/PT_Int)),0)),0))</f>
        <v/>
      </c>
      <c r="BO58" s="0" t="str">
        <f aca="false">IF(LEN($A58&amp;$B58)=0,"",$A58&amp;" "&amp;$B58)</f>
        <v/>
      </c>
    </row>
    <row r="59" customFormat="false" ht="15" hidden="false" customHeight="false" outlineLevel="0" collapsed="false">
      <c r="A59" s="12"/>
      <c r="B59" s="12"/>
      <c r="C59" s="12"/>
      <c r="D59" s="13"/>
      <c r="E59" s="14" t="str">
        <f aca="false">IF(OR(AH59=0,$D59=""),"",DATE(YEAR(AsOfDate)+IF(DATE(YEAR(AsOfDate),MONTH($D59),DAY($D59))&lt;=AsOfDate,1,0),MONTH($D59),DAY($D59)))</f>
        <v/>
      </c>
      <c r="F59" s="13"/>
      <c r="G59" s="13"/>
      <c r="H59" s="13"/>
      <c r="I59" s="13"/>
      <c r="J59" s="13"/>
      <c r="K59" s="14" t="str">
        <f aca="false">IF(AH59=0,"",DATE(YEAR(AsOfDate)+IF(DATE(YEAR(AsOfDate),MONTH(AI59),DAY(AI59))&lt;=AsOfDate,1,0),MONTH(AI59),DAY(AI59)))</f>
        <v/>
      </c>
      <c r="L59" s="15" t="str">
        <f aca="false">IF(AH59=0,"",ROUND((AsOfDate-AI59)/365.25,1))</f>
        <v/>
      </c>
      <c r="M59" s="16" t="str">
        <f aca="false">IF(AH59=0,"",IF(AsOfDate&lt;AI59,"-",DATEDIF(AI59,AsOfDate,"y")&amp;"y "&amp;DATEDIF(AI59,AsOfDate,"ym")&amp;"m "&amp;DATEDIF(AI59,AsOfDate,"md")&amp;"d"))</f>
        <v/>
      </c>
      <c r="N59" s="17" t="str">
        <f aca="false">IF(AH59=0,"",O59*HoursPerDay)</f>
        <v/>
      </c>
      <c r="O59" s="17" t="str">
        <f aca="false">IF(AH59=0,"",MAX(0,BA59-BN59))</f>
        <v/>
      </c>
      <c r="P59" s="18"/>
      <c r="Q59" s="16" t="str">
        <f aca="false">IF(AH59=0,"",IF(AJ59&lt;2,"",AN59&amp;" to "&amp;AO59&amp;" on "&amp;TEXT(AL59,"dd/mm/yyyy")&amp;IF(AL59&gt;AsOfDate," (future)",IF(AQ59=AR59,"",IF(AR59="None"," - STOPPED accruing",IF(AQ59="None"," - commencement for Bonus Leave"," - pathway changed"))))&amp;IF(AJ59&lt;3,"","; "&amp;AO59&amp;" to "&amp;AP59&amp;" on "&amp;TEXT(AM59,"dd/mm/yyyy")&amp;IF(AM59&gt;AsOfDate," (future)",IF(AR59=AS59,"",IF(AS59="None"," - STOPPED accruing",IF(AR59="None"," - commencement for Bonus Leave"," - pathway changed")))))))</f>
        <v/>
      </c>
      <c r="R59" s="16" t="str">
        <f aca="false">IF(AH59=0,"",IF(AT59="None",IF(O59&gt;0,"No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IF(AH59=0,"",IF(AT59="None","",EDATE(AI59,BC59)))</f>
        <v/>
      </c>
      <c r="T59" s="17" t="str">
        <f aca="false">IF(AH59=0,"",IF(NOT(LH_Ready),"",IF(AI59&gt;PFYDate,0,IF(LH_ColPeriod=0,W59-U59+V59,SUMIFS(INDEX(LH_Data,0,LH_ColAcc),INDEX(LH_Data,0,LH_ColFirst),$A59,INDEX(LH_Data,0,LH_ColSur),$B59,INDEX(LH_Data,0,LH_ColCat),BonusCat,INDEX(LH_Data,0,LH_ColPeriod),LH_OpenLabel)*UnitFactor))))</f>
        <v/>
      </c>
      <c r="U59" s="17" t="str">
        <f aca="false">IF(AH59=0,"",IF(NOT(LH_Ready),"",SUMIFS(INDEX(LH_Data,0,LH_ColAcc),INDEX(LH_Data,0,LH_ColFirst),$A59,INDEX(LH_Data,0,LH_ColSur),$B59,INDEX(LH_Data,0,LH_ColCat),BonusCat,INDEX(LH_Data,0,LH_ColStart),"&gt;="&amp;AI59)*UnitFactor))</f>
        <v/>
      </c>
      <c r="V59" s="17" t="str">
        <f aca="false">IF(AH59=0,"",IF(NOT(LH_Ready),"",SUMIFS(INDEX(LH_Data,0,LH_ColTaken),INDEX(LH_Data,0,LH_ColFirst),$A59,INDEX(LH_Data,0,LH_ColSur),$B59,INDEX(LH_Data,0,LH_ColCat),BonusCat,INDEX(LH_Data,0,LH_ColStart),"&gt;="&amp;AI59)*UnitFactor))</f>
        <v/>
      </c>
      <c r="W59" s="17" t="str">
        <f aca="false">IF(AH59=0,"",IF(NOT(LH_Ready),"",IF(BE59=0,0,INDEX(INDEX(LH_Data,0,LH_ColClose),BE59-1)*UnitFactor)))</f>
        <v/>
      </c>
      <c r="X59" s="17" t="str">
        <f aca="false">IF(AH59=0,"",(MAX(0,BA59-BN59)-MAX(0,BB59-BN59))*HoursPerDay)</f>
        <v/>
      </c>
      <c r="Y59" s="17" t="str">
        <f aca="false">IF(AH59=0,"",IF(NOT(LH_Ready),"",IF(BD59=0,N59,IF(PFYDate&lt;$F59,N59-N(T59)-N(U59),X59-N(U59)))))</f>
        <v/>
      </c>
      <c r="Z59" s="16" t="str">
        <f aca="false">IF(OR(AH59=0,Y59=""),"",IF(Y59&gt;0,"Yes","No"))</f>
        <v/>
      </c>
      <c r="AA59" s="16" t="str">
        <f aca="false">IF(AH59=0,IF(LEN($A59&amp;$B59)=0,"","FIX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month")&amp;IF(BD59=0,";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EH)",""),IF(AT59="None",R59,"Not yet - first day on "&amp;TEXT(S59,"dd/mm/yyyy")))))))))</f>
        <v/>
      </c>
      <c r="AB59" s="17" t="str">
        <f aca="false">IF(OR(AH59=0,T59=""),"",MAX(0,BB59-BN59)*HoursPerDay-T59)</f>
        <v/>
      </c>
      <c r="AC59" s="16" t="str">
        <f aca="false">IF(AH59=0,"",BD59)</f>
        <v/>
      </c>
      <c r="AD59" s="16" t="str">
        <f aca="false">IF(AH59=0,"",TRIM(IF(OR(ISTEXT($F59),ISTEXT($H59),ISTEXT($I59),ISTEXT($G59),ISTEXT($J59),ISTEXT($D59)),"A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J59&gt;=1,IF(AJ59&gt;=3,AP59,IF(AJ59=2,AO59,AN59))&lt;&gt;IF($C59="","",IF(OR(ISNUMBER(SEARCH("full",$C59)),UPPER(TRIM($C59))="FT",UPPER(TRIM($C59))="FTE"),"Full-Time",IF(OR(ISNUMBER(SEARCH("part",$C59)),UPPER(TRIM($C59))="PT",UPPER(TRIM($C59))="PTE"),"Part-Time",IF(OR(ISNUMBER(SEARCH("cas",$C59)),UPPER(TRIM($C59))="CAS"),"Casual","Unknown"))))),"EmploymentType does not match latest start date ("&amp;IF(AJ59&gt;=3,AP59,IF(AJ59=2,AO59,AN59))&amp;"). ","")&amp;IF(AND(AJ59&gt;=1,AK59&lt;&gt;$F59),"Earliest type date should equal StartDate. ","")&amp;IF(AND(AJ59&gt;=2,AK59=AL59),"Two types start on the same date. ","")&amp;IF(AND(OR(ISNUMBER(SEARCH("part",$C59)),UPPER(TRIM($C59))="PT",UPPER(TRIM($C59))="PTE"),$P59=""),"Part-time: enter PT Hrs/Week (blank = 24+). ","")))</f>
        <v/>
      </c>
      <c r="AE59" s="17" t="str">
        <f aca="false">IF(AH59=0,"",O59-MAX(0,BI59-BN59))</f>
        <v/>
      </c>
      <c r="AF59" s="14" t="str">
        <f aca="false">IF(OR(AH59=0,AE59="",N(AE59)=0,BJ59=""),"",EDATE(AI59,BJ59))</f>
        <v/>
      </c>
      <c r="AG59" s="12"/>
      <c r="AH59" s="16" t="n">
        <f aca="false">IF(OR(LEN($A59&amp;$B59)=0,$F59=""),0,1)</f>
        <v>0</v>
      </c>
      <c r="AI59" s="14" t="str">
        <f aca="false">IF(AH59=0,"",IF($J59&lt;&gt;"",$J59,IF(OR(CasualCounts="Yes",COUNT($G59:$I59)=0,COUNT($H59:$I59)=0),$F59,MIN($H59:$I59))))</f>
        <v/>
      </c>
      <c r="AJ59" s="16" t="str">
        <f aca="false">IF(AH59=0,"",COUNT($G59:$I59))</f>
        <v/>
      </c>
      <c r="AK59" s="14" t="str">
        <f aca="false">IF(AH59=0,"",IFERROR(SMALL($G59:$I59,1),""))</f>
        <v/>
      </c>
      <c r="AL59" s="14" t="str">
        <f aca="false">IF(AH59=0,"",IFERROR(SMALL($G59:$I59,2),""))</f>
        <v/>
      </c>
      <c r="AM59" s="14" t="str">
        <f aca="false">IF(AH59=0,"",IFERROR(SMALL($G59:$I59,3),""))</f>
        <v/>
      </c>
      <c r="AN59" s="16" t="str">
        <f aca="false">IF(AH59=0,"",IF(AK59="","",IF(AK59=$H59,"Part-Time",IF(AK59=$I59,"Full-Time","Casual"))))</f>
        <v/>
      </c>
      <c r="AO59" s="16" t="str">
        <f aca="false">IF(AH59=0,"",IF(AL59="","",IF(AL59=$H59,"Part-Time",IF(AL59=$I59,"Full-Time","Casual"))))</f>
        <v/>
      </c>
      <c r="AP59" s="16" t="str">
        <f aca="false">IF(AH59=0,"",IF(AM59="","",IF(AM59=$H59,"Part-Time",IF(AM59=$I59,"Full-Time","Casual"))))</f>
        <v/>
      </c>
      <c r="AQ59" s="16" t="str">
        <f aca="false">IF(AH59=0,"",IF(AJ59=0,IF(OR(ISNUMBER(SEARCH("full",$C59)),UPPER(TRIM($C59))="FT",UPPER(TRIM($C59))="FTE"),"FT",IF(AND(OR(ISNUMBER(SEARCH("part",$C59)),UPPER(TRIM($C59))="PT",UPPER(TRIM($C59))="PTE"),OR($P59="",N($P59)&gt;=PT_MinHours)),"PT","None")),IF(OR(ISNUMBER(SEARCH("full",AN59)),UPPER(TRIM(AN59))="FT",UPPER(TRIM(AN59))="FTE"),"FT",IF(AND(OR(ISNUMBER(SEARCH("part",AN59)),UPPER(TRIM(AN59))="PT",UPPER(TRIM(AN59))="PTE"),OR($P59="",N($P59)&gt;=PT_MinHours)),"PT","None"))))</f>
        <v/>
      </c>
      <c r="AR59" s="16" t="str">
        <f aca="false">IF(AH59=0,"",IF(AJ59&lt;2,"",IF(OR(ISNUMBER(SEARCH("full",AO59)),UPPER(TRIM(AO59))="FT",UPPER(TRIM(AO59))="FTE"),"FT",IF(AND(OR(ISNUMBER(SEARCH("part",AO59)),UPPER(TRIM(AO59))="PT",UPPER(TRIM(AO59))="PTE"),OR($P59="",N($P59)&gt;=PT_MinHours)),"PT","None"))))</f>
        <v/>
      </c>
      <c r="AS59" s="16" t="str">
        <f aca="false">IF(AH59=0,"",IF(AJ59&lt;3,"",IF(OR(ISNUMBER(SEARCH("full",AP59)),UPPER(TRIM(AP59))="FT",UPPER(TRIM(AP59))="FTE"),"FT",IF(AND(OR(ISNUMBER(SEARCH("part",AP59)),UPPER(TRIM(AP59))="PT",UPPER(TRIM(AP59))="PTE"),OR($P59="",N($P59)&gt;=PT_MinHours)),"PT","None"))))</f>
        <v/>
      </c>
      <c r="AT59" s="16" t="str">
        <f aca="false">IF(AH59=0,"",IF(AND(AJ59&gt;=3,AM59&lt;=AsOfDate),AS59,IF(AND(AJ59&gt;=2,AL59&lt;=AsOfDate),AR59,AQ59)))</f>
        <v/>
      </c>
      <c r="AU59" s="16" t="str">
        <f aca="false">IF(AH59=0,"",IF(AsOfDate&lt;AI59,-1,12*(YEAR(AsOfDate)-YEAR(AI59))+MONTH(AsOfDate)-MONTH(AI59)-IF(DAY(AsOfDate)&lt;MIN(DAY(AI59),DAY(EOMONTH(AsOfDate,0))),1,0)))</f>
        <v/>
      </c>
      <c r="AV59" s="16" t="str">
        <f aca="false">IF(AH59=0,"",IF(OR(AJ59&lt;2,AL59&gt;AsOfDate),AU59,IF((AL59-1)&lt;AI59,-1,12*(YEAR((AL59-1))-YEAR(AI59))+MONTH((AL59-1))-MONTH(AI59)-IF(DAY((AL59-1))&lt;MIN(DAY(AI59),DAY(EOMONTH((AL59-1),0))),1,0))))</f>
        <v/>
      </c>
      <c r="AW59" s="16" t="str">
        <f aca="false">IF(AH59=0,"",IF(OR(AJ59&lt;3,AM59&gt;AsOfDate),AU59,IF((AM59-1)&lt;AI59,-1,12*(YEAR((AM59-1))-YEAR(AI59))+MONTH((AM59-1))-MONTH(AI59)-IF(DAY((AM59-1))&lt;MIN(DAY(AI59),DAY(EOMONTH((AM59-1),0))),1,0))))</f>
        <v/>
      </c>
      <c r="AX59" s="16" t="str">
        <f aca="false">IF(AH59=0,"",IF(PFYDate&lt;AI59,-1,12*(YEAR(PFYDate)-YEAR(AI59))+MONTH(PFYDate)-MONTH(AI59)-IF(DAY(PFYDate)&lt;MIN(DAY(AI59),DAY(EOMONTH(PFYDate,0))),1,0)))</f>
        <v/>
      </c>
      <c r="AY59" s="16" t="str">
        <f aca="false">IF(AH59=0,"",IF(OR(AJ59&lt;2,AL59&gt;PFYDate),AX59,IF((AL59-1)&lt;AI59,-1,12*(YEAR((AL59-1))-YEAR(AI59))+MONTH((AL59-1))-MONTH(AI59)-IF(DAY((AL59-1))&lt;MIN(DAY(AI59),DAY(EOMONTH((AL59-1),0))),1,0))))</f>
        <v/>
      </c>
      <c r="AZ59" s="16" t="str">
        <f aca="false">IF(AH59=0,"",IF(OR(AJ59&lt;3,AM59&gt;PFYDate),AX59,IF((AM59-1)&lt;AI59,-1,12*(YEAR((AM59-1))-YEAR(AI59))+MONTH((AM59-1))-MONTH(AI59)-IF(DAY((AM59-1))&lt;MIN(DAY(AI59),DAY(EOMONTH((AM59-1),0))),1,0))))</f>
        <v/>
      </c>
      <c r="BA59" s="16" t="str">
        <f aca="false">IF(AH59=0,"",IF(AQ59="FT",IF(AV59&lt;FT_First,0,IF(AV59&lt;FT_Y5,1+INT((AV59-FT_First)/FT_Int1),FT_PreY5+FT_PerYear*INT((AV59-FT_Y5)/12)+FT_AnnivDays+INT(MOD(AV59-FT_Y5,12)/FT_Int2)-IF(EDATE(AI59,FT_Y5)&lt;PolicyDate,FT_AnnivDays-1,0))),IF(AQ59="PT",IF(AV59&lt;PT_First,0,1+INT((AV59-PT_First)/PT_Int)),0))+IF(AND(AJ59&gt;=2,AL59&lt;=AsOfDate),IF(AR59="FT",IF(AW59&lt;FT_First,0,IF(AW59&lt;FT_Y5,1+INT((AW59-FT_First)/FT_Int1),FT_PreY5+FT_PerYear*INT((AW59-FT_Y5)/12)+FT_AnnivDays+INT(MOD(AW59-FT_Y5,12)/FT_Int2)-IF(EDATE(AI59,FT_Y5)&lt;PolicyDate,FT_AnnivDays-1,0))),IF(AR59="PT",IF(AW59&lt;PT_First,0,1+INT((AW59-PT_First)/PT_Int)),0))-IF(AR59="FT",IF(AV59&lt;FT_First,0,IF(AV59&lt;FT_Y5,1+INT((AV59-FT_First)/FT_Int1),FT_PreY5+FT_PerYear*INT((AV59-FT_Y5)/12)+FT_AnnivDays+INT(MOD(AV59-FT_Y5,12)/FT_Int2)-IF(EDATE(AI59,FT_Y5)&lt;PolicyDate,FT_AnnivDays-1,0))),IF(AR59="PT",IF(AV59&lt;PT_First,0,1+INT((AV59-PT_First)/PT_Int)),0)),0)+IF(AND(AJ59&gt;=3,AM59&lt;=AsOfDate),IF(AS59="FT",IF(AU59&lt;FT_First,0,IF(AU59&lt;FT_Y5,1+INT((AU59-FT_First)/FT_Int1),FT_PreY5+FT_PerYear*INT((AU59-FT_Y5)/12)+FT_AnnivDays+INT(MOD(AU59-FT_Y5,12)/FT_Int2)-IF(EDATE(AI59,FT_Y5)&lt;PolicyDate,FT_AnnivDays-1,0))),IF(AS59="PT",IF(AU59&lt;PT_First,0,1+INT((AU59-PT_First)/PT_Int)),0))-IF(AS59="FT",IF(AW59&lt;FT_First,0,IF(AW59&lt;FT_Y5,1+INT((AW59-FT_First)/FT_Int1),FT_PreY5+FT_PerYear*INT((AW59-FT_Y5)/12)+FT_AnnivDays+INT(MOD(AW59-FT_Y5,12)/FT_Int2)-IF(EDATE(AI59,FT_Y5)&lt;PolicyDate,FT_AnnivDays-1,0))),IF(AS59="PT",IF(AW59&lt;PT_First,0,1+INT((AW59-PT_First)/PT_Int)),0)),0))</f>
        <v/>
      </c>
      <c r="BB59" s="16" t="str">
        <f aca="false">IF(AH59=0,"",IF(AQ59="FT",IF(AY59&lt;FT_First,0,IF(AY59&lt;FT_Y5,1+INT((AY59-FT_First)/FT_Int1),FT_PreY5+FT_PerYear*INT((AY59-FT_Y5)/12)+FT_AnnivDays+INT(MOD(AY59-FT_Y5,12)/FT_Int2)-IF(EDATE(AI59,FT_Y5)&lt;PolicyDate,FT_AnnivDays-1,0))),IF(AQ59="PT",IF(AY59&lt;PT_First,0,1+INT((AY59-PT_First)/PT_Int)),0))+IF(AND(AJ59&gt;=2,AL59&lt;=PFYDate),IF(AR59="FT",IF(AZ59&lt;FT_First,0,IF(AZ59&lt;FT_Y5,1+INT((AZ59-FT_First)/FT_Int1),FT_PreY5+FT_PerYear*INT((AZ59-FT_Y5)/12)+FT_AnnivDays+INT(MOD(AZ59-FT_Y5,12)/FT_Int2)-IF(EDATE(AI59,FT_Y5)&lt;PolicyDate,FT_AnnivDays-1,0))),IF(AR59="PT",IF(AZ59&lt;PT_First,0,1+INT((AZ59-PT_First)/PT_Int)),0))-IF(AR59="FT",IF(AY59&lt;FT_First,0,IF(AY59&lt;FT_Y5,1+INT((AY59-FT_First)/FT_Int1),FT_PreY5+FT_PerYear*INT((AY59-FT_Y5)/12)+FT_AnnivDays+INT(MOD(AY59-FT_Y5,12)/FT_Int2)-IF(EDATE(AI59,FT_Y5)&lt;PolicyDate,FT_AnnivDays-1,0))),IF(AR59="PT",IF(AY59&lt;PT_First,0,1+INT((AY59-PT_First)/PT_Int)),0)),0)+IF(AND(AJ59&gt;=3,AM59&lt;=PFYDate),IF(AS59="FT",IF(AX59&lt;FT_First,0,IF(AX59&lt;FT_Y5,1+INT((AX59-FT_First)/FT_Int1),FT_PreY5+FT_PerYear*INT((AX59-FT_Y5)/12)+FT_AnnivDays+INT(MOD(AX59-FT_Y5,12)/FT_Int2)-IF(EDATE(AI59,FT_Y5)&lt;PolicyDate,FT_AnnivDays-1,0))),IF(AS59="PT",IF(AX59&lt;PT_First,0,1+INT((AX59-PT_First)/PT_Int)),0))-IF(AS59="FT",IF(AZ59&lt;FT_First,0,IF(AZ59&lt;FT_Y5,1+INT((AZ59-FT_First)/FT_Int1),FT_PreY5+FT_PerYear*INT((AZ59-FT_Y5)/12)+FT_AnnivDays+INT(MOD(AZ59-FT_Y5,12)/FT_Int2)-IF(EDATE(AI59,FT_Y5)&lt;PolicyDate,FT_AnnivDays-1,0))),IF(AS59="PT",IF(AZ59&lt;PT_First,0,1+INT((AZ59-PT_First)/PT_Int)),0)),0))</f>
        <v/>
      </c>
      <c r="BC59" s="16" t="str">
        <f aca="false">IF(AH59=0,"",IF(AT59="FT",IF(AU59&lt;FT_First,FT_First,IF(AU59&lt;FT_Y5,MIN(FT_Y5,FT_First+FT_Int1*(INT((AU59-FT_First)/FT_Int1)+1)),FT_Y5+12*INT((AU59-FT_Y5)/12)+FT_Int2*(INT(MOD(AU59-FT_Y5,12)/FT_Int2)+1))),IF(AT59="PT",IF(AU59&lt;PT_First,PT_First,PT_First+PT_Int*(INT((AU59-PT_First)/PT_Int)+1)),"")))</f>
        <v/>
      </c>
      <c r="BD59" s="16" t="str">
        <f aca="false">IF(AH59=0,"",IF(NOT(LH_Ready),0,COUNTIFS(INDEX(LH_Data,0,LH_ColFirst),$A59,INDEX(LH_Data,0,LH_ColSur),$B59,INDEX(LH_Data,0,LH_ColCat),BonusCat)))</f>
        <v/>
      </c>
      <c r="BE59" s="16" t="str">
        <f aca="false">IF(AH59=0,"",IF(OR(NOT(LH_Ready),BD59=0),0,SUMPRODUCT(MAX((INDEX(LH_Data,0,LH_ColFirst)=$A59)*(INDEX(LH_Data,0,LH_ColSur)=$B59)*(INDEX(LH_Data,0,LH_ColCat)=BonusCat)*ROW(LH_Data)))))</f>
        <v/>
      </c>
      <c r="BF59" s="16" t="str">
        <f aca="false">IF(AH59=0,"",IF(EOMONTH(AsOfDate,-1)&lt;AI59,-1,12*(YEAR(EOMONTH(AsOfDate,-1))-YEAR(AI59))+MONTH(EOMONTH(AsOfDate,-1))-MONTH(AI59)-IF(DAY(EOMONTH(AsOfDate,-1))&lt;MIN(DAY(AI59),DAY(EOMONTH(EOMONTH(AsOfDate,-1),0))),1,0)))</f>
        <v/>
      </c>
      <c r="BG59" s="16" t="str">
        <f aca="false">IF(AH59=0,"",IF(OR(AJ59&lt;2,AL59&gt;EOMONTH(AsOfDate,-1)),BF59,IF((AL59-1)&lt;AI59,-1,12*(YEAR((AL59-1))-YEAR(AI59))+MONTH((AL59-1))-MONTH(AI59)-IF(DAY((AL59-1))&lt;MIN(DAY(AI59),DAY(EOMONTH((AL59-1),0))),1,0))))</f>
        <v/>
      </c>
      <c r="BH59" s="16" t="str">
        <f aca="false">IF(AH59=0,"",IF(OR(AJ59&lt;3,AM59&gt;EOMONTH(AsOfDate,-1)),BF59,IF((AM59-1)&lt;AI59,-1,12*(YEAR((AM59-1))-YEAR(AI59))+MONTH((AM59-1))-MONTH(AI59)-IF(DAY((AM59-1))&lt;MIN(DAY(AI59),DAY(EOMONTH((AM59-1),0))),1,0))))</f>
        <v/>
      </c>
      <c r="BI59" s="16" t="str">
        <f aca="false">IF(AH59=0,"",IF(AQ59="FT",IF(BG59&lt;FT_First,0,IF(BG59&lt;FT_Y5,1+INT((BG59-FT_First)/FT_Int1),FT_PreY5+FT_PerYear*INT((BG59-FT_Y5)/12)+FT_AnnivDays+INT(MOD(BG59-FT_Y5,12)/FT_Int2)-IF(EDATE(AI59,FT_Y5)&lt;PolicyDate,FT_AnnivDays-1,0))),IF(AQ59="PT",IF(BG59&lt;PT_First,0,1+INT((BG59-PT_First)/PT_Int)),0))+IF(AND(AJ59&gt;=2,AL59&lt;=EOMONTH(AsOfDate,-1)),IF(AR59="FT",IF(BH59&lt;FT_First,0,IF(BH59&lt;FT_Y5,1+INT((BH59-FT_First)/FT_Int1),FT_PreY5+FT_PerYear*INT((BH59-FT_Y5)/12)+FT_AnnivDays+INT(MOD(BH59-FT_Y5,12)/FT_Int2)-IF(EDATE(AI59,FT_Y5)&lt;PolicyDate,FT_AnnivDays-1,0))),IF(AR59="PT",IF(BH59&lt;PT_First,0,1+INT((BH59-PT_First)/PT_Int)),0))-IF(AR59="FT",IF(BG59&lt;FT_First,0,IF(BG59&lt;FT_Y5,1+INT((BG59-FT_First)/FT_Int1),FT_PreY5+FT_PerYear*INT((BG59-FT_Y5)/12)+FT_AnnivDays+INT(MOD(BG59-FT_Y5,12)/FT_Int2)-IF(EDATE(AI59,FT_Y5)&lt;PolicyDate,FT_AnnivDays-1,0))),IF(AR59="PT",IF(BG59&lt;PT_First,0,1+INT((BG59-PT_First)/PT_Int)),0)),0)+IF(AND(AJ59&gt;=3,AM59&lt;=EOMONTH(AsOfDate,-1)),IF(AS59="FT",IF(BF59&lt;FT_First,0,IF(BF59&lt;FT_Y5,1+INT((BF59-FT_First)/FT_Int1),FT_PreY5+FT_PerYear*INT((BF59-FT_Y5)/12)+FT_AnnivDays+INT(MOD(BF59-FT_Y5,12)/FT_Int2)-IF(EDATE(AI59,FT_Y5)&lt;PolicyDate,FT_AnnivDays-1,0))),IF(AS59="PT",IF(BF59&lt;PT_First,0,1+INT((BF59-PT_First)/PT_Int)),0))-IF(AS59="FT",IF(BH59&lt;FT_First,0,IF(BH59&lt;FT_Y5,1+INT((BH59-FT_First)/FT_Int1),FT_PreY5+FT_PerYear*INT((BH59-FT_Y5)/12)+FT_AnnivDays+INT(MOD(BH59-FT_Y5,12)/FT_Int2)-IF(EDATE(AI59,FT_Y5)&lt;PolicyDate,FT_AnnivDays-1,0))),IF(AS59="PT",IF(BH59&lt;PT_First,0,1+INT((BH59-PT_First)/PT_Int)),0)),0))</f>
        <v/>
      </c>
      <c r="BJ59" s="16" t="str">
        <f aca="false">IF(AH59=0,"",IF(AT59="FT",IF(AU59&lt;FT_First,"",IF(AU59&lt;FT_Y5,FT_First+FT_Int1*INT((AU59-FT_First)/FT_Int1),FT_Y5+FT_Int2*INT((AU59-FT_Y5)/FT_Int2))),IF(AT59="PT",IF(AU59&lt;PT_First,"",PT_First+PT_Int*INT((AU59-PT_First)/PT_Int)),"")))</f>
        <v/>
      </c>
      <c r="BK59" s="16" t="str">
        <f aca="false">IF(AH59=0,"",IF((SchemeStart-1)&lt;AI59,-1,12*(YEAR((SchemeStart-1))-YEAR(AI59))+MONTH((SchemeStart-1))-MONTH(AI59)-IF(DAY((SchemeStart-1))&lt;MIN(DAY(AI59),DAY(EOMONTH((SchemeStart-1),0))),1,0)))</f>
        <v/>
      </c>
      <c r="BL59" s="16" t="str">
        <f aca="false">IF(AH59=0,"",IF(OR(AJ59&lt;2,AL59&gt;(SchemeStart-1)),BK59,IF((AL59-1)&lt;AI59,-1,12*(YEAR((AL59-1))-YEAR(AI59))+MONTH((AL59-1))-MONTH(AI59)-IF(DAY((AL59-1))&lt;MIN(DAY(AI59),DAY(EOMONTH((AL59-1),0))),1,0))))</f>
        <v/>
      </c>
      <c r="BM59" s="16" t="str">
        <f aca="false">IF(AH59=0,"",IF(OR(AJ59&lt;3,AM59&gt;(SchemeStart-1)),BK59,IF((AM59-1)&lt;AI59,-1,12*(YEAR((AM59-1))-YEAR(AI59))+MONTH((AM59-1))-MONTH(AI59)-IF(DAY((AM59-1))&lt;MIN(DAY(AI59),DAY(EOMONTH((AM59-1),0))),1,0))))</f>
        <v/>
      </c>
      <c r="BN59" s="16" t="str">
        <f aca="false">IF(AH59=0,"",IF(AQ59="FT",IF(BL59&lt;FT_First,0,IF(BL59&lt;FT_Y5,1+INT((BL59-FT_First)/FT_Int1),FT_PreY5+FT_PerYear*INT((BL59-FT_Y5)/12)+FT_AnnivDays+INT(MOD(BL59-FT_Y5,12)/FT_Int2)-IF(EDATE(AI59,FT_Y5)&lt;PolicyDate,FT_AnnivDays-1,0))),IF(AQ59="PT",IF(BL59&lt;PT_First,0,1+INT((BL59-PT_First)/PT_Int)),0))+IF(AND(AJ59&gt;=2,AL59&lt;=(SchemeStart-1)),IF(AR59="FT",IF(BM59&lt;FT_First,0,IF(BM59&lt;FT_Y5,1+INT((BM59-FT_First)/FT_Int1),FT_PreY5+FT_PerYear*INT((BM59-FT_Y5)/12)+FT_AnnivDays+INT(MOD(BM59-FT_Y5,12)/FT_Int2)-IF(EDATE(AI59,FT_Y5)&lt;PolicyDate,FT_AnnivDays-1,0))),IF(AR59="PT",IF(BM59&lt;PT_First,0,1+INT((BM59-PT_First)/PT_Int)),0))-IF(AR59="FT",IF(BL59&lt;FT_First,0,IF(BL59&lt;FT_Y5,1+INT((BL59-FT_First)/FT_Int1),FT_PreY5+FT_PerYear*INT((BL59-FT_Y5)/12)+FT_AnnivDays+INT(MOD(BL59-FT_Y5,12)/FT_Int2)-IF(EDATE(AI59,FT_Y5)&lt;PolicyDate,FT_AnnivDays-1,0))),IF(AR59="PT",IF(BL59&lt;PT_First,0,1+INT((BL59-PT_First)/PT_Int)),0)),0)+IF(AND(AJ59&gt;=3,AM59&lt;=(SchemeStart-1)),IF(AS59="FT",IF(BK59&lt;FT_First,0,IF(BK59&lt;FT_Y5,1+INT((BK59-FT_First)/FT_Int1),FT_PreY5+FT_PerYear*INT((BK59-FT_Y5)/12)+FT_AnnivDays+INT(MOD(BK59-FT_Y5,12)/FT_Int2)-IF(EDATE(AI59,FT_Y5)&lt;PolicyDate,FT_AnnivDays-1,0))),IF(AS59="PT",IF(BK59&lt;PT_First,0,1+INT((BK59-PT_First)/PT_Int)),0))-IF(AS59="FT",IF(BM59&lt;FT_First,0,IF(BM59&lt;FT_Y5,1+INT((BM59-FT_First)/FT_Int1),FT_PreY5+FT_PerYear*INT((BM59-FT_Y5)/12)+FT_AnnivDays+INT(MOD(BM59-FT_Y5,12)/FT_Int2)-IF(EDATE(AI59,FT_Y5)&lt;PolicyDate,FT_AnnivDays-1,0))),IF(AS59="PT",IF(BM59&lt;PT_First,0,1+INT((BM59-PT_First)/PT_Int)),0)),0))</f>
        <v/>
      </c>
      <c r="BO59" s="0" t="str">
        <f aca="false">IF(LEN($A59&amp;$B59)=0,"",$A59&amp;" "&amp;$B59)</f>
        <v/>
      </c>
    </row>
    <row r="60" customFormat="false" ht="15" hidden="false" customHeight="false" outlineLevel="0" collapsed="false">
      <c r="A60" s="12"/>
      <c r="B60" s="12"/>
      <c r="C60" s="12"/>
      <c r="D60" s="13"/>
      <c r="E60" s="14" t="str">
        <f aca="false">IF(OR(AH60=0,$D60=""),"",DATE(YEAR(AsOfDate)+IF(DATE(YEAR(AsOfDate),MONTH($D60),DAY($D60))&lt;=AsOfDate,1,0),MONTH($D60),DAY($D60)))</f>
        <v/>
      </c>
      <c r="F60" s="13"/>
      <c r="G60" s="13"/>
      <c r="H60" s="13"/>
      <c r="I60" s="13"/>
      <c r="J60" s="13"/>
      <c r="K60" s="14" t="str">
        <f aca="false">IF(AH60=0,"",DATE(YEAR(AsOfDate)+IF(DATE(YEAR(AsOfDate),MONTH(AI60),DAY(AI60))&lt;=AsOfDate,1,0),MONTH(AI60),DAY(AI60)))</f>
        <v/>
      </c>
      <c r="L60" s="15" t="str">
        <f aca="false">IF(AH60=0,"",ROUND((AsOfDate-AI60)/365.25,1))</f>
        <v/>
      </c>
      <c r="M60" s="16" t="str">
        <f aca="false">IF(AH60=0,"",IF(AsOfDate&lt;AI60,"-",DATEDIF(AI60,AsOfDate,"y")&amp;"y "&amp;DATEDIF(AI60,AsOfDate,"ym")&amp;"m "&amp;DATEDIF(AI60,AsOfDate,"md")&amp;"d"))</f>
        <v/>
      </c>
      <c r="N60" s="17" t="str">
        <f aca="false">IF(AH60=0,"",O60*HoursPerDay)</f>
        <v/>
      </c>
      <c r="O60" s="17" t="str">
        <f aca="false">IF(AH60=0,"",MAX(0,BA60-BN60))</f>
        <v/>
      </c>
      <c r="P60" s="18"/>
      <c r="Q60" s="16" t="str">
        <f aca="false">IF(AH60=0,"",IF(AJ60&lt;2,"",AN60&amp;" to "&amp;AO60&amp;" on "&amp;TEXT(AL60,"dd/mm/yyyy")&amp;IF(AL60&gt;AsOfDate," (future)",IF(AQ60=AR60,"",IF(AR60="None"," - STOPPED accruing",IF(AQ60="None"," - commencement for Bonus Leave"," - pathway changed"))))&amp;IF(AJ60&lt;3,"","; "&amp;AO60&amp;" to "&amp;AP60&amp;" on "&amp;TEXT(AM60,"dd/mm/yyyy")&amp;IF(AM60&gt;AsOfDate," (future)",IF(AR60=AS60,"",IF(AS60="None"," - STOPPED accruing",IF(AR60="None"," - commencement for Bonus Leave"," - pathway changed")))))))</f>
        <v/>
      </c>
      <c r="R60" s="16" t="str">
        <f aca="false">IF(AH60=0,"",IF(AT60="None",IF(O60&gt;0,"No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IF(AH60=0,"",IF(AT60="None","",EDATE(AI60,BC60)))</f>
        <v/>
      </c>
      <c r="T60" s="17" t="str">
        <f aca="false">IF(AH60=0,"",IF(NOT(LH_Ready),"",IF(AI60&gt;PFYDate,0,IF(LH_ColPeriod=0,W60-U60+V60,SUMIFS(INDEX(LH_Data,0,LH_ColAcc),INDEX(LH_Data,0,LH_ColFirst),$A60,INDEX(LH_Data,0,LH_ColSur),$B60,INDEX(LH_Data,0,LH_ColCat),BonusCat,INDEX(LH_Data,0,LH_ColPeriod),LH_OpenLabel)*UnitFactor))))</f>
        <v/>
      </c>
      <c r="U60" s="17" t="str">
        <f aca="false">IF(AH60=0,"",IF(NOT(LH_Ready),"",SUMIFS(INDEX(LH_Data,0,LH_ColAcc),INDEX(LH_Data,0,LH_ColFirst),$A60,INDEX(LH_Data,0,LH_ColSur),$B60,INDEX(LH_Data,0,LH_ColCat),BonusCat,INDEX(LH_Data,0,LH_ColStart),"&gt;="&amp;AI60)*UnitFactor))</f>
        <v/>
      </c>
      <c r="V60" s="17" t="str">
        <f aca="false">IF(AH60=0,"",IF(NOT(LH_Ready),"",SUMIFS(INDEX(LH_Data,0,LH_ColTaken),INDEX(LH_Data,0,LH_ColFirst),$A60,INDEX(LH_Data,0,LH_ColSur),$B60,INDEX(LH_Data,0,LH_ColCat),BonusCat,INDEX(LH_Data,0,LH_ColStart),"&gt;="&amp;AI60)*UnitFactor))</f>
        <v/>
      </c>
      <c r="W60" s="17" t="str">
        <f aca="false">IF(AH60=0,"",IF(NOT(LH_Ready),"",IF(BE60=0,0,INDEX(INDEX(LH_Data,0,LH_ColClose),BE60-1)*UnitFactor)))</f>
        <v/>
      </c>
      <c r="X60" s="17" t="str">
        <f aca="false">IF(AH60=0,"",(MAX(0,BA60-BN60)-MAX(0,BB60-BN60))*HoursPerDay)</f>
        <v/>
      </c>
      <c r="Y60" s="17" t="str">
        <f aca="false">IF(AH60=0,"",IF(NOT(LH_Ready),"",IF(BD60=0,N60,IF(PFYDate&lt;$F60,N60-N(T60)-N(U60),X60-N(U60)))))</f>
        <v/>
      </c>
      <c r="Z60" s="16" t="str">
        <f aca="false">IF(OR(AH60=0,Y60=""),"",IF(Y60&gt;0,"Yes","No"))</f>
        <v/>
      </c>
      <c r="AA60" s="16" t="str">
        <f aca="false">IF(AH60=0,IF(LEN($A60&amp;$B60)=0,"","FIX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month")&amp;IF(BD60=0,";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EH)",""),IF(AT60="None",R60,"Not yet - first day on "&amp;TEXT(S60,"dd/mm/yyyy")))))))))</f>
        <v/>
      </c>
      <c r="AB60" s="17" t="str">
        <f aca="false">IF(OR(AH60=0,T60=""),"",MAX(0,BB60-BN60)*HoursPerDay-T60)</f>
        <v/>
      </c>
      <c r="AC60" s="16" t="str">
        <f aca="false">IF(AH60=0,"",BD60)</f>
        <v/>
      </c>
      <c r="AD60" s="16" t="str">
        <f aca="false">IF(AH60=0,"",TRIM(IF(OR(ISTEXT($F60),ISTEXT($H60),ISTEXT($I60),ISTEXT($G60),ISTEXT($J60),ISTEXT($D60)),"A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J60&gt;=1,IF(AJ60&gt;=3,AP60,IF(AJ60=2,AO60,AN60))&lt;&gt;IF($C60="","",IF(OR(ISNUMBER(SEARCH("full",$C60)),UPPER(TRIM($C60))="FT",UPPER(TRIM($C60))="FTE"),"Full-Time",IF(OR(ISNUMBER(SEARCH("part",$C60)),UPPER(TRIM($C60))="PT",UPPER(TRIM($C60))="PTE"),"Part-Time",IF(OR(ISNUMBER(SEARCH("cas",$C60)),UPPER(TRIM($C60))="CAS"),"Casual","Unknown"))))),"EmploymentType does not match latest start date ("&amp;IF(AJ60&gt;=3,AP60,IF(AJ60=2,AO60,AN60))&amp;"). ","")&amp;IF(AND(AJ60&gt;=1,AK60&lt;&gt;$F60),"Earliest type date should equal StartDate. ","")&amp;IF(AND(AJ60&gt;=2,AK60=AL60),"Two types start on the same date. ","")&amp;IF(AND(OR(ISNUMBER(SEARCH("part",$C60)),UPPER(TRIM($C60))="PT",UPPER(TRIM($C60))="PTE"),$P60=""),"Part-time: enter PT Hrs/Week (blank = 24+). ","")))</f>
        <v/>
      </c>
      <c r="AE60" s="17" t="str">
        <f aca="false">IF(AH60=0,"",O60-MAX(0,BI60-BN60))</f>
        <v/>
      </c>
      <c r="AF60" s="14" t="str">
        <f aca="false">IF(OR(AH60=0,AE60="",N(AE60)=0,BJ60=""),"",EDATE(AI60,BJ60))</f>
        <v/>
      </c>
      <c r="AG60" s="12"/>
      <c r="AH60" s="16" t="n">
        <f aca="false">IF(OR(LEN($A60&amp;$B60)=0,$F60=""),0,1)</f>
        <v>0</v>
      </c>
      <c r="AI60" s="14" t="str">
        <f aca="false">IF(AH60=0,"",IF($J60&lt;&gt;"",$J60,IF(OR(CasualCounts="Yes",COUNT($G60:$I60)=0,COUNT($H60:$I60)=0),$F60,MIN($H60:$I60))))</f>
        <v/>
      </c>
      <c r="AJ60" s="16" t="str">
        <f aca="false">IF(AH60=0,"",COUNT($G60:$I60))</f>
        <v/>
      </c>
      <c r="AK60" s="14" t="str">
        <f aca="false">IF(AH60=0,"",IFERROR(SMALL($G60:$I60,1),""))</f>
        <v/>
      </c>
      <c r="AL60" s="14" t="str">
        <f aca="false">IF(AH60=0,"",IFERROR(SMALL($G60:$I60,2),""))</f>
        <v/>
      </c>
      <c r="AM60" s="14" t="str">
        <f aca="false">IF(AH60=0,"",IFERROR(SMALL($G60:$I60,3),""))</f>
        <v/>
      </c>
      <c r="AN60" s="16" t="str">
        <f aca="false">IF(AH60=0,"",IF(AK60="","",IF(AK60=$H60,"Part-Time",IF(AK60=$I60,"Full-Time","Casual"))))</f>
        <v/>
      </c>
      <c r="AO60" s="16" t="str">
        <f aca="false">IF(AH60=0,"",IF(AL60="","",IF(AL60=$H60,"Part-Time",IF(AL60=$I60,"Full-Time","Casual"))))</f>
        <v/>
      </c>
      <c r="AP60" s="16" t="str">
        <f aca="false">IF(AH60=0,"",IF(AM60="","",IF(AM60=$H60,"Part-Time",IF(AM60=$I60,"Full-Time","Casual"))))</f>
        <v/>
      </c>
      <c r="AQ60" s="16" t="str">
        <f aca="false">IF(AH60=0,"",IF(AJ60=0,IF(OR(ISNUMBER(SEARCH("full",$C60)),UPPER(TRIM($C60))="FT",UPPER(TRIM($C60))="FTE"),"FT",IF(AND(OR(ISNUMBER(SEARCH("part",$C60)),UPPER(TRIM($C60))="PT",UPPER(TRIM($C60))="PTE"),OR($P60="",N($P60)&gt;=PT_MinHours)),"PT","None")),IF(OR(ISNUMBER(SEARCH("full",AN60)),UPPER(TRIM(AN60))="FT",UPPER(TRIM(AN60))="FTE"),"FT",IF(AND(OR(ISNUMBER(SEARCH("part",AN60)),UPPER(TRIM(AN60))="PT",UPPER(TRIM(AN60))="PTE"),OR($P60="",N($P60)&gt;=PT_MinHours)),"PT","None"))))</f>
        <v/>
      </c>
      <c r="AR60" s="16" t="str">
        <f aca="false">IF(AH60=0,"",IF(AJ60&lt;2,"",IF(OR(ISNUMBER(SEARCH("full",AO60)),UPPER(TRIM(AO60))="FT",UPPER(TRIM(AO60))="FTE"),"FT",IF(AND(OR(ISNUMBER(SEARCH("part",AO60)),UPPER(TRIM(AO60))="PT",UPPER(TRIM(AO60))="PTE"),OR($P60="",N($P60)&gt;=PT_MinHours)),"PT","None"))))</f>
        <v/>
      </c>
      <c r="AS60" s="16" t="str">
        <f aca="false">IF(AH60=0,"",IF(AJ60&lt;3,"",IF(OR(ISNUMBER(SEARCH("full",AP60)),UPPER(TRIM(AP60))="FT",UPPER(TRIM(AP60))="FTE"),"FT",IF(AND(OR(ISNUMBER(SEARCH("part",AP60)),UPPER(TRIM(AP60))="PT",UPPER(TRIM(AP60))="PTE"),OR($P60="",N($P60)&gt;=PT_MinHours)),"PT","None"))))</f>
        <v/>
      </c>
      <c r="AT60" s="16" t="str">
        <f aca="false">IF(AH60=0,"",IF(AND(AJ60&gt;=3,AM60&lt;=AsOfDate),AS60,IF(AND(AJ60&gt;=2,AL60&lt;=AsOfDate),AR60,AQ60)))</f>
        <v/>
      </c>
      <c r="AU60" s="16" t="str">
        <f aca="false">IF(AH60=0,"",IF(AsOfDate&lt;AI60,-1,12*(YEAR(AsOfDate)-YEAR(AI60))+MONTH(AsOfDate)-MONTH(AI60)-IF(DAY(AsOfDate)&lt;MIN(DAY(AI60),DAY(EOMONTH(AsOfDate,0))),1,0)))</f>
        <v/>
      </c>
      <c r="AV60" s="16" t="str">
        <f aca="false">IF(AH60=0,"",IF(OR(AJ60&lt;2,AL60&gt;AsOfDate),AU60,IF((AL60-1)&lt;AI60,-1,12*(YEAR((AL60-1))-YEAR(AI60))+MONTH((AL60-1))-MONTH(AI60)-IF(DAY((AL60-1))&lt;MIN(DAY(AI60),DAY(EOMONTH((AL60-1),0))),1,0))))</f>
        <v/>
      </c>
      <c r="AW60" s="16" t="str">
        <f aca="false">IF(AH60=0,"",IF(OR(AJ60&lt;3,AM60&gt;AsOfDate),AU60,IF((AM60-1)&lt;AI60,-1,12*(YEAR((AM60-1))-YEAR(AI60))+MONTH((AM60-1))-MONTH(AI60)-IF(DAY((AM60-1))&lt;MIN(DAY(AI60),DAY(EOMONTH((AM60-1),0))),1,0))))</f>
        <v/>
      </c>
      <c r="AX60" s="16" t="str">
        <f aca="false">IF(AH60=0,"",IF(PFYDate&lt;AI60,-1,12*(YEAR(PFYDate)-YEAR(AI60))+MONTH(PFYDate)-MONTH(AI60)-IF(DAY(PFYDate)&lt;MIN(DAY(AI60),DAY(EOMONTH(PFYDate,0))),1,0)))</f>
        <v/>
      </c>
      <c r="AY60" s="16" t="str">
        <f aca="false">IF(AH60=0,"",IF(OR(AJ60&lt;2,AL60&gt;PFYDate),AX60,IF((AL60-1)&lt;AI60,-1,12*(YEAR((AL60-1))-YEAR(AI60))+MONTH((AL60-1))-MONTH(AI60)-IF(DAY((AL60-1))&lt;MIN(DAY(AI60),DAY(EOMONTH((AL60-1),0))),1,0))))</f>
        <v/>
      </c>
      <c r="AZ60" s="16" t="str">
        <f aca="false">IF(AH60=0,"",IF(OR(AJ60&lt;3,AM60&gt;PFYDate),AX60,IF((AM60-1)&lt;AI60,-1,12*(YEAR((AM60-1))-YEAR(AI60))+MONTH((AM60-1))-MONTH(AI60)-IF(DAY((AM60-1))&lt;MIN(DAY(AI60),DAY(EOMONTH((AM60-1),0))),1,0))))</f>
        <v/>
      </c>
      <c r="BA60" s="16" t="str">
        <f aca="false">IF(AH60=0,"",IF(AQ60="FT",IF(AV60&lt;FT_First,0,IF(AV60&lt;FT_Y5,1+INT((AV60-FT_First)/FT_Int1),FT_PreY5+FT_PerYear*INT((AV60-FT_Y5)/12)+FT_AnnivDays+INT(MOD(AV60-FT_Y5,12)/FT_Int2)-IF(EDATE(AI60,FT_Y5)&lt;PolicyDate,FT_AnnivDays-1,0))),IF(AQ60="PT",IF(AV60&lt;PT_First,0,1+INT((AV60-PT_First)/PT_Int)),0))+IF(AND(AJ60&gt;=2,AL60&lt;=AsOfDate),IF(AR60="FT",IF(AW60&lt;FT_First,0,IF(AW60&lt;FT_Y5,1+INT((AW60-FT_First)/FT_Int1),FT_PreY5+FT_PerYear*INT((AW60-FT_Y5)/12)+FT_AnnivDays+INT(MOD(AW60-FT_Y5,12)/FT_Int2)-IF(EDATE(AI60,FT_Y5)&lt;PolicyDate,FT_AnnivDays-1,0))),IF(AR60="PT",IF(AW60&lt;PT_First,0,1+INT((AW60-PT_First)/PT_Int)),0))-IF(AR60="FT",IF(AV60&lt;FT_First,0,IF(AV60&lt;FT_Y5,1+INT((AV60-FT_First)/FT_Int1),FT_PreY5+FT_PerYear*INT((AV60-FT_Y5)/12)+FT_AnnivDays+INT(MOD(AV60-FT_Y5,12)/FT_Int2)-IF(EDATE(AI60,FT_Y5)&lt;PolicyDate,FT_AnnivDays-1,0))),IF(AR60="PT",IF(AV60&lt;PT_First,0,1+INT((AV60-PT_First)/PT_Int)),0)),0)+IF(AND(AJ60&gt;=3,AM60&lt;=AsOfDate),IF(AS60="FT",IF(AU60&lt;FT_First,0,IF(AU60&lt;FT_Y5,1+INT((AU60-FT_First)/FT_Int1),FT_PreY5+FT_PerYear*INT((AU60-FT_Y5)/12)+FT_AnnivDays+INT(MOD(AU60-FT_Y5,12)/FT_Int2)-IF(EDATE(AI60,FT_Y5)&lt;PolicyDate,FT_AnnivDays-1,0))),IF(AS60="PT",IF(AU60&lt;PT_First,0,1+INT((AU60-PT_First)/PT_Int)),0))-IF(AS60="FT",IF(AW60&lt;FT_First,0,IF(AW60&lt;FT_Y5,1+INT((AW60-FT_First)/FT_Int1),FT_PreY5+FT_PerYear*INT((AW60-FT_Y5)/12)+FT_AnnivDays+INT(MOD(AW60-FT_Y5,12)/FT_Int2)-IF(EDATE(AI60,FT_Y5)&lt;PolicyDate,FT_AnnivDays-1,0))),IF(AS60="PT",IF(AW60&lt;PT_First,0,1+INT((AW60-PT_First)/PT_Int)),0)),0))</f>
        <v/>
      </c>
      <c r="BB60" s="16" t="str">
        <f aca="false">IF(AH60=0,"",IF(AQ60="FT",IF(AY60&lt;FT_First,0,IF(AY60&lt;FT_Y5,1+INT((AY60-FT_First)/FT_Int1),FT_PreY5+FT_PerYear*INT((AY60-FT_Y5)/12)+FT_AnnivDays+INT(MOD(AY60-FT_Y5,12)/FT_Int2)-IF(EDATE(AI60,FT_Y5)&lt;PolicyDate,FT_AnnivDays-1,0))),IF(AQ60="PT",IF(AY60&lt;PT_First,0,1+INT((AY60-PT_First)/PT_Int)),0))+IF(AND(AJ60&gt;=2,AL60&lt;=PFYDate),IF(AR60="FT",IF(AZ60&lt;FT_First,0,IF(AZ60&lt;FT_Y5,1+INT((AZ60-FT_First)/FT_Int1),FT_PreY5+FT_PerYear*INT((AZ60-FT_Y5)/12)+FT_AnnivDays+INT(MOD(AZ60-FT_Y5,12)/FT_Int2)-IF(EDATE(AI60,FT_Y5)&lt;PolicyDate,FT_AnnivDays-1,0))),IF(AR60="PT",IF(AZ60&lt;PT_First,0,1+INT((AZ60-PT_First)/PT_Int)),0))-IF(AR60="FT",IF(AY60&lt;FT_First,0,IF(AY60&lt;FT_Y5,1+INT((AY60-FT_First)/FT_Int1),FT_PreY5+FT_PerYear*INT((AY60-FT_Y5)/12)+FT_AnnivDays+INT(MOD(AY60-FT_Y5,12)/FT_Int2)-IF(EDATE(AI60,FT_Y5)&lt;PolicyDate,FT_AnnivDays-1,0))),IF(AR60="PT",IF(AY60&lt;PT_First,0,1+INT((AY60-PT_First)/PT_Int)),0)),0)+IF(AND(AJ60&gt;=3,AM60&lt;=PFYDate),IF(AS60="FT",IF(AX60&lt;FT_First,0,IF(AX60&lt;FT_Y5,1+INT((AX60-FT_First)/FT_Int1),FT_PreY5+FT_PerYear*INT((AX60-FT_Y5)/12)+FT_AnnivDays+INT(MOD(AX60-FT_Y5,12)/FT_Int2)-IF(EDATE(AI60,FT_Y5)&lt;PolicyDate,FT_AnnivDays-1,0))),IF(AS60="PT",IF(AX60&lt;PT_First,0,1+INT((AX60-PT_First)/PT_Int)),0))-IF(AS60="FT",IF(AZ60&lt;FT_First,0,IF(AZ60&lt;FT_Y5,1+INT((AZ60-FT_First)/FT_Int1),FT_PreY5+FT_PerYear*INT((AZ60-FT_Y5)/12)+FT_AnnivDays+INT(MOD(AZ60-FT_Y5,12)/FT_Int2)-IF(EDATE(AI60,FT_Y5)&lt;PolicyDate,FT_AnnivDays-1,0))),IF(AS60="PT",IF(AZ60&lt;PT_First,0,1+INT((AZ60-PT_First)/PT_Int)),0)),0))</f>
        <v/>
      </c>
      <c r="BC60" s="16" t="str">
        <f aca="false">IF(AH60=0,"",IF(AT60="FT",IF(AU60&lt;FT_First,FT_First,IF(AU60&lt;FT_Y5,MIN(FT_Y5,FT_First+FT_Int1*(INT((AU60-FT_First)/FT_Int1)+1)),FT_Y5+12*INT((AU60-FT_Y5)/12)+FT_Int2*(INT(MOD(AU60-FT_Y5,12)/FT_Int2)+1))),IF(AT60="PT",IF(AU60&lt;PT_First,PT_First,PT_First+PT_Int*(INT((AU60-PT_First)/PT_Int)+1)),"")))</f>
        <v/>
      </c>
      <c r="BD60" s="16" t="str">
        <f aca="false">IF(AH60=0,"",IF(NOT(LH_Ready),0,COUNTIFS(INDEX(LH_Data,0,LH_ColFirst),$A60,INDEX(LH_Data,0,LH_ColSur),$B60,INDEX(LH_Data,0,LH_ColCat),BonusCat)))</f>
        <v/>
      </c>
      <c r="BE60" s="16" t="str">
        <f aca="false">IF(AH60=0,"",IF(OR(NOT(LH_Ready),BD60=0),0,SUMPRODUCT(MAX((INDEX(LH_Data,0,LH_ColFirst)=$A60)*(INDEX(LH_Data,0,LH_ColSur)=$B60)*(INDEX(LH_Data,0,LH_ColCat)=BonusCat)*ROW(LH_Data)))))</f>
        <v/>
      </c>
      <c r="BF60" s="16" t="str">
        <f aca="false">IF(AH60=0,"",IF(EOMONTH(AsOfDate,-1)&lt;AI60,-1,12*(YEAR(EOMONTH(AsOfDate,-1))-YEAR(AI60))+MONTH(EOMONTH(AsOfDate,-1))-MONTH(AI60)-IF(DAY(EOMONTH(AsOfDate,-1))&lt;MIN(DAY(AI60),DAY(EOMONTH(EOMONTH(AsOfDate,-1),0))),1,0)))</f>
        <v/>
      </c>
      <c r="BG60" s="16" t="str">
        <f aca="false">IF(AH60=0,"",IF(OR(AJ60&lt;2,AL60&gt;EOMONTH(AsOfDate,-1)),BF60,IF((AL60-1)&lt;AI60,-1,12*(YEAR((AL60-1))-YEAR(AI60))+MONTH((AL60-1))-MONTH(AI60)-IF(DAY((AL60-1))&lt;MIN(DAY(AI60),DAY(EOMONTH((AL60-1),0))),1,0))))</f>
        <v/>
      </c>
      <c r="BH60" s="16" t="str">
        <f aca="false">IF(AH60=0,"",IF(OR(AJ60&lt;3,AM60&gt;EOMONTH(AsOfDate,-1)),BF60,IF((AM60-1)&lt;AI60,-1,12*(YEAR((AM60-1))-YEAR(AI60))+MONTH((AM60-1))-MONTH(AI60)-IF(DAY((AM60-1))&lt;MIN(DAY(AI60),DAY(EOMONTH((AM60-1),0))),1,0))))</f>
        <v/>
      </c>
      <c r="BI60" s="16" t="str">
        <f aca="false">IF(AH60=0,"",IF(AQ60="FT",IF(BG60&lt;FT_First,0,IF(BG60&lt;FT_Y5,1+INT((BG60-FT_First)/FT_Int1),FT_PreY5+FT_PerYear*INT((BG60-FT_Y5)/12)+FT_AnnivDays+INT(MOD(BG60-FT_Y5,12)/FT_Int2)-IF(EDATE(AI60,FT_Y5)&lt;PolicyDate,FT_AnnivDays-1,0))),IF(AQ60="PT",IF(BG60&lt;PT_First,0,1+INT((BG60-PT_First)/PT_Int)),0))+IF(AND(AJ60&gt;=2,AL60&lt;=EOMONTH(AsOfDate,-1)),IF(AR60="FT",IF(BH60&lt;FT_First,0,IF(BH60&lt;FT_Y5,1+INT((BH60-FT_First)/FT_Int1),FT_PreY5+FT_PerYear*INT((BH60-FT_Y5)/12)+FT_AnnivDays+INT(MOD(BH60-FT_Y5,12)/FT_Int2)-IF(EDATE(AI60,FT_Y5)&lt;PolicyDate,FT_AnnivDays-1,0))),IF(AR60="PT",IF(BH60&lt;PT_First,0,1+INT((BH60-PT_First)/PT_Int)),0))-IF(AR60="FT",IF(BG60&lt;FT_First,0,IF(BG60&lt;FT_Y5,1+INT((BG60-FT_First)/FT_Int1),FT_PreY5+FT_PerYear*INT((BG60-FT_Y5)/12)+FT_AnnivDays+INT(MOD(BG60-FT_Y5,12)/FT_Int2)-IF(EDATE(AI60,FT_Y5)&lt;PolicyDate,FT_AnnivDays-1,0))),IF(AR60="PT",IF(BG60&lt;PT_First,0,1+INT((BG60-PT_First)/PT_Int)),0)),0)+IF(AND(AJ60&gt;=3,AM60&lt;=EOMONTH(AsOfDate,-1)),IF(AS60="FT",IF(BF60&lt;FT_First,0,IF(BF60&lt;FT_Y5,1+INT((BF60-FT_First)/FT_Int1),FT_PreY5+FT_PerYear*INT((BF60-FT_Y5)/12)+FT_AnnivDays+INT(MOD(BF60-FT_Y5,12)/FT_Int2)-IF(EDATE(AI60,FT_Y5)&lt;PolicyDate,FT_AnnivDays-1,0))),IF(AS60="PT",IF(BF60&lt;PT_First,0,1+INT((BF60-PT_First)/PT_Int)),0))-IF(AS60="FT",IF(BH60&lt;FT_First,0,IF(BH60&lt;FT_Y5,1+INT((BH60-FT_First)/FT_Int1),FT_PreY5+FT_PerYear*INT((BH60-FT_Y5)/12)+FT_AnnivDays+INT(MOD(BH60-FT_Y5,12)/FT_Int2)-IF(EDATE(AI60,FT_Y5)&lt;PolicyDate,FT_AnnivDays-1,0))),IF(AS60="PT",IF(BH60&lt;PT_First,0,1+INT((BH60-PT_First)/PT_Int)),0)),0))</f>
        <v/>
      </c>
      <c r="BJ60" s="16" t="str">
        <f aca="false">IF(AH60=0,"",IF(AT60="FT",IF(AU60&lt;FT_First,"",IF(AU60&lt;FT_Y5,FT_First+FT_Int1*INT((AU60-FT_First)/FT_Int1),FT_Y5+FT_Int2*INT((AU60-FT_Y5)/FT_Int2))),IF(AT60="PT",IF(AU60&lt;PT_First,"",PT_First+PT_Int*INT((AU60-PT_First)/PT_Int)),"")))</f>
        <v/>
      </c>
      <c r="BK60" s="16" t="str">
        <f aca="false">IF(AH60=0,"",IF((SchemeStart-1)&lt;AI60,-1,12*(YEAR((SchemeStart-1))-YEAR(AI60))+MONTH((SchemeStart-1))-MONTH(AI60)-IF(DAY((SchemeStart-1))&lt;MIN(DAY(AI60),DAY(EOMONTH((SchemeStart-1),0))),1,0)))</f>
        <v/>
      </c>
      <c r="BL60" s="16" t="str">
        <f aca="false">IF(AH60=0,"",IF(OR(AJ60&lt;2,AL60&gt;(SchemeStart-1)),BK60,IF((AL60-1)&lt;AI60,-1,12*(YEAR((AL60-1))-YEAR(AI60))+MONTH((AL60-1))-MONTH(AI60)-IF(DAY((AL60-1))&lt;MIN(DAY(AI60),DAY(EOMONTH((AL60-1),0))),1,0))))</f>
        <v/>
      </c>
      <c r="BM60" s="16" t="str">
        <f aca="false">IF(AH60=0,"",IF(OR(AJ60&lt;3,AM60&gt;(SchemeStart-1)),BK60,IF((AM60-1)&lt;AI60,-1,12*(YEAR((AM60-1))-YEAR(AI60))+MONTH((AM60-1))-MONTH(AI60)-IF(DAY((AM60-1))&lt;MIN(DAY(AI60),DAY(EOMONTH((AM60-1),0))),1,0))))</f>
        <v/>
      </c>
      <c r="BN60" s="16" t="str">
        <f aca="false">IF(AH60=0,"",IF(AQ60="FT",IF(BL60&lt;FT_First,0,IF(BL60&lt;FT_Y5,1+INT((BL60-FT_First)/FT_Int1),FT_PreY5+FT_PerYear*INT((BL60-FT_Y5)/12)+FT_AnnivDays+INT(MOD(BL60-FT_Y5,12)/FT_Int2)-IF(EDATE(AI60,FT_Y5)&lt;PolicyDate,FT_AnnivDays-1,0))),IF(AQ60="PT",IF(BL60&lt;PT_First,0,1+INT((BL60-PT_First)/PT_Int)),0))+IF(AND(AJ60&gt;=2,AL60&lt;=(SchemeStart-1)),IF(AR60="FT",IF(BM60&lt;FT_First,0,IF(BM60&lt;FT_Y5,1+INT((BM60-FT_First)/FT_Int1),FT_PreY5+FT_PerYear*INT((BM60-FT_Y5)/12)+FT_AnnivDays+INT(MOD(BM60-FT_Y5,12)/FT_Int2)-IF(EDATE(AI60,FT_Y5)&lt;PolicyDate,FT_AnnivDays-1,0))),IF(AR60="PT",IF(BM60&lt;PT_First,0,1+INT((BM60-PT_First)/PT_Int)),0))-IF(AR60="FT",IF(BL60&lt;FT_First,0,IF(BL60&lt;FT_Y5,1+INT((BL60-FT_First)/FT_Int1),FT_PreY5+FT_PerYear*INT((BL60-FT_Y5)/12)+FT_AnnivDays+INT(MOD(BL60-FT_Y5,12)/FT_Int2)-IF(EDATE(AI60,FT_Y5)&lt;PolicyDate,FT_AnnivDays-1,0))),IF(AR60="PT",IF(BL60&lt;PT_First,0,1+INT((BL60-PT_First)/PT_Int)),0)),0)+IF(AND(AJ60&gt;=3,AM60&lt;=(SchemeStart-1)),IF(AS60="FT",IF(BK60&lt;FT_First,0,IF(BK60&lt;FT_Y5,1+INT((BK60-FT_First)/FT_Int1),FT_PreY5+FT_PerYear*INT((BK60-FT_Y5)/12)+FT_AnnivDays+INT(MOD(BK60-FT_Y5,12)/FT_Int2)-IF(EDATE(AI60,FT_Y5)&lt;PolicyDate,FT_AnnivDays-1,0))),IF(AS60="PT",IF(BK60&lt;PT_First,0,1+INT((BK60-PT_First)/PT_Int)),0))-IF(AS60="FT",IF(BM60&lt;FT_First,0,IF(BM60&lt;FT_Y5,1+INT((BM60-FT_First)/FT_Int1),FT_PreY5+FT_PerYear*INT((BM60-FT_Y5)/12)+FT_AnnivDays+INT(MOD(BM60-FT_Y5,12)/FT_Int2)-IF(EDATE(AI60,FT_Y5)&lt;PolicyDate,FT_AnnivDays-1,0))),IF(AS60="PT",IF(BM60&lt;PT_First,0,1+INT((BM60-PT_First)/PT_Int)),0)),0))</f>
        <v/>
      </c>
      <c r="BO60" s="0" t="str">
        <f aca="false">IF(LEN($A60&amp;$B60)=0,"",$A60&amp;" "&amp;$B60)</f>
        <v/>
      </c>
    </row>
    <row r="61" customFormat="false" ht="15" hidden="false" customHeight="false" outlineLevel="0" collapsed="false">
      <c r="A61" s="12"/>
      <c r="B61" s="12"/>
      <c r="C61" s="12"/>
      <c r="D61" s="13"/>
      <c r="E61" s="14" t="str">
        <f aca="false">IF(OR(AH61=0,$D61=""),"",DATE(YEAR(AsOfDate)+IF(DATE(YEAR(AsOfDate),MONTH($D61),DAY($D61))&lt;=AsOfDate,1,0),MONTH($D61),DAY($D61)))</f>
        <v/>
      </c>
      <c r="F61" s="13"/>
      <c r="G61" s="13"/>
      <c r="H61" s="13"/>
      <c r="I61" s="13"/>
      <c r="J61" s="13"/>
      <c r="K61" s="14" t="str">
        <f aca="false">IF(AH61=0,"",DATE(YEAR(AsOfDate)+IF(DATE(YEAR(AsOfDate),MONTH(AI61),DAY(AI61))&lt;=AsOfDate,1,0),MONTH(AI61),DAY(AI61)))</f>
        <v/>
      </c>
      <c r="L61" s="15" t="str">
        <f aca="false">IF(AH61=0,"",ROUND((AsOfDate-AI61)/365.25,1))</f>
        <v/>
      </c>
      <c r="M61" s="16" t="str">
        <f aca="false">IF(AH61=0,"",IF(AsOfDate&lt;AI61,"-",DATEDIF(AI61,AsOfDate,"y")&amp;"y "&amp;DATEDIF(AI61,AsOfDate,"ym")&amp;"m "&amp;DATEDIF(AI61,AsOfDate,"md")&amp;"d"))</f>
        <v/>
      </c>
      <c r="N61" s="17" t="str">
        <f aca="false">IF(AH61=0,"",O61*HoursPerDay)</f>
        <v/>
      </c>
      <c r="O61" s="17" t="str">
        <f aca="false">IF(AH61=0,"",MAX(0,BA61-BN61))</f>
        <v/>
      </c>
      <c r="P61" s="18"/>
      <c r="Q61" s="16" t="str">
        <f aca="false">IF(AH61=0,"",IF(AJ61&lt;2,"",AN61&amp;" to "&amp;AO61&amp;" on "&amp;TEXT(AL61,"dd/mm/yyyy")&amp;IF(AL61&gt;AsOfDate," (future)",IF(AQ61=AR61,"",IF(AR61="None"," - STOPPED accruing",IF(AQ61="None"," - commencement for Bonus Leave"," - pathway changed"))))&amp;IF(AJ61&lt;3,"","; "&amp;AO61&amp;" to "&amp;AP61&amp;" on "&amp;TEXT(AM61,"dd/mm/yyyy")&amp;IF(AM61&gt;AsOfDate," (future)",IF(AR61=AS61,"",IF(AS61="None"," - STOPPED accruing",IF(AR61="None"," - commencement for Bonus Leave"," - pathway changed")))))))</f>
        <v/>
      </c>
      <c r="R61" s="16" t="str">
        <f aca="false">IF(AH61=0,"",IF(AT61="None",IF(O61&gt;0,"No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IF(AH61=0,"",IF(AT61="None","",EDATE(AI61,BC61)))</f>
        <v/>
      </c>
      <c r="T61" s="17" t="str">
        <f aca="false">IF(AH61=0,"",IF(NOT(LH_Ready),"",IF(AI61&gt;PFYDate,0,IF(LH_ColPeriod=0,W61-U61+V61,SUMIFS(INDEX(LH_Data,0,LH_ColAcc),INDEX(LH_Data,0,LH_ColFirst),$A61,INDEX(LH_Data,0,LH_ColSur),$B61,INDEX(LH_Data,0,LH_ColCat),BonusCat,INDEX(LH_Data,0,LH_ColPeriod),LH_OpenLabel)*UnitFactor))))</f>
        <v/>
      </c>
      <c r="U61" s="17" t="str">
        <f aca="false">IF(AH61=0,"",IF(NOT(LH_Ready),"",SUMIFS(INDEX(LH_Data,0,LH_ColAcc),INDEX(LH_Data,0,LH_ColFirst),$A61,INDEX(LH_Data,0,LH_ColSur),$B61,INDEX(LH_Data,0,LH_ColCat),BonusCat,INDEX(LH_Data,0,LH_ColStart),"&gt;="&amp;AI61)*UnitFactor))</f>
        <v/>
      </c>
      <c r="V61" s="17" t="str">
        <f aca="false">IF(AH61=0,"",IF(NOT(LH_Ready),"",SUMIFS(INDEX(LH_Data,0,LH_ColTaken),INDEX(LH_Data,0,LH_ColFirst),$A61,INDEX(LH_Data,0,LH_ColSur),$B61,INDEX(LH_Data,0,LH_ColCat),BonusCat,INDEX(LH_Data,0,LH_ColStart),"&gt;="&amp;AI61)*UnitFactor))</f>
        <v/>
      </c>
      <c r="W61" s="17" t="str">
        <f aca="false">IF(AH61=0,"",IF(NOT(LH_Ready),"",IF(BE61=0,0,INDEX(INDEX(LH_Data,0,LH_ColClose),BE61-1)*UnitFactor)))</f>
        <v/>
      </c>
      <c r="X61" s="17" t="str">
        <f aca="false">IF(AH61=0,"",(MAX(0,BA61-BN61)-MAX(0,BB61-BN61))*HoursPerDay)</f>
        <v/>
      </c>
      <c r="Y61" s="17" t="str">
        <f aca="false">IF(AH61=0,"",IF(NOT(LH_Ready),"",IF(BD61=0,N61,IF(PFYDate&lt;$F61,N61-N(T61)-N(U61),X61-N(U61)))))</f>
        <v/>
      </c>
      <c r="Z61" s="16" t="str">
        <f aca="false">IF(OR(AH61=0,Y61=""),"",IF(Y61&gt;0,"Yes","No"))</f>
        <v/>
      </c>
      <c r="AA61" s="16" t="str">
        <f aca="false">IF(AH61=0,IF(LEN($A61&amp;$B61)=0,"","FIX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month")&amp;IF(BD61=0,";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EH)",""),IF(AT61="None",R61,"Not yet - first day on "&amp;TEXT(S61,"dd/mm/yyyy")))))))))</f>
        <v/>
      </c>
      <c r="AB61" s="17" t="str">
        <f aca="false">IF(OR(AH61=0,T61=""),"",MAX(0,BB61-BN61)*HoursPerDay-T61)</f>
        <v/>
      </c>
      <c r="AC61" s="16" t="str">
        <f aca="false">IF(AH61=0,"",BD61)</f>
        <v/>
      </c>
      <c r="AD61" s="16" t="str">
        <f aca="false">IF(AH61=0,"",TRIM(IF(OR(ISTEXT($F61),ISTEXT($H61),ISTEXT($I61),ISTEXT($G61),ISTEXT($J61),ISTEXT($D61)),"A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J61&gt;=1,IF(AJ61&gt;=3,AP61,IF(AJ61=2,AO61,AN61))&lt;&gt;IF($C61="","",IF(OR(ISNUMBER(SEARCH("full",$C61)),UPPER(TRIM($C61))="FT",UPPER(TRIM($C61))="FTE"),"Full-Time",IF(OR(ISNUMBER(SEARCH("part",$C61)),UPPER(TRIM($C61))="PT",UPPER(TRIM($C61))="PTE"),"Part-Time",IF(OR(ISNUMBER(SEARCH("cas",$C61)),UPPER(TRIM($C61))="CAS"),"Casual","Unknown"))))),"EmploymentType does not match latest start date ("&amp;IF(AJ61&gt;=3,AP61,IF(AJ61=2,AO61,AN61))&amp;"). ","")&amp;IF(AND(AJ61&gt;=1,AK61&lt;&gt;$F61),"Earliest type date should equal StartDate. ","")&amp;IF(AND(AJ61&gt;=2,AK61=AL61),"Two types start on the same date. ","")&amp;IF(AND(OR(ISNUMBER(SEARCH("part",$C61)),UPPER(TRIM($C61))="PT",UPPER(TRIM($C61))="PTE"),$P61=""),"Part-time: enter PT Hrs/Week (blank = 24+). ","")))</f>
        <v/>
      </c>
      <c r="AE61" s="17" t="str">
        <f aca="false">IF(AH61=0,"",O61-MAX(0,BI61-BN61))</f>
        <v/>
      </c>
      <c r="AF61" s="14" t="str">
        <f aca="false">IF(OR(AH61=0,AE61="",N(AE61)=0,BJ61=""),"",EDATE(AI61,BJ61))</f>
        <v/>
      </c>
      <c r="AG61" s="12"/>
      <c r="AH61" s="16" t="n">
        <f aca="false">IF(OR(LEN($A61&amp;$B61)=0,$F61=""),0,1)</f>
        <v>0</v>
      </c>
      <c r="AI61" s="14" t="str">
        <f aca="false">IF(AH61=0,"",IF($J61&lt;&gt;"",$J61,IF(OR(CasualCounts="Yes",COUNT($G61:$I61)=0,COUNT($H61:$I61)=0),$F61,MIN($H61:$I61))))</f>
        <v/>
      </c>
      <c r="AJ61" s="16" t="str">
        <f aca="false">IF(AH61=0,"",COUNT($G61:$I61))</f>
        <v/>
      </c>
      <c r="AK61" s="14" t="str">
        <f aca="false">IF(AH61=0,"",IFERROR(SMALL($G61:$I61,1),""))</f>
        <v/>
      </c>
      <c r="AL61" s="14" t="str">
        <f aca="false">IF(AH61=0,"",IFERROR(SMALL($G61:$I61,2),""))</f>
        <v/>
      </c>
      <c r="AM61" s="14" t="str">
        <f aca="false">IF(AH61=0,"",IFERROR(SMALL($G61:$I61,3),""))</f>
        <v/>
      </c>
      <c r="AN61" s="16" t="str">
        <f aca="false">IF(AH61=0,"",IF(AK61="","",IF(AK61=$H61,"Part-Time",IF(AK61=$I61,"Full-Time","Casual"))))</f>
        <v/>
      </c>
      <c r="AO61" s="16" t="str">
        <f aca="false">IF(AH61=0,"",IF(AL61="","",IF(AL61=$H61,"Part-Time",IF(AL61=$I61,"Full-Time","Casual"))))</f>
        <v/>
      </c>
      <c r="AP61" s="16" t="str">
        <f aca="false">IF(AH61=0,"",IF(AM61="","",IF(AM61=$H61,"Part-Time",IF(AM61=$I61,"Full-Time","Casual"))))</f>
        <v/>
      </c>
      <c r="AQ61" s="16" t="str">
        <f aca="false">IF(AH61=0,"",IF(AJ61=0,IF(OR(ISNUMBER(SEARCH("full",$C61)),UPPER(TRIM($C61))="FT",UPPER(TRIM($C61))="FTE"),"FT",IF(AND(OR(ISNUMBER(SEARCH("part",$C61)),UPPER(TRIM($C61))="PT",UPPER(TRIM($C61))="PTE"),OR($P61="",N($P61)&gt;=PT_MinHours)),"PT","None")),IF(OR(ISNUMBER(SEARCH("full",AN61)),UPPER(TRIM(AN61))="FT",UPPER(TRIM(AN61))="FTE"),"FT",IF(AND(OR(ISNUMBER(SEARCH("part",AN61)),UPPER(TRIM(AN61))="PT",UPPER(TRIM(AN61))="PTE"),OR($P61="",N($P61)&gt;=PT_MinHours)),"PT","None"))))</f>
        <v/>
      </c>
      <c r="AR61" s="16" t="str">
        <f aca="false">IF(AH61=0,"",IF(AJ61&lt;2,"",IF(OR(ISNUMBER(SEARCH("full",AO61)),UPPER(TRIM(AO61))="FT",UPPER(TRIM(AO61))="FTE"),"FT",IF(AND(OR(ISNUMBER(SEARCH("part",AO61)),UPPER(TRIM(AO61))="PT",UPPER(TRIM(AO61))="PTE"),OR($P61="",N($P61)&gt;=PT_MinHours)),"PT","None"))))</f>
        <v/>
      </c>
      <c r="AS61" s="16" t="str">
        <f aca="false">IF(AH61=0,"",IF(AJ61&lt;3,"",IF(OR(ISNUMBER(SEARCH("full",AP61)),UPPER(TRIM(AP61))="FT",UPPER(TRIM(AP61))="FTE"),"FT",IF(AND(OR(ISNUMBER(SEARCH("part",AP61)),UPPER(TRIM(AP61))="PT",UPPER(TRIM(AP61))="PTE"),OR($P61="",N($P61)&gt;=PT_MinHours)),"PT","None"))))</f>
        <v/>
      </c>
      <c r="AT61" s="16" t="str">
        <f aca="false">IF(AH61=0,"",IF(AND(AJ61&gt;=3,AM61&lt;=AsOfDate),AS61,IF(AND(AJ61&gt;=2,AL61&lt;=AsOfDate),AR61,AQ61)))</f>
        <v/>
      </c>
      <c r="AU61" s="16" t="str">
        <f aca="false">IF(AH61=0,"",IF(AsOfDate&lt;AI61,-1,12*(YEAR(AsOfDate)-YEAR(AI61))+MONTH(AsOfDate)-MONTH(AI61)-IF(DAY(AsOfDate)&lt;MIN(DAY(AI61),DAY(EOMONTH(AsOfDate,0))),1,0)))</f>
        <v/>
      </c>
      <c r="AV61" s="16" t="str">
        <f aca="false">IF(AH61=0,"",IF(OR(AJ61&lt;2,AL61&gt;AsOfDate),AU61,IF((AL61-1)&lt;AI61,-1,12*(YEAR((AL61-1))-YEAR(AI61))+MONTH((AL61-1))-MONTH(AI61)-IF(DAY((AL61-1))&lt;MIN(DAY(AI61),DAY(EOMONTH((AL61-1),0))),1,0))))</f>
        <v/>
      </c>
      <c r="AW61" s="16" t="str">
        <f aca="false">IF(AH61=0,"",IF(OR(AJ61&lt;3,AM61&gt;AsOfDate),AU61,IF((AM61-1)&lt;AI61,-1,12*(YEAR((AM61-1))-YEAR(AI61))+MONTH((AM61-1))-MONTH(AI61)-IF(DAY((AM61-1))&lt;MIN(DAY(AI61),DAY(EOMONTH((AM61-1),0))),1,0))))</f>
        <v/>
      </c>
      <c r="AX61" s="16" t="str">
        <f aca="false">IF(AH61=0,"",IF(PFYDate&lt;AI61,-1,12*(YEAR(PFYDate)-YEAR(AI61))+MONTH(PFYDate)-MONTH(AI61)-IF(DAY(PFYDate)&lt;MIN(DAY(AI61),DAY(EOMONTH(PFYDate,0))),1,0)))</f>
        <v/>
      </c>
      <c r="AY61" s="16" t="str">
        <f aca="false">IF(AH61=0,"",IF(OR(AJ61&lt;2,AL61&gt;PFYDate),AX61,IF((AL61-1)&lt;AI61,-1,12*(YEAR((AL61-1))-YEAR(AI61))+MONTH((AL61-1))-MONTH(AI61)-IF(DAY((AL61-1))&lt;MIN(DAY(AI61),DAY(EOMONTH((AL61-1),0))),1,0))))</f>
        <v/>
      </c>
      <c r="AZ61" s="16" t="str">
        <f aca="false">IF(AH61=0,"",IF(OR(AJ61&lt;3,AM61&gt;PFYDate),AX61,IF((AM61-1)&lt;AI61,-1,12*(YEAR((AM61-1))-YEAR(AI61))+MONTH((AM61-1))-MONTH(AI61)-IF(DAY((AM61-1))&lt;MIN(DAY(AI61),DAY(EOMONTH((AM61-1),0))),1,0))))</f>
        <v/>
      </c>
      <c r="BA61" s="16" t="str">
        <f aca="false">IF(AH61=0,"",IF(AQ61="FT",IF(AV61&lt;FT_First,0,IF(AV61&lt;FT_Y5,1+INT((AV61-FT_First)/FT_Int1),FT_PreY5+FT_PerYear*INT((AV61-FT_Y5)/12)+FT_AnnivDays+INT(MOD(AV61-FT_Y5,12)/FT_Int2)-IF(EDATE(AI61,FT_Y5)&lt;PolicyDate,FT_AnnivDays-1,0))),IF(AQ61="PT",IF(AV61&lt;PT_First,0,1+INT((AV61-PT_First)/PT_Int)),0))+IF(AND(AJ61&gt;=2,AL61&lt;=AsOfDate),IF(AR61="FT",IF(AW61&lt;FT_First,0,IF(AW61&lt;FT_Y5,1+INT((AW61-FT_First)/FT_Int1),FT_PreY5+FT_PerYear*INT((AW61-FT_Y5)/12)+FT_AnnivDays+INT(MOD(AW61-FT_Y5,12)/FT_Int2)-IF(EDATE(AI61,FT_Y5)&lt;PolicyDate,FT_AnnivDays-1,0))),IF(AR61="PT",IF(AW61&lt;PT_First,0,1+INT((AW61-PT_First)/PT_Int)),0))-IF(AR61="FT",IF(AV61&lt;FT_First,0,IF(AV61&lt;FT_Y5,1+INT((AV61-FT_First)/FT_Int1),FT_PreY5+FT_PerYear*INT((AV61-FT_Y5)/12)+FT_AnnivDays+INT(MOD(AV61-FT_Y5,12)/FT_Int2)-IF(EDATE(AI61,FT_Y5)&lt;PolicyDate,FT_AnnivDays-1,0))),IF(AR61="PT",IF(AV61&lt;PT_First,0,1+INT((AV61-PT_First)/PT_Int)),0)),0)+IF(AND(AJ61&gt;=3,AM61&lt;=AsOfDate),IF(AS61="FT",IF(AU61&lt;FT_First,0,IF(AU61&lt;FT_Y5,1+INT((AU61-FT_First)/FT_Int1),FT_PreY5+FT_PerYear*INT((AU61-FT_Y5)/12)+FT_AnnivDays+INT(MOD(AU61-FT_Y5,12)/FT_Int2)-IF(EDATE(AI61,FT_Y5)&lt;PolicyDate,FT_AnnivDays-1,0))),IF(AS61="PT",IF(AU61&lt;PT_First,0,1+INT((AU61-PT_First)/PT_Int)),0))-IF(AS61="FT",IF(AW61&lt;FT_First,0,IF(AW61&lt;FT_Y5,1+INT((AW61-FT_First)/FT_Int1),FT_PreY5+FT_PerYear*INT((AW61-FT_Y5)/12)+FT_AnnivDays+INT(MOD(AW61-FT_Y5,12)/FT_Int2)-IF(EDATE(AI61,FT_Y5)&lt;PolicyDate,FT_AnnivDays-1,0))),IF(AS61="PT",IF(AW61&lt;PT_First,0,1+INT((AW61-PT_First)/PT_Int)),0)),0))</f>
        <v/>
      </c>
      <c r="BB61" s="16" t="str">
        <f aca="false">IF(AH61=0,"",IF(AQ61="FT",IF(AY61&lt;FT_First,0,IF(AY61&lt;FT_Y5,1+INT((AY61-FT_First)/FT_Int1),FT_PreY5+FT_PerYear*INT((AY61-FT_Y5)/12)+FT_AnnivDays+INT(MOD(AY61-FT_Y5,12)/FT_Int2)-IF(EDATE(AI61,FT_Y5)&lt;PolicyDate,FT_AnnivDays-1,0))),IF(AQ61="PT",IF(AY61&lt;PT_First,0,1+INT((AY61-PT_First)/PT_Int)),0))+IF(AND(AJ61&gt;=2,AL61&lt;=PFYDate),IF(AR61="FT",IF(AZ61&lt;FT_First,0,IF(AZ61&lt;FT_Y5,1+INT((AZ61-FT_First)/FT_Int1),FT_PreY5+FT_PerYear*INT((AZ61-FT_Y5)/12)+FT_AnnivDays+INT(MOD(AZ61-FT_Y5,12)/FT_Int2)-IF(EDATE(AI61,FT_Y5)&lt;PolicyDate,FT_AnnivDays-1,0))),IF(AR61="PT",IF(AZ61&lt;PT_First,0,1+INT((AZ61-PT_First)/PT_Int)),0))-IF(AR61="FT",IF(AY61&lt;FT_First,0,IF(AY61&lt;FT_Y5,1+INT((AY61-FT_First)/FT_Int1),FT_PreY5+FT_PerYear*INT((AY61-FT_Y5)/12)+FT_AnnivDays+INT(MOD(AY61-FT_Y5,12)/FT_Int2)-IF(EDATE(AI61,FT_Y5)&lt;PolicyDate,FT_AnnivDays-1,0))),IF(AR61="PT",IF(AY61&lt;PT_First,0,1+INT((AY61-PT_First)/PT_Int)),0)),0)+IF(AND(AJ61&gt;=3,AM61&lt;=PFYDate),IF(AS61="FT",IF(AX61&lt;FT_First,0,IF(AX61&lt;FT_Y5,1+INT((AX61-FT_First)/FT_Int1),FT_PreY5+FT_PerYear*INT((AX61-FT_Y5)/12)+FT_AnnivDays+INT(MOD(AX61-FT_Y5,12)/FT_Int2)-IF(EDATE(AI61,FT_Y5)&lt;PolicyDate,FT_AnnivDays-1,0))),IF(AS61="PT",IF(AX61&lt;PT_First,0,1+INT((AX61-PT_First)/PT_Int)),0))-IF(AS61="FT",IF(AZ61&lt;FT_First,0,IF(AZ61&lt;FT_Y5,1+INT((AZ61-FT_First)/FT_Int1),FT_PreY5+FT_PerYear*INT((AZ61-FT_Y5)/12)+FT_AnnivDays+INT(MOD(AZ61-FT_Y5,12)/FT_Int2)-IF(EDATE(AI61,FT_Y5)&lt;PolicyDate,FT_AnnivDays-1,0))),IF(AS61="PT",IF(AZ61&lt;PT_First,0,1+INT((AZ61-PT_First)/PT_Int)),0)),0))</f>
        <v/>
      </c>
      <c r="BC61" s="16" t="str">
        <f aca="false">IF(AH61=0,"",IF(AT61="FT",IF(AU61&lt;FT_First,FT_First,IF(AU61&lt;FT_Y5,MIN(FT_Y5,FT_First+FT_Int1*(INT((AU61-FT_First)/FT_Int1)+1)),FT_Y5+12*INT((AU61-FT_Y5)/12)+FT_Int2*(INT(MOD(AU61-FT_Y5,12)/FT_Int2)+1))),IF(AT61="PT",IF(AU61&lt;PT_First,PT_First,PT_First+PT_Int*(INT((AU61-PT_First)/PT_Int)+1)),"")))</f>
        <v/>
      </c>
      <c r="BD61" s="16" t="str">
        <f aca="false">IF(AH61=0,"",IF(NOT(LH_Ready),0,COUNTIFS(INDEX(LH_Data,0,LH_ColFirst),$A61,INDEX(LH_Data,0,LH_ColSur),$B61,INDEX(LH_Data,0,LH_ColCat),BonusCat)))</f>
        <v/>
      </c>
      <c r="BE61" s="16" t="str">
        <f aca="false">IF(AH61=0,"",IF(OR(NOT(LH_Ready),BD61=0),0,SUMPRODUCT(MAX((INDEX(LH_Data,0,LH_ColFirst)=$A61)*(INDEX(LH_Data,0,LH_ColSur)=$B61)*(INDEX(LH_Data,0,LH_ColCat)=BonusCat)*ROW(LH_Data)))))</f>
        <v/>
      </c>
      <c r="BF61" s="16" t="str">
        <f aca="false">IF(AH61=0,"",IF(EOMONTH(AsOfDate,-1)&lt;AI61,-1,12*(YEAR(EOMONTH(AsOfDate,-1))-YEAR(AI61))+MONTH(EOMONTH(AsOfDate,-1))-MONTH(AI61)-IF(DAY(EOMONTH(AsOfDate,-1))&lt;MIN(DAY(AI61),DAY(EOMONTH(EOMONTH(AsOfDate,-1),0))),1,0)))</f>
        <v/>
      </c>
      <c r="BG61" s="16" t="str">
        <f aca="false">IF(AH61=0,"",IF(OR(AJ61&lt;2,AL61&gt;EOMONTH(AsOfDate,-1)),BF61,IF((AL61-1)&lt;AI61,-1,12*(YEAR((AL61-1))-YEAR(AI61))+MONTH((AL61-1))-MONTH(AI61)-IF(DAY((AL61-1))&lt;MIN(DAY(AI61),DAY(EOMONTH((AL61-1),0))),1,0))))</f>
        <v/>
      </c>
      <c r="BH61" s="16" t="str">
        <f aca="false">IF(AH61=0,"",IF(OR(AJ61&lt;3,AM61&gt;EOMONTH(AsOfDate,-1)),BF61,IF((AM61-1)&lt;AI61,-1,12*(YEAR((AM61-1))-YEAR(AI61))+MONTH((AM61-1))-MONTH(AI61)-IF(DAY((AM61-1))&lt;MIN(DAY(AI61),DAY(EOMONTH((AM61-1),0))),1,0))))</f>
        <v/>
      </c>
      <c r="BI61" s="16" t="str">
        <f aca="false">IF(AH61=0,"",IF(AQ61="FT",IF(BG61&lt;FT_First,0,IF(BG61&lt;FT_Y5,1+INT((BG61-FT_First)/FT_Int1),FT_PreY5+FT_PerYear*INT((BG61-FT_Y5)/12)+FT_AnnivDays+INT(MOD(BG61-FT_Y5,12)/FT_Int2)-IF(EDATE(AI61,FT_Y5)&lt;PolicyDate,FT_AnnivDays-1,0))),IF(AQ61="PT",IF(BG61&lt;PT_First,0,1+INT((BG61-PT_First)/PT_Int)),0))+IF(AND(AJ61&gt;=2,AL61&lt;=EOMONTH(AsOfDate,-1)),IF(AR61="FT",IF(BH61&lt;FT_First,0,IF(BH61&lt;FT_Y5,1+INT((BH61-FT_First)/FT_Int1),FT_PreY5+FT_PerYear*INT((BH61-FT_Y5)/12)+FT_AnnivDays+INT(MOD(BH61-FT_Y5,12)/FT_Int2)-IF(EDATE(AI61,FT_Y5)&lt;PolicyDate,FT_AnnivDays-1,0))),IF(AR61="PT",IF(BH61&lt;PT_First,0,1+INT((BH61-PT_First)/PT_Int)),0))-IF(AR61="FT",IF(BG61&lt;FT_First,0,IF(BG61&lt;FT_Y5,1+INT((BG61-FT_First)/FT_Int1),FT_PreY5+FT_PerYear*INT((BG61-FT_Y5)/12)+FT_AnnivDays+INT(MOD(BG61-FT_Y5,12)/FT_Int2)-IF(EDATE(AI61,FT_Y5)&lt;PolicyDate,FT_AnnivDays-1,0))),IF(AR61="PT",IF(BG61&lt;PT_First,0,1+INT((BG61-PT_First)/PT_Int)),0)),0)+IF(AND(AJ61&gt;=3,AM61&lt;=EOMONTH(AsOfDate,-1)),IF(AS61="FT",IF(BF61&lt;FT_First,0,IF(BF61&lt;FT_Y5,1+INT((BF61-FT_First)/FT_Int1),FT_PreY5+FT_PerYear*INT((BF61-FT_Y5)/12)+FT_AnnivDays+INT(MOD(BF61-FT_Y5,12)/FT_Int2)-IF(EDATE(AI61,FT_Y5)&lt;PolicyDate,FT_AnnivDays-1,0))),IF(AS61="PT",IF(BF61&lt;PT_First,0,1+INT((BF61-PT_First)/PT_Int)),0))-IF(AS61="FT",IF(BH61&lt;FT_First,0,IF(BH61&lt;FT_Y5,1+INT((BH61-FT_First)/FT_Int1),FT_PreY5+FT_PerYear*INT((BH61-FT_Y5)/12)+FT_AnnivDays+INT(MOD(BH61-FT_Y5,12)/FT_Int2)-IF(EDATE(AI61,FT_Y5)&lt;PolicyDate,FT_AnnivDays-1,0))),IF(AS61="PT",IF(BH61&lt;PT_First,0,1+INT((BH61-PT_First)/PT_Int)),0)),0))</f>
        <v/>
      </c>
      <c r="BJ61" s="16" t="str">
        <f aca="false">IF(AH61=0,"",IF(AT61="FT",IF(AU61&lt;FT_First,"",IF(AU61&lt;FT_Y5,FT_First+FT_Int1*INT((AU61-FT_First)/FT_Int1),FT_Y5+FT_Int2*INT((AU61-FT_Y5)/FT_Int2))),IF(AT61="PT",IF(AU61&lt;PT_First,"",PT_First+PT_Int*INT((AU61-PT_First)/PT_Int)),"")))</f>
        <v/>
      </c>
      <c r="BK61" s="16" t="str">
        <f aca="false">IF(AH61=0,"",IF((SchemeStart-1)&lt;AI61,-1,12*(YEAR((SchemeStart-1))-YEAR(AI61))+MONTH((SchemeStart-1))-MONTH(AI61)-IF(DAY((SchemeStart-1))&lt;MIN(DAY(AI61),DAY(EOMONTH((SchemeStart-1),0))),1,0)))</f>
        <v/>
      </c>
      <c r="BL61" s="16" t="str">
        <f aca="false">IF(AH61=0,"",IF(OR(AJ61&lt;2,AL61&gt;(SchemeStart-1)),BK61,IF((AL61-1)&lt;AI61,-1,12*(YEAR((AL61-1))-YEAR(AI61))+MONTH((AL61-1))-MONTH(AI61)-IF(DAY((AL61-1))&lt;MIN(DAY(AI61),DAY(EOMONTH((AL61-1),0))),1,0))))</f>
        <v/>
      </c>
      <c r="BM61" s="16" t="str">
        <f aca="false">IF(AH61=0,"",IF(OR(AJ61&lt;3,AM61&gt;(SchemeStart-1)),BK61,IF((AM61-1)&lt;AI61,-1,12*(YEAR((AM61-1))-YEAR(AI61))+MONTH((AM61-1))-MONTH(AI61)-IF(DAY((AM61-1))&lt;MIN(DAY(AI61),DAY(EOMONTH((AM61-1),0))),1,0))))</f>
        <v/>
      </c>
      <c r="BN61" s="16" t="str">
        <f aca="false">IF(AH61=0,"",IF(AQ61="FT",IF(BL61&lt;FT_First,0,IF(BL61&lt;FT_Y5,1+INT((BL61-FT_First)/FT_Int1),FT_PreY5+FT_PerYear*INT((BL61-FT_Y5)/12)+FT_AnnivDays+INT(MOD(BL61-FT_Y5,12)/FT_Int2)-IF(EDATE(AI61,FT_Y5)&lt;PolicyDate,FT_AnnivDays-1,0))),IF(AQ61="PT",IF(BL61&lt;PT_First,0,1+INT((BL61-PT_First)/PT_Int)),0))+IF(AND(AJ61&gt;=2,AL61&lt;=(SchemeStart-1)),IF(AR61="FT",IF(BM61&lt;FT_First,0,IF(BM61&lt;FT_Y5,1+INT((BM61-FT_First)/FT_Int1),FT_PreY5+FT_PerYear*INT((BM61-FT_Y5)/12)+FT_AnnivDays+INT(MOD(BM61-FT_Y5,12)/FT_Int2)-IF(EDATE(AI61,FT_Y5)&lt;PolicyDate,FT_AnnivDays-1,0))),IF(AR61="PT",IF(BM61&lt;PT_First,0,1+INT((BM61-PT_First)/PT_Int)),0))-IF(AR61="FT",IF(BL61&lt;FT_First,0,IF(BL61&lt;FT_Y5,1+INT((BL61-FT_First)/FT_Int1),FT_PreY5+FT_PerYear*INT((BL61-FT_Y5)/12)+FT_AnnivDays+INT(MOD(BL61-FT_Y5,12)/FT_Int2)-IF(EDATE(AI61,FT_Y5)&lt;PolicyDate,FT_AnnivDays-1,0))),IF(AR61="PT",IF(BL61&lt;PT_First,0,1+INT((BL61-PT_First)/PT_Int)),0)),0)+IF(AND(AJ61&gt;=3,AM61&lt;=(SchemeStart-1)),IF(AS61="FT",IF(BK61&lt;FT_First,0,IF(BK61&lt;FT_Y5,1+INT((BK61-FT_First)/FT_Int1),FT_PreY5+FT_PerYear*INT((BK61-FT_Y5)/12)+FT_AnnivDays+INT(MOD(BK61-FT_Y5,12)/FT_Int2)-IF(EDATE(AI61,FT_Y5)&lt;PolicyDate,FT_AnnivDays-1,0))),IF(AS61="PT",IF(BK61&lt;PT_First,0,1+INT((BK61-PT_First)/PT_Int)),0))-IF(AS61="FT",IF(BM61&lt;FT_First,0,IF(BM61&lt;FT_Y5,1+INT((BM61-FT_First)/FT_Int1),FT_PreY5+FT_PerYear*INT((BM61-FT_Y5)/12)+FT_AnnivDays+INT(MOD(BM61-FT_Y5,12)/FT_Int2)-IF(EDATE(AI61,FT_Y5)&lt;PolicyDate,FT_AnnivDays-1,0))),IF(AS61="PT",IF(BM61&lt;PT_First,0,1+INT((BM61-PT_First)/PT_Int)),0)),0))</f>
        <v/>
      </c>
      <c r="BO61" s="0" t="str">
        <f aca="false">IF(LEN($A61&amp;$B61)=0,"",$A61&amp;" "&amp;$B61)</f>
        <v/>
      </c>
    </row>
    <row r="62" customFormat="false" ht="15" hidden="false" customHeight="false" outlineLevel="0" collapsed="false">
      <c r="A62" s="12"/>
      <c r="B62" s="12"/>
      <c r="C62" s="12"/>
      <c r="D62" s="13"/>
      <c r="E62" s="14" t="str">
        <f aca="false">IF(OR(AH62=0,$D62=""),"",DATE(YEAR(AsOfDate)+IF(DATE(YEAR(AsOfDate),MONTH($D62),DAY($D62))&lt;=AsOfDate,1,0),MONTH($D62),DAY($D62)))</f>
        <v/>
      </c>
      <c r="F62" s="13"/>
      <c r="G62" s="13"/>
      <c r="H62" s="13"/>
      <c r="I62" s="13"/>
      <c r="J62" s="13"/>
      <c r="K62" s="14" t="str">
        <f aca="false">IF(AH62=0,"",DATE(YEAR(AsOfDate)+IF(DATE(YEAR(AsOfDate),MONTH(AI62),DAY(AI62))&lt;=AsOfDate,1,0),MONTH(AI62),DAY(AI62)))</f>
        <v/>
      </c>
      <c r="L62" s="15" t="str">
        <f aca="false">IF(AH62=0,"",ROUND((AsOfDate-AI62)/365.25,1))</f>
        <v/>
      </c>
      <c r="M62" s="16" t="str">
        <f aca="false">IF(AH62=0,"",IF(AsOfDate&lt;AI62,"-",DATEDIF(AI62,AsOfDate,"y")&amp;"y "&amp;DATEDIF(AI62,AsOfDate,"ym")&amp;"m "&amp;DATEDIF(AI62,AsOfDate,"md")&amp;"d"))</f>
        <v/>
      </c>
      <c r="N62" s="17" t="str">
        <f aca="false">IF(AH62=0,"",O62*HoursPerDay)</f>
        <v/>
      </c>
      <c r="O62" s="17" t="str">
        <f aca="false">IF(AH62=0,"",MAX(0,BA62-BN62))</f>
        <v/>
      </c>
      <c r="P62" s="18"/>
      <c r="Q62" s="16" t="str">
        <f aca="false">IF(AH62=0,"",IF(AJ62&lt;2,"",AN62&amp;" to "&amp;AO62&amp;" on "&amp;TEXT(AL62,"dd/mm/yyyy")&amp;IF(AL62&gt;AsOfDate," (future)",IF(AQ62=AR62,"",IF(AR62="None"," - STOPPED accruing",IF(AQ62="None"," - commencement for Bonus Leave"," - pathway changed"))))&amp;IF(AJ62&lt;3,"","; "&amp;AO62&amp;" to "&amp;AP62&amp;" on "&amp;TEXT(AM62,"dd/mm/yyyy")&amp;IF(AM62&gt;AsOfDate," (future)",IF(AR62=AS62,"",IF(AS62="None"," - STOPPED accruing",IF(AR62="None"," - commencement for Bonus Leave"," - pathway changed")))))))</f>
        <v/>
      </c>
      <c r="R62" s="16" t="str">
        <f aca="false">IF(AH62=0,"",IF(AT62="None",IF(O62&gt;0,"No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IF(AH62=0,"",IF(AT62="None","",EDATE(AI62,BC62)))</f>
        <v/>
      </c>
      <c r="T62" s="17" t="str">
        <f aca="false">IF(AH62=0,"",IF(NOT(LH_Ready),"",IF(AI62&gt;PFYDate,0,IF(LH_ColPeriod=0,W62-U62+V62,SUMIFS(INDEX(LH_Data,0,LH_ColAcc),INDEX(LH_Data,0,LH_ColFirst),$A62,INDEX(LH_Data,0,LH_ColSur),$B62,INDEX(LH_Data,0,LH_ColCat),BonusCat,INDEX(LH_Data,0,LH_ColPeriod),LH_OpenLabel)*UnitFactor))))</f>
        <v/>
      </c>
      <c r="U62" s="17" t="str">
        <f aca="false">IF(AH62=0,"",IF(NOT(LH_Ready),"",SUMIFS(INDEX(LH_Data,0,LH_ColAcc),INDEX(LH_Data,0,LH_ColFirst),$A62,INDEX(LH_Data,0,LH_ColSur),$B62,INDEX(LH_Data,0,LH_ColCat),BonusCat,INDEX(LH_Data,0,LH_ColStart),"&gt;="&amp;AI62)*UnitFactor))</f>
        <v/>
      </c>
      <c r="V62" s="17" t="str">
        <f aca="false">IF(AH62=0,"",IF(NOT(LH_Ready),"",SUMIFS(INDEX(LH_Data,0,LH_ColTaken),INDEX(LH_Data,0,LH_ColFirst),$A62,INDEX(LH_Data,0,LH_ColSur),$B62,INDEX(LH_Data,0,LH_ColCat),BonusCat,INDEX(LH_Data,0,LH_ColStart),"&gt;="&amp;AI62)*UnitFactor))</f>
        <v/>
      </c>
      <c r="W62" s="17" t="str">
        <f aca="false">IF(AH62=0,"",IF(NOT(LH_Ready),"",IF(BE62=0,0,INDEX(INDEX(LH_Data,0,LH_ColClose),BE62-1)*UnitFactor)))</f>
        <v/>
      </c>
      <c r="X62" s="17" t="str">
        <f aca="false">IF(AH62=0,"",(MAX(0,BA62-BN62)-MAX(0,BB62-BN62))*HoursPerDay)</f>
        <v/>
      </c>
      <c r="Y62" s="17" t="str">
        <f aca="false">IF(AH62=0,"",IF(NOT(LH_Ready),"",IF(BD62=0,N62,IF(PFYDate&lt;$F62,N62-N(T62)-N(U62),X62-N(U62)))))</f>
        <v/>
      </c>
      <c r="Z62" s="16" t="str">
        <f aca="false">IF(OR(AH62=0,Y62=""),"",IF(Y62&gt;0,"Yes","No"))</f>
        <v/>
      </c>
      <c r="AA62" s="16" t="str">
        <f aca="false">IF(AH62=0,IF(LEN($A62&amp;$B62)=0,"","FIX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month")&amp;IF(BD62=0,";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EH)",""),IF(AT62="None",R62,"Not yet - first day on "&amp;TEXT(S62,"dd/mm/yyyy")))))))))</f>
        <v/>
      </c>
      <c r="AB62" s="17" t="str">
        <f aca="false">IF(OR(AH62=0,T62=""),"",MAX(0,BB62-BN62)*HoursPerDay-T62)</f>
        <v/>
      </c>
      <c r="AC62" s="16" t="str">
        <f aca="false">IF(AH62=0,"",BD62)</f>
        <v/>
      </c>
      <c r="AD62" s="16" t="str">
        <f aca="false">IF(AH62=0,"",TRIM(IF(OR(ISTEXT($F62),ISTEXT($H62),ISTEXT($I62),ISTEXT($G62),ISTEXT($J62),ISTEXT($D62)),"A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J62&gt;=1,IF(AJ62&gt;=3,AP62,IF(AJ62=2,AO62,AN62))&lt;&gt;IF($C62="","",IF(OR(ISNUMBER(SEARCH("full",$C62)),UPPER(TRIM($C62))="FT",UPPER(TRIM($C62))="FTE"),"Full-Time",IF(OR(ISNUMBER(SEARCH("part",$C62)),UPPER(TRIM($C62))="PT",UPPER(TRIM($C62))="PTE"),"Part-Time",IF(OR(ISNUMBER(SEARCH("cas",$C62)),UPPER(TRIM($C62))="CAS"),"Casual","Unknown"))))),"EmploymentType does not match latest start date ("&amp;IF(AJ62&gt;=3,AP62,IF(AJ62=2,AO62,AN62))&amp;"). ","")&amp;IF(AND(AJ62&gt;=1,AK62&lt;&gt;$F62),"Earliest type date should equal StartDate. ","")&amp;IF(AND(AJ62&gt;=2,AK62=AL62),"Two types start on the same date. ","")&amp;IF(AND(OR(ISNUMBER(SEARCH("part",$C62)),UPPER(TRIM($C62))="PT",UPPER(TRIM($C62))="PTE"),$P62=""),"Part-time: enter PT Hrs/Week (blank = 24+). ","")))</f>
        <v/>
      </c>
      <c r="AE62" s="17" t="str">
        <f aca="false">IF(AH62=0,"",O62-MAX(0,BI62-BN62))</f>
        <v/>
      </c>
      <c r="AF62" s="14" t="str">
        <f aca="false">IF(OR(AH62=0,AE62="",N(AE62)=0,BJ62=""),"",EDATE(AI62,BJ62))</f>
        <v/>
      </c>
      <c r="AG62" s="12"/>
      <c r="AH62" s="16" t="n">
        <f aca="false">IF(OR(LEN($A62&amp;$B62)=0,$F62=""),0,1)</f>
        <v>0</v>
      </c>
      <c r="AI62" s="14" t="str">
        <f aca="false">IF(AH62=0,"",IF($J62&lt;&gt;"",$J62,IF(OR(CasualCounts="Yes",COUNT($G62:$I62)=0,COUNT($H62:$I62)=0),$F62,MIN($H62:$I62))))</f>
        <v/>
      </c>
      <c r="AJ62" s="16" t="str">
        <f aca="false">IF(AH62=0,"",COUNT($G62:$I62))</f>
        <v/>
      </c>
      <c r="AK62" s="14" t="str">
        <f aca="false">IF(AH62=0,"",IFERROR(SMALL($G62:$I62,1),""))</f>
        <v/>
      </c>
      <c r="AL62" s="14" t="str">
        <f aca="false">IF(AH62=0,"",IFERROR(SMALL($G62:$I62,2),""))</f>
        <v/>
      </c>
      <c r="AM62" s="14" t="str">
        <f aca="false">IF(AH62=0,"",IFERROR(SMALL($G62:$I62,3),""))</f>
        <v/>
      </c>
      <c r="AN62" s="16" t="str">
        <f aca="false">IF(AH62=0,"",IF(AK62="","",IF(AK62=$H62,"Part-Time",IF(AK62=$I62,"Full-Time","Casual"))))</f>
        <v/>
      </c>
      <c r="AO62" s="16" t="str">
        <f aca="false">IF(AH62=0,"",IF(AL62="","",IF(AL62=$H62,"Part-Time",IF(AL62=$I62,"Full-Time","Casual"))))</f>
        <v/>
      </c>
      <c r="AP62" s="16" t="str">
        <f aca="false">IF(AH62=0,"",IF(AM62="","",IF(AM62=$H62,"Part-Time",IF(AM62=$I62,"Full-Time","Casual"))))</f>
        <v/>
      </c>
      <c r="AQ62" s="16" t="str">
        <f aca="false">IF(AH62=0,"",IF(AJ62=0,IF(OR(ISNUMBER(SEARCH("full",$C62)),UPPER(TRIM($C62))="FT",UPPER(TRIM($C62))="FTE"),"FT",IF(AND(OR(ISNUMBER(SEARCH("part",$C62)),UPPER(TRIM($C62))="PT",UPPER(TRIM($C62))="PTE"),OR($P62="",N($P62)&gt;=PT_MinHours)),"PT","None")),IF(OR(ISNUMBER(SEARCH("full",AN62)),UPPER(TRIM(AN62))="FT",UPPER(TRIM(AN62))="FTE"),"FT",IF(AND(OR(ISNUMBER(SEARCH("part",AN62)),UPPER(TRIM(AN62))="PT",UPPER(TRIM(AN62))="PTE"),OR($P62="",N($P62)&gt;=PT_MinHours)),"PT","None"))))</f>
        <v/>
      </c>
      <c r="AR62" s="16" t="str">
        <f aca="false">IF(AH62=0,"",IF(AJ62&lt;2,"",IF(OR(ISNUMBER(SEARCH("full",AO62)),UPPER(TRIM(AO62))="FT",UPPER(TRIM(AO62))="FTE"),"FT",IF(AND(OR(ISNUMBER(SEARCH("part",AO62)),UPPER(TRIM(AO62))="PT",UPPER(TRIM(AO62))="PTE"),OR($P62="",N($P62)&gt;=PT_MinHours)),"PT","None"))))</f>
        <v/>
      </c>
      <c r="AS62" s="16" t="str">
        <f aca="false">IF(AH62=0,"",IF(AJ62&lt;3,"",IF(OR(ISNUMBER(SEARCH("full",AP62)),UPPER(TRIM(AP62))="FT",UPPER(TRIM(AP62))="FTE"),"FT",IF(AND(OR(ISNUMBER(SEARCH("part",AP62)),UPPER(TRIM(AP62))="PT",UPPER(TRIM(AP62))="PTE"),OR($P62="",N($P62)&gt;=PT_MinHours)),"PT","None"))))</f>
        <v/>
      </c>
      <c r="AT62" s="16" t="str">
        <f aca="false">IF(AH62=0,"",IF(AND(AJ62&gt;=3,AM62&lt;=AsOfDate),AS62,IF(AND(AJ62&gt;=2,AL62&lt;=AsOfDate),AR62,AQ62)))</f>
        <v/>
      </c>
      <c r="AU62" s="16" t="str">
        <f aca="false">IF(AH62=0,"",IF(AsOfDate&lt;AI62,-1,12*(YEAR(AsOfDate)-YEAR(AI62))+MONTH(AsOfDate)-MONTH(AI62)-IF(DAY(AsOfDate)&lt;MIN(DAY(AI62),DAY(EOMONTH(AsOfDate,0))),1,0)))</f>
        <v/>
      </c>
      <c r="AV62" s="16" t="str">
        <f aca="false">IF(AH62=0,"",IF(OR(AJ62&lt;2,AL62&gt;AsOfDate),AU62,IF((AL62-1)&lt;AI62,-1,12*(YEAR((AL62-1))-YEAR(AI62))+MONTH((AL62-1))-MONTH(AI62)-IF(DAY((AL62-1))&lt;MIN(DAY(AI62),DAY(EOMONTH((AL62-1),0))),1,0))))</f>
        <v/>
      </c>
      <c r="AW62" s="16" t="str">
        <f aca="false">IF(AH62=0,"",IF(OR(AJ62&lt;3,AM62&gt;AsOfDate),AU62,IF((AM62-1)&lt;AI62,-1,12*(YEAR((AM62-1))-YEAR(AI62))+MONTH((AM62-1))-MONTH(AI62)-IF(DAY((AM62-1))&lt;MIN(DAY(AI62),DAY(EOMONTH((AM62-1),0))),1,0))))</f>
        <v/>
      </c>
      <c r="AX62" s="16" t="str">
        <f aca="false">IF(AH62=0,"",IF(PFYDate&lt;AI62,-1,12*(YEAR(PFYDate)-YEAR(AI62))+MONTH(PFYDate)-MONTH(AI62)-IF(DAY(PFYDate)&lt;MIN(DAY(AI62),DAY(EOMONTH(PFYDate,0))),1,0)))</f>
        <v/>
      </c>
      <c r="AY62" s="16" t="str">
        <f aca="false">IF(AH62=0,"",IF(OR(AJ62&lt;2,AL62&gt;PFYDate),AX62,IF((AL62-1)&lt;AI62,-1,12*(YEAR((AL62-1))-YEAR(AI62))+MONTH((AL62-1))-MONTH(AI62)-IF(DAY((AL62-1))&lt;MIN(DAY(AI62),DAY(EOMONTH((AL62-1),0))),1,0))))</f>
        <v/>
      </c>
      <c r="AZ62" s="16" t="str">
        <f aca="false">IF(AH62=0,"",IF(OR(AJ62&lt;3,AM62&gt;PFYDate),AX62,IF((AM62-1)&lt;AI62,-1,12*(YEAR((AM62-1))-YEAR(AI62))+MONTH((AM62-1))-MONTH(AI62)-IF(DAY((AM62-1))&lt;MIN(DAY(AI62),DAY(EOMONTH((AM62-1),0))),1,0))))</f>
        <v/>
      </c>
      <c r="BA62" s="16" t="str">
        <f aca="false">IF(AH62=0,"",IF(AQ62="FT",IF(AV62&lt;FT_First,0,IF(AV62&lt;FT_Y5,1+INT((AV62-FT_First)/FT_Int1),FT_PreY5+FT_PerYear*INT((AV62-FT_Y5)/12)+FT_AnnivDays+INT(MOD(AV62-FT_Y5,12)/FT_Int2)-IF(EDATE(AI62,FT_Y5)&lt;PolicyDate,FT_AnnivDays-1,0))),IF(AQ62="PT",IF(AV62&lt;PT_First,0,1+INT((AV62-PT_First)/PT_Int)),0))+IF(AND(AJ62&gt;=2,AL62&lt;=AsOfDate),IF(AR62="FT",IF(AW62&lt;FT_First,0,IF(AW62&lt;FT_Y5,1+INT((AW62-FT_First)/FT_Int1),FT_PreY5+FT_PerYear*INT((AW62-FT_Y5)/12)+FT_AnnivDays+INT(MOD(AW62-FT_Y5,12)/FT_Int2)-IF(EDATE(AI62,FT_Y5)&lt;PolicyDate,FT_AnnivDays-1,0))),IF(AR62="PT",IF(AW62&lt;PT_First,0,1+INT((AW62-PT_First)/PT_Int)),0))-IF(AR62="FT",IF(AV62&lt;FT_First,0,IF(AV62&lt;FT_Y5,1+INT((AV62-FT_First)/FT_Int1),FT_PreY5+FT_PerYear*INT((AV62-FT_Y5)/12)+FT_AnnivDays+INT(MOD(AV62-FT_Y5,12)/FT_Int2)-IF(EDATE(AI62,FT_Y5)&lt;PolicyDate,FT_AnnivDays-1,0))),IF(AR62="PT",IF(AV62&lt;PT_First,0,1+INT((AV62-PT_First)/PT_Int)),0)),0)+IF(AND(AJ62&gt;=3,AM62&lt;=AsOfDate),IF(AS62="FT",IF(AU62&lt;FT_First,0,IF(AU62&lt;FT_Y5,1+INT((AU62-FT_First)/FT_Int1),FT_PreY5+FT_PerYear*INT((AU62-FT_Y5)/12)+FT_AnnivDays+INT(MOD(AU62-FT_Y5,12)/FT_Int2)-IF(EDATE(AI62,FT_Y5)&lt;PolicyDate,FT_AnnivDays-1,0))),IF(AS62="PT",IF(AU62&lt;PT_First,0,1+INT((AU62-PT_First)/PT_Int)),0))-IF(AS62="FT",IF(AW62&lt;FT_First,0,IF(AW62&lt;FT_Y5,1+INT((AW62-FT_First)/FT_Int1),FT_PreY5+FT_PerYear*INT((AW62-FT_Y5)/12)+FT_AnnivDays+INT(MOD(AW62-FT_Y5,12)/FT_Int2)-IF(EDATE(AI62,FT_Y5)&lt;PolicyDate,FT_AnnivDays-1,0))),IF(AS62="PT",IF(AW62&lt;PT_First,0,1+INT((AW62-PT_First)/PT_Int)),0)),0))</f>
        <v/>
      </c>
      <c r="BB62" s="16" t="str">
        <f aca="false">IF(AH62=0,"",IF(AQ62="FT",IF(AY62&lt;FT_First,0,IF(AY62&lt;FT_Y5,1+INT((AY62-FT_First)/FT_Int1),FT_PreY5+FT_PerYear*INT((AY62-FT_Y5)/12)+FT_AnnivDays+INT(MOD(AY62-FT_Y5,12)/FT_Int2)-IF(EDATE(AI62,FT_Y5)&lt;PolicyDate,FT_AnnivDays-1,0))),IF(AQ62="PT",IF(AY62&lt;PT_First,0,1+INT((AY62-PT_First)/PT_Int)),0))+IF(AND(AJ62&gt;=2,AL62&lt;=PFYDate),IF(AR62="FT",IF(AZ62&lt;FT_First,0,IF(AZ62&lt;FT_Y5,1+INT((AZ62-FT_First)/FT_Int1),FT_PreY5+FT_PerYear*INT((AZ62-FT_Y5)/12)+FT_AnnivDays+INT(MOD(AZ62-FT_Y5,12)/FT_Int2)-IF(EDATE(AI62,FT_Y5)&lt;PolicyDate,FT_AnnivDays-1,0))),IF(AR62="PT",IF(AZ62&lt;PT_First,0,1+INT((AZ62-PT_First)/PT_Int)),0))-IF(AR62="FT",IF(AY62&lt;FT_First,0,IF(AY62&lt;FT_Y5,1+INT((AY62-FT_First)/FT_Int1),FT_PreY5+FT_PerYear*INT((AY62-FT_Y5)/12)+FT_AnnivDays+INT(MOD(AY62-FT_Y5,12)/FT_Int2)-IF(EDATE(AI62,FT_Y5)&lt;PolicyDate,FT_AnnivDays-1,0))),IF(AR62="PT",IF(AY62&lt;PT_First,0,1+INT((AY62-PT_First)/PT_Int)),0)),0)+IF(AND(AJ62&gt;=3,AM62&lt;=PFYDate),IF(AS62="FT",IF(AX62&lt;FT_First,0,IF(AX62&lt;FT_Y5,1+INT((AX62-FT_First)/FT_Int1),FT_PreY5+FT_PerYear*INT((AX62-FT_Y5)/12)+FT_AnnivDays+INT(MOD(AX62-FT_Y5,12)/FT_Int2)-IF(EDATE(AI62,FT_Y5)&lt;PolicyDate,FT_AnnivDays-1,0))),IF(AS62="PT",IF(AX62&lt;PT_First,0,1+INT((AX62-PT_First)/PT_Int)),0))-IF(AS62="FT",IF(AZ62&lt;FT_First,0,IF(AZ62&lt;FT_Y5,1+INT((AZ62-FT_First)/FT_Int1),FT_PreY5+FT_PerYear*INT((AZ62-FT_Y5)/12)+FT_AnnivDays+INT(MOD(AZ62-FT_Y5,12)/FT_Int2)-IF(EDATE(AI62,FT_Y5)&lt;PolicyDate,FT_AnnivDays-1,0))),IF(AS62="PT",IF(AZ62&lt;PT_First,0,1+INT((AZ62-PT_First)/PT_Int)),0)),0))</f>
        <v/>
      </c>
      <c r="BC62" s="16" t="str">
        <f aca="false">IF(AH62=0,"",IF(AT62="FT",IF(AU62&lt;FT_First,FT_First,IF(AU62&lt;FT_Y5,MIN(FT_Y5,FT_First+FT_Int1*(INT((AU62-FT_First)/FT_Int1)+1)),FT_Y5+12*INT((AU62-FT_Y5)/12)+FT_Int2*(INT(MOD(AU62-FT_Y5,12)/FT_Int2)+1))),IF(AT62="PT",IF(AU62&lt;PT_First,PT_First,PT_First+PT_Int*(INT((AU62-PT_First)/PT_Int)+1)),"")))</f>
        <v/>
      </c>
      <c r="BD62" s="16" t="str">
        <f aca="false">IF(AH62=0,"",IF(NOT(LH_Ready),0,COUNTIFS(INDEX(LH_Data,0,LH_ColFirst),$A62,INDEX(LH_Data,0,LH_ColSur),$B62,INDEX(LH_Data,0,LH_ColCat),BonusCat)))</f>
        <v/>
      </c>
      <c r="BE62" s="16" t="str">
        <f aca="false">IF(AH62=0,"",IF(OR(NOT(LH_Ready),BD62=0),0,SUMPRODUCT(MAX((INDEX(LH_Data,0,LH_ColFirst)=$A62)*(INDEX(LH_Data,0,LH_ColSur)=$B62)*(INDEX(LH_Data,0,LH_ColCat)=BonusCat)*ROW(LH_Data)))))</f>
        <v/>
      </c>
      <c r="BF62" s="16" t="str">
        <f aca="false">IF(AH62=0,"",IF(EOMONTH(AsOfDate,-1)&lt;AI62,-1,12*(YEAR(EOMONTH(AsOfDate,-1))-YEAR(AI62))+MONTH(EOMONTH(AsOfDate,-1))-MONTH(AI62)-IF(DAY(EOMONTH(AsOfDate,-1))&lt;MIN(DAY(AI62),DAY(EOMONTH(EOMONTH(AsOfDate,-1),0))),1,0)))</f>
        <v/>
      </c>
      <c r="BG62" s="16" t="str">
        <f aca="false">IF(AH62=0,"",IF(OR(AJ62&lt;2,AL62&gt;EOMONTH(AsOfDate,-1)),BF62,IF((AL62-1)&lt;AI62,-1,12*(YEAR((AL62-1))-YEAR(AI62))+MONTH((AL62-1))-MONTH(AI62)-IF(DAY((AL62-1))&lt;MIN(DAY(AI62),DAY(EOMONTH((AL62-1),0))),1,0))))</f>
        <v/>
      </c>
      <c r="BH62" s="16" t="str">
        <f aca="false">IF(AH62=0,"",IF(OR(AJ62&lt;3,AM62&gt;EOMONTH(AsOfDate,-1)),BF62,IF((AM62-1)&lt;AI62,-1,12*(YEAR((AM62-1))-YEAR(AI62))+MONTH((AM62-1))-MONTH(AI62)-IF(DAY((AM62-1))&lt;MIN(DAY(AI62),DAY(EOMONTH((AM62-1),0))),1,0))))</f>
        <v/>
      </c>
      <c r="BI62" s="16" t="str">
        <f aca="false">IF(AH62=0,"",IF(AQ62="FT",IF(BG62&lt;FT_First,0,IF(BG62&lt;FT_Y5,1+INT((BG62-FT_First)/FT_Int1),FT_PreY5+FT_PerYear*INT((BG62-FT_Y5)/12)+FT_AnnivDays+INT(MOD(BG62-FT_Y5,12)/FT_Int2)-IF(EDATE(AI62,FT_Y5)&lt;PolicyDate,FT_AnnivDays-1,0))),IF(AQ62="PT",IF(BG62&lt;PT_First,0,1+INT((BG62-PT_First)/PT_Int)),0))+IF(AND(AJ62&gt;=2,AL62&lt;=EOMONTH(AsOfDate,-1)),IF(AR62="FT",IF(BH62&lt;FT_First,0,IF(BH62&lt;FT_Y5,1+INT((BH62-FT_First)/FT_Int1),FT_PreY5+FT_PerYear*INT((BH62-FT_Y5)/12)+FT_AnnivDays+INT(MOD(BH62-FT_Y5,12)/FT_Int2)-IF(EDATE(AI62,FT_Y5)&lt;PolicyDate,FT_AnnivDays-1,0))),IF(AR62="PT",IF(BH62&lt;PT_First,0,1+INT((BH62-PT_First)/PT_Int)),0))-IF(AR62="FT",IF(BG62&lt;FT_First,0,IF(BG62&lt;FT_Y5,1+INT((BG62-FT_First)/FT_Int1),FT_PreY5+FT_PerYear*INT((BG62-FT_Y5)/12)+FT_AnnivDays+INT(MOD(BG62-FT_Y5,12)/FT_Int2)-IF(EDATE(AI62,FT_Y5)&lt;PolicyDate,FT_AnnivDays-1,0))),IF(AR62="PT",IF(BG62&lt;PT_First,0,1+INT((BG62-PT_First)/PT_Int)),0)),0)+IF(AND(AJ62&gt;=3,AM62&lt;=EOMONTH(AsOfDate,-1)),IF(AS62="FT",IF(BF62&lt;FT_First,0,IF(BF62&lt;FT_Y5,1+INT((BF62-FT_First)/FT_Int1),FT_PreY5+FT_PerYear*INT((BF62-FT_Y5)/12)+FT_AnnivDays+INT(MOD(BF62-FT_Y5,12)/FT_Int2)-IF(EDATE(AI62,FT_Y5)&lt;PolicyDate,FT_AnnivDays-1,0))),IF(AS62="PT",IF(BF62&lt;PT_First,0,1+INT((BF62-PT_First)/PT_Int)),0))-IF(AS62="FT",IF(BH62&lt;FT_First,0,IF(BH62&lt;FT_Y5,1+INT((BH62-FT_First)/FT_Int1),FT_PreY5+FT_PerYear*INT((BH62-FT_Y5)/12)+FT_AnnivDays+INT(MOD(BH62-FT_Y5,12)/FT_Int2)-IF(EDATE(AI62,FT_Y5)&lt;PolicyDate,FT_AnnivDays-1,0))),IF(AS62="PT",IF(BH62&lt;PT_First,0,1+INT((BH62-PT_First)/PT_Int)),0)),0))</f>
        <v/>
      </c>
      <c r="BJ62" s="16" t="str">
        <f aca="false">IF(AH62=0,"",IF(AT62="FT",IF(AU62&lt;FT_First,"",IF(AU62&lt;FT_Y5,FT_First+FT_Int1*INT((AU62-FT_First)/FT_Int1),FT_Y5+FT_Int2*INT((AU62-FT_Y5)/FT_Int2))),IF(AT62="PT",IF(AU62&lt;PT_First,"",PT_First+PT_Int*INT((AU62-PT_First)/PT_Int)),"")))</f>
        <v/>
      </c>
      <c r="BK62" s="16" t="str">
        <f aca="false">IF(AH62=0,"",IF((SchemeStart-1)&lt;AI62,-1,12*(YEAR((SchemeStart-1))-YEAR(AI62))+MONTH((SchemeStart-1))-MONTH(AI62)-IF(DAY((SchemeStart-1))&lt;MIN(DAY(AI62),DAY(EOMONTH((SchemeStart-1),0))),1,0)))</f>
        <v/>
      </c>
      <c r="BL62" s="16" t="str">
        <f aca="false">IF(AH62=0,"",IF(OR(AJ62&lt;2,AL62&gt;(SchemeStart-1)),BK62,IF((AL62-1)&lt;AI62,-1,12*(YEAR((AL62-1))-YEAR(AI62))+MONTH((AL62-1))-MONTH(AI62)-IF(DAY((AL62-1))&lt;MIN(DAY(AI62),DAY(EOMONTH((AL62-1),0))),1,0))))</f>
        <v/>
      </c>
      <c r="BM62" s="16" t="str">
        <f aca="false">IF(AH62=0,"",IF(OR(AJ62&lt;3,AM62&gt;(SchemeStart-1)),BK62,IF((AM62-1)&lt;AI62,-1,12*(YEAR((AM62-1))-YEAR(AI62))+MONTH((AM62-1))-MONTH(AI62)-IF(DAY((AM62-1))&lt;MIN(DAY(AI62),DAY(EOMONTH((AM62-1),0))),1,0))))</f>
        <v/>
      </c>
      <c r="BN62" s="16" t="str">
        <f aca="false">IF(AH62=0,"",IF(AQ62="FT",IF(BL62&lt;FT_First,0,IF(BL62&lt;FT_Y5,1+INT((BL62-FT_First)/FT_Int1),FT_PreY5+FT_PerYear*INT((BL62-FT_Y5)/12)+FT_AnnivDays+INT(MOD(BL62-FT_Y5,12)/FT_Int2)-IF(EDATE(AI62,FT_Y5)&lt;PolicyDate,FT_AnnivDays-1,0))),IF(AQ62="PT",IF(BL62&lt;PT_First,0,1+INT((BL62-PT_First)/PT_Int)),0))+IF(AND(AJ62&gt;=2,AL62&lt;=(SchemeStart-1)),IF(AR62="FT",IF(BM62&lt;FT_First,0,IF(BM62&lt;FT_Y5,1+INT((BM62-FT_First)/FT_Int1),FT_PreY5+FT_PerYear*INT((BM62-FT_Y5)/12)+FT_AnnivDays+INT(MOD(BM62-FT_Y5,12)/FT_Int2)-IF(EDATE(AI62,FT_Y5)&lt;PolicyDate,FT_AnnivDays-1,0))),IF(AR62="PT",IF(BM62&lt;PT_First,0,1+INT((BM62-PT_First)/PT_Int)),0))-IF(AR62="FT",IF(BL62&lt;FT_First,0,IF(BL62&lt;FT_Y5,1+INT((BL62-FT_First)/FT_Int1),FT_PreY5+FT_PerYear*INT((BL62-FT_Y5)/12)+FT_AnnivDays+INT(MOD(BL62-FT_Y5,12)/FT_Int2)-IF(EDATE(AI62,FT_Y5)&lt;PolicyDate,FT_AnnivDays-1,0))),IF(AR62="PT",IF(BL62&lt;PT_First,0,1+INT((BL62-PT_First)/PT_Int)),0)),0)+IF(AND(AJ62&gt;=3,AM62&lt;=(SchemeStart-1)),IF(AS62="FT",IF(BK62&lt;FT_First,0,IF(BK62&lt;FT_Y5,1+INT((BK62-FT_First)/FT_Int1),FT_PreY5+FT_PerYear*INT((BK62-FT_Y5)/12)+FT_AnnivDays+INT(MOD(BK62-FT_Y5,12)/FT_Int2)-IF(EDATE(AI62,FT_Y5)&lt;PolicyDate,FT_AnnivDays-1,0))),IF(AS62="PT",IF(BK62&lt;PT_First,0,1+INT((BK62-PT_First)/PT_Int)),0))-IF(AS62="FT",IF(BM62&lt;FT_First,0,IF(BM62&lt;FT_Y5,1+INT((BM62-FT_First)/FT_Int1),FT_PreY5+FT_PerYear*INT((BM62-FT_Y5)/12)+FT_AnnivDays+INT(MOD(BM62-FT_Y5,12)/FT_Int2)-IF(EDATE(AI62,FT_Y5)&lt;PolicyDate,FT_AnnivDays-1,0))),IF(AS62="PT",IF(BM62&lt;PT_First,0,1+INT((BM62-PT_First)/PT_Int)),0)),0))</f>
        <v/>
      </c>
      <c r="BO62" s="0" t="str">
        <f aca="false">IF(LEN($A62&amp;$B62)=0,"",$A62&amp;" "&amp;$B62)</f>
        <v/>
      </c>
    </row>
    <row r="63" customFormat="false" ht="15" hidden="false" customHeight="false" outlineLevel="0" collapsed="false">
      <c r="A63" s="12"/>
      <c r="B63" s="12"/>
      <c r="C63" s="12"/>
      <c r="D63" s="13"/>
      <c r="E63" s="14" t="str">
        <f aca="false">IF(OR(AH63=0,$D63=""),"",DATE(YEAR(AsOfDate)+IF(DATE(YEAR(AsOfDate),MONTH($D63),DAY($D63))&lt;=AsOfDate,1,0),MONTH($D63),DAY($D63)))</f>
        <v/>
      </c>
      <c r="F63" s="13"/>
      <c r="G63" s="13"/>
      <c r="H63" s="13"/>
      <c r="I63" s="13"/>
      <c r="J63" s="13"/>
      <c r="K63" s="14" t="str">
        <f aca="false">IF(AH63=0,"",DATE(YEAR(AsOfDate)+IF(DATE(YEAR(AsOfDate),MONTH(AI63),DAY(AI63))&lt;=AsOfDate,1,0),MONTH(AI63),DAY(AI63)))</f>
        <v/>
      </c>
      <c r="L63" s="15" t="str">
        <f aca="false">IF(AH63=0,"",ROUND((AsOfDate-AI63)/365.25,1))</f>
        <v/>
      </c>
      <c r="M63" s="16" t="str">
        <f aca="false">IF(AH63=0,"",IF(AsOfDate&lt;AI63,"-",DATEDIF(AI63,AsOfDate,"y")&amp;"y "&amp;DATEDIF(AI63,AsOfDate,"ym")&amp;"m "&amp;DATEDIF(AI63,AsOfDate,"md")&amp;"d"))</f>
        <v/>
      </c>
      <c r="N63" s="17" t="str">
        <f aca="false">IF(AH63=0,"",O63*HoursPerDay)</f>
        <v/>
      </c>
      <c r="O63" s="17" t="str">
        <f aca="false">IF(AH63=0,"",MAX(0,BA63-BN63))</f>
        <v/>
      </c>
      <c r="P63" s="18"/>
      <c r="Q63" s="16" t="str">
        <f aca="false">IF(AH63=0,"",IF(AJ63&lt;2,"",AN63&amp;" to "&amp;AO63&amp;" on "&amp;TEXT(AL63,"dd/mm/yyyy")&amp;IF(AL63&gt;AsOfDate," (future)",IF(AQ63=AR63,"",IF(AR63="None"," - STOPPED accruing",IF(AQ63="None"," - commencement for Bonus Leave"," - pathway changed"))))&amp;IF(AJ63&lt;3,"","; "&amp;AO63&amp;" to "&amp;AP63&amp;" on "&amp;TEXT(AM63,"dd/mm/yyyy")&amp;IF(AM63&gt;AsOfDate," (future)",IF(AR63=AS63,"",IF(AS63="None"," - STOPPED accruing",IF(AR63="None"," - commencement for Bonus Leave"," - pathway changed")))))))</f>
        <v/>
      </c>
      <c r="R63" s="16" t="str">
        <f aca="false">IF(AH63=0,"",IF(AT63="None",IF(O63&gt;0,"No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IF(AH63=0,"",IF(AT63="None","",EDATE(AI63,BC63)))</f>
        <v/>
      </c>
      <c r="T63" s="17" t="str">
        <f aca="false">IF(AH63=0,"",IF(NOT(LH_Ready),"",IF(AI63&gt;PFYDate,0,IF(LH_ColPeriod=0,W63-U63+V63,SUMIFS(INDEX(LH_Data,0,LH_ColAcc),INDEX(LH_Data,0,LH_ColFirst),$A63,INDEX(LH_Data,0,LH_ColSur),$B63,INDEX(LH_Data,0,LH_ColCat),BonusCat,INDEX(LH_Data,0,LH_ColPeriod),LH_OpenLabel)*UnitFactor))))</f>
        <v/>
      </c>
      <c r="U63" s="17" t="str">
        <f aca="false">IF(AH63=0,"",IF(NOT(LH_Ready),"",SUMIFS(INDEX(LH_Data,0,LH_ColAcc),INDEX(LH_Data,0,LH_ColFirst),$A63,INDEX(LH_Data,0,LH_ColSur),$B63,INDEX(LH_Data,0,LH_ColCat),BonusCat,INDEX(LH_Data,0,LH_ColStart),"&gt;="&amp;AI63)*UnitFactor))</f>
        <v/>
      </c>
      <c r="V63" s="17" t="str">
        <f aca="false">IF(AH63=0,"",IF(NOT(LH_Ready),"",SUMIFS(INDEX(LH_Data,0,LH_ColTaken),INDEX(LH_Data,0,LH_ColFirst),$A63,INDEX(LH_Data,0,LH_ColSur),$B63,INDEX(LH_Data,0,LH_ColCat),BonusCat,INDEX(LH_Data,0,LH_ColStart),"&gt;="&amp;AI63)*UnitFactor))</f>
        <v/>
      </c>
      <c r="W63" s="17" t="str">
        <f aca="false">IF(AH63=0,"",IF(NOT(LH_Ready),"",IF(BE63=0,0,INDEX(INDEX(LH_Data,0,LH_ColClose),BE63-1)*UnitFactor)))</f>
        <v/>
      </c>
      <c r="X63" s="17" t="str">
        <f aca="false">IF(AH63=0,"",(MAX(0,BA63-BN63)-MAX(0,BB63-BN63))*HoursPerDay)</f>
        <v/>
      </c>
      <c r="Y63" s="17" t="str">
        <f aca="false">IF(AH63=0,"",IF(NOT(LH_Ready),"",IF(BD63=0,N63,IF(PFYDate&lt;$F63,N63-N(T63)-N(U63),X63-N(U63)))))</f>
        <v/>
      </c>
      <c r="Z63" s="16" t="str">
        <f aca="false">IF(OR(AH63=0,Y63=""),"",IF(Y63&gt;0,"Yes","No"))</f>
        <v/>
      </c>
      <c r="AA63" s="16" t="str">
        <f aca="false">IF(AH63=0,IF(LEN($A63&amp;$B63)=0,"","FIX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month")&amp;IF(BD63=0,";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EH)",""),IF(AT63="None",R63,"Not yet - first day on "&amp;TEXT(S63,"dd/mm/yyyy")))))))))</f>
        <v/>
      </c>
      <c r="AB63" s="17" t="str">
        <f aca="false">IF(OR(AH63=0,T63=""),"",MAX(0,BB63-BN63)*HoursPerDay-T63)</f>
        <v/>
      </c>
      <c r="AC63" s="16" t="str">
        <f aca="false">IF(AH63=0,"",BD63)</f>
        <v/>
      </c>
      <c r="AD63" s="16" t="str">
        <f aca="false">IF(AH63=0,"",TRIM(IF(OR(ISTEXT($F63),ISTEXT($H63),ISTEXT($I63),ISTEXT($G63),ISTEXT($J63),ISTEXT($D63)),"A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J63&gt;=1,IF(AJ63&gt;=3,AP63,IF(AJ63=2,AO63,AN63))&lt;&gt;IF($C63="","",IF(OR(ISNUMBER(SEARCH("full",$C63)),UPPER(TRIM($C63))="FT",UPPER(TRIM($C63))="FTE"),"Full-Time",IF(OR(ISNUMBER(SEARCH("part",$C63)),UPPER(TRIM($C63))="PT",UPPER(TRIM($C63))="PTE"),"Part-Time",IF(OR(ISNUMBER(SEARCH("cas",$C63)),UPPER(TRIM($C63))="CAS"),"Casual","Unknown"))))),"EmploymentType does not match latest start date ("&amp;IF(AJ63&gt;=3,AP63,IF(AJ63=2,AO63,AN63))&amp;"). ","")&amp;IF(AND(AJ63&gt;=1,AK63&lt;&gt;$F63),"Earliest type date should equal StartDate. ","")&amp;IF(AND(AJ63&gt;=2,AK63=AL63),"Two types start on the same date. ","")&amp;IF(AND(OR(ISNUMBER(SEARCH("part",$C63)),UPPER(TRIM($C63))="PT",UPPER(TRIM($C63))="PTE"),$P63=""),"Part-time: enter PT Hrs/Week (blank = 24+). ","")))</f>
        <v/>
      </c>
      <c r="AE63" s="17" t="str">
        <f aca="false">IF(AH63=0,"",O63-MAX(0,BI63-BN63))</f>
        <v/>
      </c>
      <c r="AF63" s="14" t="str">
        <f aca="false">IF(OR(AH63=0,AE63="",N(AE63)=0,BJ63=""),"",EDATE(AI63,BJ63))</f>
        <v/>
      </c>
      <c r="AG63" s="12"/>
      <c r="AH63" s="16" t="n">
        <f aca="false">IF(OR(LEN($A63&amp;$B63)=0,$F63=""),0,1)</f>
        <v>0</v>
      </c>
      <c r="AI63" s="14" t="str">
        <f aca="false">IF(AH63=0,"",IF($J63&lt;&gt;"",$J63,IF(OR(CasualCounts="Yes",COUNT($G63:$I63)=0,COUNT($H63:$I63)=0),$F63,MIN($H63:$I63))))</f>
        <v/>
      </c>
      <c r="AJ63" s="16" t="str">
        <f aca="false">IF(AH63=0,"",COUNT($G63:$I63))</f>
        <v/>
      </c>
      <c r="AK63" s="14" t="str">
        <f aca="false">IF(AH63=0,"",IFERROR(SMALL($G63:$I63,1),""))</f>
        <v/>
      </c>
      <c r="AL63" s="14" t="str">
        <f aca="false">IF(AH63=0,"",IFERROR(SMALL($G63:$I63,2),""))</f>
        <v/>
      </c>
      <c r="AM63" s="14" t="str">
        <f aca="false">IF(AH63=0,"",IFERROR(SMALL($G63:$I63,3),""))</f>
        <v/>
      </c>
      <c r="AN63" s="16" t="str">
        <f aca="false">IF(AH63=0,"",IF(AK63="","",IF(AK63=$H63,"Part-Time",IF(AK63=$I63,"Full-Time","Casual"))))</f>
        <v/>
      </c>
      <c r="AO63" s="16" t="str">
        <f aca="false">IF(AH63=0,"",IF(AL63="","",IF(AL63=$H63,"Part-Time",IF(AL63=$I63,"Full-Time","Casual"))))</f>
        <v/>
      </c>
      <c r="AP63" s="16" t="str">
        <f aca="false">IF(AH63=0,"",IF(AM63="","",IF(AM63=$H63,"Part-Time",IF(AM63=$I63,"Full-Time","Casual"))))</f>
        <v/>
      </c>
      <c r="AQ63" s="16" t="str">
        <f aca="false">IF(AH63=0,"",IF(AJ63=0,IF(OR(ISNUMBER(SEARCH("full",$C63)),UPPER(TRIM($C63))="FT",UPPER(TRIM($C63))="FTE"),"FT",IF(AND(OR(ISNUMBER(SEARCH("part",$C63)),UPPER(TRIM($C63))="PT",UPPER(TRIM($C63))="PTE"),OR($P63="",N($P63)&gt;=PT_MinHours)),"PT","None")),IF(OR(ISNUMBER(SEARCH("full",AN63)),UPPER(TRIM(AN63))="FT",UPPER(TRIM(AN63))="FTE"),"FT",IF(AND(OR(ISNUMBER(SEARCH("part",AN63)),UPPER(TRIM(AN63))="PT",UPPER(TRIM(AN63))="PTE"),OR($P63="",N($P63)&gt;=PT_MinHours)),"PT","None"))))</f>
        <v/>
      </c>
      <c r="AR63" s="16" t="str">
        <f aca="false">IF(AH63=0,"",IF(AJ63&lt;2,"",IF(OR(ISNUMBER(SEARCH("full",AO63)),UPPER(TRIM(AO63))="FT",UPPER(TRIM(AO63))="FTE"),"FT",IF(AND(OR(ISNUMBER(SEARCH("part",AO63)),UPPER(TRIM(AO63))="PT",UPPER(TRIM(AO63))="PTE"),OR($P63="",N($P63)&gt;=PT_MinHours)),"PT","None"))))</f>
        <v/>
      </c>
      <c r="AS63" s="16" t="str">
        <f aca="false">IF(AH63=0,"",IF(AJ63&lt;3,"",IF(OR(ISNUMBER(SEARCH("full",AP63)),UPPER(TRIM(AP63))="FT",UPPER(TRIM(AP63))="FTE"),"FT",IF(AND(OR(ISNUMBER(SEARCH("part",AP63)),UPPER(TRIM(AP63))="PT",UPPER(TRIM(AP63))="PTE"),OR($P63="",N($P63)&gt;=PT_MinHours)),"PT","None"))))</f>
        <v/>
      </c>
      <c r="AT63" s="16" t="str">
        <f aca="false">IF(AH63=0,"",IF(AND(AJ63&gt;=3,AM63&lt;=AsOfDate),AS63,IF(AND(AJ63&gt;=2,AL63&lt;=AsOfDate),AR63,AQ63)))</f>
        <v/>
      </c>
      <c r="AU63" s="16" t="str">
        <f aca="false">IF(AH63=0,"",IF(AsOfDate&lt;AI63,-1,12*(YEAR(AsOfDate)-YEAR(AI63))+MONTH(AsOfDate)-MONTH(AI63)-IF(DAY(AsOfDate)&lt;MIN(DAY(AI63),DAY(EOMONTH(AsOfDate,0))),1,0)))</f>
        <v/>
      </c>
      <c r="AV63" s="16" t="str">
        <f aca="false">IF(AH63=0,"",IF(OR(AJ63&lt;2,AL63&gt;AsOfDate),AU63,IF((AL63-1)&lt;AI63,-1,12*(YEAR((AL63-1))-YEAR(AI63))+MONTH((AL63-1))-MONTH(AI63)-IF(DAY((AL63-1))&lt;MIN(DAY(AI63),DAY(EOMONTH((AL63-1),0))),1,0))))</f>
        <v/>
      </c>
      <c r="AW63" s="16" t="str">
        <f aca="false">IF(AH63=0,"",IF(OR(AJ63&lt;3,AM63&gt;AsOfDate),AU63,IF((AM63-1)&lt;AI63,-1,12*(YEAR((AM63-1))-YEAR(AI63))+MONTH((AM63-1))-MONTH(AI63)-IF(DAY((AM63-1))&lt;MIN(DAY(AI63),DAY(EOMONTH((AM63-1),0))),1,0))))</f>
        <v/>
      </c>
      <c r="AX63" s="16" t="str">
        <f aca="false">IF(AH63=0,"",IF(PFYDate&lt;AI63,-1,12*(YEAR(PFYDate)-YEAR(AI63))+MONTH(PFYDate)-MONTH(AI63)-IF(DAY(PFYDate)&lt;MIN(DAY(AI63),DAY(EOMONTH(PFYDate,0))),1,0)))</f>
        <v/>
      </c>
      <c r="AY63" s="16" t="str">
        <f aca="false">IF(AH63=0,"",IF(OR(AJ63&lt;2,AL63&gt;PFYDate),AX63,IF((AL63-1)&lt;AI63,-1,12*(YEAR((AL63-1))-YEAR(AI63))+MONTH((AL63-1))-MONTH(AI63)-IF(DAY((AL63-1))&lt;MIN(DAY(AI63),DAY(EOMONTH((AL63-1),0))),1,0))))</f>
        <v/>
      </c>
      <c r="AZ63" s="16" t="str">
        <f aca="false">IF(AH63=0,"",IF(OR(AJ63&lt;3,AM63&gt;PFYDate),AX63,IF((AM63-1)&lt;AI63,-1,12*(YEAR((AM63-1))-YEAR(AI63))+MONTH((AM63-1))-MONTH(AI63)-IF(DAY((AM63-1))&lt;MIN(DAY(AI63),DAY(EOMONTH((AM63-1),0))),1,0))))</f>
        <v/>
      </c>
      <c r="BA63" s="16" t="str">
        <f aca="false">IF(AH63=0,"",IF(AQ63="FT",IF(AV63&lt;FT_First,0,IF(AV63&lt;FT_Y5,1+INT((AV63-FT_First)/FT_Int1),FT_PreY5+FT_PerYear*INT((AV63-FT_Y5)/12)+FT_AnnivDays+INT(MOD(AV63-FT_Y5,12)/FT_Int2)-IF(EDATE(AI63,FT_Y5)&lt;PolicyDate,FT_AnnivDays-1,0))),IF(AQ63="PT",IF(AV63&lt;PT_First,0,1+INT((AV63-PT_First)/PT_Int)),0))+IF(AND(AJ63&gt;=2,AL63&lt;=AsOfDate),IF(AR63="FT",IF(AW63&lt;FT_First,0,IF(AW63&lt;FT_Y5,1+INT((AW63-FT_First)/FT_Int1),FT_PreY5+FT_PerYear*INT((AW63-FT_Y5)/12)+FT_AnnivDays+INT(MOD(AW63-FT_Y5,12)/FT_Int2)-IF(EDATE(AI63,FT_Y5)&lt;PolicyDate,FT_AnnivDays-1,0))),IF(AR63="PT",IF(AW63&lt;PT_First,0,1+INT((AW63-PT_First)/PT_Int)),0))-IF(AR63="FT",IF(AV63&lt;FT_First,0,IF(AV63&lt;FT_Y5,1+INT((AV63-FT_First)/FT_Int1),FT_PreY5+FT_PerYear*INT((AV63-FT_Y5)/12)+FT_AnnivDays+INT(MOD(AV63-FT_Y5,12)/FT_Int2)-IF(EDATE(AI63,FT_Y5)&lt;PolicyDate,FT_AnnivDays-1,0))),IF(AR63="PT",IF(AV63&lt;PT_First,0,1+INT((AV63-PT_First)/PT_Int)),0)),0)+IF(AND(AJ63&gt;=3,AM63&lt;=AsOfDate),IF(AS63="FT",IF(AU63&lt;FT_First,0,IF(AU63&lt;FT_Y5,1+INT((AU63-FT_First)/FT_Int1),FT_PreY5+FT_PerYear*INT((AU63-FT_Y5)/12)+FT_AnnivDays+INT(MOD(AU63-FT_Y5,12)/FT_Int2)-IF(EDATE(AI63,FT_Y5)&lt;PolicyDate,FT_AnnivDays-1,0))),IF(AS63="PT",IF(AU63&lt;PT_First,0,1+INT((AU63-PT_First)/PT_Int)),0))-IF(AS63="FT",IF(AW63&lt;FT_First,0,IF(AW63&lt;FT_Y5,1+INT((AW63-FT_First)/FT_Int1),FT_PreY5+FT_PerYear*INT((AW63-FT_Y5)/12)+FT_AnnivDays+INT(MOD(AW63-FT_Y5,12)/FT_Int2)-IF(EDATE(AI63,FT_Y5)&lt;PolicyDate,FT_AnnivDays-1,0))),IF(AS63="PT",IF(AW63&lt;PT_First,0,1+INT((AW63-PT_First)/PT_Int)),0)),0))</f>
        <v/>
      </c>
      <c r="BB63" s="16" t="str">
        <f aca="false">IF(AH63=0,"",IF(AQ63="FT",IF(AY63&lt;FT_First,0,IF(AY63&lt;FT_Y5,1+INT((AY63-FT_First)/FT_Int1),FT_PreY5+FT_PerYear*INT((AY63-FT_Y5)/12)+FT_AnnivDays+INT(MOD(AY63-FT_Y5,12)/FT_Int2)-IF(EDATE(AI63,FT_Y5)&lt;PolicyDate,FT_AnnivDays-1,0))),IF(AQ63="PT",IF(AY63&lt;PT_First,0,1+INT((AY63-PT_First)/PT_Int)),0))+IF(AND(AJ63&gt;=2,AL63&lt;=PFYDate),IF(AR63="FT",IF(AZ63&lt;FT_First,0,IF(AZ63&lt;FT_Y5,1+INT((AZ63-FT_First)/FT_Int1),FT_PreY5+FT_PerYear*INT((AZ63-FT_Y5)/12)+FT_AnnivDays+INT(MOD(AZ63-FT_Y5,12)/FT_Int2)-IF(EDATE(AI63,FT_Y5)&lt;PolicyDate,FT_AnnivDays-1,0))),IF(AR63="PT",IF(AZ63&lt;PT_First,0,1+INT((AZ63-PT_First)/PT_Int)),0))-IF(AR63="FT",IF(AY63&lt;FT_First,0,IF(AY63&lt;FT_Y5,1+INT((AY63-FT_First)/FT_Int1),FT_PreY5+FT_PerYear*INT((AY63-FT_Y5)/12)+FT_AnnivDays+INT(MOD(AY63-FT_Y5,12)/FT_Int2)-IF(EDATE(AI63,FT_Y5)&lt;PolicyDate,FT_AnnivDays-1,0))),IF(AR63="PT",IF(AY63&lt;PT_First,0,1+INT((AY63-PT_First)/PT_Int)),0)),0)+IF(AND(AJ63&gt;=3,AM63&lt;=PFYDate),IF(AS63="FT",IF(AX63&lt;FT_First,0,IF(AX63&lt;FT_Y5,1+INT((AX63-FT_First)/FT_Int1),FT_PreY5+FT_PerYear*INT((AX63-FT_Y5)/12)+FT_AnnivDays+INT(MOD(AX63-FT_Y5,12)/FT_Int2)-IF(EDATE(AI63,FT_Y5)&lt;PolicyDate,FT_AnnivDays-1,0))),IF(AS63="PT",IF(AX63&lt;PT_First,0,1+INT((AX63-PT_First)/PT_Int)),0))-IF(AS63="FT",IF(AZ63&lt;FT_First,0,IF(AZ63&lt;FT_Y5,1+INT((AZ63-FT_First)/FT_Int1),FT_PreY5+FT_PerYear*INT((AZ63-FT_Y5)/12)+FT_AnnivDays+INT(MOD(AZ63-FT_Y5,12)/FT_Int2)-IF(EDATE(AI63,FT_Y5)&lt;PolicyDate,FT_AnnivDays-1,0))),IF(AS63="PT",IF(AZ63&lt;PT_First,0,1+INT((AZ63-PT_First)/PT_Int)),0)),0))</f>
        <v/>
      </c>
      <c r="BC63" s="16" t="str">
        <f aca="false">IF(AH63=0,"",IF(AT63="FT",IF(AU63&lt;FT_First,FT_First,IF(AU63&lt;FT_Y5,MIN(FT_Y5,FT_First+FT_Int1*(INT((AU63-FT_First)/FT_Int1)+1)),FT_Y5+12*INT((AU63-FT_Y5)/12)+FT_Int2*(INT(MOD(AU63-FT_Y5,12)/FT_Int2)+1))),IF(AT63="PT",IF(AU63&lt;PT_First,PT_First,PT_First+PT_Int*(INT((AU63-PT_First)/PT_Int)+1)),"")))</f>
        <v/>
      </c>
      <c r="BD63" s="16" t="str">
        <f aca="false">IF(AH63=0,"",IF(NOT(LH_Ready),0,COUNTIFS(INDEX(LH_Data,0,LH_ColFirst),$A63,INDEX(LH_Data,0,LH_ColSur),$B63,INDEX(LH_Data,0,LH_ColCat),BonusCat)))</f>
        <v/>
      </c>
      <c r="BE63" s="16" t="str">
        <f aca="false">IF(AH63=0,"",IF(OR(NOT(LH_Ready),BD63=0),0,SUMPRODUCT(MAX((INDEX(LH_Data,0,LH_ColFirst)=$A63)*(INDEX(LH_Data,0,LH_ColSur)=$B63)*(INDEX(LH_Data,0,LH_ColCat)=BonusCat)*ROW(LH_Data)))))</f>
        <v/>
      </c>
      <c r="BF63" s="16" t="str">
        <f aca="false">IF(AH63=0,"",IF(EOMONTH(AsOfDate,-1)&lt;AI63,-1,12*(YEAR(EOMONTH(AsOfDate,-1))-YEAR(AI63))+MONTH(EOMONTH(AsOfDate,-1))-MONTH(AI63)-IF(DAY(EOMONTH(AsOfDate,-1))&lt;MIN(DAY(AI63),DAY(EOMONTH(EOMONTH(AsOfDate,-1),0))),1,0)))</f>
        <v/>
      </c>
      <c r="BG63" s="16" t="str">
        <f aca="false">IF(AH63=0,"",IF(OR(AJ63&lt;2,AL63&gt;EOMONTH(AsOfDate,-1)),BF63,IF((AL63-1)&lt;AI63,-1,12*(YEAR((AL63-1))-YEAR(AI63))+MONTH((AL63-1))-MONTH(AI63)-IF(DAY((AL63-1))&lt;MIN(DAY(AI63),DAY(EOMONTH((AL63-1),0))),1,0))))</f>
        <v/>
      </c>
      <c r="BH63" s="16" t="str">
        <f aca="false">IF(AH63=0,"",IF(OR(AJ63&lt;3,AM63&gt;EOMONTH(AsOfDate,-1)),BF63,IF((AM63-1)&lt;AI63,-1,12*(YEAR((AM63-1))-YEAR(AI63))+MONTH((AM63-1))-MONTH(AI63)-IF(DAY((AM63-1))&lt;MIN(DAY(AI63),DAY(EOMONTH((AM63-1),0))),1,0))))</f>
        <v/>
      </c>
      <c r="BI63" s="16" t="str">
        <f aca="false">IF(AH63=0,"",IF(AQ63="FT",IF(BG63&lt;FT_First,0,IF(BG63&lt;FT_Y5,1+INT((BG63-FT_First)/FT_Int1),FT_PreY5+FT_PerYear*INT((BG63-FT_Y5)/12)+FT_AnnivDays+INT(MOD(BG63-FT_Y5,12)/FT_Int2)-IF(EDATE(AI63,FT_Y5)&lt;PolicyDate,FT_AnnivDays-1,0))),IF(AQ63="PT",IF(BG63&lt;PT_First,0,1+INT((BG63-PT_First)/PT_Int)),0))+IF(AND(AJ63&gt;=2,AL63&lt;=EOMONTH(AsOfDate,-1)),IF(AR63="FT",IF(BH63&lt;FT_First,0,IF(BH63&lt;FT_Y5,1+INT((BH63-FT_First)/FT_Int1),FT_PreY5+FT_PerYear*INT((BH63-FT_Y5)/12)+FT_AnnivDays+INT(MOD(BH63-FT_Y5,12)/FT_Int2)-IF(EDATE(AI63,FT_Y5)&lt;PolicyDate,FT_AnnivDays-1,0))),IF(AR63="PT",IF(BH63&lt;PT_First,0,1+INT((BH63-PT_First)/PT_Int)),0))-IF(AR63="FT",IF(BG63&lt;FT_First,0,IF(BG63&lt;FT_Y5,1+INT((BG63-FT_First)/FT_Int1),FT_PreY5+FT_PerYear*INT((BG63-FT_Y5)/12)+FT_AnnivDays+INT(MOD(BG63-FT_Y5,12)/FT_Int2)-IF(EDATE(AI63,FT_Y5)&lt;PolicyDate,FT_AnnivDays-1,0))),IF(AR63="PT",IF(BG63&lt;PT_First,0,1+INT((BG63-PT_First)/PT_Int)),0)),0)+IF(AND(AJ63&gt;=3,AM63&lt;=EOMONTH(AsOfDate,-1)),IF(AS63="FT",IF(BF63&lt;FT_First,0,IF(BF63&lt;FT_Y5,1+INT((BF63-FT_First)/FT_Int1),FT_PreY5+FT_PerYear*INT((BF63-FT_Y5)/12)+FT_AnnivDays+INT(MOD(BF63-FT_Y5,12)/FT_Int2)-IF(EDATE(AI63,FT_Y5)&lt;PolicyDate,FT_AnnivDays-1,0))),IF(AS63="PT",IF(BF63&lt;PT_First,0,1+INT((BF63-PT_First)/PT_Int)),0))-IF(AS63="FT",IF(BH63&lt;FT_First,0,IF(BH63&lt;FT_Y5,1+INT((BH63-FT_First)/FT_Int1),FT_PreY5+FT_PerYear*INT((BH63-FT_Y5)/12)+FT_AnnivDays+INT(MOD(BH63-FT_Y5,12)/FT_Int2)-IF(EDATE(AI63,FT_Y5)&lt;PolicyDate,FT_AnnivDays-1,0))),IF(AS63="PT",IF(BH63&lt;PT_First,0,1+INT((BH63-PT_First)/PT_Int)),0)),0))</f>
        <v/>
      </c>
      <c r="BJ63" s="16" t="str">
        <f aca="false">IF(AH63=0,"",IF(AT63="FT",IF(AU63&lt;FT_First,"",IF(AU63&lt;FT_Y5,FT_First+FT_Int1*INT((AU63-FT_First)/FT_Int1),FT_Y5+FT_Int2*INT((AU63-FT_Y5)/FT_Int2))),IF(AT63="PT",IF(AU63&lt;PT_First,"",PT_First+PT_Int*INT((AU63-PT_First)/PT_Int)),"")))</f>
        <v/>
      </c>
      <c r="BK63" s="16" t="str">
        <f aca="false">IF(AH63=0,"",IF((SchemeStart-1)&lt;AI63,-1,12*(YEAR((SchemeStart-1))-YEAR(AI63))+MONTH((SchemeStart-1))-MONTH(AI63)-IF(DAY((SchemeStart-1))&lt;MIN(DAY(AI63),DAY(EOMONTH((SchemeStart-1),0))),1,0)))</f>
        <v/>
      </c>
      <c r="BL63" s="16" t="str">
        <f aca="false">IF(AH63=0,"",IF(OR(AJ63&lt;2,AL63&gt;(SchemeStart-1)),BK63,IF((AL63-1)&lt;AI63,-1,12*(YEAR((AL63-1))-YEAR(AI63))+MONTH((AL63-1))-MONTH(AI63)-IF(DAY((AL63-1))&lt;MIN(DAY(AI63),DAY(EOMONTH((AL63-1),0))),1,0))))</f>
        <v/>
      </c>
      <c r="BM63" s="16" t="str">
        <f aca="false">IF(AH63=0,"",IF(OR(AJ63&lt;3,AM63&gt;(SchemeStart-1)),BK63,IF((AM63-1)&lt;AI63,-1,12*(YEAR((AM63-1))-YEAR(AI63))+MONTH((AM63-1))-MONTH(AI63)-IF(DAY((AM63-1))&lt;MIN(DAY(AI63),DAY(EOMONTH((AM63-1),0))),1,0))))</f>
        <v/>
      </c>
      <c r="BN63" s="16" t="str">
        <f aca="false">IF(AH63=0,"",IF(AQ63="FT",IF(BL63&lt;FT_First,0,IF(BL63&lt;FT_Y5,1+INT((BL63-FT_First)/FT_Int1),FT_PreY5+FT_PerYear*INT((BL63-FT_Y5)/12)+FT_AnnivDays+INT(MOD(BL63-FT_Y5,12)/FT_Int2)-IF(EDATE(AI63,FT_Y5)&lt;PolicyDate,FT_AnnivDays-1,0))),IF(AQ63="PT",IF(BL63&lt;PT_First,0,1+INT((BL63-PT_First)/PT_Int)),0))+IF(AND(AJ63&gt;=2,AL63&lt;=(SchemeStart-1)),IF(AR63="FT",IF(BM63&lt;FT_First,0,IF(BM63&lt;FT_Y5,1+INT((BM63-FT_First)/FT_Int1),FT_PreY5+FT_PerYear*INT((BM63-FT_Y5)/12)+FT_AnnivDays+INT(MOD(BM63-FT_Y5,12)/FT_Int2)-IF(EDATE(AI63,FT_Y5)&lt;PolicyDate,FT_AnnivDays-1,0))),IF(AR63="PT",IF(BM63&lt;PT_First,0,1+INT((BM63-PT_First)/PT_Int)),0))-IF(AR63="FT",IF(BL63&lt;FT_First,0,IF(BL63&lt;FT_Y5,1+INT((BL63-FT_First)/FT_Int1),FT_PreY5+FT_PerYear*INT((BL63-FT_Y5)/12)+FT_AnnivDays+INT(MOD(BL63-FT_Y5,12)/FT_Int2)-IF(EDATE(AI63,FT_Y5)&lt;PolicyDate,FT_AnnivDays-1,0))),IF(AR63="PT",IF(BL63&lt;PT_First,0,1+INT((BL63-PT_First)/PT_Int)),0)),0)+IF(AND(AJ63&gt;=3,AM63&lt;=(SchemeStart-1)),IF(AS63="FT",IF(BK63&lt;FT_First,0,IF(BK63&lt;FT_Y5,1+INT((BK63-FT_First)/FT_Int1),FT_PreY5+FT_PerYear*INT((BK63-FT_Y5)/12)+FT_AnnivDays+INT(MOD(BK63-FT_Y5,12)/FT_Int2)-IF(EDATE(AI63,FT_Y5)&lt;PolicyDate,FT_AnnivDays-1,0))),IF(AS63="PT",IF(BK63&lt;PT_First,0,1+INT((BK63-PT_First)/PT_Int)),0))-IF(AS63="FT",IF(BM63&lt;FT_First,0,IF(BM63&lt;FT_Y5,1+INT((BM63-FT_First)/FT_Int1),FT_PreY5+FT_PerYear*INT((BM63-FT_Y5)/12)+FT_AnnivDays+INT(MOD(BM63-FT_Y5,12)/FT_Int2)-IF(EDATE(AI63,FT_Y5)&lt;PolicyDate,FT_AnnivDays-1,0))),IF(AS63="PT",IF(BM63&lt;PT_First,0,1+INT((BM63-PT_First)/PT_Int)),0)),0))</f>
        <v/>
      </c>
      <c r="BO63" s="0" t="str">
        <f aca="false">IF(LEN($A63&amp;$B63)=0,"",$A63&amp;" "&amp;$B63)</f>
        <v/>
      </c>
    </row>
    <row r="64" customFormat="false" ht="15" hidden="false" customHeight="false" outlineLevel="0" collapsed="false">
      <c r="A64" s="12"/>
      <c r="B64" s="12"/>
      <c r="C64" s="12"/>
      <c r="D64" s="13"/>
      <c r="E64" s="14" t="str">
        <f aca="false">IF(OR(AH64=0,$D64=""),"",DATE(YEAR(AsOfDate)+IF(DATE(YEAR(AsOfDate),MONTH($D64),DAY($D64))&lt;=AsOfDate,1,0),MONTH($D64),DAY($D64)))</f>
        <v/>
      </c>
      <c r="F64" s="13"/>
      <c r="G64" s="13"/>
      <c r="H64" s="13"/>
      <c r="I64" s="13"/>
      <c r="J64" s="13"/>
      <c r="K64" s="14" t="str">
        <f aca="false">IF(AH64=0,"",DATE(YEAR(AsOfDate)+IF(DATE(YEAR(AsOfDate),MONTH(AI64),DAY(AI64))&lt;=AsOfDate,1,0),MONTH(AI64),DAY(AI64)))</f>
        <v/>
      </c>
      <c r="L64" s="15" t="str">
        <f aca="false">IF(AH64=0,"",ROUND((AsOfDate-AI64)/365.25,1))</f>
        <v/>
      </c>
      <c r="M64" s="16" t="str">
        <f aca="false">IF(AH64=0,"",IF(AsOfDate&lt;AI64,"-",DATEDIF(AI64,AsOfDate,"y")&amp;"y "&amp;DATEDIF(AI64,AsOfDate,"ym")&amp;"m "&amp;DATEDIF(AI64,AsOfDate,"md")&amp;"d"))</f>
        <v/>
      </c>
      <c r="N64" s="17" t="str">
        <f aca="false">IF(AH64=0,"",O64*HoursPerDay)</f>
        <v/>
      </c>
      <c r="O64" s="17" t="str">
        <f aca="false">IF(AH64=0,"",MAX(0,BA64-BN64))</f>
        <v/>
      </c>
      <c r="P64" s="18"/>
      <c r="Q64" s="16" t="str">
        <f aca="false">IF(AH64=0,"",IF(AJ64&lt;2,"",AN64&amp;" to "&amp;AO64&amp;" on "&amp;TEXT(AL64,"dd/mm/yyyy")&amp;IF(AL64&gt;AsOfDate," (future)",IF(AQ64=AR64,"",IF(AR64="None"," - STOPPED accruing",IF(AQ64="None"," - commencement for Bonus Leave"," - pathway changed"))))&amp;IF(AJ64&lt;3,"","; "&amp;AO64&amp;" to "&amp;AP64&amp;" on "&amp;TEXT(AM64,"dd/mm/yyyy")&amp;IF(AM64&gt;AsOfDate," (future)",IF(AR64=AS64,"",IF(AS64="None"," - STOPPED accruing",IF(AR64="None"," - commencement for Bonus Leave"," - pathway changed")))))))</f>
        <v/>
      </c>
      <c r="R64" s="16" t="str">
        <f aca="false">IF(AH64=0,"",IF(AT64="None",IF(O64&gt;0,"No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IF(AH64=0,"",IF(AT64="None","",EDATE(AI64,BC64)))</f>
        <v/>
      </c>
      <c r="T64" s="17" t="str">
        <f aca="false">IF(AH64=0,"",IF(NOT(LH_Ready),"",IF(AI64&gt;PFYDate,0,IF(LH_ColPeriod=0,W64-U64+V64,SUMIFS(INDEX(LH_Data,0,LH_ColAcc),INDEX(LH_Data,0,LH_ColFirst),$A64,INDEX(LH_Data,0,LH_ColSur),$B64,INDEX(LH_Data,0,LH_ColCat),BonusCat,INDEX(LH_Data,0,LH_ColPeriod),LH_OpenLabel)*UnitFactor))))</f>
        <v/>
      </c>
      <c r="U64" s="17" t="str">
        <f aca="false">IF(AH64=0,"",IF(NOT(LH_Ready),"",SUMIFS(INDEX(LH_Data,0,LH_ColAcc),INDEX(LH_Data,0,LH_ColFirst),$A64,INDEX(LH_Data,0,LH_ColSur),$B64,INDEX(LH_Data,0,LH_ColCat),BonusCat,INDEX(LH_Data,0,LH_ColStart),"&gt;="&amp;AI64)*UnitFactor))</f>
        <v/>
      </c>
      <c r="V64" s="17" t="str">
        <f aca="false">IF(AH64=0,"",IF(NOT(LH_Ready),"",SUMIFS(INDEX(LH_Data,0,LH_ColTaken),INDEX(LH_Data,0,LH_ColFirst),$A64,INDEX(LH_Data,0,LH_ColSur),$B64,INDEX(LH_Data,0,LH_ColCat),BonusCat,INDEX(LH_Data,0,LH_ColStart),"&gt;="&amp;AI64)*UnitFactor))</f>
        <v/>
      </c>
      <c r="W64" s="17" t="str">
        <f aca="false">IF(AH64=0,"",IF(NOT(LH_Ready),"",IF(BE64=0,0,INDEX(INDEX(LH_Data,0,LH_ColClose),BE64-1)*UnitFactor)))</f>
        <v/>
      </c>
      <c r="X64" s="17" t="str">
        <f aca="false">IF(AH64=0,"",(MAX(0,BA64-BN64)-MAX(0,BB64-BN64))*HoursPerDay)</f>
        <v/>
      </c>
      <c r="Y64" s="17" t="str">
        <f aca="false">IF(AH64=0,"",IF(NOT(LH_Ready),"",IF(BD64=0,N64,IF(PFYDate&lt;$F64,N64-N(T64)-N(U64),X64-N(U64)))))</f>
        <v/>
      </c>
      <c r="Z64" s="16" t="str">
        <f aca="false">IF(OR(AH64=0,Y64=""),"",IF(Y64&gt;0,"Yes","No"))</f>
        <v/>
      </c>
      <c r="AA64" s="16" t="str">
        <f aca="false">IF(AH64=0,IF(LEN($A64&amp;$B64)=0,"","FIX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month")&amp;IF(BD64=0,";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EH)",""),IF(AT64="None",R64,"Not yet - first day on "&amp;TEXT(S64,"dd/mm/yyyy")))))))))</f>
        <v/>
      </c>
      <c r="AB64" s="17" t="str">
        <f aca="false">IF(OR(AH64=0,T64=""),"",MAX(0,BB64-BN64)*HoursPerDay-T64)</f>
        <v/>
      </c>
      <c r="AC64" s="16" t="str">
        <f aca="false">IF(AH64=0,"",BD64)</f>
        <v/>
      </c>
      <c r="AD64" s="16" t="str">
        <f aca="false">IF(AH64=0,"",TRIM(IF(OR(ISTEXT($F64),ISTEXT($H64),ISTEXT($I64),ISTEXT($G64),ISTEXT($J64),ISTEXT($D64)),"A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J64&gt;=1,IF(AJ64&gt;=3,AP64,IF(AJ64=2,AO64,AN64))&lt;&gt;IF($C64="","",IF(OR(ISNUMBER(SEARCH("full",$C64)),UPPER(TRIM($C64))="FT",UPPER(TRIM($C64))="FTE"),"Full-Time",IF(OR(ISNUMBER(SEARCH("part",$C64)),UPPER(TRIM($C64))="PT",UPPER(TRIM($C64))="PTE"),"Part-Time",IF(OR(ISNUMBER(SEARCH("cas",$C64)),UPPER(TRIM($C64))="CAS"),"Casual","Unknown"))))),"EmploymentType does not match latest start date ("&amp;IF(AJ64&gt;=3,AP64,IF(AJ64=2,AO64,AN64))&amp;"). ","")&amp;IF(AND(AJ64&gt;=1,AK64&lt;&gt;$F64),"Earliest type date should equal StartDate. ","")&amp;IF(AND(AJ64&gt;=2,AK64=AL64),"Two types start on the same date. ","")&amp;IF(AND(OR(ISNUMBER(SEARCH("part",$C64)),UPPER(TRIM($C64))="PT",UPPER(TRIM($C64))="PTE"),$P64=""),"Part-time: enter PT Hrs/Week (blank = 24+). ","")))</f>
        <v/>
      </c>
      <c r="AE64" s="17" t="str">
        <f aca="false">IF(AH64=0,"",O64-MAX(0,BI64-BN64))</f>
        <v/>
      </c>
      <c r="AF64" s="14" t="str">
        <f aca="false">IF(OR(AH64=0,AE64="",N(AE64)=0,BJ64=""),"",EDATE(AI64,BJ64))</f>
        <v/>
      </c>
      <c r="AG64" s="12"/>
      <c r="AH64" s="16" t="n">
        <f aca="false">IF(OR(LEN($A64&amp;$B64)=0,$F64=""),0,1)</f>
        <v>0</v>
      </c>
      <c r="AI64" s="14" t="str">
        <f aca="false">IF(AH64=0,"",IF($J64&lt;&gt;"",$J64,IF(OR(CasualCounts="Yes",COUNT($G64:$I64)=0,COUNT($H64:$I64)=0),$F64,MIN($H64:$I64))))</f>
        <v/>
      </c>
      <c r="AJ64" s="16" t="str">
        <f aca="false">IF(AH64=0,"",COUNT($G64:$I64))</f>
        <v/>
      </c>
      <c r="AK64" s="14" t="str">
        <f aca="false">IF(AH64=0,"",IFERROR(SMALL($G64:$I64,1),""))</f>
        <v/>
      </c>
      <c r="AL64" s="14" t="str">
        <f aca="false">IF(AH64=0,"",IFERROR(SMALL($G64:$I64,2),""))</f>
        <v/>
      </c>
      <c r="AM64" s="14" t="str">
        <f aca="false">IF(AH64=0,"",IFERROR(SMALL($G64:$I64,3),""))</f>
        <v/>
      </c>
      <c r="AN64" s="16" t="str">
        <f aca="false">IF(AH64=0,"",IF(AK64="","",IF(AK64=$H64,"Part-Time",IF(AK64=$I64,"Full-Time","Casual"))))</f>
        <v/>
      </c>
      <c r="AO64" s="16" t="str">
        <f aca="false">IF(AH64=0,"",IF(AL64="","",IF(AL64=$H64,"Part-Time",IF(AL64=$I64,"Full-Time","Casual"))))</f>
        <v/>
      </c>
      <c r="AP64" s="16" t="str">
        <f aca="false">IF(AH64=0,"",IF(AM64="","",IF(AM64=$H64,"Part-Time",IF(AM64=$I64,"Full-Time","Casual"))))</f>
        <v/>
      </c>
      <c r="AQ64" s="16" t="str">
        <f aca="false">IF(AH64=0,"",IF(AJ64=0,IF(OR(ISNUMBER(SEARCH("full",$C64)),UPPER(TRIM($C64))="FT",UPPER(TRIM($C64))="FTE"),"FT",IF(AND(OR(ISNUMBER(SEARCH("part",$C64)),UPPER(TRIM($C64))="PT",UPPER(TRIM($C64))="PTE"),OR($P64="",N($P64)&gt;=PT_MinHours)),"PT","None")),IF(OR(ISNUMBER(SEARCH("full",AN64)),UPPER(TRIM(AN64))="FT",UPPER(TRIM(AN64))="FTE"),"FT",IF(AND(OR(ISNUMBER(SEARCH("part",AN64)),UPPER(TRIM(AN64))="PT",UPPER(TRIM(AN64))="PTE"),OR($P64="",N($P64)&gt;=PT_MinHours)),"PT","None"))))</f>
        <v/>
      </c>
      <c r="AR64" s="16" t="str">
        <f aca="false">IF(AH64=0,"",IF(AJ64&lt;2,"",IF(OR(ISNUMBER(SEARCH("full",AO64)),UPPER(TRIM(AO64))="FT",UPPER(TRIM(AO64))="FTE"),"FT",IF(AND(OR(ISNUMBER(SEARCH("part",AO64)),UPPER(TRIM(AO64))="PT",UPPER(TRIM(AO64))="PTE"),OR($P64="",N($P64)&gt;=PT_MinHours)),"PT","None"))))</f>
        <v/>
      </c>
      <c r="AS64" s="16" t="str">
        <f aca="false">IF(AH64=0,"",IF(AJ64&lt;3,"",IF(OR(ISNUMBER(SEARCH("full",AP64)),UPPER(TRIM(AP64))="FT",UPPER(TRIM(AP64))="FTE"),"FT",IF(AND(OR(ISNUMBER(SEARCH("part",AP64)),UPPER(TRIM(AP64))="PT",UPPER(TRIM(AP64))="PTE"),OR($P64="",N($P64)&gt;=PT_MinHours)),"PT","None"))))</f>
        <v/>
      </c>
      <c r="AT64" s="16" t="str">
        <f aca="false">IF(AH64=0,"",IF(AND(AJ64&gt;=3,AM64&lt;=AsOfDate),AS64,IF(AND(AJ64&gt;=2,AL64&lt;=AsOfDate),AR64,AQ64)))</f>
        <v/>
      </c>
      <c r="AU64" s="16" t="str">
        <f aca="false">IF(AH64=0,"",IF(AsOfDate&lt;AI64,-1,12*(YEAR(AsOfDate)-YEAR(AI64))+MONTH(AsOfDate)-MONTH(AI64)-IF(DAY(AsOfDate)&lt;MIN(DAY(AI64),DAY(EOMONTH(AsOfDate,0))),1,0)))</f>
        <v/>
      </c>
      <c r="AV64" s="16" t="str">
        <f aca="false">IF(AH64=0,"",IF(OR(AJ64&lt;2,AL64&gt;AsOfDate),AU64,IF((AL64-1)&lt;AI64,-1,12*(YEAR((AL64-1))-YEAR(AI64))+MONTH((AL64-1))-MONTH(AI64)-IF(DAY((AL64-1))&lt;MIN(DAY(AI64),DAY(EOMONTH((AL64-1),0))),1,0))))</f>
        <v/>
      </c>
      <c r="AW64" s="16" t="str">
        <f aca="false">IF(AH64=0,"",IF(OR(AJ64&lt;3,AM64&gt;AsOfDate),AU64,IF((AM64-1)&lt;AI64,-1,12*(YEAR((AM64-1))-YEAR(AI64))+MONTH((AM64-1))-MONTH(AI64)-IF(DAY((AM64-1))&lt;MIN(DAY(AI64),DAY(EOMONTH((AM64-1),0))),1,0))))</f>
        <v/>
      </c>
      <c r="AX64" s="16" t="str">
        <f aca="false">IF(AH64=0,"",IF(PFYDate&lt;AI64,-1,12*(YEAR(PFYDate)-YEAR(AI64))+MONTH(PFYDate)-MONTH(AI64)-IF(DAY(PFYDate)&lt;MIN(DAY(AI64),DAY(EOMONTH(PFYDate,0))),1,0)))</f>
        <v/>
      </c>
      <c r="AY64" s="16" t="str">
        <f aca="false">IF(AH64=0,"",IF(OR(AJ64&lt;2,AL64&gt;PFYDate),AX64,IF((AL64-1)&lt;AI64,-1,12*(YEAR((AL64-1))-YEAR(AI64))+MONTH((AL64-1))-MONTH(AI64)-IF(DAY((AL64-1))&lt;MIN(DAY(AI64),DAY(EOMONTH((AL64-1),0))),1,0))))</f>
        <v/>
      </c>
      <c r="AZ64" s="16" t="str">
        <f aca="false">IF(AH64=0,"",IF(OR(AJ64&lt;3,AM64&gt;PFYDate),AX64,IF((AM64-1)&lt;AI64,-1,12*(YEAR((AM64-1))-YEAR(AI64))+MONTH((AM64-1))-MONTH(AI64)-IF(DAY((AM64-1))&lt;MIN(DAY(AI64),DAY(EOMONTH((AM64-1),0))),1,0))))</f>
        <v/>
      </c>
      <c r="BA64" s="16" t="str">
        <f aca="false">IF(AH64=0,"",IF(AQ64="FT",IF(AV64&lt;FT_First,0,IF(AV64&lt;FT_Y5,1+INT((AV64-FT_First)/FT_Int1),FT_PreY5+FT_PerYear*INT((AV64-FT_Y5)/12)+FT_AnnivDays+INT(MOD(AV64-FT_Y5,12)/FT_Int2)-IF(EDATE(AI64,FT_Y5)&lt;PolicyDate,FT_AnnivDays-1,0))),IF(AQ64="PT",IF(AV64&lt;PT_First,0,1+INT((AV64-PT_First)/PT_Int)),0))+IF(AND(AJ64&gt;=2,AL64&lt;=AsOfDate),IF(AR64="FT",IF(AW64&lt;FT_First,0,IF(AW64&lt;FT_Y5,1+INT((AW64-FT_First)/FT_Int1),FT_PreY5+FT_PerYear*INT((AW64-FT_Y5)/12)+FT_AnnivDays+INT(MOD(AW64-FT_Y5,12)/FT_Int2)-IF(EDATE(AI64,FT_Y5)&lt;PolicyDate,FT_AnnivDays-1,0))),IF(AR64="PT",IF(AW64&lt;PT_First,0,1+INT((AW64-PT_First)/PT_Int)),0))-IF(AR64="FT",IF(AV64&lt;FT_First,0,IF(AV64&lt;FT_Y5,1+INT((AV64-FT_First)/FT_Int1),FT_PreY5+FT_PerYear*INT((AV64-FT_Y5)/12)+FT_AnnivDays+INT(MOD(AV64-FT_Y5,12)/FT_Int2)-IF(EDATE(AI64,FT_Y5)&lt;PolicyDate,FT_AnnivDays-1,0))),IF(AR64="PT",IF(AV64&lt;PT_First,0,1+INT((AV64-PT_First)/PT_Int)),0)),0)+IF(AND(AJ64&gt;=3,AM64&lt;=AsOfDate),IF(AS64="FT",IF(AU64&lt;FT_First,0,IF(AU64&lt;FT_Y5,1+INT((AU64-FT_First)/FT_Int1),FT_PreY5+FT_PerYear*INT((AU64-FT_Y5)/12)+FT_AnnivDays+INT(MOD(AU64-FT_Y5,12)/FT_Int2)-IF(EDATE(AI64,FT_Y5)&lt;PolicyDate,FT_AnnivDays-1,0))),IF(AS64="PT",IF(AU64&lt;PT_First,0,1+INT((AU64-PT_First)/PT_Int)),0))-IF(AS64="FT",IF(AW64&lt;FT_First,0,IF(AW64&lt;FT_Y5,1+INT((AW64-FT_First)/FT_Int1),FT_PreY5+FT_PerYear*INT((AW64-FT_Y5)/12)+FT_AnnivDays+INT(MOD(AW64-FT_Y5,12)/FT_Int2)-IF(EDATE(AI64,FT_Y5)&lt;PolicyDate,FT_AnnivDays-1,0))),IF(AS64="PT",IF(AW64&lt;PT_First,0,1+INT((AW64-PT_First)/PT_Int)),0)),0))</f>
        <v/>
      </c>
      <c r="BB64" s="16" t="str">
        <f aca="false">IF(AH64=0,"",IF(AQ64="FT",IF(AY64&lt;FT_First,0,IF(AY64&lt;FT_Y5,1+INT((AY64-FT_First)/FT_Int1),FT_PreY5+FT_PerYear*INT((AY64-FT_Y5)/12)+FT_AnnivDays+INT(MOD(AY64-FT_Y5,12)/FT_Int2)-IF(EDATE(AI64,FT_Y5)&lt;PolicyDate,FT_AnnivDays-1,0))),IF(AQ64="PT",IF(AY64&lt;PT_First,0,1+INT((AY64-PT_First)/PT_Int)),0))+IF(AND(AJ64&gt;=2,AL64&lt;=PFYDate),IF(AR64="FT",IF(AZ64&lt;FT_First,0,IF(AZ64&lt;FT_Y5,1+INT((AZ64-FT_First)/FT_Int1),FT_PreY5+FT_PerYear*INT((AZ64-FT_Y5)/12)+FT_AnnivDays+INT(MOD(AZ64-FT_Y5,12)/FT_Int2)-IF(EDATE(AI64,FT_Y5)&lt;PolicyDate,FT_AnnivDays-1,0))),IF(AR64="PT",IF(AZ64&lt;PT_First,0,1+INT((AZ64-PT_First)/PT_Int)),0))-IF(AR64="FT",IF(AY64&lt;FT_First,0,IF(AY64&lt;FT_Y5,1+INT((AY64-FT_First)/FT_Int1),FT_PreY5+FT_PerYear*INT((AY64-FT_Y5)/12)+FT_AnnivDays+INT(MOD(AY64-FT_Y5,12)/FT_Int2)-IF(EDATE(AI64,FT_Y5)&lt;PolicyDate,FT_AnnivDays-1,0))),IF(AR64="PT",IF(AY64&lt;PT_First,0,1+INT((AY64-PT_First)/PT_Int)),0)),0)+IF(AND(AJ64&gt;=3,AM64&lt;=PFYDate),IF(AS64="FT",IF(AX64&lt;FT_First,0,IF(AX64&lt;FT_Y5,1+INT((AX64-FT_First)/FT_Int1),FT_PreY5+FT_PerYear*INT((AX64-FT_Y5)/12)+FT_AnnivDays+INT(MOD(AX64-FT_Y5,12)/FT_Int2)-IF(EDATE(AI64,FT_Y5)&lt;PolicyDate,FT_AnnivDays-1,0))),IF(AS64="PT",IF(AX64&lt;PT_First,0,1+INT((AX64-PT_First)/PT_Int)),0))-IF(AS64="FT",IF(AZ64&lt;FT_First,0,IF(AZ64&lt;FT_Y5,1+INT((AZ64-FT_First)/FT_Int1),FT_PreY5+FT_PerYear*INT((AZ64-FT_Y5)/12)+FT_AnnivDays+INT(MOD(AZ64-FT_Y5,12)/FT_Int2)-IF(EDATE(AI64,FT_Y5)&lt;PolicyDate,FT_AnnivDays-1,0))),IF(AS64="PT",IF(AZ64&lt;PT_First,0,1+INT((AZ64-PT_First)/PT_Int)),0)),0))</f>
        <v/>
      </c>
      <c r="BC64" s="16" t="str">
        <f aca="false">IF(AH64=0,"",IF(AT64="FT",IF(AU64&lt;FT_First,FT_First,IF(AU64&lt;FT_Y5,MIN(FT_Y5,FT_First+FT_Int1*(INT((AU64-FT_First)/FT_Int1)+1)),FT_Y5+12*INT((AU64-FT_Y5)/12)+FT_Int2*(INT(MOD(AU64-FT_Y5,12)/FT_Int2)+1))),IF(AT64="PT",IF(AU64&lt;PT_First,PT_First,PT_First+PT_Int*(INT((AU64-PT_First)/PT_Int)+1)),"")))</f>
        <v/>
      </c>
      <c r="BD64" s="16" t="str">
        <f aca="false">IF(AH64=0,"",IF(NOT(LH_Ready),0,COUNTIFS(INDEX(LH_Data,0,LH_ColFirst),$A64,INDEX(LH_Data,0,LH_ColSur),$B64,INDEX(LH_Data,0,LH_ColCat),BonusCat)))</f>
        <v/>
      </c>
      <c r="BE64" s="16" t="str">
        <f aca="false">IF(AH64=0,"",IF(OR(NOT(LH_Ready),BD64=0),0,SUMPRODUCT(MAX((INDEX(LH_Data,0,LH_ColFirst)=$A64)*(INDEX(LH_Data,0,LH_ColSur)=$B64)*(INDEX(LH_Data,0,LH_ColCat)=BonusCat)*ROW(LH_Data)))))</f>
        <v/>
      </c>
      <c r="BF64" s="16" t="str">
        <f aca="false">IF(AH64=0,"",IF(EOMONTH(AsOfDate,-1)&lt;AI64,-1,12*(YEAR(EOMONTH(AsOfDate,-1))-YEAR(AI64))+MONTH(EOMONTH(AsOfDate,-1))-MONTH(AI64)-IF(DAY(EOMONTH(AsOfDate,-1))&lt;MIN(DAY(AI64),DAY(EOMONTH(EOMONTH(AsOfDate,-1),0))),1,0)))</f>
        <v/>
      </c>
      <c r="BG64" s="16" t="str">
        <f aca="false">IF(AH64=0,"",IF(OR(AJ64&lt;2,AL64&gt;EOMONTH(AsOfDate,-1)),BF64,IF((AL64-1)&lt;AI64,-1,12*(YEAR((AL64-1))-YEAR(AI64))+MONTH((AL64-1))-MONTH(AI64)-IF(DAY((AL64-1))&lt;MIN(DAY(AI64),DAY(EOMONTH((AL64-1),0))),1,0))))</f>
        <v/>
      </c>
      <c r="BH64" s="16" t="str">
        <f aca="false">IF(AH64=0,"",IF(OR(AJ64&lt;3,AM64&gt;EOMONTH(AsOfDate,-1)),BF64,IF((AM64-1)&lt;AI64,-1,12*(YEAR((AM64-1))-YEAR(AI64))+MONTH((AM64-1))-MONTH(AI64)-IF(DAY((AM64-1))&lt;MIN(DAY(AI64),DAY(EOMONTH((AM64-1),0))),1,0))))</f>
        <v/>
      </c>
      <c r="BI64" s="16" t="str">
        <f aca="false">IF(AH64=0,"",IF(AQ64="FT",IF(BG64&lt;FT_First,0,IF(BG64&lt;FT_Y5,1+INT((BG64-FT_First)/FT_Int1),FT_PreY5+FT_PerYear*INT((BG64-FT_Y5)/12)+FT_AnnivDays+INT(MOD(BG64-FT_Y5,12)/FT_Int2)-IF(EDATE(AI64,FT_Y5)&lt;PolicyDate,FT_AnnivDays-1,0))),IF(AQ64="PT",IF(BG64&lt;PT_First,0,1+INT((BG64-PT_First)/PT_Int)),0))+IF(AND(AJ64&gt;=2,AL64&lt;=EOMONTH(AsOfDate,-1)),IF(AR64="FT",IF(BH64&lt;FT_First,0,IF(BH64&lt;FT_Y5,1+INT((BH64-FT_First)/FT_Int1),FT_PreY5+FT_PerYear*INT((BH64-FT_Y5)/12)+FT_AnnivDays+INT(MOD(BH64-FT_Y5,12)/FT_Int2)-IF(EDATE(AI64,FT_Y5)&lt;PolicyDate,FT_AnnivDays-1,0))),IF(AR64="PT",IF(BH64&lt;PT_First,0,1+INT((BH64-PT_First)/PT_Int)),0))-IF(AR64="FT",IF(BG64&lt;FT_First,0,IF(BG64&lt;FT_Y5,1+INT((BG64-FT_First)/FT_Int1),FT_PreY5+FT_PerYear*INT((BG64-FT_Y5)/12)+FT_AnnivDays+INT(MOD(BG64-FT_Y5,12)/FT_Int2)-IF(EDATE(AI64,FT_Y5)&lt;PolicyDate,FT_AnnivDays-1,0))),IF(AR64="PT",IF(BG64&lt;PT_First,0,1+INT((BG64-PT_First)/PT_Int)),0)),0)+IF(AND(AJ64&gt;=3,AM64&lt;=EOMONTH(AsOfDate,-1)),IF(AS64="FT",IF(BF64&lt;FT_First,0,IF(BF64&lt;FT_Y5,1+INT((BF64-FT_First)/FT_Int1),FT_PreY5+FT_PerYear*INT((BF64-FT_Y5)/12)+FT_AnnivDays+INT(MOD(BF64-FT_Y5,12)/FT_Int2)-IF(EDATE(AI64,FT_Y5)&lt;PolicyDate,FT_AnnivDays-1,0))),IF(AS64="PT",IF(BF64&lt;PT_First,0,1+INT((BF64-PT_First)/PT_Int)),0))-IF(AS64="FT",IF(BH64&lt;FT_First,0,IF(BH64&lt;FT_Y5,1+INT((BH64-FT_First)/FT_Int1),FT_PreY5+FT_PerYear*INT((BH64-FT_Y5)/12)+FT_AnnivDays+INT(MOD(BH64-FT_Y5,12)/FT_Int2)-IF(EDATE(AI64,FT_Y5)&lt;PolicyDate,FT_AnnivDays-1,0))),IF(AS64="PT",IF(BH64&lt;PT_First,0,1+INT((BH64-PT_First)/PT_Int)),0)),0))</f>
        <v/>
      </c>
      <c r="BJ64" s="16" t="str">
        <f aca="false">IF(AH64=0,"",IF(AT64="FT",IF(AU64&lt;FT_First,"",IF(AU64&lt;FT_Y5,FT_First+FT_Int1*INT((AU64-FT_First)/FT_Int1),FT_Y5+FT_Int2*INT((AU64-FT_Y5)/FT_Int2))),IF(AT64="PT",IF(AU64&lt;PT_First,"",PT_First+PT_Int*INT((AU64-PT_First)/PT_Int)),"")))</f>
        <v/>
      </c>
      <c r="BK64" s="16" t="str">
        <f aca="false">IF(AH64=0,"",IF((SchemeStart-1)&lt;AI64,-1,12*(YEAR((SchemeStart-1))-YEAR(AI64))+MONTH((SchemeStart-1))-MONTH(AI64)-IF(DAY((SchemeStart-1))&lt;MIN(DAY(AI64),DAY(EOMONTH((SchemeStart-1),0))),1,0)))</f>
        <v/>
      </c>
      <c r="BL64" s="16" t="str">
        <f aca="false">IF(AH64=0,"",IF(OR(AJ64&lt;2,AL64&gt;(SchemeStart-1)),BK64,IF((AL64-1)&lt;AI64,-1,12*(YEAR((AL64-1))-YEAR(AI64))+MONTH((AL64-1))-MONTH(AI64)-IF(DAY((AL64-1))&lt;MIN(DAY(AI64),DAY(EOMONTH((AL64-1),0))),1,0))))</f>
        <v/>
      </c>
      <c r="BM64" s="16" t="str">
        <f aca="false">IF(AH64=0,"",IF(OR(AJ64&lt;3,AM64&gt;(SchemeStart-1)),BK64,IF((AM64-1)&lt;AI64,-1,12*(YEAR((AM64-1))-YEAR(AI64))+MONTH((AM64-1))-MONTH(AI64)-IF(DAY((AM64-1))&lt;MIN(DAY(AI64),DAY(EOMONTH((AM64-1),0))),1,0))))</f>
        <v/>
      </c>
      <c r="BN64" s="16" t="str">
        <f aca="false">IF(AH64=0,"",IF(AQ64="FT",IF(BL64&lt;FT_First,0,IF(BL64&lt;FT_Y5,1+INT((BL64-FT_First)/FT_Int1),FT_PreY5+FT_PerYear*INT((BL64-FT_Y5)/12)+FT_AnnivDays+INT(MOD(BL64-FT_Y5,12)/FT_Int2)-IF(EDATE(AI64,FT_Y5)&lt;PolicyDate,FT_AnnivDays-1,0))),IF(AQ64="PT",IF(BL64&lt;PT_First,0,1+INT((BL64-PT_First)/PT_Int)),0))+IF(AND(AJ64&gt;=2,AL64&lt;=(SchemeStart-1)),IF(AR64="FT",IF(BM64&lt;FT_First,0,IF(BM64&lt;FT_Y5,1+INT((BM64-FT_First)/FT_Int1),FT_PreY5+FT_PerYear*INT((BM64-FT_Y5)/12)+FT_AnnivDays+INT(MOD(BM64-FT_Y5,12)/FT_Int2)-IF(EDATE(AI64,FT_Y5)&lt;PolicyDate,FT_AnnivDays-1,0))),IF(AR64="PT",IF(BM64&lt;PT_First,0,1+INT((BM64-PT_First)/PT_Int)),0))-IF(AR64="FT",IF(BL64&lt;FT_First,0,IF(BL64&lt;FT_Y5,1+INT((BL64-FT_First)/FT_Int1),FT_PreY5+FT_PerYear*INT((BL64-FT_Y5)/12)+FT_AnnivDays+INT(MOD(BL64-FT_Y5,12)/FT_Int2)-IF(EDATE(AI64,FT_Y5)&lt;PolicyDate,FT_AnnivDays-1,0))),IF(AR64="PT",IF(BL64&lt;PT_First,0,1+INT((BL64-PT_First)/PT_Int)),0)),0)+IF(AND(AJ64&gt;=3,AM64&lt;=(SchemeStart-1)),IF(AS64="FT",IF(BK64&lt;FT_First,0,IF(BK64&lt;FT_Y5,1+INT((BK64-FT_First)/FT_Int1),FT_PreY5+FT_PerYear*INT((BK64-FT_Y5)/12)+FT_AnnivDays+INT(MOD(BK64-FT_Y5,12)/FT_Int2)-IF(EDATE(AI64,FT_Y5)&lt;PolicyDate,FT_AnnivDays-1,0))),IF(AS64="PT",IF(BK64&lt;PT_First,0,1+INT((BK64-PT_First)/PT_Int)),0))-IF(AS64="FT",IF(BM64&lt;FT_First,0,IF(BM64&lt;FT_Y5,1+INT((BM64-FT_First)/FT_Int1),FT_PreY5+FT_PerYear*INT((BM64-FT_Y5)/12)+FT_AnnivDays+INT(MOD(BM64-FT_Y5,12)/FT_Int2)-IF(EDATE(AI64,FT_Y5)&lt;PolicyDate,FT_AnnivDays-1,0))),IF(AS64="PT",IF(BM64&lt;PT_First,0,1+INT((BM64-PT_First)/PT_Int)),0)),0))</f>
        <v/>
      </c>
      <c r="BO64" s="0" t="str">
        <f aca="false">IF(LEN($A64&amp;$B64)=0,"",$A64&amp;" "&amp;$B64)</f>
        <v/>
      </c>
    </row>
    <row r="65" customFormat="false" ht="15" hidden="false" customHeight="false" outlineLevel="0" collapsed="false">
      <c r="A65" s="12"/>
      <c r="B65" s="12"/>
      <c r="C65" s="12"/>
      <c r="D65" s="13"/>
      <c r="E65" s="14" t="str">
        <f aca="false">IF(OR(AH65=0,$D65=""),"",DATE(YEAR(AsOfDate)+IF(DATE(YEAR(AsOfDate),MONTH($D65),DAY($D65))&lt;=AsOfDate,1,0),MONTH($D65),DAY($D65)))</f>
        <v/>
      </c>
      <c r="F65" s="13"/>
      <c r="G65" s="13"/>
      <c r="H65" s="13"/>
      <c r="I65" s="13"/>
      <c r="J65" s="13"/>
      <c r="K65" s="14" t="str">
        <f aca="false">IF(AH65=0,"",DATE(YEAR(AsOfDate)+IF(DATE(YEAR(AsOfDate),MONTH(AI65),DAY(AI65))&lt;=AsOfDate,1,0),MONTH(AI65),DAY(AI65)))</f>
        <v/>
      </c>
      <c r="L65" s="15" t="str">
        <f aca="false">IF(AH65=0,"",ROUND((AsOfDate-AI65)/365.25,1))</f>
        <v/>
      </c>
      <c r="M65" s="16" t="str">
        <f aca="false">IF(AH65=0,"",IF(AsOfDate&lt;AI65,"-",DATEDIF(AI65,AsOfDate,"y")&amp;"y "&amp;DATEDIF(AI65,AsOfDate,"ym")&amp;"m "&amp;DATEDIF(AI65,AsOfDate,"md")&amp;"d"))</f>
        <v/>
      </c>
      <c r="N65" s="17" t="str">
        <f aca="false">IF(AH65=0,"",O65*HoursPerDay)</f>
        <v/>
      </c>
      <c r="O65" s="17" t="str">
        <f aca="false">IF(AH65=0,"",MAX(0,BA65-BN65))</f>
        <v/>
      </c>
      <c r="P65" s="18"/>
      <c r="Q65" s="16" t="str">
        <f aca="false">IF(AH65=0,"",IF(AJ65&lt;2,"",AN65&amp;" to "&amp;AO65&amp;" on "&amp;TEXT(AL65,"dd/mm/yyyy")&amp;IF(AL65&gt;AsOfDate," (future)",IF(AQ65=AR65,"",IF(AR65="None"," - STOPPED accruing",IF(AQ65="None"," - commencement for Bonus Leave"," - pathway changed"))))&amp;IF(AJ65&lt;3,"","; "&amp;AO65&amp;" to "&amp;AP65&amp;" on "&amp;TEXT(AM65,"dd/mm/yyyy")&amp;IF(AM65&gt;AsOfDate," (future)",IF(AR65=AS65,"",IF(AS65="None"," - STOPPED accruing",IF(AR65="None"," - commencement for Bonus Leave"," - pathway changed")))))))</f>
        <v/>
      </c>
      <c r="R65" s="16" t="str">
        <f aca="false">IF(AH65=0,"",IF(AT65="None",IF(O65&gt;0,"No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IF(AH65=0,"",IF(AT65="None","",EDATE(AI65,BC65)))</f>
        <v/>
      </c>
      <c r="T65" s="17" t="str">
        <f aca="false">IF(AH65=0,"",IF(NOT(LH_Ready),"",IF(AI65&gt;PFYDate,0,IF(LH_ColPeriod=0,W65-U65+V65,SUMIFS(INDEX(LH_Data,0,LH_ColAcc),INDEX(LH_Data,0,LH_ColFirst),$A65,INDEX(LH_Data,0,LH_ColSur),$B65,INDEX(LH_Data,0,LH_ColCat),BonusCat,INDEX(LH_Data,0,LH_ColPeriod),LH_OpenLabel)*UnitFactor))))</f>
        <v/>
      </c>
      <c r="U65" s="17" t="str">
        <f aca="false">IF(AH65=0,"",IF(NOT(LH_Ready),"",SUMIFS(INDEX(LH_Data,0,LH_ColAcc),INDEX(LH_Data,0,LH_ColFirst),$A65,INDEX(LH_Data,0,LH_ColSur),$B65,INDEX(LH_Data,0,LH_ColCat),BonusCat,INDEX(LH_Data,0,LH_ColStart),"&gt;="&amp;AI65)*UnitFactor))</f>
        <v/>
      </c>
      <c r="V65" s="17" t="str">
        <f aca="false">IF(AH65=0,"",IF(NOT(LH_Ready),"",SUMIFS(INDEX(LH_Data,0,LH_ColTaken),INDEX(LH_Data,0,LH_ColFirst),$A65,INDEX(LH_Data,0,LH_ColSur),$B65,INDEX(LH_Data,0,LH_ColCat),BonusCat,INDEX(LH_Data,0,LH_ColStart),"&gt;="&amp;AI65)*UnitFactor))</f>
        <v/>
      </c>
      <c r="W65" s="17" t="str">
        <f aca="false">IF(AH65=0,"",IF(NOT(LH_Ready),"",IF(BE65=0,0,INDEX(INDEX(LH_Data,0,LH_ColClose),BE65-1)*UnitFactor)))</f>
        <v/>
      </c>
      <c r="X65" s="17" t="str">
        <f aca="false">IF(AH65=0,"",(MAX(0,BA65-BN65)-MAX(0,BB65-BN65))*HoursPerDay)</f>
        <v/>
      </c>
      <c r="Y65" s="17" t="str">
        <f aca="false">IF(AH65=0,"",IF(NOT(LH_Ready),"",IF(BD65=0,N65,IF(PFYDate&lt;$F65,N65-N(T65)-N(U65),X65-N(U65)))))</f>
        <v/>
      </c>
      <c r="Z65" s="16" t="str">
        <f aca="false">IF(OR(AH65=0,Y65=""),"",IF(Y65&gt;0,"Yes","No"))</f>
        <v/>
      </c>
      <c r="AA65" s="16" t="str">
        <f aca="false">IF(AH65=0,IF(LEN($A65&amp;$B65)=0,"","FIX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month")&amp;IF(BD65=0,";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EH)",""),IF(AT65="None",R65,"Not yet - first day on "&amp;TEXT(S65,"dd/mm/yyyy")))))))))</f>
        <v/>
      </c>
      <c r="AB65" s="17" t="str">
        <f aca="false">IF(OR(AH65=0,T65=""),"",MAX(0,BB65-BN65)*HoursPerDay-T65)</f>
        <v/>
      </c>
      <c r="AC65" s="16" t="str">
        <f aca="false">IF(AH65=0,"",BD65)</f>
        <v/>
      </c>
      <c r="AD65" s="16" t="str">
        <f aca="false">IF(AH65=0,"",TRIM(IF(OR(ISTEXT($F65),ISTEXT($H65),ISTEXT($I65),ISTEXT($G65),ISTEXT($J65),ISTEXT($D65)),"A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J65&gt;=1,IF(AJ65&gt;=3,AP65,IF(AJ65=2,AO65,AN65))&lt;&gt;IF($C65="","",IF(OR(ISNUMBER(SEARCH("full",$C65)),UPPER(TRIM($C65))="FT",UPPER(TRIM($C65))="FTE"),"Full-Time",IF(OR(ISNUMBER(SEARCH("part",$C65)),UPPER(TRIM($C65))="PT",UPPER(TRIM($C65))="PTE"),"Part-Time",IF(OR(ISNUMBER(SEARCH("cas",$C65)),UPPER(TRIM($C65))="CAS"),"Casual","Unknown"))))),"EmploymentType does not match latest start date ("&amp;IF(AJ65&gt;=3,AP65,IF(AJ65=2,AO65,AN65))&amp;"). ","")&amp;IF(AND(AJ65&gt;=1,AK65&lt;&gt;$F65),"Earliest type date should equal StartDate. ","")&amp;IF(AND(AJ65&gt;=2,AK65=AL65),"Two types start on the same date. ","")&amp;IF(AND(OR(ISNUMBER(SEARCH("part",$C65)),UPPER(TRIM($C65))="PT",UPPER(TRIM($C65))="PTE"),$P65=""),"Part-time: enter PT Hrs/Week (blank = 24+). ","")))</f>
        <v/>
      </c>
      <c r="AE65" s="17" t="str">
        <f aca="false">IF(AH65=0,"",O65-MAX(0,BI65-BN65))</f>
        <v/>
      </c>
      <c r="AF65" s="14" t="str">
        <f aca="false">IF(OR(AH65=0,AE65="",N(AE65)=0,BJ65=""),"",EDATE(AI65,BJ65))</f>
        <v/>
      </c>
      <c r="AG65" s="12"/>
      <c r="AH65" s="16" t="n">
        <f aca="false">IF(OR(LEN($A65&amp;$B65)=0,$F65=""),0,1)</f>
        <v>0</v>
      </c>
      <c r="AI65" s="14" t="str">
        <f aca="false">IF(AH65=0,"",IF($J65&lt;&gt;"",$J65,IF(OR(CasualCounts="Yes",COUNT($G65:$I65)=0,COUNT($H65:$I65)=0),$F65,MIN($H65:$I65))))</f>
        <v/>
      </c>
      <c r="AJ65" s="16" t="str">
        <f aca="false">IF(AH65=0,"",COUNT($G65:$I65))</f>
        <v/>
      </c>
      <c r="AK65" s="14" t="str">
        <f aca="false">IF(AH65=0,"",IFERROR(SMALL($G65:$I65,1),""))</f>
        <v/>
      </c>
      <c r="AL65" s="14" t="str">
        <f aca="false">IF(AH65=0,"",IFERROR(SMALL($G65:$I65,2),""))</f>
        <v/>
      </c>
      <c r="AM65" s="14" t="str">
        <f aca="false">IF(AH65=0,"",IFERROR(SMALL($G65:$I65,3),""))</f>
        <v/>
      </c>
      <c r="AN65" s="16" t="str">
        <f aca="false">IF(AH65=0,"",IF(AK65="","",IF(AK65=$H65,"Part-Time",IF(AK65=$I65,"Full-Time","Casual"))))</f>
        <v/>
      </c>
      <c r="AO65" s="16" t="str">
        <f aca="false">IF(AH65=0,"",IF(AL65="","",IF(AL65=$H65,"Part-Time",IF(AL65=$I65,"Full-Time","Casual"))))</f>
        <v/>
      </c>
      <c r="AP65" s="16" t="str">
        <f aca="false">IF(AH65=0,"",IF(AM65="","",IF(AM65=$H65,"Part-Time",IF(AM65=$I65,"Full-Time","Casual"))))</f>
        <v/>
      </c>
      <c r="AQ65" s="16" t="str">
        <f aca="false">IF(AH65=0,"",IF(AJ65=0,IF(OR(ISNUMBER(SEARCH("full",$C65)),UPPER(TRIM($C65))="FT",UPPER(TRIM($C65))="FTE"),"FT",IF(AND(OR(ISNUMBER(SEARCH("part",$C65)),UPPER(TRIM($C65))="PT",UPPER(TRIM($C65))="PTE"),OR($P65="",N($P65)&gt;=PT_MinHours)),"PT","None")),IF(OR(ISNUMBER(SEARCH("full",AN65)),UPPER(TRIM(AN65))="FT",UPPER(TRIM(AN65))="FTE"),"FT",IF(AND(OR(ISNUMBER(SEARCH("part",AN65)),UPPER(TRIM(AN65))="PT",UPPER(TRIM(AN65))="PTE"),OR($P65="",N($P65)&gt;=PT_MinHours)),"PT","None"))))</f>
        <v/>
      </c>
      <c r="AR65" s="16" t="str">
        <f aca="false">IF(AH65=0,"",IF(AJ65&lt;2,"",IF(OR(ISNUMBER(SEARCH("full",AO65)),UPPER(TRIM(AO65))="FT",UPPER(TRIM(AO65))="FTE"),"FT",IF(AND(OR(ISNUMBER(SEARCH("part",AO65)),UPPER(TRIM(AO65))="PT",UPPER(TRIM(AO65))="PTE"),OR($P65="",N($P65)&gt;=PT_MinHours)),"PT","None"))))</f>
        <v/>
      </c>
      <c r="AS65" s="16" t="str">
        <f aca="false">IF(AH65=0,"",IF(AJ65&lt;3,"",IF(OR(ISNUMBER(SEARCH("full",AP65)),UPPER(TRIM(AP65))="FT",UPPER(TRIM(AP65))="FTE"),"FT",IF(AND(OR(ISNUMBER(SEARCH("part",AP65)),UPPER(TRIM(AP65))="PT",UPPER(TRIM(AP65))="PTE"),OR($P65="",N($P65)&gt;=PT_MinHours)),"PT","None"))))</f>
        <v/>
      </c>
      <c r="AT65" s="16" t="str">
        <f aca="false">IF(AH65=0,"",IF(AND(AJ65&gt;=3,AM65&lt;=AsOfDate),AS65,IF(AND(AJ65&gt;=2,AL65&lt;=AsOfDate),AR65,AQ65)))</f>
        <v/>
      </c>
      <c r="AU65" s="16" t="str">
        <f aca="false">IF(AH65=0,"",IF(AsOfDate&lt;AI65,-1,12*(YEAR(AsOfDate)-YEAR(AI65))+MONTH(AsOfDate)-MONTH(AI65)-IF(DAY(AsOfDate)&lt;MIN(DAY(AI65),DAY(EOMONTH(AsOfDate,0))),1,0)))</f>
        <v/>
      </c>
      <c r="AV65" s="16" t="str">
        <f aca="false">IF(AH65=0,"",IF(OR(AJ65&lt;2,AL65&gt;AsOfDate),AU65,IF((AL65-1)&lt;AI65,-1,12*(YEAR((AL65-1))-YEAR(AI65))+MONTH((AL65-1))-MONTH(AI65)-IF(DAY((AL65-1))&lt;MIN(DAY(AI65),DAY(EOMONTH((AL65-1),0))),1,0))))</f>
        <v/>
      </c>
      <c r="AW65" s="16" t="str">
        <f aca="false">IF(AH65=0,"",IF(OR(AJ65&lt;3,AM65&gt;AsOfDate),AU65,IF((AM65-1)&lt;AI65,-1,12*(YEAR((AM65-1))-YEAR(AI65))+MONTH((AM65-1))-MONTH(AI65)-IF(DAY((AM65-1))&lt;MIN(DAY(AI65),DAY(EOMONTH((AM65-1),0))),1,0))))</f>
        <v/>
      </c>
      <c r="AX65" s="16" t="str">
        <f aca="false">IF(AH65=0,"",IF(PFYDate&lt;AI65,-1,12*(YEAR(PFYDate)-YEAR(AI65))+MONTH(PFYDate)-MONTH(AI65)-IF(DAY(PFYDate)&lt;MIN(DAY(AI65),DAY(EOMONTH(PFYDate,0))),1,0)))</f>
        <v/>
      </c>
      <c r="AY65" s="16" t="str">
        <f aca="false">IF(AH65=0,"",IF(OR(AJ65&lt;2,AL65&gt;PFYDate),AX65,IF((AL65-1)&lt;AI65,-1,12*(YEAR((AL65-1))-YEAR(AI65))+MONTH((AL65-1))-MONTH(AI65)-IF(DAY((AL65-1))&lt;MIN(DAY(AI65),DAY(EOMONTH((AL65-1),0))),1,0))))</f>
        <v/>
      </c>
      <c r="AZ65" s="16" t="str">
        <f aca="false">IF(AH65=0,"",IF(OR(AJ65&lt;3,AM65&gt;PFYDate),AX65,IF((AM65-1)&lt;AI65,-1,12*(YEAR((AM65-1))-YEAR(AI65))+MONTH((AM65-1))-MONTH(AI65)-IF(DAY((AM65-1))&lt;MIN(DAY(AI65),DAY(EOMONTH((AM65-1),0))),1,0))))</f>
        <v/>
      </c>
      <c r="BA65" s="16" t="str">
        <f aca="false">IF(AH65=0,"",IF(AQ65="FT",IF(AV65&lt;FT_First,0,IF(AV65&lt;FT_Y5,1+INT((AV65-FT_First)/FT_Int1),FT_PreY5+FT_PerYear*INT((AV65-FT_Y5)/12)+FT_AnnivDays+INT(MOD(AV65-FT_Y5,12)/FT_Int2)-IF(EDATE(AI65,FT_Y5)&lt;PolicyDate,FT_AnnivDays-1,0))),IF(AQ65="PT",IF(AV65&lt;PT_First,0,1+INT((AV65-PT_First)/PT_Int)),0))+IF(AND(AJ65&gt;=2,AL65&lt;=AsOfDate),IF(AR65="FT",IF(AW65&lt;FT_First,0,IF(AW65&lt;FT_Y5,1+INT((AW65-FT_First)/FT_Int1),FT_PreY5+FT_PerYear*INT((AW65-FT_Y5)/12)+FT_AnnivDays+INT(MOD(AW65-FT_Y5,12)/FT_Int2)-IF(EDATE(AI65,FT_Y5)&lt;PolicyDate,FT_AnnivDays-1,0))),IF(AR65="PT",IF(AW65&lt;PT_First,0,1+INT((AW65-PT_First)/PT_Int)),0))-IF(AR65="FT",IF(AV65&lt;FT_First,0,IF(AV65&lt;FT_Y5,1+INT((AV65-FT_First)/FT_Int1),FT_PreY5+FT_PerYear*INT((AV65-FT_Y5)/12)+FT_AnnivDays+INT(MOD(AV65-FT_Y5,12)/FT_Int2)-IF(EDATE(AI65,FT_Y5)&lt;PolicyDate,FT_AnnivDays-1,0))),IF(AR65="PT",IF(AV65&lt;PT_First,0,1+INT((AV65-PT_First)/PT_Int)),0)),0)+IF(AND(AJ65&gt;=3,AM65&lt;=AsOfDate),IF(AS65="FT",IF(AU65&lt;FT_First,0,IF(AU65&lt;FT_Y5,1+INT((AU65-FT_First)/FT_Int1),FT_PreY5+FT_PerYear*INT((AU65-FT_Y5)/12)+FT_AnnivDays+INT(MOD(AU65-FT_Y5,12)/FT_Int2)-IF(EDATE(AI65,FT_Y5)&lt;PolicyDate,FT_AnnivDays-1,0))),IF(AS65="PT",IF(AU65&lt;PT_First,0,1+INT((AU65-PT_First)/PT_Int)),0))-IF(AS65="FT",IF(AW65&lt;FT_First,0,IF(AW65&lt;FT_Y5,1+INT((AW65-FT_First)/FT_Int1),FT_PreY5+FT_PerYear*INT((AW65-FT_Y5)/12)+FT_AnnivDays+INT(MOD(AW65-FT_Y5,12)/FT_Int2)-IF(EDATE(AI65,FT_Y5)&lt;PolicyDate,FT_AnnivDays-1,0))),IF(AS65="PT",IF(AW65&lt;PT_First,0,1+INT((AW65-PT_First)/PT_Int)),0)),0))</f>
        <v/>
      </c>
      <c r="BB65" s="16" t="str">
        <f aca="false">IF(AH65=0,"",IF(AQ65="FT",IF(AY65&lt;FT_First,0,IF(AY65&lt;FT_Y5,1+INT((AY65-FT_First)/FT_Int1),FT_PreY5+FT_PerYear*INT((AY65-FT_Y5)/12)+FT_AnnivDays+INT(MOD(AY65-FT_Y5,12)/FT_Int2)-IF(EDATE(AI65,FT_Y5)&lt;PolicyDate,FT_AnnivDays-1,0))),IF(AQ65="PT",IF(AY65&lt;PT_First,0,1+INT((AY65-PT_First)/PT_Int)),0))+IF(AND(AJ65&gt;=2,AL65&lt;=PFYDate),IF(AR65="FT",IF(AZ65&lt;FT_First,0,IF(AZ65&lt;FT_Y5,1+INT((AZ65-FT_First)/FT_Int1),FT_PreY5+FT_PerYear*INT((AZ65-FT_Y5)/12)+FT_AnnivDays+INT(MOD(AZ65-FT_Y5,12)/FT_Int2)-IF(EDATE(AI65,FT_Y5)&lt;PolicyDate,FT_AnnivDays-1,0))),IF(AR65="PT",IF(AZ65&lt;PT_First,0,1+INT((AZ65-PT_First)/PT_Int)),0))-IF(AR65="FT",IF(AY65&lt;FT_First,0,IF(AY65&lt;FT_Y5,1+INT((AY65-FT_First)/FT_Int1),FT_PreY5+FT_PerYear*INT((AY65-FT_Y5)/12)+FT_AnnivDays+INT(MOD(AY65-FT_Y5,12)/FT_Int2)-IF(EDATE(AI65,FT_Y5)&lt;PolicyDate,FT_AnnivDays-1,0))),IF(AR65="PT",IF(AY65&lt;PT_First,0,1+INT((AY65-PT_First)/PT_Int)),0)),0)+IF(AND(AJ65&gt;=3,AM65&lt;=PFYDate),IF(AS65="FT",IF(AX65&lt;FT_First,0,IF(AX65&lt;FT_Y5,1+INT((AX65-FT_First)/FT_Int1),FT_PreY5+FT_PerYear*INT((AX65-FT_Y5)/12)+FT_AnnivDays+INT(MOD(AX65-FT_Y5,12)/FT_Int2)-IF(EDATE(AI65,FT_Y5)&lt;PolicyDate,FT_AnnivDays-1,0))),IF(AS65="PT",IF(AX65&lt;PT_First,0,1+INT((AX65-PT_First)/PT_Int)),0))-IF(AS65="FT",IF(AZ65&lt;FT_First,0,IF(AZ65&lt;FT_Y5,1+INT((AZ65-FT_First)/FT_Int1),FT_PreY5+FT_PerYear*INT((AZ65-FT_Y5)/12)+FT_AnnivDays+INT(MOD(AZ65-FT_Y5,12)/FT_Int2)-IF(EDATE(AI65,FT_Y5)&lt;PolicyDate,FT_AnnivDays-1,0))),IF(AS65="PT",IF(AZ65&lt;PT_First,0,1+INT((AZ65-PT_First)/PT_Int)),0)),0))</f>
        <v/>
      </c>
      <c r="BC65" s="16" t="str">
        <f aca="false">IF(AH65=0,"",IF(AT65="FT",IF(AU65&lt;FT_First,FT_First,IF(AU65&lt;FT_Y5,MIN(FT_Y5,FT_First+FT_Int1*(INT((AU65-FT_First)/FT_Int1)+1)),FT_Y5+12*INT((AU65-FT_Y5)/12)+FT_Int2*(INT(MOD(AU65-FT_Y5,12)/FT_Int2)+1))),IF(AT65="PT",IF(AU65&lt;PT_First,PT_First,PT_First+PT_Int*(INT((AU65-PT_First)/PT_Int)+1)),"")))</f>
        <v/>
      </c>
      <c r="BD65" s="16" t="str">
        <f aca="false">IF(AH65=0,"",IF(NOT(LH_Ready),0,COUNTIFS(INDEX(LH_Data,0,LH_ColFirst),$A65,INDEX(LH_Data,0,LH_ColSur),$B65,INDEX(LH_Data,0,LH_ColCat),BonusCat)))</f>
        <v/>
      </c>
      <c r="BE65" s="16" t="str">
        <f aca="false">IF(AH65=0,"",IF(OR(NOT(LH_Ready),BD65=0),0,SUMPRODUCT(MAX((INDEX(LH_Data,0,LH_ColFirst)=$A65)*(INDEX(LH_Data,0,LH_ColSur)=$B65)*(INDEX(LH_Data,0,LH_ColCat)=BonusCat)*ROW(LH_Data)))))</f>
        <v/>
      </c>
      <c r="BF65" s="16" t="str">
        <f aca="false">IF(AH65=0,"",IF(EOMONTH(AsOfDate,-1)&lt;AI65,-1,12*(YEAR(EOMONTH(AsOfDate,-1))-YEAR(AI65))+MONTH(EOMONTH(AsOfDate,-1))-MONTH(AI65)-IF(DAY(EOMONTH(AsOfDate,-1))&lt;MIN(DAY(AI65),DAY(EOMONTH(EOMONTH(AsOfDate,-1),0))),1,0)))</f>
        <v/>
      </c>
      <c r="BG65" s="16" t="str">
        <f aca="false">IF(AH65=0,"",IF(OR(AJ65&lt;2,AL65&gt;EOMONTH(AsOfDate,-1)),BF65,IF((AL65-1)&lt;AI65,-1,12*(YEAR((AL65-1))-YEAR(AI65))+MONTH((AL65-1))-MONTH(AI65)-IF(DAY((AL65-1))&lt;MIN(DAY(AI65),DAY(EOMONTH((AL65-1),0))),1,0))))</f>
        <v/>
      </c>
      <c r="BH65" s="16" t="str">
        <f aca="false">IF(AH65=0,"",IF(OR(AJ65&lt;3,AM65&gt;EOMONTH(AsOfDate,-1)),BF65,IF((AM65-1)&lt;AI65,-1,12*(YEAR((AM65-1))-YEAR(AI65))+MONTH((AM65-1))-MONTH(AI65)-IF(DAY((AM65-1))&lt;MIN(DAY(AI65),DAY(EOMONTH((AM65-1),0))),1,0))))</f>
        <v/>
      </c>
      <c r="BI65" s="16" t="str">
        <f aca="false">IF(AH65=0,"",IF(AQ65="FT",IF(BG65&lt;FT_First,0,IF(BG65&lt;FT_Y5,1+INT((BG65-FT_First)/FT_Int1),FT_PreY5+FT_PerYear*INT((BG65-FT_Y5)/12)+FT_AnnivDays+INT(MOD(BG65-FT_Y5,12)/FT_Int2)-IF(EDATE(AI65,FT_Y5)&lt;PolicyDate,FT_AnnivDays-1,0))),IF(AQ65="PT",IF(BG65&lt;PT_First,0,1+INT((BG65-PT_First)/PT_Int)),0))+IF(AND(AJ65&gt;=2,AL65&lt;=EOMONTH(AsOfDate,-1)),IF(AR65="FT",IF(BH65&lt;FT_First,0,IF(BH65&lt;FT_Y5,1+INT((BH65-FT_First)/FT_Int1),FT_PreY5+FT_PerYear*INT((BH65-FT_Y5)/12)+FT_AnnivDays+INT(MOD(BH65-FT_Y5,12)/FT_Int2)-IF(EDATE(AI65,FT_Y5)&lt;PolicyDate,FT_AnnivDays-1,0))),IF(AR65="PT",IF(BH65&lt;PT_First,0,1+INT((BH65-PT_First)/PT_Int)),0))-IF(AR65="FT",IF(BG65&lt;FT_First,0,IF(BG65&lt;FT_Y5,1+INT((BG65-FT_First)/FT_Int1),FT_PreY5+FT_PerYear*INT((BG65-FT_Y5)/12)+FT_AnnivDays+INT(MOD(BG65-FT_Y5,12)/FT_Int2)-IF(EDATE(AI65,FT_Y5)&lt;PolicyDate,FT_AnnivDays-1,0))),IF(AR65="PT",IF(BG65&lt;PT_First,0,1+INT((BG65-PT_First)/PT_Int)),0)),0)+IF(AND(AJ65&gt;=3,AM65&lt;=EOMONTH(AsOfDate,-1)),IF(AS65="FT",IF(BF65&lt;FT_First,0,IF(BF65&lt;FT_Y5,1+INT((BF65-FT_First)/FT_Int1),FT_PreY5+FT_PerYear*INT((BF65-FT_Y5)/12)+FT_AnnivDays+INT(MOD(BF65-FT_Y5,12)/FT_Int2)-IF(EDATE(AI65,FT_Y5)&lt;PolicyDate,FT_AnnivDays-1,0))),IF(AS65="PT",IF(BF65&lt;PT_First,0,1+INT((BF65-PT_First)/PT_Int)),0))-IF(AS65="FT",IF(BH65&lt;FT_First,0,IF(BH65&lt;FT_Y5,1+INT((BH65-FT_First)/FT_Int1),FT_PreY5+FT_PerYear*INT((BH65-FT_Y5)/12)+FT_AnnivDays+INT(MOD(BH65-FT_Y5,12)/FT_Int2)-IF(EDATE(AI65,FT_Y5)&lt;PolicyDate,FT_AnnivDays-1,0))),IF(AS65="PT",IF(BH65&lt;PT_First,0,1+INT((BH65-PT_First)/PT_Int)),0)),0))</f>
        <v/>
      </c>
      <c r="BJ65" s="16" t="str">
        <f aca="false">IF(AH65=0,"",IF(AT65="FT",IF(AU65&lt;FT_First,"",IF(AU65&lt;FT_Y5,FT_First+FT_Int1*INT((AU65-FT_First)/FT_Int1),FT_Y5+FT_Int2*INT((AU65-FT_Y5)/FT_Int2))),IF(AT65="PT",IF(AU65&lt;PT_First,"",PT_First+PT_Int*INT((AU65-PT_First)/PT_Int)),"")))</f>
        <v/>
      </c>
      <c r="BK65" s="16" t="str">
        <f aca="false">IF(AH65=0,"",IF((SchemeStart-1)&lt;AI65,-1,12*(YEAR((SchemeStart-1))-YEAR(AI65))+MONTH((SchemeStart-1))-MONTH(AI65)-IF(DAY((SchemeStart-1))&lt;MIN(DAY(AI65),DAY(EOMONTH((SchemeStart-1),0))),1,0)))</f>
        <v/>
      </c>
      <c r="BL65" s="16" t="str">
        <f aca="false">IF(AH65=0,"",IF(OR(AJ65&lt;2,AL65&gt;(SchemeStart-1)),BK65,IF((AL65-1)&lt;AI65,-1,12*(YEAR((AL65-1))-YEAR(AI65))+MONTH((AL65-1))-MONTH(AI65)-IF(DAY((AL65-1))&lt;MIN(DAY(AI65),DAY(EOMONTH((AL65-1),0))),1,0))))</f>
        <v/>
      </c>
      <c r="BM65" s="16" t="str">
        <f aca="false">IF(AH65=0,"",IF(OR(AJ65&lt;3,AM65&gt;(SchemeStart-1)),BK65,IF((AM65-1)&lt;AI65,-1,12*(YEAR((AM65-1))-YEAR(AI65))+MONTH((AM65-1))-MONTH(AI65)-IF(DAY((AM65-1))&lt;MIN(DAY(AI65),DAY(EOMONTH((AM65-1),0))),1,0))))</f>
        <v/>
      </c>
      <c r="BN65" s="16" t="str">
        <f aca="false">IF(AH65=0,"",IF(AQ65="FT",IF(BL65&lt;FT_First,0,IF(BL65&lt;FT_Y5,1+INT((BL65-FT_First)/FT_Int1),FT_PreY5+FT_PerYear*INT((BL65-FT_Y5)/12)+FT_AnnivDays+INT(MOD(BL65-FT_Y5,12)/FT_Int2)-IF(EDATE(AI65,FT_Y5)&lt;PolicyDate,FT_AnnivDays-1,0))),IF(AQ65="PT",IF(BL65&lt;PT_First,0,1+INT((BL65-PT_First)/PT_Int)),0))+IF(AND(AJ65&gt;=2,AL65&lt;=(SchemeStart-1)),IF(AR65="FT",IF(BM65&lt;FT_First,0,IF(BM65&lt;FT_Y5,1+INT((BM65-FT_First)/FT_Int1),FT_PreY5+FT_PerYear*INT((BM65-FT_Y5)/12)+FT_AnnivDays+INT(MOD(BM65-FT_Y5,12)/FT_Int2)-IF(EDATE(AI65,FT_Y5)&lt;PolicyDate,FT_AnnivDays-1,0))),IF(AR65="PT",IF(BM65&lt;PT_First,0,1+INT((BM65-PT_First)/PT_Int)),0))-IF(AR65="FT",IF(BL65&lt;FT_First,0,IF(BL65&lt;FT_Y5,1+INT((BL65-FT_First)/FT_Int1),FT_PreY5+FT_PerYear*INT((BL65-FT_Y5)/12)+FT_AnnivDays+INT(MOD(BL65-FT_Y5,12)/FT_Int2)-IF(EDATE(AI65,FT_Y5)&lt;PolicyDate,FT_AnnivDays-1,0))),IF(AR65="PT",IF(BL65&lt;PT_First,0,1+INT((BL65-PT_First)/PT_Int)),0)),0)+IF(AND(AJ65&gt;=3,AM65&lt;=(SchemeStart-1)),IF(AS65="FT",IF(BK65&lt;FT_First,0,IF(BK65&lt;FT_Y5,1+INT((BK65-FT_First)/FT_Int1),FT_PreY5+FT_PerYear*INT((BK65-FT_Y5)/12)+FT_AnnivDays+INT(MOD(BK65-FT_Y5,12)/FT_Int2)-IF(EDATE(AI65,FT_Y5)&lt;PolicyDate,FT_AnnivDays-1,0))),IF(AS65="PT",IF(BK65&lt;PT_First,0,1+INT((BK65-PT_First)/PT_Int)),0))-IF(AS65="FT",IF(BM65&lt;FT_First,0,IF(BM65&lt;FT_Y5,1+INT((BM65-FT_First)/FT_Int1),FT_PreY5+FT_PerYear*INT((BM65-FT_Y5)/12)+FT_AnnivDays+INT(MOD(BM65-FT_Y5,12)/FT_Int2)-IF(EDATE(AI65,FT_Y5)&lt;PolicyDate,FT_AnnivDays-1,0))),IF(AS65="PT",IF(BM65&lt;PT_First,0,1+INT((BM65-PT_First)/PT_Int)),0)),0))</f>
        <v/>
      </c>
      <c r="BO65" s="0" t="str">
        <f aca="false">IF(LEN($A65&amp;$B65)=0,"",$A65&amp;" "&amp;$B65)</f>
        <v/>
      </c>
    </row>
    <row r="66" customFormat="false" ht="15" hidden="false" customHeight="false" outlineLevel="0" collapsed="false">
      <c r="A66" s="12"/>
      <c r="B66" s="12"/>
      <c r="C66" s="12"/>
      <c r="D66" s="13"/>
      <c r="E66" s="14" t="str">
        <f aca="false">IF(OR(AH66=0,$D66=""),"",DATE(YEAR(AsOfDate)+IF(DATE(YEAR(AsOfDate),MONTH($D66),DAY($D66))&lt;=AsOfDate,1,0),MONTH($D66),DAY($D66)))</f>
        <v/>
      </c>
      <c r="F66" s="13"/>
      <c r="G66" s="13"/>
      <c r="H66" s="13"/>
      <c r="I66" s="13"/>
      <c r="J66" s="13"/>
      <c r="K66" s="14" t="str">
        <f aca="false">IF(AH66=0,"",DATE(YEAR(AsOfDate)+IF(DATE(YEAR(AsOfDate),MONTH(AI66),DAY(AI66))&lt;=AsOfDate,1,0),MONTH(AI66),DAY(AI66)))</f>
        <v/>
      </c>
      <c r="L66" s="15" t="str">
        <f aca="false">IF(AH66=0,"",ROUND((AsOfDate-AI66)/365.25,1))</f>
        <v/>
      </c>
      <c r="M66" s="16" t="str">
        <f aca="false">IF(AH66=0,"",IF(AsOfDate&lt;AI66,"-",DATEDIF(AI66,AsOfDate,"y")&amp;"y "&amp;DATEDIF(AI66,AsOfDate,"ym")&amp;"m "&amp;DATEDIF(AI66,AsOfDate,"md")&amp;"d"))</f>
        <v/>
      </c>
      <c r="N66" s="17" t="str">
        <f aca="false">IF(AH66=0,"",O66*HoursPerDay)</f>
        <v/>
      </c>
      <c r="O66" s="17" t="str">
        <f aca="false">IF(AH66=0,"",MAX(0,BA66-BN66))</f>
        <v/>
      </c>
      <c r="P66" s="18"/>
      <c r="Q66" s="16" t="str">
        <f aca="false">IF(AH66=0,"",IF(AJ66&lt;2,"",AN66&amp;" to "&amp;AO66&amp;" on "&amp;TEXT(AL66,"dd/mm/yyyy")&amp;IF(AL66&gt;AsOfDate," (future)",IF(AQ66=AR66,"",IF(AR66="None"," - STOPPED accruing",IF(AQ66="None"," - commencement for Bonus Leave"," - pathway changed"))))&amp;IF(AJ66&lt;3,"","; "&amp;AO66&amp;" to "&amp;AP66&amp;" on "&amp;TEXT(AM66,"dd/mm/yyyy")&amp;IF(AM66&gt;AsOfDate," (future)",IF(AR66=AS66,"",IF(AS66="None"," - STOPPED accruing",IF(AR66="None"," - commencement for Bonus Leave"," - pathway changed")))))))</f>
        <v/>
      </c>
      <c r="R66" s="16" t="str">
        <f aca="false">IF(AH66=0,"",IF(AT66="None",IF(O66&gt;0,"No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IF(AH66=0,"",IF(AT66="None","",EDATE(AI66,BC66)))</f>
        <v/>
      </c>
      <c r="T66" s="17" t="str">
        <f aca="false">IF(AH66=0,"",IF(NOT(LH_Ready),"",IF(AI66&gt;PFYDate,0,IF(LH_ColPeriod=0,W66-U66+V66,SUMIFS(INDEX(LH_Data,0,LH_ColAcc),INDEX(LH_Data,0,LH_ColFirst),$A66,INDEX(LH_Data,0,LH_ColSur),$B66,INDEX(LH_Data,0,LH_ColCat),BonusCat,INDEX(LH_Data,0,LH_ColPeriod),LH_OpenLabel)*UnitFactor))))</f>
        <v/>
      </c>
      <c r="U66" s="17" t="str">
        <f aca="false">IF(AH66=0,"",IF(NOT(LH_Ready),"",SUMIFS(INDEX(LH_Data,0,LH_ColAcc),INDEX(LH_Data,0,LH_ColFirst),$A66,INDEX(LH_Data,0,LH_ColSur),$B66,INDEX(LH_Data,0,LH_ColCat),BonusCat,INDEX(LH_Data,0,LH_ColStart),"&gt;="&amp;AI66)*UnitFactor))</f>
        <v/>
      </c>
      <c r="V66" s="17" t="str">
        <f aca="false">IF(AH66=0,"",IF(NOT(LH_Ready),"",SUMIFS(INDEX(LH_Data,0,LH_ColTaken),INDEX(LH_Data,0,LH_ColFirst),$A66,INDEX(LH_Data,0,LH_ColSur),$B66,INDEX(LH_Data,0,LH_ColCat),BonusCat,INDEX(LH_Data,0,LH_ColStart),"&gt;="&amp;AI66)*UnitFactor))</f>
        <v/>
      </c>
      <c r="W66" s="17" t="str">
        <f aca="false">IF(AH66=0,"",IF(NOT(LH_Ready),"",IF(BE66=0,0,INDEX(INDEX(LH_Data,0,LH_ColClose),BE66-1)*UnitFactor)))</f>
        <v/>
      </c>
      <c r="X66" s="17" t="str">
        <f aca="false">IF(AH66=0,"",(MAX(0,BA66-BN66)-MAX(0,BB66-BN66))*HoursPerDay)</f>
        <v/>
      </c>
      <c r="Y66" s="17" t="str">
        <f aca="false">IF(AH66=0,"",IF(NOT(LH_Ready),"",IF(BD66=0,N66,IF(PFYDate&lt;$F66,N66-N(T66)-N(U66),X66-N(U66)))))</f>
        <v/>
      </c>
      <c r="Z66" s="16" t="str">
        <f aca="false">IF(OR(AH66=0,Y66=""),"",IF(Y66&gt;0,"Yes","No"))</f>
        <v/>
      </c>
      <c r="AA66" s="16" t="str">
        <f aca="false">IF(AH66=0,IF(LEN($A66&amp;$B66)=0,"","FIX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month")&amp;IF(BD66=0,";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EH)",""),IF(AT66="None",R66,"Not yet - first day on "&amp;TEXT(S66,"dd/mm/yyyy")))))))))</f>
        <v/>
      </c>
      <c r="AB66" s="17" t="str">
        <f aca="false">IF(OR(AH66=0,T66=""),"",MAX(0,BB66-BN66)*HoursPerDay-T66)</f>
        <v/>
      </c>
      <c r="AC66" s="16" t="str">
        <f aca="false">IF(AH66=0,"",BD66)</f>
        <v/>
      </c>
      <c r="AD66" s="16" t="str">
        <f aca="false">IF(AH66=0,"",TRIM(IF(OR(ISTEXT($F66),ISTEXT($H66),ISTEXT($I66),ISTEXT($G66),ISTEXT($J66),ISTEXT($D66)),"A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J66&gt;=1,IF(AJ66&gt;=3,AP66,IF(AJ66=2,AO66,AN66))&lt;&gt;IF($C66="","",IF(OR(ISNUMBER(SEARCH("full",$C66)),UPPER(TRIM($C66))="FT",UPPER(TRIM($C66))="FTE"),"Full-Time",IF(OR(ISNUMBER(SEARCH("part",$C66)),UPPER(TRIM($C66))="PT",UPPER(TRIM($C66))="PTE"),"Part-Time",IF(OR(ISNUMBER(SEARCH("cas",$C66)),UPPER(TRIM($C66))="CAS"),"Casual","Unknown"))))),"EmploymentType does not match latest start date ("&amp;IF(AJ66&gt;=3,AP66,IF(AJ66=2,AO66,AN66))&amp;"). ","")&amp;IF(AND(AJ66&gt;=1,AK66&lt;&gt;$F66),"Earliest type date should equal StartDate. ","")&amp;IF(AND(AJ66&gt;=2,AK66=AL66),"Two types start on the same date. ","")&amp;IF(AND(OR(ISNUMBER(SEARCH("part",$C66)),UPPER(TRIM($C66))="PT",UPPER(TRIM($C66))="PTE"),$P66=""),"Part-time: enter PT Hrs/Week (blank = 24+). ","")))</f>
        <v/>
      </c>
      <c r="AE66" s="17" t="str">
        <f aca="false">IF(AH66=0,"",O66-MAX(0,BI66-BN66))</f>
        <v/>
      </c>
      <c r="AF66" s="14" t="str">
        <f aca="false">IF(OR(AH66=0,AE66="",N(AE66)=0,BJ66=""),"",EDATE(AI66,BJ66))</f>
        <v/>
      </c>
      <c r="AG66" s="12"/>
      <c r="AH66" s="16" t="n">
        <f aca="false">IF(OR(LEN($A66&amp;$B66)=0,$F66=""),0,1)</f>
        <v>0</v>
      </c>
      <c r="AI66" s="14" t="str">
        <f aca="false">IF(AH66=0,"",IF($J66&lt;&gt;"",$J66,IF(OR(CasualCounts="Yes",COUNT($G66:$I66)=0,COUNT($H66:$I66)=0),$F66,MIN($H66:$I66))))</f>
        <v/>
      </c>
      <c r="AJ66" s="16" t="str">
        <f aca="false">IF(AH66=0,"",COUNT($G66:$I66))</f>
        <v/>
      </c>
      <c r="AK66" s="14" t="str">
        <f aca="false">IF(AH66=0,"",IFERROR(SMALL($G66:$I66,1),""))</f>
        <v/>
      </c>
      <c r="AL66" s="14" t="str">
        <f aca="false">IF(AH66=0,"",IFERROR(SMALL($G66:$I66,2),""))</f>
        <v/>
      </c>
      <c r="AM66" s="14" t="str">
        <f aca="false">IF(AH66=0,"",IFERROR(SMALL($G66:$I66,3),""))</f>
        <v/>
      </c>
      <c r="AN66" s="16" t="str">
        <f aca="false">IF(AH66=0,"",IF(AK66="","",IF(AK66=$H66,"Part-Time",IF(AK66=$I66,"Full-Time","Casual"))))</f>
        <v/>
      </c>
      <c r="AO66" s="16" t="str">
        <f aca="false">IF(AH66=0,"",IF(AL66="","",IF(AL66=$H66,"Part-Time",IF(AL66=$I66,"Full-Time","Casual"))))</f>
        <v/>
      </c>
      <c r="AP66" s="16" t="str">
        <f aca="false">IF(AH66=0,"",IF(AM66="","",IF(AM66=$H66,"Part-Time",IF(AM66=$I66,"Full-Time","Casual"))))</f>
        <v/>
      </c>
      <c r="AQ66" s="16" t="str">
        <f aca="false">IF(AH66=0,"",IF(AJ66=0,IF(OR(ISNUMBER(SEARCH("full",$C66)),UPPER(TRIM($C66))="FT",UPPER(TRIM($C66))="FTE"),"FT",IF(AND(OR(ISNUMBER(SEARCH("part",$C66)),UPPER(TRIM($C66))="PT",UPPER(TRIM($C66))="PTE"),OR($P66="",N($P66)&gt;=PT_MinHours)),"PT","None")),IF(OR(ISNUMBER(SEARCH("full",AN66)),UPPER(TRIM(AN66))="FT",UPPER(TRIM(AN66))="FTE"),"FT",IF(AND(OR(ISNUMBER(SEARCH("part",AN66)),UPPER(TRIM(AN66))="PT",UPPER(TRIM(AN66))="PTE"),OR($P66="",N($P66)&gt;=PT_MinHours)),"PT","None"))))</f>
        <v/>
      </c>
      <c r="AR66" s="16" t="str">
        <f aca="false">IF(AH66=0,"",IF(AJ66&lt;2,"",IF(OR(ISNUMBER(SEARCH("full",AO66)),UPPER(TRIM(AO66))="FT",UPPER(TRIM(AO66))="FTE"),"FT",IF(AND(OR(ISNUMBER(SEARCH("part",AO66)),UPPER(TRIM(AO66))="PT",UPPER(TRIM(AO66))="PTE"),OR($P66="",N($P66)&gt;=PT_MinHours)),"PT","None"))))</f>
        <v/>
      </c>
      <c r="AS66" s="16" t="str">
        <f aca="false">IF(AH66=0,"",IF(AJ66&lt;3,"",IF(OR(ISNUMBER(SEARCH("full",AP66)),UPPER(TRIM(AP66))="FT",UPPER(TRIM(AP66))="FTE"),"FT",IF(AND(OR(ISNUMBER(SEARCH("part",AP66)),UPPER(TRIM(AP66))="PT",UPPER(TRIM(AP66))="PTE"),OR($P66="",N($P66)&gt;=PT_MinHours)),"PT","None"))))</f>
        <v/>
      </c>
      <c r="AT66" s="16" t="str">
        <f aca="false">IF(AH66=0,"",IF(AND(AJ66&gt;=3,AM66&lt;=AsOfDate),AS66,IF(AND(AJ66&gt;=2,AL66&lt;=AsOfDate),AR66,AQ66)))</f>
        <v/>
      </c>
      <c r="AU66" s="16" t="str">
        <f aca="false">IF(AH66=0,"",IF(AsOfDate&lt;AI66,-1,12*(YEAR(AsOfDate)-YEAR(AI66))+MONTH(AsOfDate)-MONTH(AI66)-IF(DAY(AsOfDate)&lt;MIN(DAY(AI66),DAY(EOMONTH(AsOfDate,0))),1,0)))</f>
        <v/>
      </c>
      <c r="AV66" s="16" t="str">
        <f aca="false">IF(AH66=0,"",IF(OR(AJ66&lt;2,AL66&gt;AsOfDate),AU66,IF((AL66-1)&lt;AI66,-1,12*(YEAR((AL66-1))-YEAR(AI66))+MONTH((AL66-1))-MONTH(AI66)-IF(DAY((AL66-1))&lt;MIN(DAY(AI66),DAY(EOMONTH((AL66-1),0))),1,0))))</f>
        <v/>
      </c>
      <c r="AW66" s="16" t="str">
        <f aca="false">IF(AH66=0,"",IF(OR(AJ66&lt;3,AM66&gt;AsOfDate),AU66,IF((AM66-1)&lt;AI66,-1,12*(YEAR((AM66-1))-YEAR(AI66))+MONTH((AM66-1))-MONTH(AI66)-IF(DAY((AM66-1))&lt;MIN(DAY(AI66),DAY(EOMONTH((AM66-1),0))),1,0))))</f>
        <v/>
      </c>
      <c r="AX66" s="16" t="str">
        <f aca="false">IF(AH66=0,"",IF(PFYDate&lt;AI66,-1,12*(YEAR(PFYDate)-YEAR(AI66))+MONTH(PFYDate)-MONTH(AI66)-IF(DAY(PFYDate)&lt;MIN(DAY(AI66),DAY(EOMONTH(PFYDate,0))),1,0)))</f>
        <v/>
      </c>
      <c r="AY66" s="16" t="str">
        <f aca="false">IF(AH66=0,"",IF(OR(AJ66&lt;2,AL66&gt;PFYDate),AX66,IF((AL66-1)&lt;AI66,-1,12*(YEAR((AL66-1))-YEAR(AI66))+MONTH((AL66-1))-MONTH(AI66)-IF(DAY((AL66-1))&lt;MIN(DAY(AI66),DAY(EOMONTH((AL66-1),0))),1,0))))</f>
        <v/>
      </c>
      <c r="AZ66" s="16" t="str">
        <f aca="false">IF(AH66=0,"",IF(OR(AJ66&lt;3,AM66&gt;PFYDate),AX66,IF((AM66-1)&lt;AI66,-1,12*(YEAR((AM66-1))-YEAR(AI66))+MONTH((AM66-1))-MONTH(AI66)-IF(DAY((AM66-1))&lt;MIN(DAY(AI66),DAY(EOMONTH((AM66-1),0))),1,0))))</f>
        <v/>
      </c>
      <c r="BA66" s="16" t="str">
        <f aca="false">IF(AH66=0,"",IF(AQ66="FT",IF(AV66&lt;FT_First,0,IF(AV66&lt;FT_Y5,1+INT((AV66-FT_First)/FT_Int1),FT_PreY5+FT_PerYear*INT((AV66-FT_Y5)/12)+FT_AnnivDays+INT(MOD(AV66-FT_Y5,12)/FT_Int2)-IF(EDATE(AI66,FT_Y5)&lt;PolicyDate,FT_AnnivDays-1,0))),IF(AQ66="PT",IF(AV66&lt;PT_First,0,1+INT((AV66-PT_First)/PT_Int)),0))+IF(AND(AJ66&gt;=2,AL66&lt;=AsOfDate),IF(AR66="FT",IF(AW66&lt;FT_First,0,IF(AW66&lt;FT_Y5,1+INT((AW66-FT_First)/FT_Int1),FT_PreY5+FT_PerYear*INT((AW66-FT_Y5)/12)+FT_AnnivDays+INT(MOD(AW66-FT_Y5,12)/FT_Int2)-IF(EDATE(AI66,FT_Y5)&lt;PolicyDate,FT_AnnivDays-1,0))),IF(AR66="PT",IF(AW66&lt;PT_First,0,1+INT((AW66-PT_First)/PT_Int)),0))-IF(AR66="FT",IF(AV66&lt;FT_First,0,IF(AV66&lt;FT_Y5,1+INT((AV66-FT_First)/FT_Int1),FT_PreY5+FT_PerYear*INT((AV66-FT_Y5)/12)+FT_AnnivDays+INT(MOD(AV66-FT_Y5,12)/FT_Int2)-IF(EDATE(AI66,FT_Y5)&lt;PolicyDate,FT_AnnivDays-1,0))),IF(AR66="PT",IF(AV66&lt;PT_First,0,1+INT((AV66-PT_First)/PT_Int)),0)),0)+IF(AND(AJ66&gt;=3,AM66&lt;=AsOfDate),IF(AS66="FT",IF(AU66&lt;FT_First,0,IF(AU66&lt;FT_Y5,1+INT((AU66-FT_First)/FT_Int1),FT_PreY5+FT_PerYear*INT((AU66-FT_Y5)/12)+FT_AnnivDays+INT(MOD(AU66-FT_Y5,12)/FT_Int2)-IF(EDATE(AI66,FT_Y5)&lt;PolicyDate,FT_AnnivDays-1,0))),IF(AS66="PT",IF(AU66&lt;PT_First,0,1+INT((AU66-PT_First)/PT_Int)),0))-IF(AS66="FT",IF(AW66&lt;FT_First,0,IF(AW66&lt;FT_Y5,1+INT((AW66-FT_First)/FT_Int1),FT_PreY5+FT_PerYear*INT((AW66-FT_Y5)/12)+FT_AnnivDays+INT(MOD(AW66-FT_Y5,12)/FT_Int2)-IF(EDATE(AI66,FT_Y5)&lt;PolicyDate,FT_AnnivDays-1,0))),IF(AS66="PT",IF(AW66&lt;PT_First,0,1+INT((AW66-PT_First)/PT_Int)),0)),0))</f>
        <v/>
      </c>
      <c r="BB66" s="16" t="str">
        <f aca="false">IF(AH66=0,"",IF(AQ66="FT",IF(AY66&lt;FT_First,0,IF(AY66&lt;FT_Y5,1+INT((AY66-FT_First)/FT_Int1),FT_PreY5+FT_PerYear*INT((AY66-FT_Y5)/12)+FT_AnnivDays+INT(MOD(AY66-FT_Y5,12)/FT_Int2)-IF(EDATE(AI66,FT_Y5)&lt;PolicyDate,FT_AnnivDays-1,0))),IF(AQ66="PT",IF(AY66&lt;PT_First,0,1+INT((AY66-PT_First)/PT_Int)),0))+IF(AND(AJ66&gt;=2,AL66&lt;=PFYDate),IF(AR66="FT",IF(AZ66&lt;FT_First,0,IF(AZ66&lt;FT_Y5,1+INT((AZ66-FT_First)/FT_Int1),FT_PreY5+FT_PerYear*INT((AZ66-FT_Y5)/12)+FT_AnnivDays+INT(MOD(AZ66-FT_Y5,12)/FT_Int2)-IF(EDATE(AI66,FT_Y5)&lt;PolicyDate,FT_AnnivDays-1,0))),IF(AR66="PT",IF(AZ66&lt;PT_First,0,1+INT((AZ66-PT_First)/PT_Int)),0))-IF(AR66="FT",IF(AY66&lt;FT_First,0,IF(AY66&lt;FT_Y5,1+INT((AY66-FT_First)/FT_Int1),FT_PreY5+FT_PerYear*INT((AY66-FT_Y5)/12)+FT_AnnivDays+INT(MOD(AY66-FT_Y5,12)/FT_Int2)-IF(EDATE(AI66,FT_Y5)&lt;PolicyDate,FT_AnnivDays-1,0))),IF(AR66="PT",IF(AY66&lt;PT_First,0,1+INT((AY66-PT_First)/PT_Int)),0)),0)+IF(AND(AJ66&gt;=3,AM66&lt;=PFYDate),IF(AS66="FT",IF(AX66&lt;FT_First,0,IF(AX66&lt;FT_Y5,1+INT((AX66-FT_First)/FT_Int1),FT_PreY5+FT_PerYear*INT((AX66-FT_Y5)/12)+FT_AnnivDays+INT(MOD(AX66-FT_Y5,12)/FT_Int2)-IF(EDATE(AI66,FT_Y5)&lt;PolicyDate,FT_AnnivDays-1,0))),IF(AS66="PT",IF(AX66&lt;PT_First,0,1+INT((AX66-PT_First)/PT_Int)),0))-IF(AS66="FT",IF(AZ66&lt;FT_First,0,IF(AZ66&lt;FT_Y5,1+INT((AZ66-FT_First)/FT_Int1),FT_PreY5+FT_PerYear*INT((AZ66-FT_Y5)/12)+FT_AnnivDays+INT(MOD(AZ66-FT_Y5,12)/FT_Int2)-IF(EDATE(AI66,FT_Y5)&lt;PolicyDate,FT_AnnivDays-1,0))),IF(AS66="PT",IF(AZ66&lt;PT_First,0,1+INT((AZ66-PT_First)/PT_Int)),0)),0))</f>
        <v/>
      </c>
      <c r="BC66" s="16" t="str">
        <f aca="false">IF(AH66=0,"",IF(AT66="FT",IF(AU66&lt;FT_First,FT_First,IF(AU66&lt;FT_Y5,MIN(FT_Y5,FT_First+FT_Int1*(INT((AU66-FT_First)/FT_Int1)+1)),FT_Y5+12*INT((AU66-FT_Y5)/12)+FT_Int2*(INT(MOD(AU66-FT_Y5,12)/FT_Int2)+1))),IF(AT66="PT",IF(AU66&lt;PT_First,PT_First,PT_First+PT_Int*(INT((AU66-PT_First)/PT_Int)+1)),"")))</f>
        <v/>
      </c>
      <c r="BD66" s="16" t="str">
        <f aca="false">IF(AH66=0,"",IF(NOT(LH_Ready),0,COUNTIFS(INDEX(LH_Data,0,LH_ColFirst),$A66,INDEX(LH_Data,0,LH_ColSur),$B66,INDEX(LH_Data,0,LH_ColCat),BonusCat)))</f>
        <v/>
      </c>
      <c r="BE66" s="16" t="str">
        <f aca="false">IF(AH66=0,"",IF(OR(NOT(LH_Ready),BD66=0),0,SUMPRODUCT(MAX((INDEX(LH_Data,0,LH_ColFirst)=$A66)*(INDEX(LH_Data,0,LH_ColSur)=$B66)*(INDEX(LH_Data,0,LH_ColCat)=BonusCat)*ROW(LH_Data)))))</f>
        <v/>
      </c>
      <c r="BF66" s="16" t="str">
        <f aca="false">IF(AH66=0,"",IF(EOMONTH(AsOfDate,-1)&lt;AI66,-1,12*(YEAR(EOMONTH(AsOfDate,-1))-YEAR(AI66))+MONTH(EOMONTH(AsOfDate,-1))-MONTH(AI66)-IF(DAY(EOMONTH(AsOfDate,-1))&lt;MIN(DAY(AI66),DAY(EOMONTH(EOMONTH(AsOfDate,-1),0))),1,0)))</f>
        <v/>
      </c>
      <c r="BG66" s="16" t="str">
        <f aca="false">IF(AH66=0,"",IF(OR(AJ66&lt;2,AL66&gt;EOMONTH(AsOfDate,-1)),BF66,IF((AL66-1)&lt;AI66,-1,12*(YEAR((AL66-1))-YEAR(AI66))+MONTH((AL66-1))-MONTH(AI66)-IF(DAY((AL66-1))&lt;MIN(DAY(AI66),DAY(EOMONTH((AL66-1),0))),1,0))))</f>
        <v/>
      </c>
      <c r="BH66" s="16" t="str">
        <f aca="false">IF(AH66=0,"",IF(OR(AJ66&lt;3,AM66&gt;EOMONTH(AsOfDate,-1)),BF66,IF((AM66-1)&lt;AI66,-1,12*(YEAR((AM66-1))-YEAR(AI66))+MONTH((AM66-1))-MONTH(AI66)-IF(DAY((AM66-1))&lt;MIN(DAY(AI66),DAY(EOMONTH((AM66-1),0))),1,0))))</f>
        <v/>
      </c>
      <c r="BI66" s="16" t="str">
        <f aca="false">IF(AH66=0,"",IF(AQ66="FT",IF(BG66&lt;FT_First,0,IF(BG66&lt;FT_Y5,1+INT((BG66-FT_First)/FT_Int1),FT_PreY5+FT_PerYear*INT((BG66-FT_Y5)/12)+FT_AnnivDays+INT(MOD(BG66-FT_Y5,12)/FT_Int2)-IF(EDATE(AI66,FT_Y5)&lt;PolicyDate,FT_AnnivDays-1,0))),IF(AQ66="PT",IF(BG66&lt;PT_First,0,1+INT((BG66-PT_First)/PT_Int)),0))+IF(AND(AJ66&gt;=2,AL66&lt;=EOMONTH(AsOfDate,-1)),IF(AR66="FT",IF(BH66&lt;FT_First,0,IF(BH66&lt;FT_Y5,1+INT((BH66-FT_First)/FT_Int1),FT_PreY5+FT_PerYear*INT((BH66-FT_Y5)/12)+FT_AnnivDays+INT(MOD(BH66-FT_Y5,12)/FT_Int2)-IF(EDATE(AI66,FT_Y5)&lt;PolicyDate,FT_AnnivDays-1,0))),IF(AR66="PT",IF(BH66&lt;PT_First,0,1+INT((BH66-PT_First)/PT_Int)),0))-IF(AR66="FT",IF(BG66&lt;FT_First,0,IF(BG66&lt;FT_Y5,1+INT((BG66-FT_First)/FT_Int1),FT_PreY5+FT_PerYear*INT((BG66-FT_Y5)/12)+FT_AnnivDays+INT(MOD(BG66-FT_Y5,12)/FT_Int2)-IF(EDATE(AI66,FT_Y5)&lt;PolicyDate,FT_AnnivDays-1,0))),IF(AR66="PT",IF(BG66&lt;PT_First,0,1+INT((BG66-PT_First)/PT_Int)),0)),0)+IF(AND(AJ66&gt;=3,AM66&lt;=EOMONTH(AsOfDate,-1)),IF(AS66="FT",IF(BF66&lt;FT_First,0,IF(BF66&lt;FT_Y5,1+INT((BF66-FT_First)/FT_Int1),FT_PreY5+FT_PerYear*INT((BF66-FT_Y5)/12)+FT_AnnivDays+INT(MOD(BF66-FT_Y5,12)/FT_Int2)-IF(EDATE(AI66,FT_Y5)&lt;PolicyDate,FT_AnnivDays-1,0))),IF(AS66="PT",IF(BF66&lt;PT_First,0,1+INT((BF66-PT_First)/PT_Int)),0))-IF(AS66="FT",IF(BH66&lt;FT_First,0,IF(BH66&lt;FT_Y5,1+INT((BH66-FT_First)/FT_Int1),FT_PreY5+FT_PerYear*INT((BH66-FT_Y5)/12)+FT_AnnivDays+INT(MOD(BH66-FT_Y5,12)/FT_Int2)-IF(EDATE(AI66,FT_Y5)&lt;PolicyDate,FT_AnnivDays-1,0))),IF(AS66="PT",IF(BH66&lt;PT_First,0,1+INT((BH66-PT_First)/PT_Int)),0)),0))</f>
        <v/>
      </c>
      <c r="BJ66" s="16" t="str">
        <f aca="false">IF(AH66=0,"",IF(AT66="FT",IF(AU66&lt;FT_First,"",IF(AU66&lt;FT_Y5,FT_First+FT_Int1*INT((AU66-FT_First)/FT_Int1),FT_Y5+FT_Int2*INT((AU66-FT_Y5)/FT_Int2))),IF(AT66="PT",IF(AU66&lt;PT_First,"",PT_First+PT_Int*INT((AU66-PT_First)/PT_Int)),"")))</f>
        <v/>
      </c>
      <c r="BK66" s="16" t="str">
        <f aca="false">IF(AH66=0,"",IF((SchemeStart-1)&lt;AI66,-1,12*(YEAR((SchemeStart-1))-YEAR(AI66))+MONTH((SchemeStart-1))-MONTH(AI66)-IF(DAY((SchemeStart-1))&lt;MIN(DAY(AI66),DAY(EOMONTH((SchemeStart-1),0))),1,0)))</f>
        <v/>
      </c>
      <c r="BL66" s="16" t="str">
        <f aca="false">IF(AH66=0,"",IF(OR(AJ66&lt;2,AL66&gt;(SchemeStart-1)),BK66,IF((AL66-1)&lt;AI66,-1,12*(YEAR((AL66-1))-YEAR(AI66))+MONTH((AL66-1))-MONTH(AI66)-IF(DAY((AL66-1))&lt;MIN(DAY(AI66),DAY(EOMONTH((AL66-1),0))),1,0))))</f>
        <v/>
      </c>
      <c r="BM66" s="16" t="str">
        <f aca="false">IF(AH66=0,"",IF(OR(AJ66&lt;3,AM66&gt;(SchemeStart-1)),BK66,IF((AM66-1)&lt;AI66,-1,12*(YEAR((AM66-1))-YEAR(AI66))+MONTH((AM66-1))-MONTH(AI66)-IF(DAY((AM66-1))&lt;MIN(DAY(AI66),DAY(EOMONTH((AM66-1),0))),1,0))))</f>
        <v/>
      </c>
      <c r="BN66" s="16" t="str">
        <f aca="false">IF(AH66=0,"",IF(AQ66="FT",IF(BL66&lt;FT_First,0,IF(BL66&lt;FT_Y5,1+INT((BL66-FT_First)/FT_Int1),FT_PreY5+FT_PerYear*INT((BL66-FT_Y5)/12)+FT_AnnivDays+INT(MOD(BL66-FT_Y5,12)/FT_Int2)-IF(EDATE(AI66,FT_Y5)&lt;PolicyDate,FT_AnnivDays-1,0))),IF(AQ66="PT",IF(BL66&lt;PT_First,0,1+INT((BL66-PT_First)/PT_Int)),0))+IF(AND(AJ66&gt;=2,AL66&lt;=(SchemeStart-1)),IF(AR66="FT",IF(BM66&lt;FT_First,0,IF(BM66&lt;FT_Y5,1+INT((BM66-FT_First)/FT_Int1),FT_PreY5+FT_PerYear*INT((BM66-FT_Y5)/12)+FT_AnnivDays+INT(MOD(BM66-FT_Y5,12)/FT_Int2)-IF(EDATE(AI66,FT_Y5)&lt;PolicyDate,FT_AnnivDays-1,0))),IF(AR66="PT",IF(BM66&lt;PT_First,0,1+INT((BM66-PT_First)/PT_Int)),0))-IF(AR66="FT",IF(BL66&lt;FT_First,0,IF(BL66&lt;FT_Y5,1+INT((BL66-FT_First)/FT_Int1),FT_PreY5+FT_PerYear*INT((BL66-FT_Y5)/12)+FT_AnnivDays+INT(MOD(BL66-FT_Y5,12)/FT_Int2)-IF(EDATE(AI66,FT_Y5)&lt;PolicyDate,FT_AnnivDays-1,0))),IF(AR66="PT",IF(BL66&lt;PT_First,0,1+INT((BL66-PT_First)/PT_Int)),0)),0)+IF(AND(AJ66&gt;=3,AM66&lt;=(SchemeStart-1)),IF(AS66="FT",IF(BK66&lt;FT_First,0,IF(BK66&lt;FT_Y5,1+INT((BK66-FT_First)/FT_Int1),FT_PreY5+FT_PerYear*INT((BK66-FT_Y5)/12)+FT_AnnivDays+INT(MOD(BK66-FT_Y5,12)/FT_Int2)-IF(EDATE(AI66,FT_Y5)&lt;PolicyDate,FT_AnnivDays-1,0))),IF(AS66="PT",IF(BK66&lt;PT_First,0,1+INT((BK66-PT_First)/PT_Int)),0))-IF(AS66="FT",IF(BM66&lt;FT_First,0,IF(BM66&lt;FT_Y5,1+INT((BM66-FT_First)/FT_Int1),FT_PreY5+FT_PerYear*INT((BM66-FT_Y5)/12)+FT_AnnivDays+INT(MOD(BM66-FT_Y5,12)/FT_Int2)-IF(EDATE(AI66,FT_Y5)&lt;PolicyDate,FT_AnnivDays-1,0))),IF(AS66="PT",IF(BM66&lt;PT_First,0,1+INT((BM66-PT_First)/PT_Int)),0)),0))</f>
        <v/>
      </c>
      <c r="BO66" s="0" t="str">
        <f aca="false">IF(LEN($A66&amp;$B66)=0,"",$A66&amp;" "&amp;$B66)</f>
        <v/>
      </c>
    </row>
    <row r="67" customFormat="false" ht="15" hidden="false" customHeight="false" outlineLevel="0" collapsed="false">
      <c r="A67" s="12"/>
      <c r="B67" s="12"/>
      <c r="C67" s="12"/>
      <c r="D67" s="13"/>
      <c r="E67" s="14" t="str">
        <f aca="false">IF(OR(AH67=0,$D67=""),"",DATE(YEAR(AsOfDate)+IF(DATE(YEAR(AsOfDate),MONTH($D67),DAY($D67))&lt;=AsOfDate,1,0),MONTH($D67),DAY($D67)))</f>
        <v/>
      </c>
      <c r="F67" s="13"/>
      <c r="G67" s="13"/>
      <c r="H67" s="13"/>
      <c r="I67" s="13"/>
      <c r="J67" s="13"/>
      <c r="K67" s="14" t="str">
        <f aca="false">IF(AH67=0,"",DATE(YEAR(AsOfDate)+IF(DATE(YEAR(AsOfDate),MONTH(AI67),DAY(AI67))&lt;=AsOfDate,1,0),MONTH(AI67),DAY(AI67)))</f>
        <v/>
      </c>
      <c r="L67" s="15" t="str">
        <f aca="false">IF(AH67=0,"",ROUND((AsOfDate-AI67)/365.25,1))</f>
        <v/>
      </c>
      <c r="M67" s="16" t="str">
        <f aca="false">IF(AH67=0,"",IF(AsOfDate&lt;AI67,"-",DATEDIF(AI67,AsOfDate,"y")&amp;"y "&amp;DATEDIF(AI67,AsOfDate,"ym")&amp;"m "&amp;DATEDIF(AI67,AsOfDate,"md")&amp;"d"))</f>
        <v/>
      </c>
      <c r="N67" s="17" t="str">
        <f aca="false">IF(AH67=0,"",O67*HoursPerDay)</f>
        <v/>
      </c>
      <c r="O67" s="17" t="str">
        <f aca="false">IF(AH67=0,"",MAX(0,BA67-BN67))</f>
        <v/>
      </c>
      <c r="P67" s="18"/>
      <c r="Q67" s="16" t="str">
        <f aca="false">IF(AH67=0,"",IF(AJ67&lt;2,"",AN67&amp;" to "&amp;AO67&amp;" on "&amp;TEXT(AL67,"dd/mm/yyyy")&amp;IF(AL67&gt;AsOfDate," (future)",IF(AQ67=AR67,"",IF(AR67="None"," - STOPPED accruing",IF(AQ67="None"," - commencement for Bonus Leave"," - pathway changed"))))&amp;IF(AJ67&lt;3,"","; "&amp;AO67&amp;" to "&amp;AP67&amp;" on "&amp;TEXT(AM67,"dd/mm/yyyy")&amp;IF(AM67&gt;AsOfDate," (future)",IF(AR67=AS67,"",IF(AS67="None"," - STOPPED accruing",IF(AR67="None"," - commencement for Bonus Leave"," - pathway changed")))))))</f>
        <v/>
      </c>
      <c r="R67" s="16" t="str">
        <f aca="false">IF(AH67=0,"",IF(AT67="None",IF(O67&gt;0,"No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IF(AH67=0,"",IF(AT67="None","",EDATE(AI67,BC67)))</f>
        <v/>
      </c>
      <c r="T67" s="17" t="str">
        <f aca="false">IF(AH67=0,"",IF(NOT(LH_Ready),"",IF(AI67&gt;PFYDate,0,IF(LH_ColPeriod=0,W67-U67+V67,SUMIFS(INDEX(LH_Data,0,LH_ColAcc),INDEX(LH_Data,0,LH_ColFirst),$A67,INDEX(LH_Data,0,LH_ColSur),$B67,INDEX(LH_Data,0,LH_ColCat),BonusCat,INDEX(LH_Data,0,LH_ColPeriod),LH_OpenLabel)*UnitFactor))))</f>
        <v/>
      </c>
      <c r="U67" s="17" t="str">
        <f aca="false">IF(AH67=0,"",IF(NOT(LH_Ready),"",SUMIFS(INDEX(LH_Data,0,LH_ColAcc),INDEX(LH_Data,0,LH_ColFirst),$A67,INDEX(LH_Data,0,LH_ColSur),$B67,INDEX(LH_Data,0,LH_ColCat),BonusCat,INDEX(LH_Data,0,LH_ColStart),"&gt;="&amp;AI67)*UnitFactor))</f>
        <v/>
      </c>
      <c r="V67" s="17" t="str">
        <f aca="false">IF(AH67=0,"",IF(NOT(LH_Ready),"",SUMIFS(INDEX(LH_Data,0,LH_ColTaken),INDEX(LH_Data,0,LH_ColFirst),$A67,INDEX(LH_Data,0,LH_ColSur),$B67,INDEX(LH_Data,0,LH_ColCat),BonusCat,INDEX(LH_Data,0,LH_ColStart),"&gt;="&amp;AI67)*UnitFactor))</f>
        <v/>
      </c>
      <c r="W67" s="17" t="str">
        <f aca="false">IF(AH67=0,"",IF(NOT(LH_Ready),"",IF(BE67=0,0,INDEX(INDEX(LH_Data,0,LH_ColClose),BE67-1)*UnitFactor)))</f>
        <v/>
      </c>
      <c r="X67" s="17" t="str">
        <f aca="false">IF(AH67=0,"",(MAX(0,BA67-BN67)-MAX(0,BB67-BN67))*HoursPerDay)</f>
        <v/>
      </c>
      <c r="Y67" s="17" t="str">
        <f aca="false">IF(AH67=0,"",IF(NOT(LH_Ready),"",IF(BD67=0,N67,IF(PFYDate&lt;$F67,N67-N(T67)-N(U67),X67-N(U67)))))</f>
        <v/>
      </c>
      <c r="Z67" s="16" t="str">
        <f aca="false">IF(OR(AH67=0,Y67=""),"",IF(Y67&gt;0,"Yes","No"))</f>
        <v/>
      </c>
      <c r="AA67" s="16" t="str">
        <f aca="false">IF(AH67=0,IF(LEN($A67&amp;$B67)=0,"","FIX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month")&amp;IF(BD67=0,";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EH)",""),IF(AT67="None",R67,"Not yet - first day on "&amp;TEXT(S67,"dd/mm/yyyy")))))))))</f>
        <v/>
      </c>
      <c r="AB67" s="17" t="str">
        <f aca="false">IF(OR(AH67=0,T67=""),"",MAX(0,BB67-BN67)*HoursPerDay-T67)</f>
        <v/>
      </c>
      <c r="AC67" s="16" t="str">
        <f aca="false">IF(AH67=0,"",BD67)</f>
        <v/>
      </c>
      <c r="AD67" s="16" t="str">
        <f aca="false">IF(AH67=0,"",TRIM(IF(OR(ISTEXT($F67),ISTEXT($H67),ISTEXT($I67),ISTEXT($G67),ISTEXT($J67),ISTEXT($D67)),"A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J67&gt;=1,IF(AJ67&gt;=3,AP67,IF(AJ67=2,AO67,AN67))&lt;&gt;IF($C67="","",IF(OR(ISNUMBER(SEARCH("full",$C67)),UPPER(TRIM($C67))="FT",UPPER(TRIM($C67))="FTE"),"Full-Time",IF(OR(ISNUMBER(SEARCH("part",$C67)),UPPER(TRIM($C67))="PT",UPPER(TRIM($C67))="PTE"),"Part-Time",IF(OR(ISNUMBER(SEARCH("cas",$C67)),UPPER(TRIM($C67))="CAS"),"Casual","Unknown"))))),"EmploymentType does not match latest start date ("&amp;IF(AJ67&gt;=3,AP67,IF(AJ67=2,AO67,AN67))&amp;"). ","")&amp;IF(AND(AJ67&gt;=1,AK67&lt;&gt;$F67),"Earliest type date should equal StartDate. ","")&amp;IF(AND(AJ67&gt;=2,AK67=AL67),"Two types start on the same date. ","")&amp;IF(AND(OR(ISNUMBER(SEARCH("part",$C67)),UPPER(TRIM($C67))="PT",UPPER(TRIM($C67))="PTE"),$P67=""),"Part-time: enter PT Hrs/Week (blank = 24+). ","")))</f>
        <v/>
      </c>
      <c r="AE67" s="17" t="str">
        <f aca="false">IF(AH67=0,"",O67-MAX(0,BI67-BN67))</f>
        <v/>
      </c>
      <c r="AF67" s="14" t="str">
        <f aca="false">IF(OR(AH67=0,AE67="",N(AE67)=0,BJ67=""),"",EDATE(AI67,BJ67))</f>
        <v/>
      </c>
      <c r="AG67" s="12"/>
      <c r="AH67" s="16" t="n">
        <f aca="false">IF(OR(LEN($A67&amp;$B67)=0,$F67=""),0,1)</f>
        <v>0</v>
      </c>
      <c r="AI67" s="14" t="str">
        <f aca="false">IF(AH67=0,"",IF($J67&lt;&gt;"",$J67,IF(OR(CasualCounts="Yes",COUNT($G67:$I67)=0,COUNT($H67:$I67)=0),$F67,MIN($H67:$I67))))</f>
        <v/>
      </c>
      <c r="AJ67" s="16" t="str">
        <f aca="false">IF(AH67=0,"",COUNT($G67:$I67))</f>
        <v/>
      </c>
      <c r="AK67" s="14" t="str">
        <f aca="false">IF(AH67=0,"",IFERROR(SMALL($G67:$I67,1),""))</f>
        <v/>
      </c>
      <c r="AL67" s="14" t="str">
        <f aca="false">IF(AH67=0,"",IFERROR(SMALL($G67:$I67,2),""))</f>
        <v/>
      </c>
      <c r="AM67" s="14" t="str">
        <f aca="false">IF(AH67=0,"",IFERROR(SMALL($G67:$I67,3),""))</f>
        <v/>
      </c>
      <c r="AN67" s="16" t="str">
        <f aca="false">IF(AH67=0,"",IF(AK67="","",IF(AK67=$H67,"Part-Time",IF(AK67=$I67,"Full-Time","Casual"))))</f>
        <v/>
      </c>
      <c r="AO67" s="16" t="str">
        <f aca="false">IF(AH67=0,"",IF(AL67="","",IF(AL67=$H67,"Part-Time",IF(AL67=$I67,"Full-Time","Casual"))))</f>
        <v/>
      </c>
      <c r="AP67" s="16" t="str">
        <f aca="false">IF(AH67=0,"",IF(AM67="","",IF(AM67=$H67,"Part-Time",IF(AM67=$I67,"Full-Time","Casual"))))</f>
        <v/>
      </c>
      <c r="AQ67" s="16" t="str">
        <f aca="false">IF(AH67=0,"",IF(AJ67=0,IF(OR(ISNUMBER(SEARCH("full",$C67)),UPPER(TRIM($C67))="FT",UPPER(TRIM($C67))="FTE"),"FT",IF(AND(OR(ISNUMBER(SEARCH("part",$C67)),UPPER(TRIM($C67))="PT",UPPER(TRIM($C67))="PTE"),OR($P67="",N($P67)&gt;=PT_MinHours)),"PT","None")),IF(OR(ISNUMBER(SEARCH("full",AN67)),UPPER(TRIM(AN67))="FT",UPPER(TRIM(AN67))="FTE"),"FT",IF(AND(OR(ISNUMBER(SEARCH("part",AN67)),UPPER(TRIM(AN67))="PT",UPPER(TRIM(AN67))="PTE"),OR($P67="",N($P67)&gt;=PT_MinHours)),"PT","None"))))</f>
        <v/>
      </c>
      <c r="AR67" s="16" t="str">
        <f aca="false">IF(AH67=0,"",IF(AJ67&lt;2,"",IF(OR(ISNUMBER(SEARCH("full",AO67)),UPPER(TRIM(AO67))="FT",UPPER(TRIM(AO67))="FTE"),"FT",IF(AND(OR(ISNUMBER(SEARCH("part",AO67)),UPPER(TRIM(AO67))="PT",UPPER(TRIM(AO67))="PTE"),OR($P67="",N($P67)&gt;=PT_MinHours)),"PT","None"))))</f>
        <v/>
      </c>
      <c r="AS67" s="16" t="str">
        <f aca="false">IF(AH67=0,"",IF(AJ67&lt;3,"",IF(OR(ISNUMBER(SEARCH("full",AP67)),UPPER(TRIM(AP67))="FT",UPPER(TRIM(AP67))="FTE"),"FT",IF(AND(OR(ISNUMBER(SEARCH("part",AP67)),UPPER(TRIM(AP67))="PT",UPPER(TRIM(AP67))="PTE"),OR($P67="",N($P67)&gt;=PT_MinHours)),"PT","None"))))</f>
        <v/>
      </c>
      <c r="AT67" s="16" t="str">
        <f aca="false">IF(AH67=0,"",IF(AND(AJ67&gt;=3,AM67&lt;=AsOfDate),AS67,IF(AND(AJ67&gt;=2,AL67&lt;=AsOfDate),AR67,AQ67)))</f>
        <v/>
      </c>
      <c r="AU67" s="16" t="str">
        <f aca="false">IF(AH67=0,"",IF(AsOfDate&lt;AI67,-1,12*(YEAR(AsOfDate)-YEAR(AI67))+MONTH(AsOfDate)-MONTH(AI67)-IF(DAY(AsOfDate)&lt;MIN(DAY(AI67),DAY(EOMONTH(AsOfDate,0))),1,0)))</f>
        <v/>
      </c>
      <c r="AV67" s="16" t="str">
        <f aca="false">IF(AH67=0,"",IF(OR(AJ67&lt;2,AL67&gt;AsOfDate),AU67,IF((AL67-1)&lt;AI67,-1,12*(YEAR((AL67-1))-YEAR(AI67))+MONTH((AL67-1))-MONTH(AI67)-IF(DAY((AL67-1))&lt;MIN(DAY(AI67),DAY(EOMONTH((AL67-1),0))),1,0))))</f>
        <v/>
      </c>
      <c r="AW67" s="16" t="str">
        <f aca="false">IF(AH67=0,"",IF(OR(AJ67&lt;3,AM67&gt;AsOfDate),AU67,IF((AM67-1)&lt;AI67,-1,12*(YEAR((AM67-1))-YEAR(AI67))+MONTH((AM67-1))-MONTH(AI67)-IF(DAY((AM67-1))&lt;MIN(DAY(AI67),DAY(EOMONTH((AM67-1),0))),1,0))))</f>
        <v/>
      </c>
      <c r="AX67" s="16" t="str">
        <f aca="false">IF(AH67=0,"",IF(PFYDate&lt;AI67,-1,12*(YEAR(PFYDate)-YEAR(AI67))+MONTH(PFYDate)-MONTH(AI67)-IF(DAY(PFYDate)&lt;MIN(DAY(AI67),DAY(EOMONTH(PFYDate,0))),1,0)))</f>
        <v/>
      </c>
      <c r="AY67" s="16" t="str">
        <f aca="false">IF(AH67=0,"",IF(OR(AJ67&lt;2,AL67&gt;PFYDate),AX67,IF((AL67-1)&lt;AI67,-1,12*(YEAR((AL67-1))-YEAR(AI67))+MONTH((AL67-1))-MONTH(AI67)-IF(DAY((AL67-1))&lt;MIN(DAY(AI67),DAY(EOMONTH((AL67-1),0))),1,0))))</f>
        <v/>
      </c>
      <c r="AZ67" s="16" t="str">
        <f aca="false">IF(AH67=0,"",IF(OR(AJ67&lt;3,AM67&gt;PFYDate),AX67,IF((AM67-1)&lt;AI67,-1,12*(YEAR((AM67-1))-YEAR(AI67))+MONTH((AM67-1))-MONTH(AI67)-IF(DAY((AM67-1))&lt;MIN(DAY(AI67),DAY(EOMONTH((AM67-1),0))),1,0))))</f>
        <v/>
      </c>
      <c r="BA67" s="16" t="str">
        <f aca="false">IF(AH67=0,"",IF(AQ67="FT",IF(AV67&lt;FT_First,0,IF(AV67&lt;FT_Y5,1+INT((AV67-FT_First)/FT_Int1),FT_PreY5+FT_PerYear*INT((AV67-FT_Y5)/12)+FT_AnnivDays+INT(MOD(AV67-FT_Y5,12)/FT_Int2)-IF(EDATE(AI67,FT_Y5)&lt;PolicyDate,FT_AnnivDays-1,0))),IF(AQ67="PT",IF(AV67&lt;PT_First,0,1+INT((AV67-PT_First)/PT_Int)),0))+IF(AND(AJ67&gt;=2,AL67&lt;=AsOfDate),IF(AR67="FT",IF(AW67&lt;FT_First,0,IF(AW67&lt;FT_Y5,1+INT((AW67-FT_First)/FT_Int1),FT_PreY5+FT_PerYear*INT((AW67-FT_Y5)/12)+FT_AnnivDays+INT(MOD(AW67-FT_Y5,12)/FT_Int2)-IF(EDATE(AI67,FT_Y5)&lt;PolicyDate,FT_AnnivDays-1,0))),IF(AR67="PT",IF(AW67&lt;PT_First,0,1+INT((AW67-PT_First)/PT_Int)),0))-IF(AR67="FT",IF(AV67&lt;FT_First,0,IF(AV67&lt;FT_Y5,1+INT((AV67-FT_First)/FT_Int1),FT_PreY5+FT_PerYear*INT((AV67-FT_Y5)/12)+FT_AnnivDays+INT(MOD(AV67-FT_Y5,12)/FT_Int2)-IF(EDATE(AI67,FT_Y5)&lt;PolicyDate,FT_AnnivDays-1,0))),IF(AR67="PT",IF(AV67&lt;PT_First,0,1+INT((AV67-PT_First)/PT_Int)),0)),0)+IF(AND(AJ67&gt;=3,AM67&lt;=AsOfDate),IF(AS67="FT",IF(AU67&lt;FT_First,0,IF(AU67&lt;FT_Y5,1+INT((AU67-FT_First)/FT_Int1),FT_PreY5+FT_PerYear*INT((AU67-FT_Y5)/12)+FT_AnnivDays+INT(MOD(AU67-FT_Y5,12)/FT_Int2)-IF(EDATE(AI67,FT_Y5)&lt;PolicyDate,FT_AnnivDays-1,0))),IF(AS67="PT",IF(AU67&lt;PT_First,0,1+INT((AU67-PT_First)/PT_Int)),0))-IF(AS67="FT",IF(AW67&lt;FT_First,0,IF(AW67&lt;FT_Y5,1+INT((AW67-FT_First)/FT_Int1),FT_PreY5+FT_PerYear*INT((AW67-FT_Y5)/12)+FT_AnnivDays+INT(MOD(AW67-FT_Y5,12)/FT_Int2)-IF(EDATE(AI67,FT_Y5)&lt;PolicyDate,FT_AnnivDays-1,0))),IF(AS67="PT",IF(AW67&lt;PT_First,0,1+INT((AW67-PT_First)/PT_Int)),0)),0))</f>
        <v/>
      </c>
      <c r="BB67" s="16" t="str">
        <f aca="false">IF(AH67=0,"",IF(AQ67="FT",IF(AY67&lt;FT_First,0,IF(AY67&lt;FT_Y5,1+INT((AY67-FT_First)/FT_Int1),FT_PreY5+FT_PerYear*INT((AY67-FT_Y5)/12)+FT_AnnivDays+INT(MOD(AY67-FT_Y5,12)/FT_Int2)-IF(EDATE(AI67,FT_Y5)&lt;PolicyDate,FT_AnnivDays-1,0))),IF(AQ67="PT",IF(AY67&lt;PT_First,0,1+INT((AY67-PT_First)/PT_Int)),0))+IF(AND(AJ67&gt;=2,AL67&lt;=PFYDate),IF(AR67="FT",IF(AZ67&lt;FT_First,0,IF(AZ67&lt;FT_Y5,1+INT((AZ67-FT_First)/FT_Int1),FT_PreY5+FT_PerYear*INT((AZ67-FT_Y5)/12)+FT_AnnivDays+INT(MOD(AZ67-FT_Y5,12)/FT_Int2)-IF(EDATE(AI67,FT_Y5)&lt;PolicyDate,FT_AnnivDays-1,0))),IF(AR67="PT",IF(AZ67&lt;PT_First,0,1+INT((AZ67-PT_First)/PT_Int)),0))-IF(AR67="FT",IF(AY67&lt;FT_First,0,IF(AY67&lt;FT_Y5,1+INT((AY67-FT_First)/FT_Int1),FT_PreY5+FT_PerYear*INT((AY67-FT_Y5)/12)+FT_AnnivDays+INT(MOD(AY67-FT_Y5,12)/FT_Int2)-IF(EDATE(AI67,FT_Y5)&lt;PolicyDate,FT_AnnivDays-1,0))),IF(AR67="PT",IF(AY67&lt;PT_First,0,1+INT((AY67-PT_First)/PT_Int)),0)),0)+IF(AND(AJ67&gt;=3,AM67&lt;=PFYDate),IF(AS67="FT",IF(AX67&lt;FT_First,0,IF(AX67&lt;FT_Y5,1+INT((AX67-FT_First)/FT_Int1),FT_PreY5+FT_PerYear*INT((AX67-FT_Y5)/12)+FT_AnnivDays+INT(MOD(AX67-FT_Y5,12)/FT_Int2)-IF(EDATE(AI67,FT_Y5)&lt;PolicyDate,FT_AnnivDays-1,0))),IF(AS67="PT",IF(AX67&lt;PT_First,0,1+INT((AX67-PT_First)/PT_Int)),0))-IF(AS67="FT",IF(AZ67&lt;FT_First,0,IF(AZ67&lt;FT_Y5,1+INT((AZ67-FT_First)/FT_Int1),FT_PreY5+FT_PerYear*INT((AZ67-FT_Y5)/12)+FT_AnnivDays+INT(MOD(AZ67-FT_Y5,12)/FT_Int2)-IF(EDATE(AI67,FT_Y5)&lt;PolicyDate,FT_AnnivDays-1,0))),IF(AS67="PT",IF(AZ67&lt;PT_First,0,1+INT((AZ67-PT_First)/PT_Int)),0)),0))</f>
        <v/>
      </c>
      <c r="BC67" s="16" t="str">
        <f aca="false">IF(AH67=0,"",IF(AT67="FT",IF(AU67&lt;FT_First,FT_First,IF(AU67&lt;FT_Y5,MIN(FT_Y5,FT_First+FT_Int1*(INT((AU67-FT_First)/FT_Int1)+1)),FT_Y5+12*INT((AU67-FT_Y5)/12)+FT_Int2*(INT(MOD(AU67-FT_Y5,12)/FT_Int2)+1))),IF(AT67="PT",IF(AU67&lt;PT_First,PT_First,PT_First+PT_Int*(INT((AU67-PT_First)/PT_Int)+1)),"")))</f>
        <v/>
      </c>
      <c r="BD67" s="16" t="str">
        <f aca="false">IF(AH67=0,"",IF(NOT(LH_Ready),0,COUNTIFS(INDEX(LH_Data,0,LH_ColFirst),$A67,INDEX(LH_Data,0,LH_ColSur),$B67,INDEX(LH_Data,0,LH_ColCat),BonusCat)))</f>
        <v/>
      </c>
      <c r="BE67" s="16" t="str">
        <f aca="false">IF(AH67=0,"",IF(OR(NOT(LH_Ready),BD67=0),0,SUMPRODUCT(MAX((INDEX(LH_Data,0,LH_ColFirst)=$A67)*(INDEX(LH_Data,0,LH_ColSur)=$B67)*(INDEX(LH_Data,0,LH_ColCat)=BonusCat)*ROW(LH_Data)))))</f>
        <v/>
      </c>
      <c r="BF67" s="16" t="str">
        <f aca="false">IF(AH67=0,"",IF(EOMONTH(AsOfDate,-1)&lt;AI67,-1,12*(YEAR(EOMONTH(AsOfDate,-1))-YEAR(AI67))+MONTH(EOMONTH(AsOfDate,-1))-MONTH(AI67)-IF(DAY(EOMONTH(AsOfDate,-1))&lt;MIN(DAY(AI67),DAY(EOMONTH(EOMONTH(AsOfDate,-1),0))),1,0)))</f>
        <v/>
      </c>
      <c r="BG67" s="16" t="str">
        <f aca="false">IF(AH67=0,"",IF(OR(AJ67&lt;2,AL67&gt;EOMONTH(AsOfDate,-1)),BF67,IF((AL67-1)&lt;AI67,-1,12*(YEAR((AL67-1))-YEAR(AI67))+MONTH((AL67-1))-MONTH(AI67)-IF(DAY((AL67-1))&lt;MIN(DAY(AI67),DAY(EOMONTH((AL67-1),0))),1,0))))</f>
        <v/>
      </c>
      <c r="BH67" s="16" t="str">
        <f aca="false">IF(AH67=0,"",IF(OR(AJ67&lt;3,AM67&gt;EOMONTH(AsOfDate,-1)),BF67,IF((AM67-1)&lt;AI67,-1,12*(YEAR((AM67-1))-YEAR(AI67))+MONTH((AM67-1))-MONTH(AI67)-IF(DAY((AM67-1))&lt;MIN(DAY(AI67),DAY(EOMONTH((AM67-1),0))),1,0))))</f>
        <v/>
      </c>
      <c r="BI67" s="16" t="str">
        <f aca="false">IF(AH67=0,"",IF(AQ67="FT",IF(BG67&lt;FT_First,0,IF(BG67&lt;FT_Y5,1+INT((BG67-FT_First)/FT_Int1),FT_PreY5+FT_PerYear*INT((BG67-FT_Y5)/12)+FT_AnnivDays+INT(MOD(BG67-FT_Y5,12)/FT_Int2)-IF(EDATE(AI67,FT_Y5)&lt;PolicyDate,FT_AnnivDays-1,0))),IF(AQ67="PT",IF(BG67&lt;PT_First,0,1+INT((BG67-PT_First)/PT_Int)),0))+IF(AND(AJ67&gt;=2,AL67&lt;=EOMONTH(AsOfDate,-1)),IF(AR67="FT",IF(BH67&lt;FT_First,0,IF(BH67&lt;FT_Y5,1+INT((BH67-FT_First)/FT_Int1),FT_PreY5+FT_PerYear*INT((BH67-FT_Y5)/12)+FT_AnnivDays+INT(MOD(BH67-FT_Y5,12)/FT_Int2)-IF(EDATE(AI67,FT_Y5)&lt;PolicyDate,FT_AnnivDays-1,0))),IF(AR67="PT",IF(BH67&lt;PT_First,0,1+INT((BH67-PT_First)/PT_Int)),0))-IF(AR67="FT",IF(BG67&lt;FT_First,0,IF(BG67&lt;FT_Y5,1+INT((BG67-FT_First)/FT_Int1),FT_PreY5+FT_PerYear*INT((BG67-FT_Y5)/12)+FT_AnnivDays+INT(MOD(BG67-FT_Y5,12)/FT_Int2)-IF(EDATE(AI67,FT_Y5)&lt;PolicyDate,FT_AnnivDays-1,0))),IF(AR67="PT",IF(BG67&lt;PT_First,0,1+INT((BG67-PT_First)/PT_Int)),0)),0)+IF(AND(AJ67&gt;=3,AM67&lt;=EOMONTH(AsOfDate,-1)),IF(AS67="FT",IF(BF67&lt;FT_First,0,IF(BF67&lt;FT_Y5,1+INT((BF67-FT_First)/FT_Int1),FT_PreY5+FT_PerYear*INT((BF67-FT_Y5)/12)+FT_AnnivDays+INT(MOD(BF67-FT_Y5,12)/FT_Int2)-IF(EDATE(AI67,FT_Y5)&lt;PolicyDate,FT_AnnivDays-1,0))),IF(AS67="PT",IF(BF67&lt;PT_First,0,1+INT((BF67-PT_First)/PT_Int)),0))-IF(AS67="FT",IF(BH67&lt;FT_First,0,IF(BH67&lt;FT_Y5,1+INT((BH67-FT_First)/FT_Int1),FT_PreY5+FT_PerYear*INT((BH67-FT_Y5)/12)+FT_AnnivDays+INT(MOD(BH67-FT_Y5,12)/FT_Int2)-IF(EDATE(AI67,FT_Y5)&lt;PolicyDate,FT_AnnivDays-1,0))),IF(AS67="PT",IF(BH67&lt;PT_First,0,1+INT((BH67-PT_First)/PT_Int)),0)),0))</f>
        <v/>
      </c>
      <c r="BJ67" s="16" t="str">
        <f aca="false">IF(AH67=0,"",IF(AT67="FT",IF(AU67&lt;FT_First,"",IF(AU67&lt;FT_Y5,FT_First+FT_Int1*INT((AU67-FT_First)/FT_Int1),FT_Y5+FT_Int2*INT((AU67-FT_Y5)/FT_Int2))),IF(AT67="PT",IF(AU67&lt;PT_First,"",PT_First+PT_Int*INT((AU67-PT_First)/PT_Int)),"")))</f>
        <v/>
      </c>
      <c r="BK67" s="16" t="str">
        <f aca="false">IF(AH67=0,"",IF((SchemeStart-1)&lt;AI67,-1,12*(YEAR((SchemeStart-1))-YEAR(AI67))+MONTH((SchemeStart-1))-MONTH(AI67)-IF(DAY((SchemeStart-1))&lt;MIN(DAY(AI67),DAY(EOMONTH((SchemeStart-1),0))),1,0)))</f>
        <v/>
      </c>
      <c r="BL67" s="16" t="str">
        <f aca="false">IF(AH67=0,"",IF(OR(AJ67&lt;2,AL67&gt;(SchemeStart-1)),BK67,IF((AL67-1)&lt;AI67,-1,12*(YEAR((AL67-1))-YEAR(AI67))+MONTH((AL67-1))-MONTH(AI67)-IF(DAY((AL67-1))&lt;MIN(DAY(AI67),DAY(EOMONTH((AL67-1),0))),1,0))))</f>
        <v/>
      </c>
      <c r="BM67" s="16" t="str">
        <f aca="false">IF(AH67=0,"",IF(OR(AJ67&lt;3,AM67&gt;(SchemeStart-1)),BK67,IF((AM67-1)&lt;AI67,-1,12*(YEAR((AM67-1))-YEAR(AI67))+MONTH((AM67-1))-MONTH(AI67)-IF(DAY((AM67-1))&lt;MIN(DAY(AI67),DAY(EOMONTH((AM67-1),0))),1,0))))</f>
        <v/>
      </c>
      <c r="BN67" s="16" t="str">
        <f aca="false">IF(AH67=0,"",IF(AQ67="FT",IF(BL67&lt;FT_First,0,IF(BL67&lt;FT_Y5,1+INT((BL67-FT_First)/FT_Int1),FT_PreY5+FT_PerYear*INT((BL67-FT_Y5)/12)+FT_AnnivDays+INT(MOD(BL67-FT_Y5,12)/FT_Int2)-IF(EDATE(AI67,FT_Y5)&lt;PolicyDate,FT_AnnivDays-1,0))),IF(AQ67="PT",IF(BL67&lt;PT_First,0,1+INT((BL67-PT_First)/PT_Int)),0))+IF(AND(AJ67&gt;=2,AL67&lt;=(SchemeStart-1)),IF(AR67="FT",IF(BM67&lt;FT_First,0,IF(BM67&lt;FT_Y5,1+INT((BM67-FT_First)/FT_Int1),FT_PreY5+FT_PerYear*INT((BM67-FT_Y5)/12)+FT_AnnivDays+INT(MOD(BM67-FT_Y5,12)/FT_Int2)-IF(EDATE(AI67,FT_Y5)&lt;PolicyDate,FT_AnnivDays-1,0))),IF(AR67="PT",IF(BM67&lt;PT_First,0,1+INT((BM67-PT_First)/PT_Int)),0))-IF(AR67="FT",IF(BL67&lt;FT_First,0,IF(BL67&lt;FT_Y5,1+INT((BL67-FT_First)/FT_Int1),FT_PreY5+FT_PerYear*INT((BL67-FT_Y5)/12)+FT_AnnivDays+INT(MOD(BL67-FT_Y5,12)/FT_Int2)-IF(EDATE(AI67,FT_Y5)&lt;PolicyDate,FT_AnnivDays-1,0))),IF(AR67="PT",IF(BL67&lt;PT_First,0,1+INT((BL67-PT_First)/PT_Int)),0)),0)+IF(AND(AJ67&gt;=3,AM67&lt;=(SchemeStart-1)),IF(AS67="FT",IF(BK67&lt;FT_First,0,IF(BK67&lt;FT_Y5,1+INT((BK67-FT_First)/FT_Int1),FT_PreY5+FT_PerYear*INT((BK67-FT_Y5)/12)+FT_AnnivDays+INT(MOD(BK67-FT_Y5,12)/FT_Int2)-IF(EDATE(AI67,FT_Y5)&lt;PolicyDate,FT_AnnivDays-1,0))),IF(AS67="PT",IF(BK67&lt;PT_First,0,1+INT((BK67-PT_First)/PT_Int)),0))-IF(AS67="FT",IF(BM67&lt;FT_First,0,IF(BM67&lt;FT_Y5,1+INT((BM67-FT_First)/FT_Int1),FT_PreY5+FT_PerYear*INT((BM67-FT_Y5)/12)+FT_AnnivDays+INT(MOD(BM67-FT_Y5,12)/FT_Int2)-IF(EDATE(AI67,FT_Y5)&lt;PolicyDate,FT_AnnivDays-1,0))),IF(AS67="PT",IF(BM67&lt;PT_First,0,1+INT((BM67-PT_First)/PT_Int)),0)),0))</f>
        <v/>
      </c>
      <c r="BO67" s="0" t="str">
        <f aca="false">IF(LEN($A67&amp;$B67)=0,"",$A67&amp;" "&amp;$B67)</f>
        <v/>
      </c>
    </row>
    <row r="68" customFormat="false" ht="15" hidden="false" customHeight="false" outlineLevel="0" collapsed="false">
      <c r="A68" s="12"/>
      <c r="B68" s="12"/>
      <c r="C68" s="12"/>
      <c r="D68" s="13"/>
      <c r="E68" s="14" t="str">
        <f aca="false">IF(OR(AH68=0,$D68=""),"",DATE(YEAR(AsOfDate)+IF(DATE(YEAR(AsOfDate),MONTH($D68),DAY($D68))&lt;=AsOfDate,1,0),MONTH($D68),DAY($D68)))</f>
        <v/>
      </c>
      <c r="F68" s="13"/>
      <c r="G68" s="13"/>
      <c r="H68" s="13"/>
      <c r="I68" s="13"/>
      <c r="J68" s="13"/>
      <c r="K68" s="14" t="str">
        <f aca="false">IF(AH68=0,"",DATE(YEAR(AsOfDate)+IF(DATE(YEAR(AsOfDate),MONTH(AI68),DAY(AI68))&lt;=AsOfDate,1,0),MONTH(AI68),DAY(AI68)))</f>
        <v/>
      </c>
      <c r="L68" s="15" t="str">
        <f aca="false">IF(AH68=0,"",ROUND((AsOfDate-AI68)/365.25,1))</f>
        <v/>
      </c>
      <c r="M68" s="16" t="str">
        <f aca="false">IF(AH68=0,"",IF(AsOfDate&lt;AI68,"-",DATEDIF(AI68,AsOfDate,"y")&amp;"y "&amp;DATEDIF(AI68,AsOfDate,"ym")&amp;"m "&amp;DATEDIF(AI68,AsOfDate,"md")&amp;"d"))</f>
        <v/>
      </c>
      <c r="N68" s="17" t="str">
        <f aca="false">IF(AH68=0,"",O68*HoursPerDay)</f>
        <v/>
      </c>
      <c r="O68" s="17" t="str">
        <f aca="false">IF(AH68=0,"",MAX(0,BA68-BN68))</f>
        <v/>
      </c>
      <c r="P68" s="18"/>
      <c r="Q68" s="16" t="str">
        <f aca="false">IF(AH68=0,"",IF(AJ68&lt;2,"",AN68&amp;" to "&amp;AO68&amp;" on "&amp;TEXT(AL68,"dd/mm/yyyy")&amp;IF(AL68&gt;AsOfDate," (future)",IF(AQ68=AR68,"",IF(AR68="None"," - STOPPED accruing",IF(AQ68="None"," - commencement for Bonus Leave"," - pathway changed"))))&amp;IF(AJ68&lt;3,"","; "&amp;AO68&amp;" to "&amp;AP68&amp;" on "&amp;TEXT(AM68,"dd/mm/yyyy")&amp;IF(AM68&gt;AsOfDate," (future)",IF(AR68=AS68,"",IF(AS68="None"," - STOPPED accruing",IF(AR68="None"," - commencement for Bonus Leave"," - pathway changed")))))))</f>
        <v/>
      </c>
      <c r="R68" s="16" t="str">
        <f aca="false">IF(AH68=0,"",IF(AT68="None",IF(O68&gt;0,"No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IF(AH68=0,"",IF(AT68="None","",EDATE(AI68,BC68)))</f>
        <v/>
      </c>
      <c r="T68" s="17" t="str">
        <f aca="false">IF(AH68=0,"",IF(NOT(LH_Ready),"",IF(AI68&gt;PFYDate,0,IF(LH_ColPeriod=0,W68-U68+V68,SUMIFS(INDEX(LH_Data,0,LH_ColAcc),INDEX(LH_Data,0,LH_ColFirst),$A68,INDEX(LH_Data,0,LH_ColSur),$B68,INDEX(LH_Data,0,LH_ColCat),BonusCat,INDEX(LH_Data,0,LH_ColPeriod),LH_OpenLabel)*UnitFactor))))</f>
        <v/>
      </c>
      <c r="U68" s="17" t="str">
        <f aca="false">IF(AH68=0,"",IF(NOT(LH_Ready),"",SUMIFS(INDEX(LH_Data,0,LH_ColAcc),INDEX(LH_Data,0,LH_ColFirst),$A68,INDEX(LH_Data,0,LH_ColSur),$B68,INDEX(LH_Data,0,LH_ColCat),BonusCat,INDEX(LH_Data,0,LH_ColStart),"&gt;="&amp;AI68)*UnitFactor))</f>
        <v/>
      </c>
      <c r="V68" s="17" t="str">
        <f aca="false">IF(AH68=0,"",IF(NOT(LH_Ready),"",SUMIFS(INDEX(LH_Data,0,LH_ColTaken),INDEX(LH_Data,0,LH_ColFirst),$A68,INDEX(LH_Data,0,LH_ColSur),$B68,INDEX(LH_Data,0,LH_ColCat),BonusCat,INDEX(LH_Data,0,LH_ColStart),"&gt;="&amp;AI68)*UnitFactor))</f>
        <v/>
      </c>
      <c r="W68" s="17" t="str">
        <f aca="false">IF(AH68=0,"",IF(NOT(LH_Ready),"",IF(BE68=0,0,INDEX(INDEX(LH_Data,0,LH_ColClose),BE68-1)*UnitFactor)))</f>
        <v/>
      </c>
      <c r="X68" s="17" t="str">
        <f aca="false">IF(AH68=0,"",(MAX(0,BA68-BN68)-MAX(0,BB68-BN68))*HoursPerDay)</f>
        <v/>
      </c>
      <c r="Y68" s="17" t="str">
        <f aca="false">IF(AH68=0,"",IF(NOT(LH_Ready),"",IF(BD68=0,N68,IF(PFYDate&lt;$F68,N68-N(T68)-N(U68),X68-N(U68)))))</f>
        <v/>
      </c>
      <c r="Z68" s="16" t="str">
        <f aca="false">IF(OR(AH68=0,Y68=""),"",IF(Y68&gt;0,"Yes","No"))</f>
        <v/>
      </c>
      <c r="AA68" s="16" t="str">
        <f aca="false">IF(AH68=0,IF(LEN($A68&amp;$B68)=0,"","FIX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month")&amp;IF(BD68=0,";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EH)",""),IF(AT68="None",R68,"Not yet - first day on "&amp;TEXT(S68,"dd/mm/yyyy")))))))))</f>
        <v/>
      </c>
      <c r="AB68" s="17" t="str">
        <f aca="false">IF(OR(AH68=0,T68=""),"",MAX(0,BB68-BN68)*HoursPerDay-T68)</f>
        <v/>
      </c>
      <c r="AC68" s="16" t="str">
        <f aca="false">IF(AH68=0,"",BD68)</f>
        <v/>
      </c>
      <c r="AD68" s="16" t="str">
        <f aca="false">IF(AH68=0,"",TRIM(IF(OR(ISTEXT($F68),ISTEXT($H68),ISTEXT($I68),ISTEXT($G68),ISTEXT($J68),ISTEXT($D68)),"A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J68&gt;=1,IF(AJ68&gt;=3,AP68,IF(AJ68=2,AO68,AN68))&lt;&gt;IF($C68="","",IF(OR(ISNUMBER(SEARCH("full",$C68)),UPPER(TRIM($C68))="FT",UPPER(TRIM($C68))="FTE"),"Full-Time",IF(OR(ISNUMBER(SEARCH("part",$C68)),UPPER(TRIM($C68))="PT",UPPER(TRIM($C68))="PTE"),"Part-Time",IF(OR(ISNUMBER(SEARCH("cas",$C68)),UPPER(TRIM($C68))="CAS"),"Casual","Unknown"))))),"EmploymentType does not match latest start date ("&amp;IF(AJ68&gt;=3,AP68,IF(AJ68=2,AO68,AN68))&amp;"). ","")&amp;IF(AND(AJ68&gt;=1,AK68&lt;&gt;$F68),"Earliest type date should equal StartDate. ","")&amp;IF(AND(AJ68&gt;=2,AK68=AL68),"Two types start on the same date. ","")&amp;IF(AND(OR(ISNUMBER(SEARCH("part",$C68)),UPPER(TRIM($C68))="PT",UPPER(TRIM($C68))="PTE"),$P68=""),"Part-time: enter PT Hrs/Week (blank = 24+). ","")))</f>
        <v/>
      </c>
      <c r="AE68" s="17" t="str">
        <f aca="false">IF(AH68=0,"",O68-MAX(0,BI68-BN68))</f>
        <v/>
      </c>
      <c r="AF68" s="14" t="str">
        <f aca="false">IF(OR(AH68=0,AE68="",N(AE68)=0,BJ68=""),"",EDATE(AI68,BJ68))</f>
        <v/>
      </c>
      <c r="AG68" s="12"/>
      <c r="AH68" s="16" t="n">
        <f aca="false">IF(OR(LEN($A68&amp;$B68)=0,$F68=""),0,1)</f>
        <v>0</v>
      </c>
      <c r="AI68" s="14" t="str">
        <f aca="false">IF(AH68=0,"",IF($J68&lt;&gt;"",$J68,IF(OR(CasualCounts="Yes",COUNT($G68:$I68)=0,COUNT($H68:$I68)=0),$F68,MIN($H68:$I68))))</f>
        <v/>
      </c>
      <c r="AJ68" s="16" t="str">
        <f aca="false">IF(AH68=0,"",COUNT($G68:$I68))</f>
        <v/>
      </c>
      <c r="AK68" s="14" t="str">
        <f aca="false">IF(AH68=0,"",IFERROR(SMALL($G68:$I68,1),""))</f>
        <v/>
      </c>
      <c r="AL68" s="14" t="str">
        <f aca="false">IF(AH68=0,"",IFERROR(SMALL($G68:$I68,2),""))</f>
        <v/>
      </c>
      <c r="AM68" s="14" t="str">
        <f aca="false">IF(AH68=0,"",IFERROR(SMALL($G68:$I68,3),""))</f>
        <v/>
      </c>
      <c r="AN68" s="16" t="str">
        <f aca="false">IF(AH68=0,"",IF(AK68="","",IF(AK68=$H68,"Part-Time",IF(AK68=$I68,"Full-Time","Casual"))))</f>
        <v/>
      </c>
      <c r="AO68" s="16" t="str">
        <f aca="false">IF(AH68=0,"",IF(AL68="","",IF(AL68=$H68,"Part-Time",IF(AL68=$I68,"Full-Time","Casual"))))</f>
        <v/>
      </c>
      <c r="AP68" s="16" t="str">
        <f aca="false">IF(AH68=0,"",IF(AM68="","",IF(AM68=$H68,"Part-Time",IF(AM68=$I68,"Full-Time","Casual"))))</f>
        <v/>
      </c>
      <c r="AQ68" s="16" t="str">
        <f aca="false">IF(AH68=0,"",IF(AJ68=0,IF(OR(ISNUMBER(SEARCH("full",$C68)),UPPER(TRIM($C68))="FT",UPPER(TRIM($C68))="FTE"),"FT",IF(AND(OR(ISNUMBER(SEARCH("part",$C68)),UPPER(TRIM($C68))="PT",UPPER(TRIM($C68))="PTE"),OR($P68="",N($P68)&gt;=PT_MinHours)),"PT","None")),IF(OR(ISNUMBER(SEARCH("full",AN68)),UPPER(TRIM(AN68))="FT",UPPER(TRIM(AN68))="FTE"),"FT",IF(AND(OR(ISNUMBER(SEARCH("part",AN68)),UPPER(TRIM(AN68))="PT",UPPER(TRIM(AN68))="PTE"),OR($P68="",N($P68)&gt;=PT_MinHours)),"PT","None"))))</f>
        <v/>
      </c>
      <c r="AR68" s="16" t="str">
        <f aca="false">IF(AH68=0,"",IF(AJ68&lt;2,"",IF(OR(ISNUMBER(SEARCH("full",AO68)),UPPER(TRIM(AO68))="FT",UPPER(TRIM(AO68))="FTE"),"FT",IF(AND(OR(ISNUMBER(SEARCH("part",AO68)),UPPER(TRIM(AO68))="PT",UPPER(TRIM(AO68))="PTE"),OR($P68="",N($P68)&gt;=PT_MinHours)),"PT","None"))))</f>
        <v/>
      </c>
      <c r="AS68" s="16" t="str">
        <f aca="false">IF(AH68=0,"",IF(AJ68&lt;3,"",IF(OR(ISNUMBER(SEARCH("full",AP68)),UPPER(TRIM(AP68))="FT",UPPER(TRIM(AP68))="FTE"),"FT",IF(AND(OR(ISNUMBER(SEARCH("part",AP68)),UPPER(TRIM(AP68))="PT",UPPER(TRIM(AP68))="PTE"),OR($P68="",N($P68)&gt;=PT_MinHours)),"PT","None"))))</f>
        <v/>
      </c>
      <c r="AT68" s="16" t="str">
        <f aca="false">IF(AH68=0,"",IF(AND(AJ68&gt;=3,AM68&lt;=AsOfDate),AS68,IF(AND(AJ68&gt;=2,AL68&lt;=AsOfDate),AR68,AQ68)))</f>
        <v/>
      </c>
      <c r="AU68" s="16" t="str">
        <f aca="false">IF(AH68=0,"",IF(AsOfDate&lt;AI68,-1,12*(YEAR(AsOfDate)-YEAR(AI68))+MONTH(AsOfDate)-MONTH(AI68)-IF(DAY(AsOfDate)&lt;MIN(DAY(AI68),DAY(EOMONTH(AsOfDate,0))),1,0)))</f>
        <v/>
      </c>
      <c r="AV68" s="16" t="str">
        <f aca="false">IF(AH68=0,"",IF(OR(AJ68&lt;2,AL68&gt;AsOfDate),AU68,IF((AL68-1)&lt;AI68,-1,12*(YEAR((AL68-1))-YEAR(AI68))+MONTH((AL68-1))-MONTH(AI68)-IF(DAY((AL68-1))&lt;MIN(DAY(AI68),DAY(EOMONTH((AL68-1),0))),1,0))))</f>
        <v/>
      </c>
      <c r="AW68" s="16" t="str">
        <f aca="false">IF(AH68=0,"",IF(OR(AJ68&lt;3,AM68&gt;AsOfDate),AU68,IF((AM68-1)&lt;AI68,-1,12*(YEAR((AM68-1))-YEAR(AI68))+MONTH((AM68-1))-MONTH(AI68)-IF(DAY((AM68-1))&lt;MIN(DAY(AI68),DAY(EOMONTH((AM68-1),0))),1,0))))</f>
        <v/>
      </c>
      <c r="AX68" s="16" t="str">
        <f aca="false">IF(AH68=0,"",IF(PFYDate&lt;AI68,-1,12*(YEAR(PFYDate)-YEAR(AI68))+MONTH(PFYDate)-MONTH(AI68)-IF(DAY(PFYDate)&lt;MIN(DAY(AI68),DAY(EOMONTH(PFYDate,0))),1,0)))</f>
        <v/>
      </c>
      <c r="AY68" s="16" t="str">
        <f aca="false">IF(AH68=0,"",IF(OR(AJ68&lt;2,AL68&gt;PFYDate),AX68,IF((AL68-1)&lt;AI68,-1,12*(YEAR((AL68-1))-YEAR(AI68))+MONTH((AL68-1))-MONTH(AI68)-IF(DAY((AL68-1))&lt;MIN(DAY(AI68),DAY(EOMONTH((AL68-1),0))),1,0))))</f>
        <v/>
      </c>
      <c r="AZ68" s="16" t="str">
        <f aca="false">IF(AH68=0,"",IF(OR(AJ68&lt;3,AM68&gt;PFYDate),AX68,IF((AM68-1)&lt;AI68,-1,12*(YEAR((AM68-1))-YEAR(AI68))+MONTH((AM68-1))-MONTH(AI68)-IF(DAY((AM68-1))&lt;MIN(DAY(AI68),DAY(EOMONTH((AM68-1),0))),1,0))))</f>
        <v/>
      </c>
      <c r="BA68" s="16" t="str">
        <f aca="false">IF(AH68=0,"",IF(AQ68="FT",IF(AV68&lt;FT_First,0,IF(AV68&lt;FT_Y5,1+INT((AV68-FT_First)/FT_Int1),FT_PreY5+FT_PerYear*INT((AV68-FT_Y5)/12)+FT_AnnivDays+INT(MOD(AV68-FT_Y5,12)/FT_Int2)-IF(EDATE(AI68,FT_Y5)&lt;PolicyDate,FT_AnnivDays-1,0))),IF(AQ68="PT",IF(AV68&lt;PT_First,0,1+INT((AV68-PT_First)/PT_Int)),0))+IF(AND(AJ68&gt;=2,AL68&lt;=AsOfDate),IF(AR68="FT",IF(AW68&lt;FT_First,0,IF(AW68&lt;FT_Y5,1+INT((AW68-FT_First)/FT_Int1),FT_PreY5+FT_PerYear*INT((AW68-FT_Y5)/12)+FT_AnnivDays+INT(MOD(AW68-FT_Y5,12)/FT_Int2)-IF(EDATE(AI68,FT_Y5)&lt;PolicyDate,FT_AnnivDays-1,0))),IF(AR68="PT",IF(AW68&lt;PT_First,0,1+INT((AW68-PT_First)/PT_Int)),0))-IF(AR68="FT",IF(AV68&lt;FT_First,0,IF(AV68&lt;FT_Y5,1+INT((AV68-FT_First)/FT_Int1),FT_PreY5+FT_PerYear*INT((AV68-FT_Y5)/12)+FT_AnnivDays+INT(MOD(AV68-FT_Y5,12)/FT_Int2)-IF(EDATE(AI68,FT_Y5)&lt;PolicyDate,FT_AnnivDays-1,0))),IF(AR68="PT",IF(AV68&lt;PT_First,0,1+INT((AV68-PT_First)/PT_Int)),0)),0)+IF(AND(AJ68&gt;=3,AM68&lt;=AsOfDate),IF(AS68="FT",IF(AU68&lt;FT_First,0,IF(AU68&lt;FT_Y5,1+INT((AU68-FT_First)/FT_Int1),FT_PreY5+FT_PerYear*INT((AU68-FT_Y5)/12)+FT_AnnivDays+INT(MOD(AU68-FT_Y5,12)/FT_Int2)-IF(EDATE(AI68,FT_Y5)&lt;PolicyDate,FT_AnnivDays-1,0))),IF(AS68="PT",IF(AU68&lt;PT_First,0,1+INT((AU68-PT_First)/PT_Int)),0))-IF(AS68="FT",IF(AW68&lt;FT_First,0,IF(AW68&lt;FT_Y5,1+INT((AW68-FT_First)/FT_Int1),FT_PreY5+FT_PerYear*INT((AW68-FT_Y5)/12)+FT_AnnivDays+INT(MOD(AW68-FT_Y5,12)/FT_Int2)-IF(EDATE(AI68,FT_Y5)&lt;PolicyDate,FT_AnnivDays-1,0))),IF(AS68="PT",IF(AW68&lt;PT_First,0,1+INT((AW68-PT_First)/PT_Int)),0)),0))</f>
        <v/>
      </c>
      <c r="BB68" s="16" t="str">
        <f aca="false">IF(AH68=0,"",IF(AQ68="FT",IF(AY68&lt;FT_First,0,IF(AY68&lt;FT_Y5,1+INT((AY68-FT_First)/FT_Int1),FT_PreY5+FT_PerYear*INT((AY68-FT_Y5)/12)+FT_AnnivDays+INT(MOD(AY68-FT_Y5,12)/FT_Int2)-IF(EDATE(AI68,FT_Y5)&lt;PolicyDate,FT_AnnivDays-1,0))),IF(AQ68="PT",IF(AY68&lt;PT_First,0,1+INT((AY68-PT_First)/PT_Int)),0))+IF(AND(AJ68&gt;=2,AL68&lt;=PFYDate),IF(AR68="FT",IF(AZ68&lt;FT_First,0,IF(AZ68&lt;FT_Y5,1+INT((AZ68-FT_First)/FT_Int1),FT_PreY5+FT_PerYear*INT((AZ68-FT_Y5)/12)+FT_AnnivDays+INT(MOD(AZ68-FT_Y5,12)/FT_Int2)-IF(EDATE(AI68,FT_Y5)&lt;PolicyDate,FT_AnnivDays-1,0))),IF(AR68="PT",IF(AZ68&lt;PT_First,0,1+INT((AZ68-PT_First)/PT_Int)),0))-IF(AR68="FT",IF(AY68&lt;FT_First,0,IF(AY68&lt;FT_Y5,1+INT((AY68-FT_First)/FT_Int1),FT_PreY5+FT_PerYear*INT((AY68-FT_Y5)/12)+FT_AnnivDays+INT(MOD(AY68-FT_Y5,12)/FT_Int2)-IF(EDATE(AI68,FT_Y5)&lt;PolicyDate,FT_AnnivDays-1,0))),IF(AR68="PT",IF(AY68&lt;PT_First,0,1+INT((AY68-PT_First)/PT_Int)),0)),0)+IF(AND(AJ68&gt;=3,AM68&lt;=PFYDate),IF(AS68="FT",IF(AX68&lt;FT_First,0,IF(AX68&lt;FT_Y5,1+INT((AX68-FT_First)/FT_Int1),FT_PreY5+FT_PerYear*INT((AX68-FT_Y5)/12)+FT_AnnivDays+INT(MOD(AX68-FT_Y5,12)/FT_Int2)-IF(EDATE(AI68,FT_Y5)&lt;PolicyDate,FT_AnnivDays-1,0))),IF(AS68="PT",IF(AX68&lt;PT_First,0,1+INT((AX68-PT_First)/PT_Int)),0))-IF(AS68="FT",IF(AZ68&lt;FT_First,0,IF(AZ68&lt;FT_Y5,1+INT((AZ68-FT_First)/FT_Int1),FT_PreY5+FT_PerYear*INT((AZ68-FT_Y5)/12)+FT_AnnivDays+INT(MOD(AZ68-FT_Y5,12)/FT_Int2)-IF(EDATE(AI68,FT_Y5)&lt;PolicyDate,FT_AnnivDays-1,0))),IF(AS68="PT",IF(AZ68&lt;PT_First,0,1+INT((AZ68-PT_First)/PT_Int)),0)),0))</f>
        <v/>
      </c>
      <c r="BC68" s="16" t="str">
        <f aca="false">IF(AH68=0,"",IF(AT68="FT",IF(AU68&lt;FT_First,FT_First,IF(AU68&lt;FT_Y5,MIN(FT_Y5,FT_First+FT_Int1*(INT((AU68-FT_First)/FT_Int1)+1)),FT_Y5+12*INT((AU68-FT_Y5)/12)+FT_Int2*(INT(MOD(AU68-FT_Y5,12)/FT_Int2)+1))),IF(AT68="PT",IF(AU68&lt;PT_First,PT_First,PT_First+PT_Int*(INT((AU68-PT_First)/PT_Int)+1)),"")))</f>
        <v/>
      </c>
      <c r="BD68" s="16" t="str">
        <f aca="false">IF(AH68=0,"",IF(NOT(LH_Ready),0,COUNTIFS(INDEX(LH_Data,0,LH_ColFirst),$A68,INDEX(LH_Data,0,LH_ColSur),$B68,INDEX(LH_Data,0,LH_ColCat),BonusCat)))</f>
        <v/>
      </c>
      <c r="BE68" s="16" t="str">
        <f aca="false">IF(AH68=0,"",IF(OR(NOT(LH_Ready),BD68=0),0,SUMPRODUCT(MAX((INDEX(LH_Data,0,LH_ColFirst)=$A68)*(INDEX(LH_Data,0,LH_ColSur)=$B68)*(INDEX(LH_Data,0,LH_ColCat)=BonusCat)*ROW(LH_Data)))))</f>
        <v/>
      </c>
      <c r="BF68" s="16" t="str">
        <f aca="false">IF(AH68=0,"",IF(EOMONTH(AsOfDate,-1)&lt;AI68,-1,12*(YEAR(EOMONTH(AsOfDate,-1))-YEAR(AI68))+MONTH(EOMONTH(AsOfDate,-1))-MONTH(AI68)-IF(DAY(EOMONTH(AsOfDate,-1))&lt;MIN(DAY(AI68),DAY(EOMONTH(EOMONTH(AsOfDate,-1),0))),1,0)))</f>
        <v/>
      </c>
      <c r="BG68" s="16" t="str">
        <f aca="false">IF(AH68=0,"",IF(OR(AJ68&lt;2,AL68&gt;EOMONTH(AsOfDate,-1)),BF68,IF((AL68-1)&lt;AI68,-1,12*(YEAR((AL68-1))-YEAR(AI68))+MONTH((AL68-1))-MONTH(AI68)-IF(DAY((AL68-1))&lt;MIN(DAY(AI68),DAY(EOMONTH((AL68-1),0))),1,0))))</f>
        <v/>
      </c>
      <c r="BH68" s="16" t="str">
        <f aca="false">IF(AH68=0,"",IF(OR(AJ68&lt;3,AM68&gt;EOMONTH(AsOfDate,-1)),BF68,IF((AM68-1)&lt;AI68,-1,12*(YEAR((AM68-1))-YEAR(AI68))+MONTH((AM68-1))-MONTH(AI68)-IF(DAY((AM68-1))&lt;MIN(DAY(AI68),DAY(EOMONTH((AM68-1),0))),1,0))))</f>
        <v/>
      </c>
      <c r="BI68" s="16" t="str">
        <f aca="false">IF(AH68=0,"",IF(AQ68="FT",IF(BG68&lt;FT_First,0,IF(BG68&lt;FT_Y5,1+INT((BG68-FT_First)/FT_Int1),FT_PreY5+FT_PerYear*INT((BG68-FT_Y5)/12)+FT_AnnivDays+INT(MOD(BG68-FT_Y5,12)/FT_Int2)-IF(EDATE(AI68,FT_Y5)&lt;PolicyDate,FT_AnnivDays-1,0))),IF(AQ68="PT",IF(BG68&lt;PT_First,0,1+INT((BG68-PT_First)/PT_Int)),0))+IF(AND(AJ68&gt;=2,AL68&lt;=EOMONTH(AsOfDate,-1)),IF(AR68="FT",IF(BH68&lt;FT_First,0,IF(BH68&lt;FT_Y5,1+INT((BH68-FT_First)/FT_Int1),FT_PreY5+FT_PerYear*INT((BH68-FT_Y5)/12)+FT_AnnivDays+INT(MOD(BH68-FT_Y5,12)/FT_Int2)-IF(EDATE(AI68,FT_Y5)&lt;PolicyDate,FT_AnnivDays-1,0))),IF(AR68="PT",IF(BH68&lt;PT_First,0,1+INT((BH68-PT_First)/PT_Int)),0))-IF(AR68="FT",IF(BG68&lt;FT_First,0,IF(BG68&lt;FT_Y5,1+INT((BG68-FT_First)/FT_Int1),FT_PreY5+FT_PerYear*INT((BG68-FT_Y5)/12)+FT_AnnivDays+INT(MOD(BG68-FT_Y5,12)/FT_Int2)-IF(EDATE(AI68,FT_Y5)&lt;PolicyDate,FT_AnnivDays-1,0))),IF(AR68="PT",IF(BG68&lt;PT_First,0,1+INT((BG68-PT_First)/PT_Int)),0)),0)+IF(AND(AJ68&gt;=3,AM68&lt;=EOMONTH(AsOfDate,-1)),IF(AS68="FT",IF(BF68&lt;FT_First,0,IF(BF68&lt;FT_Y5,1+INT((BF68-FT_First)/FT_Int1),FT_PreY5+FT_PerYear*INT((BF68-FT_Y5)/12)+FT_AnnivDays+INT(MOD(BF68-FT_Y5,12)/FT_Int2)-IF(EDATE(AI68,FT_Y5)&lt;PolicyDate,FT_AnnivDays-1,0))),IF(AS68="PT",IF(BF68&lt;PT_First,0,1+INT((BF68-PT_First)/PT_Int)),0))-IF(AS68="FT",IF(BH68&lt;FT_First,0,IF(BH68&lt;FT_Y5,1+INT((BH68-FT_First)/FT_Int1),FT_PreY5+FT_PerYear*INT((BH68-FT_Y5)/12)+FT_AnnivDays+INT(MOD(BH68-FT_Y5,12)/FT_Int2)-IF(EDATE(AI68,FT_Y5)&lt;PolicyDate,FT_AnnivDays-1,0))),IF(AS68="PT",IF(BH68&lt;PT_First,0,1+INT((BH68-PT_First)/PT_Int)),0)),0))</f>
        <v/>
      </c>
      <c r="BJ68" s="16" t="str">
        <f aca="false">IF(AH68=0,"",IF(AT68="FT",IF(AU68&lt;FT_First,"",IF(AU68&lt;FT_Y5,FT_First+FT_Int1*INT((AU68-FT_First)/FT_Int1),FT_Y5+FT_Int2*INT((AU68-FT_Y5)/FT_Int2))),IF(AT68="PT",IF(AU68&lt;PT_First,"",PT_First+PT_Int*INT((AU68-PT_First)/PT_Int)),"")))</f>
        <v/>
      </c>
      <c r="BK68" s="16" t="str">
        <f aca="false">IF(AH68=0,"",IF((SchemeStart-1)&lt;AI68,-1,12*(YEAR((SchemeStart-1))-YEAR(AI68))+MONTH((SchemeStart-1))-MONTH(AI68)-IF(DAY((SchemeStart-1))&lt;MIN(DAY(AI68),DAY(EOMONTH((SchemeStart-1),0))),1,0)))</f>
        <v/>
      </c>
      <c r="BL68" s="16" t="str">
        <f aca="false">IF(AH68=0,"",IF(OR(AJ68&lt;2,AL68&gt;(SchemeStart-1)),BK68,IF((AL68-1)&lt;AI68,-1,12*(YEAR((AL68-1))-YEAR(AI68))+MONTH((AL68-1))-MONTH(AI68)-IF(DAY((AL68-1))&lt;MIN(DAY(AI68),DAY(EOMONTH((AL68-1),0))),1,0))))</f>
        <v/>
      </c>
      <c r="BM68" s="16" t="str">
        <f aca="false">IF(AH68=0,"",IF(OR(AJ68&lt;3,AM68&gt;(SchemeStart-1)),BK68,IF((AM68-1)&lt;AI68,-1,12*(YEAR((AM68-1))-YEAR(AI68))+MONTH((AM68-1))-MONTH(AI68)-IF(DAY((AM68-1))&lt;MIN(DAY(AI68),DAY(EOMONTH((AM68-1),0))),1,0))))</f>
        <v/>
      </c>
      <c r="BN68" s="16" t="str">
        <f aca="false">IF(AH68=0,"",IF(AQ68="FT",IF(BL68&lt;FT_First,0,IF(BL68&lt;FT_Y5,1+INT((BL68-FT_First)/FT_Int1),FT_PreY5+FT_PerYear*INT((BL68-FT_Y5)/12)+FT_AnnivDays+INT(MOD(BL68-FT_Y5,12)/FT_Int2)-IF(EDATE(AI68,FT_Y5)&lt;PolicyDate,FT_AnnivDays-1,0))),IF(AQ68="PT",IF(BL68&lt;PT_First,0,1+INT((BL68-PT_First)/PT_Int)),0))+IF(AND(AJ68&gt;=2,AL68&lt;=(SchemeStart-1)),IF(AR68="FT",IF(BM68&lt;FT_First,0,IF(BM68&lt;FT_Y5,1+INT((BM68-FT_First)/FT_Int1),FT_PreY5+FT_PerYear*INT((BM68-FT_Y5)/12)+FT_AnnivDays+INT(MOD(BM68-FT_Y5,12)/FT_Int2)-IF(EDATE(AI68,FT_Y5)&lt;PolicyDate,FT_AnnivDays-1,0))),IF(AR68="PT",IF(BM68&lt;PT_First,0,1+INT((BM68-PT_First)/PT_Int)),0))-IF(AR68="FT",IF(BL68&lt;FT_First,0,IF(BL68&lt;FT_Y5,1+INT((BL68-FT_First)/FT_Int1),FT_PreY5+FT_PerYear*INT((BL68-FT_Y5)/12)+FT_AnnivDays+INT(MOD(BL68-FT_Y5,12)/FT_Int2)-IF(EDATE(AI68,FT_Y5)&lt;PolicyDate,FT_AnnivDays-1,0))),IF(AR68="PT",IF(BL68&lt;PT_First,0,1+INT((BL68-PT_First)/PT_Int)),0)),0)+IF(AND(AJ68&gt;=3,AM68&lt;=(SchemeStart-1)),IF(AS68="FT",IF(BK68&lt;FT_First,0,IF(BK68&lt;FT_Y5,1+INT((BK68-FT_First)/FT_Int1),FT_PreY5+FT_PerYear*INT((BK68-FT_Y5)/12)+FT_AnnivDays+INT(MOD(BK68-FT_Y5,12)/FT_Int2)-IF(EDATE(AI68,FT_Y5)&lt;PolicyDate,FT_AnnivDays-1,0))),IF(AS68="PT",IF(BK68&lt;PT_First,0,1+INT((BK68-PT_First)/PT_Int)),0))-IF(AS68="FT",IF(BM68&lt;FT_First,0,IF(BM68&lt;FT_Y5,1+INT((BM68-FT_First)/FT_Int1),FT_PreY5+FT_PerYear*INT((BM68-FT_Y5)/12)+FT_AnnivDays+INT(MOD(BM68-FT_Y5,12)/FT_Int2)-IF(EDATE(AI68,FT_Y5)&lt;PolicyDate,FT_AnnivDays-1,0))),IF(AS68="PT",IF(BM68&lt;PT_First,0,1+INT((BM68-PT_First)/PT_Int)),0)),0))</f>
        <v/>
      </c>
      <c r="BO68" s="0" t="str">
        <f aca="false">IF(LEN($A68&amp;$B68)=0,"",$A68&amp;" "&amp;$B68)</f>
        <v/>
      </c>
    </row>
    <row r="69" customFormat="false" ht="15" hidden="false" customHeight="false" outlineLevel="0" collapsed="false">
      <c r="A69" s="12"/>
      <c r="B69" s="12"/>
      <c r="C69" s="12"/>
      <c r="D69" s="13"/>
      <c r="E69" s="14" t="str">
        <f aca="false">IF(OR(AH69=0,$D69=""),"",DATE(YEAR(AsOfDate)+IF(DATE(YEAR(AsOfDate),MONTH($D69),DAY($D69))&lt;=AsOfDate,1,0),MONTH($D69),DAY($D69)))</f>
        <v/>
      </c>
      <c r="F69" s="13"/>
      <c r="G69" s="13"/>
      <c r="H69" s="13"/>
      <c r="I69" s="13"/>
      <c r="J69" s="13"/>
      <c r="K69" s="14" t="str">
        <f aca="false">IF(AH69=0,"",DATE(YEAR(AsOfDate)+IF(DATE(YEAR(AsOfDate),MONTH(AI69),DAY(AI69))&lt;=AsOfDate,1,0),MONTH(AI69),DAY(AI69)))</f>
        <v/>
      </c>
      <c r="L69" s="15" t="str">
        <f aca="false">IF(AH69=0,"",ROUND((AsOfDate-AI69)/365.25,1))</f>
        <v/>
      </c>
      <c r="M69" s="16" t="str">
        <f aca="false">IF(AH69=0,"",IF(AsOfDate&lt;AI69,"-",DATEDIF(AI69,AsOfDate,"y")&amp;"y "&amp;DATEDIF(AI69,AsOfDate,"ym")&amp;"m "&amp;DATEDIF(AI69,AsOfDate,"md")&amp;"d"))</f>
        <v/>
      </c>
      <c r="N69" s="17" t="str">
        <f aca="false">IF(AH69=0,"",O69*HoursPerDay)</f>
        <v/>
      </c>
      <c r="O69" s="17" t="str">
        <f aca="false">IF(AH69=0,"",MAX(0,BA69-BN69))</f>
        <v/>
      </c>
      <c r="P69" s="18"/>
      <c r="Q69" s="16" t="str">
        <f aca="false">IF(AH69=0,"",IF(AJ69&lt;2,"",AN69&amp;" to "&amp;AO69&amp;" on "&amp;TEXT(AL69,"dd/mm/yyyy")&amp;IF(AL69&gt;AsOfDate," (future)",IF(AQ69=AR69,"",IF(AR69="None"," - STOPPED accruing",IF(AQ69="None"," - commencement for Bonus Leave"," - pathway changed"))))&amp;IF(AJ69&lt;3,"","; "&amp;AO69&amp;" to "&amp;AP69&amp;" on "&amp;TEXT(AM69,"dd/mm/yyyy")&amp;IF(AM69&gt;AsOfDate," (future)",IF(AR69=AS69,"",IF(AS69="None"," - STOPPED accruing",IF(AR69="None"," - commencement for Bonus Leave"," - pathway changed")))))))</f>
        <v/>
      </c>
      <c r="R69" s="16" t="str">
        <f aca="false">IF(AH69=0,"",IF(AT69="None",IF(O69&gt;0,"No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IF(AH69=0,"",IF(AT69="None","",EDATE(AI69,BC69)))</f>
        <v/>
      </c>
      <c r="T69" s="17" t="str">
        <f aca="false">IF(AH69=0,"",IF(NOT(LH_Ready),"",IF(AI69&gt;PFYDate,0,IF(LH_ColPeriod=0,W69-U69+V69,SUMIFS(INDEX(LH_Data,0,LH_ColAcc),INDEX(LH_Data,0,LH_ColFirst),$A69,INDEX(LH_Data,0,LH_ColSur),$B69,INDEX(LH_Data,0,LH_ColCat),BonusCat,INDEX(LH_Data,0,LH_ColPeriod),LH_OpenLabel)*UnitFactor))))</f>
        <v/>
      </c>
      <c r="U69" s="17" t="str">
        <f aca="false">IF(AH69=0,"",IF(NOT(LH_Ready),"",SUMIFS(INDEX(LH_Data,0,LH_ColAcc),INDEX(LH_Data,0,LH_ColFirst),$A69,INDEX(LH_Data,0,LH_ColSur),$B69,INDEX(LH_Data,0,LH_ColCat),BonusCat,INDEX(LH_Data,0,LH_ColStart),"&gt;="&amp;AI69)*UnitFactor))</f>
        <v/>
      </c>
      <c r="V69" s="17" t="str">
        <f aca="false">IF(AH69=0,"",IF(NOT(LH_Ready),"",SUMIFS(INDEX(LH_Data,0,LH_ColTaken),INDEX(LH_Data,0,LH_ColFirst),$A69,INDEX(LH_Data,0,LH_ColSur),$B69,INDEX(LH_Data,0,LH_ColCat),BonusCat,INDEX(LH_Data,0,LH_ColStart),"&gt;="&amp;AI69)*UnitFactor))</f>
        <v/>
      </c>
      <c r="W69" s="17" t="str">
        <f aca="false">IF(AH69=0,"",IF(NOT(LH_Ready),"",IF(BE69=0,0,INDEX(INDEX(LH_Data,0,LH_ColClose),BE69-1)*UnitFactor)))</f>
        <v/>
      </c>
      <c r="X69" s="17" t="str">
        <f aca="false">IF(AH69=0,"",(MAX(0,BA69-BN69)-MAX(0,BB69-BN69))*HoursPerDay)</f>
        <v/>
      </c>
      <c r="Y69" s="17" t="str">
        <f aca="false">IF(AH69=0,"",IF(NOT(LH_Ready),"",IF(BD69=0,N69,IF(PFYDate&lt;$F69,N69-N(T69)-N(U69),X69-N(U69)))))</f>
        <v/>
      </c>
      <c r="Z69" s="16" t="str">
        <f aca="false">IF(OR(AH69=0,Y69=""),"",IF(Y69&gt;0,"Yes","No"))</f>
        <v/>
      </c>
      <c r="AA69" s="16" t="str">
        <f aca="false">IF(AH69=0,IF(LEN($A69&amp;$B69)=0,"","FIX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month")&amp;IF(BD69=0,";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EH)",""),IF(AT69="None",R69,"Not yet - first day on "&amp;TEXT(S69,"dd/mm/yyyy")))))))))</f>
        <v/>
      </c>
      <c r="AB69" s="17" t="str">
        <f aca="false">IF(OR(AH69=0,T69=""),"",MAX(0,BB69-BN69)*HoursPerDay-T69)</f>
        <v/>
      </c>
      <c r="AC69" s="16" t="str">
        <f aca="false">IF(AH69=0,"",BD69)</f>
        <v/>
      </c>
      <c r="AD69" s="16" t="str">
        <f aca="false">IF(AH69=0,"",TRIM(IF(OR(ISTEXT($F69),ISTEXT($H69),ISTEXT($I69),ISTEXT($G69),ISTEXT($J69),ISTEXT($D69)),"A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J69&gt;=1,IF(AJ69&gt;=3,AP69,IF(AJ69=2,AO69,AN69))&lt;&gt;IF($C69="","",IF(OR(ISNUMBER(SEARCH("full",$C69)),UPPER(TRIM($C69))="FT",UPPER(TRIM($C69))="FTE"),"Full-Time",IF(OR(ISNUMBER(SEARCH("part",$C69)),UPPER(TRIM($C69))="PT",UPPER(TRIM($C69))="PTE"),"Part-Time",IF(OR(ISNUMBER(SEARCH("cas",$C69)),UPPER(TRIM($C69))="CAS"),"Casual","Unknown"))))),"EmploymentType does not match latest start date ("&amp;IF(AJ69&gt;=3,AP69,IF(AJ69=2,AO69,AN69))&amp;"). ","")&amp;IF(AND(AJ69&gt;=1,AK69&lt;&gt;$F69),"Earliest type date should equal StartDate. ","")&amp;IF(AND(AJ69&gt;=2,AK69=AL69),"Two types start on the same date. ","")&amp;IF(AND(OR(ISNUMBER(SEARCH("part",$C69)),UPPER(TRIM($C69))="PT",UPPER(TRIM($C69))="PTE"),$P69=""),"Part-time: enter PT Hrs/Week (blank = 24+). ","")))</f>
        <v/>
      </c>
      <c r="AE69" s="17" t="str">
        <f aca="false">IF(AH69=0,"",O69-MAX(0,BI69-BN69))</f>
        <v/>
      </c>
      <c r="AF69" s="14" t="str">
        <f aca="false">IF(OR(AH69=0,AE69="",N(AE69)=0,BJ69=""),"",EDATE(AI69,BJ69))</f>
        <v/>
      </c>
      <c r="AG69" s="12"/>
      <c r="AH69" s="16" t="n">
        <f aca="false">IF(OR(LEN($A69&amp;$B69)=0,$F69=""),0,1)</f>
        <v>0</v>
      </c>
      <c r="AI69" s="14" t="str">
        <f aca="false">IF(AH69=0,"",IF($J69&lt;&gt;"",$J69,IF(OR(CasualCounts="Yes",COUNT($G69:$I69)=0,COUNT($H69:$I69)=0),$F69,MIN($H69:$I69))))</f>
        <v/>
      </c>
      <c r="AJ69" s="16" t="str">
        <f aca="false">IF(AH69=0,"",COUNT($G69:$I69))</f>
        <v/>
      </c>
      <c r="AK69" s="14" t="str">
        <f aca="false">IF(AH69=0,"",IFERROR(SMALL($G69:$I69,1),""))</f>
        <v/>
      </c>
      <c r="AL69" s="14" t="str">
        <f aca="false">IF(AH69=0,"",IFERROR(SMALL($G69:$I69,2),""))</f>
        <v/>
      </c>
      <c r="AM69" s="14" t="str">
        <f aca="false">IF(AH69=0,"",IFERROR(SMALL($G69:$I69,3),""))</f>
        <v/>
      </c>
      <c r="AN69" s="16" t="str">
        <f aca="false">IF(AH69=0,"",IF(AK69="","",IF(AK69=$H69,"Part-Time",IF(AK69=$I69,"Full-Time","Casual"))))</f>
        <v/>
      </c>
      <c r="AO69" s="16" t="str">
        <f aca="false">IF(AH69=0,"",IF(AL69="","",IF(AL69=$H69,"Part-Time",IF(AL69=$I69,"Full-Time","Casual"))))</f>
        <v/>
      </c>
      <c r="AP69" s="16" t="str">
        <f aca="false">IF(AH69=0,"",IF(AM69="","",IF(AM69=$H69,"Part-Time",IF(AM69=$I69,"Full-Time","Casual"))))</f>
        <v/>
      </c>
      <c r="AQ69" s="16" t="str">
        <f aca="false">IF(AH69=0,"",IF(AJ69=0,IF(OR(ISNUMBER(SEARCH("full",$C69)),UPPER(TRIM($C69))="FT",UPPER(TRIM($C69))="FTE"),"FT",IF(AND(OR(ISNUMBER(SEARCH("part",$C69)),UPPER(TRIM($C69))="PT",UPPER(TRIM($C69))="PTE"),OR($P69="",N($P69)&gt;=PT_MinHours)),"PT","None")),IF(OR(ISNUMBER(SEARCH("full",AN69)),UPPER(TRIM(AN69))="FT",UPPER(TRIM(AN69))="FTE"),"FT",IF(AND(OR(ISNUMBER(SEARCH("part",AN69)),UPPER(TRIM(AN69))="PT",UPPER(TRIM(AN69))="PTE"),OR($P69="",N($P69)&gt;=PT_MinHours)),"PT","None"))))</f>
        <v/>
      </c>
      <c r="AR69" s="16" t="str">
        <f aca="false">IF(AH69=0,"",IF(AJ69&lt;2,"",IF(OR(ISNUMBER(SEARCH("full",AO69)),UPPER(TRIM(AO69))="FT",UPPER(TRIM(AO69))="FTE"),"FT",IF(AND(OR(ISNUMBER(SEARCH("part",AO69)),UPPER(TRIM(AO69))="PT",UPPER(TRIM(AO69))="PTE"),OR($P69="",N($P69)&gt;=PT_MinHours)),"PT","None"))))</f>
        <v/>
      </c>
      <c r="AS69" s="16" t="str">
        <f aca="false">IF(AH69=0,"",IF(AJ69&lt;3,"",IF(OR(ISNUMBER(SEARCH("full",AP69)),UPPER(TRIM(AP69))="FT",UPPER(TRIM(AP69))="FTE"),"FT",IF(AND(OR(ISNUMBER(SEARCH("part",AP69)),UPPER(TRIM(AP69))="PT",UPPER(TRIM(AP69))="PTE"),OR($P69="",N($P69)&gt;=PT_MinHours)),"PT","None"))))</f>
        <v/>
      </c>
      <c r="AT69" s="16" t="str">
        <f aca="false">IF(AH69=0,"",IF(AND(AJ69&gt;=3,AM69&lt;=AsOfDate),AS69,IF(AND(AJ69&gt;=2,AL69&lt;=AsOfDate),AR69,AQ69)))</f>
        <v/>
      </c>
      <c r="AU69" s="16" t="str">
        <f aca="false">IF(AH69=0,"",IF(AsOfDate&lt;AI69,-1,12*(YEAR(AsOfDate)-YEAR(AI69))+MONTH(AsOfDate)-MONTH(AI69)-IF(DAY(AsOfDate)&lt;MIN(DAY(AI69),DAY(EOMONTH(AsOfDate,0))),1,0)))</f>
        <v/>
      </c>
      <c r="AV69" s="16" t="str">
        <f aca="false">IF(AH69=0,"",IF(OR(AJ69&lt;2,AL69&gt;AsOfDate),AU69,IF((AL69-1)&lt;AI69,-1,12*(YEAR((AL69-1))-YEAR(AI69))+MONTH((AL69-1))-MONTH(AI69)-IF(DAY((AL69-1))&lt;MIN(DAY(AI69),DAY(EOMONTH((AL69-1),0))),1,0))))</f>
        <v/>
      </c>
      <c r="AW69" s="16" t="str">
        <f aca="false">IF(AH69=0,"",IF(OR(AJ69&lt;3,AM69&gt;AsOfDate),AU69,IF((AM69-1)&lt;AI69,-1,12*(YEAR((AM69-1))-YEAR(AI69))+MONTH((AM69-1))-MONTH(AI69)-IF(DAY((AM69-1))&lt;MIN(DAY(AI69),DAY(EOMONTH((AM69-1),0))),1,0))))</f>
        <v/>
      </c>
      <c r="AX69" s="16" t="str">
        <f aca="false">IF(AH69=0,"",IF(PFYDate&lt;AI69,-1,12*(YEAR(PFYDate)-YEAR(AI69))+MONTH(PFYDate)-MONTH(AI69)-IF(DAY(PFYDate)&lt;MIN(DAY(AI69),DAY(EOMONTH(PFYDate,0))),1,0)))</f>
        <v/>
      </c>
      <c r="AY69" s="16" t="str">
        <f aca="false">IF(AH69=0,"",IF(OR(AJ69&lt;2,AL69&gt;PFYDate),AX69,IF((AL69-1)&lt;AI69,-1,12*(YEAR((AL69-1))-YEAR(AI69))+MONTH((AL69-1))-MONTH(AI69)-IF(DAY((AL69-1))&lt;MIN(DAY(AI69),DAY(EOMONTH((AL69-1),0))),1,0))))</f>
        <v/>
      </c>
      <c r="AZ69" s="16" t="str">
        <f aca="false">IF(AH69=0,"",IF(OR(AJ69&lt;3,AM69&gt;PFYDate),AX69,IF((AM69-1)&lt;AI69,-1,12*(YEAR((AM69-1))-YEAR(AI69))+MONTH((AM69-1))-MONTH(AI69)-IF(DAY((AM69-1))&lt;MIN(DAY(AI69),DAY(EOMONTH((AM69-1),0))),1,0))))</f>
        <v/>
      </c>
      <c r="BA69" s="16" t="str">
        <f aca="false">IF(AH69=0,"",IF(AQ69="FT",IF(AV69&lt;FT_First,0,IF(AV69&lt;FT_Y5,1+INT((AV69-FT_First)/FT_Int1),FT_PreY5+FT_PerYear*INT((AV69-FT_Y5)/12)+FT_AnnivDays+INT(MOD(AV69-FT_Y5,12)/FT_Int2)-IF(EDATE(AI69,FT_Y5)&lt;PolicyDate,FT_AnnivDays-1,0))),IF(AQ69="PT",IF(AV69&lt;PT_First,0,1+INT((AV69-PT_First)/PT_Int)),0))+IF(AND(AJ69&gt;=2,AL69&lt;=AsOfDate),IF(AR69="FT",IF(AW69&lt;FT_First,0,IF(AW69&lt;FT_Y5,1+INT((AW69-FT_First)/FT_Int1),FT_PreY5+FT_PerYear*INT((AW69-FT_Y5)/12)+FT_AnnivDays+INT(MOD(AW69-FT_Y5,12)/FT_Int2)-IF(EDATE(AI69,FT_Y5)&lt;PolicyDate,FT_AnnivDays-1,0))),IF(AR69="PT",IF(AW69&lt;PT_First,0,1+INT((AW69-PT_First)/PT_Int)),0))-IF(AR69="FT",IF(AV69&lt;FT_First,0,IF(AV69&lt;FT_Y5,1+INT((AV69-FT_First)/FT_Int1),FT_PreY5+FT_PerYear*INT((AV69-FT_Y5)/12)+FT_AnnivDays+INT(MOD(AV69-FT_Y5,12)/FT_Int2)-IF(EDATE(AI69,FT_Y5)&lt;PolicyDate,FT_AnnivDays-1,0))),IF(AR69="PT",IF(AV69&lt;PT_First,0,1+INT((AV69-PT_First)/PT_Int)),0)),0)+IF(AND(AJ69&gt;=3,AM69&lt;=AsOfDate),IF(AS69="FT",IF(AU69&lt;FT_First,0,IF(AU69&lt;FT_Y5,1+INT((AU69-FT_First)/FT_Int1),FT_PreY5+FT_PerYear*INT((AU69-FT_Y5)/12)+FT_AnnivDays+INT(MOD(AU69-FT_Y5,12)/FT_Int2)-IF(EDATE(AI69,FT_Y5)&lt;PolicyDate,FT_AnnivDays-1,0))),IF(AS69="PT",IF(AU69&lt;PT_First,0,1+INT((AU69-PT_First)/PT_Int)),0))-IF(AS69="FT",IF(AW69&lt;FT_First,0,IF(AW69&lt;FT_Y5,1+INT((AW69-FT_First)/FT_Int1),FT_PreY5+FT_PerYear*INT((AW69-FT_Y5)/12)+FT_AnnivDays+INT(MOD(AW69-FT_Y5,12)/FT_Int2)-IF(EDATE(AI69,FT_Y5)&lt;PolicyDate,FT_AnnivDays-1,0))),IF(AS69="PT",IF(AW69&lt;PT_First,0,1+INT((AW69-PT_First)/PT_Int)),0)),0))</f>
        <v/>
      </c>
      <c r="BB69" s="16" t="str">
        <f aca="false">IF(AH69=0,"",IF(AQ69="FT",IF(AY69&lt;FT_First,0,IF(AY69&lt;FT_Y5,1+INT((AY69-FT_First)/FT_Int1),FT_PreY5+FT_PerYear*INT((AY69-FT_Y5)/12)+FT_AnnivDays+INT(MOD(AY69-FT_Y5,12)/FT_Int2)-IF(EDATE(AI69,FT_Y5)&lt;PolicyDate,FT_AnnivDays-1,0))),IF(AQ69="PT",IF(AY69&lt;PT_First,0,1+INT((AY69-PT_First)/PT_Int)),0))+IF(AND(AJ69&gt;=2,AL69&lt;=PFYDate),IF(AR69="FT",IF(AZ69&lt;FT_First,0,IF(AZ69&lt;FT_Y5,1+INT((AZ69-FT_First)/FT_Int1),FT_PreY5+FT_PerYear*INT((AZ69-FT_Y5)/12)+FT_AnnivDays+INT(MOD(AZ69-FT_Y5,12)/FT_Int2)-IF(EDATE(AI69,FT_Y5)&lt;PolicyDate,FT_AnnivDays-1,0))),IF(AR69="PT",IF(AZ69&lt;PT_First,0,1+INT((AZ69-PT_First)/PT_Int)),0))-IF(AR69="FT",IF(AY69&lt;FT_First,0,IF(AY69&lt;FT_Y5,1+INT((AY69-FT_First)/FT_Int1),FT_PreY5+FT_PerYear*INT((AY69-FT_Y5)/12)+FT_AnnivDays+INT(MOD(AY69-FT_Y5,12)/FT_Int2)-IF(EDATE(AI69,FT_Y5)&lt;PolicyDate,FT_AnnivDays-1,0))),IF(AR69="PT",IF(AY69&lt;PT_First,0,1+INT((AY69-PT_First)/PT_Int)),0)),0)+IF(AND(AJ69&gt;=3,AM69&lt;=PFYDate),IF(AS69="FT",IF(AX69&lt;FT_First,0,IF(AX69&lt;FT_Y5,1+INT((AX69-FT_First)/FT_Int1),FT_PreY5+FT_PerYear*INT((AX69-FT_Y5)/12)+FT_AnnivDays+INT(MOD(AX69-FT_Y5,12)/FT_Int2)-IF(EDATE(AI69,FT_Y5)&lt;PolicyDate,FT_AnnivDays-1,0))),IF(AS69="PT",IF(AX69&lt;PT_First,0,1+INT((AX69-PT_First)/PT_Int)),0))-IF(AS69="FT",IF(AZ69&lt;FT_First,0,IF(AZ69&lt;FT_Y5,1+INT((AZ69-FT_First)/FT_Int1),FT_PreY5+FT_PerYear*INT((AZ69-FT_Y5)/12)+FT_AnnivDays+INT(MOD(AZ69-FT_Y5,12)/FT_Int2)-IF(EDATE(AI69,FT_Y5)&lt;PolicyDate,FT_AnnivDays-1,0))),IF(AS69="PT",IF(AZ69&lt;PT_First,0,1+INT((AZ69-PT_First)/PT_Int)),0)),0))</f>
        <v/>
      </c>
      <c r="BC69" s="16" t="str">
        <f aca="false">IF(AH69=0,"",IF(AT69="FT",IF(AU69&lt;FT_First,FT_First,IF(AU69&lt;FT_Y5,MIN(FT_Y5,FT_First+FT_Int1*(INT((AU69-FT_First)/FT_Int1)+1)),FT_Y5+12*INT((AU69-FT_Y5)/12)+FT_Int2*(INT(MOD(AU69-FT_Y5,12)/FT_Int2)+1))),IF(AT69="PT",IF(AU69&lt;PT_First,PT_First,PT_First+PT_Int*(INT((AU69-PT_First)/PT_Int)+1)),"")))</f>
        <v/>
      </c>
      <c r="BD69" s="16" t="str">
        <f aca="false">IF(AH69=0,"",IF(NOT(LH_Ready),0,COUNTIFS(INDEX(LH_Data,0,LH_ColFirst),$A69,INDEX(LH_Data,0,LH_ColSur),$B69,INDEX(LH_Data,0,LH_ColCat),BonusCat)))</f>
        <v/>
      </c>
      <c r="BE69" s="16" t="str">
        <f aca="false">IF(AH69=0,"",IF(OR(NOT(LH_Ready),BD69=0),0,SUMPRODUCT(MAX((INDEX(LH_Data,0,LH_ColFirst)=$A69)*(INDEX(LH_Data,0,LH_ColSur)=$B69)*(INDEX(LH_Data,0,LH_ColCat)=BonusCat)*ROW(LH_Data)))))</f>
        <v/>
      </c>
      <c r="BF69" s="16" t="str">
        <f aca="false">IF(AH69=0,"",IF(EOMONTH(AsOfDate,-1)&lt;AI69,-1,12*(YEAR(EOMONTH(AsOfDate,-1))-YEAR(AI69))+MONTH(EOMONTH(AsOfDate,-1))-MONTH(AI69)-IF(DAY(EOMONTH(AsOfDate,-1))&lt;MIN(DAY(AI69),DAY(EOMONTH(EOMONTH(AsOfDate,-1),0))),1,0)))</f>
        <v/>
      </c>
      <c r="BG69" s="16" t="str">
        <f aca="false">IF(AH69=0,"",IF(OR(AJ69&lt;2,AL69&gt;EOMONTH(AsOfDate,-1)),BF69,IF((AL69-1)&lt;AI69,-1,12*(YEAR((AL69-1))-YEAR(AI69))+MONTH((AL69-1))-MONTH(AI69)-IF(DAY((AL69-1))&lt;MIN(DAY(AI69),DAY(EOMONTH((AL69-1),0))),1,0))))</f>
        <v/>
      </c>
      <c r="BH69" s="16" t="str">
        <f aca="false">IF(AH69=0,"",IF(OR(AJ69&lt;3,AM69&gt;EOMONTH(AsOfDate,-1)),BF69,IF((AM69-1)&lt;AI69,-1,12*(YEAR((AM69-1))-YEAR(AI69))+MONTH((AM69-1))-MONTH(AI69)-IF(DAY((AM69-1))&lt;MIN(DAY(AI69),DAY(EOMONTH((AM69-1),0))),1,0))))</f>
        <v/>
      </c>
      <c r="BI69" s="16" t="str">
        <f aca="false">IF(AH69=0,"",IF(AQ69="FT",IF(BG69&lt;FT_First,0,IF(BG69&lt;FT_Y5,1+INT((BG69-FT_First)/FT_Int1),FT_PreY5+FT_PerYear*INT((BG69-FT_Y5)/12)+FT_AnnivDays+INT(MOD(BG69-FT_Y5,12)/FT_Int2)-IF(EDATE(AI69,FT_Y5)&lt;PolicyDate,FT_AnnivDays-1,0))),IF(AQ69="PT",IF(BG69&lt;PT_First,0,1+INT((BG69-PT_First)/PT_Int)),0))+IF(AND(AJ69&gt;=2,AL69&lt;=EOMONTH(AsOfDate,-1)),IF(AR69="FT",IF(BH69&lt;FT_First,0,IF(BH69&lt;FT_Y5,1+INT((BH69-FT_First)/FT_Int1),FT_PreY5+FT_PerYear*INT((BH69-FT_Y5)/12)+FT_AnnivDays+INT(MOD(BH69-FT_Y5,12)/FT_Int2)-IF(EDATE(AI69,FT_Y5)&lt;PolicyDate,FT_AnnivDays-1,0))),IF(AR69="PT",IF(BH69&lt;PT_First,0,1+INT((BH69-PT_First)/PT_Int)),0))-IF(AR69="FT",IF(BG69&lt;FT_First,0,IF(BG69&lt;FT_Y5,1+INT((BG69-FT_First)/FT_Int1),FT_PreY5+FT_PerYear*INT((BG69-FT_Y5)/12)+FT_AnnivDays+INT(MOD(BG69-FT_Y5,12)/FT_Int2)-IF(EDATE(AI69,FT_Y5)&lt;PolicyDate,FT_AnnivDays-1,0))),IF(AR69="PT",IF(BG69&lt;PT_First,0,1+INT((BG69-PT_First)/PT_Int)),0)),0)+IF(AND(AJ69&gt;=3,AM69&lt;=EOMONTH(AsOfDate,-1)),IF(AS69="FT",IF(BF69&lt;FT_First,0,IF(BF69&lt;FT_Y5,1+INT((BF69-FT_First)/FT_Int1),FT_PreY5+FT_PerYear*INT((BF69-FT_Y5)/12)+FT_AnnivDays+INT(MOD(BF69-FT_Y5,12)/FT_Int2)-IF(EDATE(AI69,FT_Y5)&lt;PolicyDate,FT_AnnivDays-1,0))),IF(AS69="PT",IF(BF69&lt;PT_First,0,1+INT((BF69-PT_First)/PT_Int)),0))-IF(AS69="FT",IF(BH69&lt;FT_First,0,IF(BH69&lt;FT_Y5,1+INT((BH69-FT_First)/FT_Int1),FT_PreY5+FT_PerYear*INT((BH69-FT_Y5)/12)+FT_AnnivDays+INT(MOD(BH69-FT_Y5,12)/FT_Int2)-IF(EDATE(AI69,FT_Y5)&lt;PolicyDate,FT_AnnivDays-1,0))),IF(AS69="PT",IF(BH69&lt;PT_First,0,1+INT((BH69-PT_First)/PT_Int)),0)),0))</f>
        <v/>
      </c>
      <c r="BJ69" s="16" t="str">
        <f aca="false">IF(AH69=0,"",IF(AT69="FT",IF(AU69&lt;FT_First,"",IF(AU69&lt;FT_Y5,FT_First+FT_Int1*INT((AU69-FT_First)/FT_Int1),FT_Y5+FT_Int2*INT((AU69-FT_Y5)/FT_Int2))),IF(AT69="PT",IF(AU69&lt;PT_First,"",PT_First+PT_Int*INT((AU69-PT_First)/PT_Int)),"")))</f>
        <v/>
      </c>
      <c r="BK69" s="16" t="str">
        <f aca="false">IF(AH69=0,"",IF((SchemeStart-1)&lt;AI69,-1,12*(YEAR((SchemeStart-1))-YEAR(AI69))+MONTH((SchemeStart-1))-MONTH(AI69)-IF(DAY((SchemeStart-1))&lt;MIN(DAY(AI69),DAY(EOMONTH((SchemeStart-1),0))),1,0)))</f>
        <v/>
      </c>
      <c r="BL69" s="16" t="str">
        <f aca="false">IF(AH69=0,"",IF(OR(AJ69&lt;2,AL69&gt;(SchemeStart-1)),BK69,IF((AL69-1)&lt;AI69,-1,12*(YEAR((AL69-1))-YEAR(AI69))+MONTH((AL69-1))-MONTH(AI69)-IF(DAY((AL69-1))&lt;MIN(DAY(AI69),DAY(EOMONTH((AL69-1),0))),1,0))))</f>
        <v/>
      </c>
      <c r="BM69" s="16" t="str">
        <f aca="false">IF(AH69=0,"",IF(OR(AJ69&lt;3,AM69&gt;(SchemeStart-1)),BK69,IF((AM69-1)&lt;AI69,-1,12*(YEAR((AM69-1))-YEAR(AI69))+MONTH((AM69-1))-MONTH(AI69)-IF(DAY((AM69-1))&lt;MIN(DAY(AI69),DAY(EOMONTH((AM69-1),0))),1,0))))</f>
        <v/>
      </c>
      <c r="BN69" s="16" t="str">
        <f aca="false">IF(AH69=0,"",IF(AQ69="FT",IF(BL69&lt;FT_First,0,IF(BL69&lt;FT_Y5,1+INT((BL69-FT_First)/FT_Int1),FT_PreY5+FT_PerYear*INT((BL69-FT_Y5)/12)+FT_AnnivDays+INT(MOD(BL69-FT_Y5,12)/FT_Int2)-IF(EDATE(AI69,FT_Y5)&lt;PolicyDate,FT_AnnivDays-1,0))),IF(AQ69="PT",IF(BL69&lt;PT_First,0,1+INT((BL69-PT_First)/PT_Int)),0))+IF(AND(AJ69&gt;=2,AL69&lt;=(SchemeStart-1)),IF(AR69="FT",IF(BM69&lt;FT_First,0,IF(BM69&lt;FT_Y5,1+INT((BM69-FT_First)/FT_Int1),FT_PreY5+FT_PerYear*INT((BM69-FT_Y5)/12)+FT_AnnivDays+INT(MOD(BM69-FT_Y5,12)/FT_Int2)-IF(EDATE(AI69,FT_Y5)&lt;PolicyDate,FT_AnnivDays-1,0))),IF(AR69="PT",IF(BM69&lt;PT_First,0,1+INT((BM69-PT_First)/PT_Int)),0))-IF(AR69="FT",IF(BL69&lt;FT_First,0,IF(BL69&lt;FT_Y5,1+INT((BL69-FT_First)/FT_Int1),FT_PreY5+FT_PerYear*INT((BL69-FT_Y5)/12)+FT_AnnivDays+INT(MOD(BL69-FT_Y5,12)/FT_Int2)-IF(EDATE(AI69,FT_Y5)&lt;PolicyDate,FT_AnnivDays-1,0))),IF(AR69="PT",IF(BL69&lt;PT_First,0,1+INT((BL69-PT_First)/PT_Int)),0)),0)+IF(AND(AJ69&gt;=3,AM69&lt;=(SchemeStart-1)),IF(AS69="FT",IF(BK69&lt;FT_First,0,IF(BK69&lt;FT_Y5,1+INT((BK69-FT_First)/FT_Int1),FT_PreY5+FT_PerYear*INT((BK69-FT_Y5)/12)+FT_AnnivDays+INT(MOD(BK69-FT_Y5,12)/FT_Int2)-IF(EDATE(AI69,FT_Y5)&lt;PolicyDate,FT_AnnivDays-1,0))),IF(AS69="PT",IF(BK69&lt;PT_First,0,1+INT((BK69-PT_First)/PT_Int)),0))-IF(AS69="FT",IF(BM69&lt;FT_First,0,IF(BM69&lt;FT_Y5,1+INT((BM69-FT_First)/FT_Int1),FT_PreY5+FT_PerYear*INT((BM69-FT_Y5)/12)+FT_AnnivDays+INT(MOD(BM69-FT_Y5,12)/FT_Int2)-IF(EDATE(AI69,FT_Y5)&lt;PolicyDate,FT_AnnivDays-1,0))),IF(AS69="PT",IF(BM69&lt;PT_First,0,1+INT((BM69-PT_First)/PT_Int)),0)),0))</f>
        <v/>
      </c>
      <c r="BO69" s="0" t="str">
        <f aca="false">IF(LEN($A69&amp;$B69)=0,"",$A69&amp;" "&amp;$B69)</f>
        <v/>
      </c>
    </row>
    <row r="70" customFormat="false" ht="15" hidden="false" customHeight="false" outlineLevel="0" collapsed="false">
      <c r="A70" s="12"/>
      <c r="B70" s="12"/>
      <c r="C70" s="12"/>
      <c r="D70" s="13"/>
      <c r="E70" s="14" t="str">
        <f aca="false">IF(OR(AH70=0,$D70=""),"",DATE(YEAR(AsOfDate)+IF(DATE(YEAR(AsOfDate),MONTH($D70),DAY($D70))&lt;=AsOfDate,1,0),MONTH($D70),DAY($D70)))</f>
        <v/>
      </c>
      <c r="F70" s="13"/>
      <c r="G70" s="13"/>
      <c r="H70" s="13"/>
      <c r="I70" s="13"/>
      <c r="J70" s="13"/>
      <c r="K70" s="14" t="str">
        <f aca="false">IF(AH70=0,"",DATE(YEAR(AsOfDate)+IF(DATE(YEAR(AsOfDate),MONTH(AI70),DAY(AI70))&lt;=AsOfDate,1,0),MONTH(AI70),DAY(AI70)))</f>
        <v/>
      </c>
      <c r="L70" s="15" t="str">
        <f aca="false">IF(AH70=0,"",ROUND((AsOfDate-AI70)/365.25,1))</f>
        <v/>
      </c>
      <c r="M70" s="16" t="str">
        <f aca="false">IF(AH70=0,"",IF(AsOfDate&lt;AI70,"-",DATEDIF(AI70,AsOfDate,"y")&amp;"y "&amp;DATEDIF(AI70,AsOfDate,"ym")&amp;"m "&amp;DATEDIF(AI70,AsOfDate,"md")&amp;"d"))</f>
        <v/>
      </c>
      <c r="N70" s="17" t="str">
        <f aca="false">IF(AH70=0,"",O70*HoursPerDay)</f>
        <v/>
      </c>
      <c r="O70" s="17" t="str">
        <f aca="false">IF(AH70=0,"",MAX(0,BA70-BN70))</f>
        <v/>
      </c>
      <c r="P70" s="18"/>
      <c r="Q70" s="16" t="str">
        <f aca="false">IF(AH70=0,"",IF(AJ70&lt;2,"",AN70&amp;" to "&amp;AO70&amp;" on "&amp;TEXT(AL70,"dd/mm/yyyy")&amp;IF(AL70&gt;AsOfDate," (future)",IF(AQ70=AR70,"",IF(AR70="None"," - STOPPED accruing",IF(AQ70="None"," - commencement for Bonus Leave"," - pathway changed"))))&amp;IF(AJ70&lt;3,"","; "&amp;AO70&amp;" to "&amp;AP70&amp;" on "&amp;TEXT(AM70,"dd/mm/yyyy")&amp;IF(AM70&gt;AsOfDate," (future)",IF(AR70=AS70,"",IF(AS70="None"," - STOPPED accruing",IF(AR70="None"," - commencement for Bonus Leave"," - pathway changed")))))))</f>
        <v/>
      </c>
      <c r="R70" s="16" t="str">
        <f aca="false">IF(AH70=0,"",IF(AT70="None",IF(O70&gt;0,"No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IF(AH70=0,"",IF(AT70="None","",EDATE(AI70,BC70)))</f>
        <v/>
      </c>
      <c r="T70" s="17" t="str">
        <f aca="false">IF(AH70=0,"",IF(NOT(LH_Ready),"",IF(AI70&gt;PFYDate,0,IF(LH_ColPeriod=0,W70-U70+V70,SUMIFS(INDEX(LH_Data,0,LH_ColAcc),INDEX(LH_Data,0,LH_ColFirst),$A70,INDEX(LH_Data,0,LH_ColSur),$B70,INDEX(LH_Data,0,LH_ColCat),BonusCat,INDEX(LH_Data,0,LH_ColPeriod),LH_OpenLabel)*UnitFactor))))</f>
        <v/>
      </c>
      <c r="U70" s="17" t="str">
        <f aca="false">IF(AH70=0,"",IF(NOT(LH_Ready),"",SUMIFS(INDEX(LH_Data,0,LH_ColAcc),INDEX(LH_Data,0,LH_ColFirst),$A70,INDEX(LH_Data,0,LH_ColSur),$B70,INDEX(LH_Data,0,LH_ColCat),BonusCat,INDEX(LH_Data,0,LH_ColStart),"&gt;="&amp;AI70)*UnitFactor))</f>
        <v/>
      </c>
      <c r="V70" s="17" t="str">
        <f aca="false">IF(AH70=0,"",IF(NOT(LH_Ready),"",SUMIFS(INDEX(LH_Data,0,LH_ColTaken),INDEX(LH_Data,0,LH_ColFirst),$A70,INDEX(LH_Data,0,LH_ColSur),$B70,INDEX(LH_Data,0,LH_ColCat),BonusCat,INDEX(LH_Data,0,LH_ColStart),"&gt;="&amp;AI70)*UnitFactor))</f>
        <v/>
      </c>
      <c r="W70" s="17" t="str">
        <f aca="false">IF(AH70=0,"",IF(NOT(LH_Ready),"",IF(BE70=0,0,INDEX(INDEX(LH_Data,0,LH_ColClose),BE70-1)*UnitFactor)))</f>
        <v/>
      </c>
      <c r="X70" s="17" t="str">
        <f aca="false">IF(AH70=0,"",(MAX(0,BA70-BN70)-MAX(0,BB70-BN70))*HoursPerDay)</f>
        <v/>
      </c>
      <c r="Y70" s="17" t="str">
        <f aca="false">IF(AH70=0,"",IF(NOT(LH_Ready),"",IF(BD70=0,N70,IF(PFYDate&lt;$F70,N70-N(T70)-N(U70),X70-N(U70)))))</f>
        <v/>
      </c>
      <c r="Z70" s="16" t="str">
        <f aca="false">IF(OR(AH70=0,Y70=""),"",IF(Y70&gt;0,"Yes","No"))</f>
        <v/>
      </c>
      <c r="AA70" s="16" t="str">
        <f aca="false">IF(AH70=0,IF(LEN($A70&amp;$B70)=0,"","FIX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month")&amp;IF(BD70=0,";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EH)",""),IF(AT70="None",R70,"Not yet - first day on "&amp;TEXT(S70,"dd/mm/yyyy")))))))))</f>
        <v/>
      </c>
      <c r="AB70" s="17" t="str">
        <f aca="false">IF(OR(AH70=0,T70=""),"",MAX(0,BB70-BN70)*HoursPerDay-T70)</f>
        <v/>
      </c>
      <c r="AC70" s="16" t="str">
        <f aca="false">IF(AH70=0,"",BD70)</f>
        <v/>
      </c>
      <c r="AD70" s="16" t="str">
        <f aca="false">IF(AH70=0,"",TRIM(IF(OR(ISTEXT($F70),ISTEXT($H70),ISTEXT($I70),ISTEXT($G70),ISTEXT($J70),ISTEXT($D70)),"A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J70&gt;=1,IF(AJ70&gt;=3,AP70,IF(AJ70=2,AO70,AN70))&lt;&gt;IF($C70="","",IF(OR(ISNUMBER(SEARCH("full",$C70)),UPPER(TRIM($C70))="FT",UPPER(TRIM($C70))="FTE"),"Full-Time",IF(OR(ISNUMBER(SEARCH("part",$C70)),UPPER(TRIM($C70))="PT",UPPER(TRIM($C70))="PTE"),"Part-Time",IF(OR(ISNUMBER(SEARCH("cas",$C70)),UPPER(TRIM($C70))="CAS"),"Casual","Unknown"))))),"EmploymentType does not match latest start date ("&amp;IF(AJ70&gt;=3,AP70,IF(AJ70=2,AO70,AN70))&amp;"). ","")&amp;IF(AND(AJ70&gt;=1,AK70&lt;&gt;$F70),"Earliest type date should equal StartDate. ","")&amp;IF(AND(AJ70&gt;=2,AK70=AL70),"Two types start on the same date. ","")&amp;IF(AND(OR(ISNUMBER(SEARCH("part",$C70)),UPPER(TRIM($C70))="PT",UPPER(TRIM($C70))="PTE"),$P70=""),"Part-time: enter PT Hrs/Week (blank = 24+). ","")))</f>
        <v/>
      </c>
      <c r="AE70" s="17" t="str">
        <f aca="false">IF(AH70=0,"",O70-MAX(0,BI70-BN70))</f>
        <v/>
      </c>
      <c r="AF70" s="14" t="str">
        <f aca="false">IF(OR(AH70=0,AE70="",N(AE70)=0,BJ70=""),"",EDATE(AI70,BJ70))</f>
        <v/>
      </c>
      <c r="AG70" s="12"/>
      <c r="AH70" s="16" t="n">
        <f aca="false">IF(OR(LEN($A70&amp;$B70)=0,$F70=""),0,1)</f>
        <v>0</v>
      </c>
      <c r="AI70" s="14" t="str">
        <f aca="false">IF(AH70=0,"",IF($J70&lt;&gt;"",$J70,IF(OR(CasualCounts="Yes",COUNT($G70:$I70)=0,COUNT($H70:$I70)=0),$F70,MIN($H70:$I70))))</f>
        <v/>
      </c>
      <c r="AJ70" s="16" t="str">
        <f aca="false">IF(AH70=0,"",COUNT($G70:$I70))</f>
        <v/>
      </c>
      <c r="AK70" s="14" t="str">
        <f aca="false">IF(AH70=0,"",IFERROR(SMALL($G70:$I70,1),""))</f>
        <v/>
      </c>
      <c r="AL70" s="14" t="str">
        <f aca="false">IF(AH70=0,"",IFERROR(SMALL($G70:$I70,2),""))</f>
        <v/>
      </c>
      <c r="AM70" s="14" t="str">
        <f aca="false">IF(AH70=0,"",IFERROR(SMALL($G70:$I70,3),""))</f>
        <v/>
      </c>
      <c r="AN70" s="16" t="str">
        <f aca="false">IF(AH70=0,"",IF(AK70="","",IF(AK70=$H70,"Part-Time",IF(AK70=$I70,"Full-Time","Casual"))))</f>
        <v/>
      </c>
      <c r="AO70" s="16" t="str">
        <f aca="false">IF(AH70=0,"",IF(AL70="","",IF(AL70=$H70,"Part-Time",IF(AL70=$I70,"Full-Time","Casual"))))</f>
        <v/>
      </c>
      <c r="AP70" s="16" t="str">
        <f aca="false">IF(AH70=0,"",IF(AM70="","",IF(AM70=$H70,"Part-Time",IF(AM70=$I70,"Full-Time","Casual"))))</f>
        <v/>
      </c>
      <c r="AQ70" s="16" t="str">
        <f aca="false">IF(AH70=0,"",IF(AJ70=0,IF(OR(ISNUMBER(SEARCH("full",$C70)),UPPER(TRIM($C70))="FT",UPPER(TRIM($C70))="FTE"),"FT",IF(AND(OR(ISNUMBER(SEARCH("part",$C70)),UPPER(TRIM($C70))="PT",UPPER(TRIM($C70))="PTE"),OR($P70="",N($P70)&gt;=PT_MinHours)),"PT","None")),IF(OR(ISNUMBER(SEARCH("full",AN70)),UPPER(TRIM(AN70))="FT",UPPER(TRIM(AN70))="FTE"),"FT",IF(AND(OR(ISNUMBER(SEARCH("part",AN70)),UPPER(TRIM(AN70))="PT",UPPER(TRIM(AN70))="PTE"),OR($P70="",N($P70)&gt;=PT_MinHours)),"PT","None"))))</f>
        <v/>
      </c>
      <c r="AR70" s="16" t="str">
        <f aca="false">IF(AH70=0,"",IF(AJ70&lt;2,"",IF(OR(ISNUMBER(SEARCH("full",AO70)),UPPER(TRIM(AO70))="FT",UPPER(TRIM(AO70))="FTE"),"FT",IF(AND(OR(ISNUMBER(SEARCH("part",AO70)),UPPER(TRIM(AO70))="PT",UPPER(TRIM(AO70))="PTE"),OR($P70="",N($P70)&gt;=PT_MinHours)),"PT","None"))))</f>
        <v/>
      </c>
      <c r="AS70" s="16" t="str">
        <f aca="false">IF(AH70=0,"",IF(AJ70&lt;3,"",IF(OR(ISNUMBER(SEARCH("full",AP70)),UPPER(TRIM(AP70))="FT",UPPER(TRIM(AP70))="FTE"),"FT",IF(AND(OR(ISNUMBER(SEARCH("part",AP70)),UPPER(TRIM(AP70))="PT",UPPER(TRIM(AP70))="PTE"),OR($P70="",N($P70)&gt;=PT_MinHours)),"PT","None"))))</f>
        <v/>
      </c>
      <c r="AT70" s="16" t="str">
        <f aca="false">IF(AH70=0,"",IF(AND(AJ70&gt;=3,AM70&lt;=AsOfDate),AS70,IF(AND(AJ70&gt;=2,AL70&lt;=AsOfDate),AR70,AQ70)))</f>
        <v/>
      </c>
      <c r="AU70" s="16" t="str">
        <f aca="false">IF(AH70=0,"",IF(AsOfDate&lt;AI70,-1,12*(YEAR(AsOfDate)-YEAR(AI70))+MONTH(AsOfDate)-MONTH(AI70)-IF(DAY(AsOfDate)&lt;MIN(DAY(AI70),DAY(EOMONTH(AsOfDate,0))),1,0)))</f>
        <v/>
      </c>
      <c r="AV70" s="16" t="str">
        <f aca="false">IF(AH70=0,"",IF(OR(AJ70&lt;2,AL70&gt;AsOfDate),AU70,IF((AL70-1)&lt;AI70,-1,12*(YEAR((AL70-1))-YEAR(AI70))+MONTH((AL70-1))-MONTH(AI70)-IF(DAY((AL70-1))&lt;MIN(DAY(AI70),DAY(EOMONTH((AL70-1),0))),1,0))))</f>
        <v/>
      </c>
      <c r="AW70" s="16" t="str">
        <f aca="false">IF(AH70=0,"",IF(OR(AJ70&lt;3,AM70&gt;AsOfDate),AU70,IF((AM70-1)&lt;AI70,-1,12*(YEAR((AM70-1))-YEAR(AI70))+MONTH((AM70-1))-MONTH(AI70)-IF(DAY((AM70-1))&lt;MIN(DAY(AI70),DAY(EOMONTH((AM70-1),0))),1,0))))</f>
        <v/>
      </c>
      <c r="AX70" s="16" t="str">
        <f aca="false">IF(AH70=0,"",IF(PFYDate&lt;AI70,-1,12*(YEAR(PFYDate)-YEAR(AI70))+MONTH(PFYDate)-MONTH(AI70)-IF(DAY(PFYDate)&lt;MIN(DAY(AI70),DAY(EOMONTH(PFYDate,0))),1,0)))</f>
        <v/>
      </c>
      <c r="AY70" s="16" t="str">
        <f aca="false">IF(AH70=0,"",IF(OR(AJ70&lt;2,AL70&gt;PFYDate),AX70,IF((AL70-1)&lt;AI70,-1,12*(YEAR((AL70-1))-YEAR(AI70))+MONTH((AL70-1))-MONTH(AI70)-IF(DAY((AL70-1))&lt;MIN(DAY(AI70),DAY(EOMONTH((AL70-1),0))),1,0))))</f>
        <v/>
      </c>
      <c r="AZ70" s="16" t="str">
        <f aca="false">IF(AH70=0,"",IF(OR(AJ70&lt;3,AM70&gt;PFYDate),AX70,IF((AM70-1)&lt;AI70,-1,12*(YEAR((AM70-1))-YEAR(AI70))+MONTH((AM70-1))-MONTH(AI70)-IF(DAY((AM70-1))&lt;MIN(DAY(AI70),DAY(EOMONTH((AM70-1),0))),1,0))))</f>
        <v/>
      </c>
      <c r="BA70" s="16" t="str">
        <f aca="false">IF(AH70=0,"",IF(AQ70="FT",IF(AV70&lt;FT_First,0,IF(AV70&lt;FT_Y5,1+INT((AV70-FT_First)/FT_Int1),FT_PreY5+FT_PerYear*INT((AV70-FT_Y5)/12)+FT_AnnivDays+INT(MOD(AV70-FT_Y5,12)/FT_Int2)-IF(EDATE(AI70,FT_Y5)&lt;PolicyDate,FT_AnnivDays-1,0))),IF(AQ70="PT",IF(AV70&lt;PT_First,0,1+INT((AV70-PT_First)/PT_Int)),0))+IF(AND(AJ70&gt;=2,AL70&lt;=AsOfDate),IF(AR70="FT",IF(AW70&lt;FT_First,0,IF(AW70&lt;FT_Y5,1+INT((AW70-FT_First)/FT_Int1),FT_PreY5+FT_PerYear*INT((AW70-FT_Y5)/12)+FT_AnnivDays+INT(MOD(AW70-FT_Y5,12)/FT_Int2)-IF(EDATE(AI70,FT_Y5)&lt;PolicyDate,FT_AnnivDays-1,0))),IF(AR70="PT",IF(AW70&lt;PT_First,0,1+INT((AW70-PT_First)/PT_Int)),0))-IF(AR70="FT",IF(AV70&lt;FT_First,0,IF(AV70&lt;FT_Y5,1+INT((AV70-FT_First)/FT_Int1),FT_PreY5+FT_PerYear*INT((AV70-FT_Y5)/12)+FT_AnnivDays+INT(MOD(AV70-FT_Y5,12)/FT_Int2)-IF(EDATE(AI70,FT_Y5)&lt;PolicyDate,FT_AnnivDays-1,0))),IF(AR70="PT",IF(AV70&lt;PT_First,0,1+INT((AV70-PT_First)/PT_Int)),0)),0)+IF(AND(AJ70&gt;=3,AM70&lt;=AsOfDate),IF(AS70="FT",IF(AU70&lt;FT_First,0,IF(AU70&lt;FT_Y5,1+INT((AU70-FT_First)/FT_Int1),FT_PreY5+FT_PerYear*INT((AU70-FT_Y5)/12)+FT_AnnivDays+INT(MOD(AU70-FT_Y5,12)/FT_Int2)-IF(EDATE(AI70,FT_Y5)&lt;PolicyDate,FT_AnnivDays-1,0))),IF(AS70="PT",IF(AU70&lt;PT_First,0,1+INT((AU70-PT_First)/PT_Int)),0))-IF(AS70="FT",IF(AW70&lt;FT_First,0,IF(AW70&lt;FT_Y5,1+INT((AW70-FT_First)/FT_Int1),FT_PreY5+FT_PerYear*INT((AW70-FT_Y5)/12)+FT_AnnivDays+INT(MOD(AW70-FT_Y5,12)/FT_Int2)-IF(EDATE(AI70,FT_Y5)&lt;PolicyDate,FT_AnnivDays-1,0))),IF(AS70="PT",IF(AW70&lt;PT_First,0,1+INT((AW70-PT_First)/PT_Int)),0)),0))</f>
        <v/>
      </c>
      <c r="BB70" s="16" t="str">
        <f aca="false">IF(AH70=0,"",IF(AQ70="FT",IF(AY70&lt;FT_First,0,IF(AY70&lt;FT_Y5,1+INT((AY70-FT_First)/FT_Int1),FT_PreY5+FT_PerYear*INT((AY70-FT_Y5)/12)+FT_AnnivDays+INT(MOD(AY70-FT_Y5,12)/FT_Int2)-IF(EDATE(AI70,FT_Y5)&lt;PolicyDate,FT_AnnivDays-1,0))),IF(AQ70="PT",IF(AY70&lt;PT_First,0,1+INT((AY70-PT_First)/PT_Int)),0))+IF(AND(AJ70&gt;=2,AL70&lt;=PFYDate),IF(AR70="FT",IF(AZ70&lt;FT_First,0,IF(AZ70&lt;FT_Y5,1+INT((AZ70-FT_First)/FT_Int1),FT_PreY5+FT_PerYear*INT((AZ70-FT_Y5)/12)+FT_AnnivDays+INT(MOD(AZ70-FT_Y5,12)/FT_Int2)-IF(EDATE(AI70,FT_Y5)&lt;PolicyDate,FT_AnnivDays-1,0))),IF(AR70="PT",IF(AZ70&lt;PT_First,0,1+INT((AZ70-PT_First)/PT_Int)),0))-IF(AR70="FT",IF(AY70&lt;FT_First,0,IF(AY70&lt;FT_Y5,1+INT((AY70-FT_First)/FT_Int1),FT_PreY5+FT_PerYear*INT((AY70-FT_Y5)/12)+FT_AnnivDays+INT(MOD(AY70-FT_Y5,12)/FT_Int2)-IF(EDATE(AI70,FT_Y5)&lt;PolicyDate,FT_AnnivDays-1,0))),IF(AR70="PT",IF(AY70&lt;PT_First,0,1+INT((AY70-PT_First)/PT_Int)),0)),0)+IF(AND(AJ70&gt;=3,AM70&lt;=PFYDate),IF(AS70="FT",IF(AX70&lt;FT_First,0,IF(AX70&lt;FT_Y5,1+INT((AX70-FT_First)/FT_Int1),FT_PreY5+FT_PerYear*INT((AX70-FT_Y5)/12)+FT_AnnivDays+INT(MOD(AX70-FT_Y5,12)/FT_Int2)-IF(EDATE(AI70,FT_Y5)&lt;PolicyDate,FT_AnnivDays-1,0))),IF(AS70="PT",IF(AX70&lt;PT_First,0,1+INT((AX70-PT_First)/PT_Int)),0))-IF(AS70="FT",IF(AZ70&lt;FT_First,0,IF(AZ70&lt;FT_Y5,1+INT((AZ70-FT_First)/FT_Int1),FT_PreY5+FT_PerYear*INT((AZ70-FT_Y5)/12)+FT_AnnivDays+INT(MOD(AZ70-FT_Y5,12)/FT_Int2)-IF(EDATE(AI70,FT_Y5)&lt;PolicyDate,FT_AnnivDays-1,0))),IF(AS70="PT",IF(AZ70&lt;PT_First,0,1+INT((AZ70-PT_First)/PT_Int)),0)),0))</f>
        <v/>
      </c>
      <c r="BC70" s="16" t="str">
        <f aca="false">IF(AH70=0,"",IF(AT70="FT",IF(AU70&lt;FT_First,FT_First,IF(AU70&lt;FT_Y5,MIN(FT_Y5,FT_First+FT_Int1*(INT((AU70-FT_First)/FT_Int1)+1)),FT_Y5+12*INT((AU70-FT_Y5)/12)+FT_Int2*(INT(MOD(AU70-FT_Y5,12)/FT_Int2)+1))),IF(AT70="PT",IF(AU70&lt;PT_First,PT_First,PT_First+PT_Int*(INT((AU70-PT_First)/PT_Int)+1)),"")))</f>
        <v/>
      </c>
      <c r="BD70" s="16" t="str">
        <f aca="false">IF(AH70=0,"",IF(NOT(LH_Ready),0,COUNTIFS(INDEX(LH_Data,0,LH_ColFirst),$A70,INDEX(LH_Data,0,LH_ColSur),$B70,INDEX(LH_Data,0,LH_ColCat),BonusCat)))</f>
        <v/>
      </c>
      <c r="BE70" s="16" t="str">
        <f aca="false">IF(AH70=0,"",IF(OR(NOT(LH_Ready),BD70=0),0,SUMPRODUCT(MAX((INDEX(LH_Data,0,LH_ColFirst)=$A70)*(INDEX(LH_Data,0,LH_ColSur)=$B70)*(INDEX(LH_Data,0,LH_ColCat)=BonusCat)*ROW(LH_Data)))))</f>
        <v/>
      </c>
      <c r="BF70" s="16" t="str">
        <f aca="false">IF(AH70=0,"",IF(EOMONTH(AsOfDate,-1)&lt;AI70,-1,12*(YEAR(EOMONTH(AsOfDate,-1))-YEAR(AI70))+MONTH(EOMONTH(AsOfDate,-1))-MONTH(AI70)-IF(DAY(EOMONTH(AsOfDate,-1))&lt;MIN(DAY(AI70),DAY(EOMONTH(EOMONTH(AsOfDate,-1),0))),1,0)))</f>
        <v/>
      </c>
      <c r="BG70" s="16" t="str">
        <f aca="false">IF(AH70=0,"",IF(OR(AJ70&lt;2,AL70&gt;EOMONTH(AsOfDate,-1)),BF70,IF((AL70-1)&lt;AI70,-1,12*(YEAR((AL70-1))-YEAR(AI70))+MONTH((AL70-1))-MONTH(AI70)-IF(DAY((AL70-1))&lt;MIN(DAY(AI70),DAY(EOMONTH((AL70-1),0))),1,0))))</f>
        <v/>
      </c>
      <c r="BH70" s="16" t="str">
        <f aca="false">IF(AH70=0,"",IF(OR(AJ70&lt;3,AM70&gt;EOMONTH(AsOfDate,-1)),BF70,IF((AM70-1)&lt;AI70,-1,12*(YEAR((AM70-1))-YEAR(AI70))+MONTH((AM70-1))-MONTH(AI70)-IF(DAY((AM70-1))&lt;MIN(DAY(AI70),DAY(EOMONTH((AM70-1),0))),1,0))))</f>
        <v/>
      </c>
      <c r="BI70" s="16" t="str">
        <f aca="false">IF(AH70=0,"",IF(AQ70="FT",IF(BG70&lt;FT_First,0,IF(BG70&lt;FT_Y5,1+INT((BG70-FT_First)/FT_Int1),FT_PreY5+FT_PerYear*INT((BG70-FT_Y5)/12)+FT_AnnivDays+INT(MOD(BG70-FT_Y5,12)/FT_Int2)-IF(EDATE(AI70,FT_Y5)&lt;PolicyDate,FT_AnnivDays-1,0))),IF(AQ70="PT",IF(BG70&lt;PT_First,0,1+INT((BG70-PT_First)/PT_Int)),0))+IF(AND(AJ70&gt;=2,AL70&lt;=EOMONTH(AsOfDate,-1)),IF(AR70="FT",IF(BH70&lt;FT_First,0,IF(BH70&lt;FT_Y5,1+INT((BH70-FT_First)/FT_Int1),FT_PreY5+FT_PerYear*INT((BH70-FT_Y5)/12)+FT_AnnivDays+INT(MOD(BH70-FT_Y5,12)/FT_Int2)-IF(EDATE(AI70,FT_Y5)&lt;PolicyDate,FT_AnnivDays-1,0))),IF(AR70="PT",IF(BH70&lt;PT_First,0,1+INT((BH70-PT_First)/PT_Int)),0))-IF(AR70="FT",IF(BG70&lt;FT_First,0,IF(BG70&lt;FT_Y5,1+INT((BG70-FT_First)/FT_Int1),FT_PreY5+FT_PerYear*INT((BG70-FT_Y5)/12)+FT_AnnivDays+INT(MOD(BG70-FT_Y5,12)/FT_Int2)-IF(EDATE(AI70,FT_Y5)&lt;PolicyDate,FT_AnnivDays-1,0))),IF(AR70="PT",IF(BG70&lt;PT_First,0,1+INT((BG70-PT_First)/PT_Int)),0)),0)+IF(AND(AJ70&gt;=3,AM70&lt;=EOMONTH(AsOfDate,-1)),IF(AS70="FT",IF(BF70&lt;FT_First,0,IF(BF70&lt;FT_Y5,1+INT((BF70-FT_First)/FT_Int1),FT_PreY5+FT_PerYear*INT((BF70-FT_Y5)/12)+FT_AnnivDays+INT(MOD(BF70-FT_Y5,12)/FT_Int2)-IF(EDATE(AI70,FT_Y5)&lt;PolicyDate,FT_AnnivDays-1,0))),IF(AS70="PT",IF(BF70&lt;PT_First,0,1+INT((BF70-PT_First)/PT_Int)),0))-IF(AS70="FT",IF(BH70&lt;FT_First,0,IF(BH70&lt;FT_Y5,1+INT((BH70-FT_First)/FT_Int1),FT_PreY5+FT_PerYear*INT((BH70-FT_Y5)/12)+FT_AnnivDays+INT(MOD(BH70-FT_Y5,12)/FT_Int2)-IF(EDATE(AI70,FT_Y5)&lt;PolicyDate,FT_AnnivDays-1,0))),IF(AS70="PT",IF(BH70&lt;PT_First,0,1+INT((BH70-PT_First)/PT_Int)),0)),0))</f>
        <v/>
      </c>
      <c r="BJ70" s="16" t="str">
        <f aca="false">IF(AH70=0,"",IF(AT70="FT",IF(AU70&lt;FT_First,"",IF(AU70&lt;FT_Y5,FT_First+FT_Int1*INT((AU70-FT_First)/FT_Int1),FT_Y5+FT_Int2*INT((AU70-FT_Y5)/FT_Int2))),IF(AT70="PT",IF(AU70&lt;PT_First,"",PT_First+PT_Int*INT((AU70-PT_First)/PT_Int)),"")))</f>
        <v/>
      </c>
      <c r="BK70" s="16" t="str">
        <f aca="false">IF(AH70=0,"",IF((SchemeStart-1)&lt;AI70,-1,12*(YEAR((SchemeStart-1))-YEAR(AI70))+MONTH((SchemeStart-1))-MONTH(AI70)-IF(DAY((SchemeStart-1))&lt;MIN(DAY(AI70),DAY(EOMONTH((SchemeStart-1),0))),1,0)))</f>
        <v/>
      </c>
      <c r="BL70" s="16" t="str">
        <f aca="false">IF(AH70=0,"",IF(OR(AJ70&lt;2,AL70&gt;(SchemeStart-1)),BK70,IF((AL70-1)&lt;AI70,-1,12*(YEAR((AL70-1))-YEAR(AI70))+MONTH((AL70-1))-MONTH(AI70)-IF(DAY((AL70-1))&lt;MIN(DAY(AI70),DAY(EOMONTH((AL70-1),0))),1,0))))</f>
        <v/>
      </c>
      <c r="BM70" s="16" t="str">
        <f aca="false">IF(AH70=0,"",IF(OR(AJ70&lt;3,AM70&gt;(SchemeStart-1)),BK70,IF((AM70-1)&lt;AI70,-1,12*(YEAR((AM70-1))-YEAR(AI70))+MONTH((AM70-1))-MONTH(AI70)-IF(DAY((AM70-1))&lt;MIN(DAY(AI70),DAY(EOMONTH((AM70-1),0))),1,0))))</f>
        <v/>
      </c>
      <c r="BN70" s="16" t="str">
        <f aca="false">IF(AH70=0,"",IF(AQ70="FT",IF(BL70&lt;FT_First,0,IF(BL70&lt;FT_Y5,1+INT((BL70-FT_First)/FT_Int1),FT_PreY5+FT_PerYear*INT((BL70-FT_Y5)/12)+FT_AnnivDays+INT(MOD(BL70-FT_Y5,12)/FT_Int2)-IF(EDATE(AI70,FT_Y5)&lt;PolicyDate,FT_AnnivDays-1,0))),IF(AQ70="PT",IF(BL70&lt;PT_First,0,1+INT((BL70-PT_First)/PT_Int)),0))+IF(AND(AJ70&gt;=2,AL70&lt;=(SchemeStart-1)),IF(AR70="FT",IF(BM70&lt;FT_First,0,IF(BM70&lt;FT_Y5,1+INT((BM70-FT_First)/FT_Int1),FT_PreY5+FT_PerYear*INT((BM70-FT_Y5)/12)+FT_AnnivDays+INT(MOD(BM70-FT_Y5,12)/FT_Int2)-IF(EDATE(AI70,FT_Y5)&lt;PolicyDate,FT_AnnivDays-1,0))),IF(AR70="PT",IF(BM70&lt;PT_First,0,1+INT((BM70-PT_First)/PT_Int)),0))-IF(AR70="FT",IF(BL70&lt;FT_First,0,IF(BL70&lt;FT_Y5,1+INT((BL70-FT_First)/FT_Int1),FT_PreY5+FT_PerYear*INT((BL70-FT_Y5)/12)+FT_AnnivDays+INT(MOD(BL70-FT_Y5,12)/FT_Int2)-IF(EDATE(AI70,FT_Y5)&lt;PolicyDate,FT_AnnivDays-1,0))),IF(AR70="PT",IF(BL70&lt;PT_First,0,1+INT((BL70-PT_First)/PT_Int)),0)),0)+IF(AND(AJ70&gt;=3,AM70&lt;=(SchemeStart-1)),IF(AS70="FT",IF(BK70&lt;FT_First,0,IF(BK70&lt;FT_Y5,1+INT((BK70-FT_First)/FT_Int1),FT_PreY5+FT_PerYear*INT((BK70-FT_Y5)/12)+FT_AnnivDays+INT(MOD(BK70-FT_Y5,12)/FT_Int2)-IF(EDATE(AI70,FT_Y5)&lt;PolicyDate,FT_AnnivDays-1,0))),IF(AS70="PT",IF(BK70&lt;PT_First,0,1+INT((BK70-PT_First)/PT_Int)),0))-IF(AS70="FT",IF(BM70&lt;FT_First,0,IF(BM70&lt;FT_Y5,1+INT((BM70-FT_First)/FT_Int1),FT_PreY5+FT_PerYear*INT((BM70-FT_Y5)/12)+FT_AnnivDays+INT(MOD(BM70-FT_Y5,12)/FT_Int2)-IF(EDATE(AI70,FT_Y5)&lt;PolicyDate,FT_AnnivDays-1,0))),IF(AS70="PT",IF(BM70&lt;PT_First,0,1+INT((BM70-PT_First)/PT_Int)),0)),0))</f>
        <v/>
      </c>
      <c r="BO70" s="0" t="str">
        <f aca="false">IF(LEN($A70&amp;$B70)=0,"",$A70&amp;" "&amp;$B70)</f>
        <v/>
      </c>
    </row>
    <row r="71" customFormat="false" ht="15" hidden="false" customHeight="false" outlineLevel="0" collapsed="false">
      <c r="A71" s="12"/>
      <c r="B71" s="12"/>
      <c r="C71" s="12"/>
      <c r="D71" s="13"/>
      <c r="E71" s="14" t="str">
        <f aca="false">IF(OR(AH71=0,$D71=""),"",DATE(YEAR(AsOfDate)+IF(DATE(YEAR(AsOfDate),MONTH($D71),DAY($D71))&lt;=AsOfDate,1,0),MONTH($D71),DAY($D71)))</f>
        <v/>
      </c>
      <c r="F71" s="13"/>
      <c r="G71" s="13"/>
      <c r="H71" s="13"/>
      <c r="I71" s="13"/>
      <c r="J71" s="13"/>
      <c r="K71" s="14" t="str">
        <f aca="false">IF(AH71=0,"",DATE(YEAR(AsOfDate)+IF(DATE(YEAR(AsOfDate),MONTH(AI71),DAY(AI71))&lt;=AsOfDate,1,0),MONTH(AI71),DAY(AI71)))</f>
        <v/>
      </c>
      <c r="L71" s="15" t="str">
        <f aca="false">IF(AH71=0,"",ROUND((AsOfDate-AI71)/365.25,1))</f>
        <v/>
      </c>
      <c r="M71" s="16" t="str">
        <f aca="false">IF(AH71=0,"",IF(AsOfDate&lt;AI71,"-",DATEDIF(AI71,AsOfDate,"y")&amp;"y "&amp;DATEDIF(AI71,AsOfDate,"ym")&amp;"m "&amp;DATEDIF(AI71,AsOfDate,"md")&amp;"d"))</f>
        <v/>
      </c>
      <c r="N71" s="17" t="str">
        <f aca="false">IF(AH71=0,"",O71*HoursPerDay)</f>
        <v/>
      </c>
      <c r="O71" s="17" t="str">
        <f aca="false">IF(AH71=0,"",MAX(0,BA71-BN71))</f>
        <v/>
      </c>
      <c r="P71" s="18"/>
      <c r="Q71" s="16" t="str">
        <f aca="false">IF(AH71=0,"",IF(AJ71&lt;2,"",AN71&amp;" to "&amp;AO71&amp;" on "&amp;TEXT(AL71,"dd/mm/yyyy")&amp;IF(AL71&gt;AsOfDate," (future)",IF(AQ71=AR71,"",IF(AR71="None"," - STOPPED accruing",IF(AQ71="None"," - commencement for Bonus Leave"," - pathway changed"))))&amp;IF(AJ71&lt;3,"","; "&amp;AO71&amp;" to "&amp;AP71&amp;" on "&amp;TEXT(AM71,"dd/mm/yyyy")&amp;IF(AM71&gt;AsOfDate," (future)",IF(AR71=AS71,"",IF(AS71="None"," - STOPPED accruing",IF(AR71="None"," - commencement for Bonus Leave"," - pathway changed")))))))</f>
        <v/>
      </c>
      <c r="R71" s="16" t="str">
        <f aca="false">IF(AH71=0,"",IF(AT71="None",IF(O71&gt;0,"No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IF(AH71=0,"",IF(AT71="None","",EDATE(AI71,BC71)))</f>
        <v/>
      </c>
      <c r="T71" s="17" t="str">
        <f aca="false">IF(AH71=0,"",IF(NOT(LH_Ready),"",IF(AI71&gt;PFYDate,0,IF(LH_ColPeriod=0,W71-U71+V71,SUMIFS(INDEX(LH_Data,0,LH_ColAcc),INDEX(LH_Data,0,LH_ColFirst),$A71,INDEX(LH_Data,0,LH_ColSur),$B71,INDEX(LH_Data,0,LH_ColCat),BonusCat,INDEX(LH_Data,0,LH_ColPeriod),LH_OpenLabel)*UnitFactor))))</f>
        <v/>
      </c>
      <c r="U71" s="17" t="str">
        <f aca="false">IF(AH71=0,"",IF(NOT(LH_Ready),"",SUMIFS(INDEX(LH_Data,0,LH_ColAcc),INDEX(LH_Data,0,LH_ColFirst),$A71,INDEX(LH_Data,0,LH_ColSur),$B71,INDEX(LH_Data,0,LH_ColCat),BonusCat,INDEX(LH_Data,0,LH_ColStart),"&gt;="&amp;AI71)*UnitFactor))</f>
        <v/>
      </c>
      <c r="V71" s="17" t="str">
        <f aca="false">IF(AH71=0,"",IF(NOT(LH_Ready),"",SUMIFS(INDEX(LH_Data,0,LH_ColTaken),INDEX(LH_Data,0,LH_ColFirst),$A71,INDEX(LH_Data,0,LH_ColSur),$B71,INDEX(LH_Data,0,LH_ColCat),BonusCat,INDEX(LH_Data,0,LH_ColStart),"&gt;="&amp;AI71)*UnitFactor))</f>
        <v/>
      </c>
      <c r="W71" s="17" t="str">
        <f aca="false">IF(AH71=0,"",IF(NOT(LH_Ready),"",IF(BE71=0,0,INDEX(INDEX(LH_Data,0,LH_ColClose),BE71-1)*UnitFactor)))</f>
        <v/>
      </c>
      <c r="X71" s="17" t="str">
        <f aca="false">IF(AH71=0,"",(MAX(0,BA71-BN71)-MAX(0,BB71-BN71))*HoursPerDay)</f>
        <v/>
      </c>
      <c r="Y71" s="17" t="str">
        <f aca="false">IF(AH71=0,"",IF(NOT(LH_Ready),"",IF(BD71=0,N71,IF(PFYDate&lt;$F71,N71-N(T71)-N(U71),X71-N(U71)))))</f>
        <v/>
      </c>
      <c r="Z71" s="16" t="str">
        <f aca="false">IF(OR(AH71=0,Y71=""),"",IF(Y71&gt;0,"Yes","No"))</f>
        <v/>
      </c>
      <c r="AA71" s="16" t="str">
        <f aca="false">IF(AH71=0,IF(LEN($A71&amp;$B71)=0,"","FIX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month")&amp;IF(BD71=0,";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EH)",""),IF(AT71="None",R71,"Not yet - first day on "&amp;TEXT(S71,"dd/mm/yyyy")))))))))</f>
        <v/>
      </c>
      <c r="AB71" s="17" t="str">
        <f aca="false">IF(OR(AH71=0,T71=""),"",MAX(0,BB71-BN71)*HoursPerDay-T71)</f>
        <v/>
      </c>
      <c r="AC71" s="16" t="str">
        <f aca="false">IF(AH71=0,"",BD71)</f>
        <v/>
      </c>
      <c r="AD71" s="16" t="str">
        <f aca="false">IF(AH71=0,"",TRIM(IF(OR(ISTEXT($F71),ISTEXT($H71),ISTEXT($I71),ISTEXT($G71),ISTEXT($J71),ISTEXT($D71)),"A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J71&gt;=1,IF(AJ71&gt;=3,AP71,IF(AJ71=2,AO71,AN71))&lt;&gt;IF($C71="","",IF(OR(ISNUMBER(SEARCH("full",$C71)),UPPER(TRIM($C71))="FT",UPPER(TRIM($C71))="FTE"),"Full-Time",IF(OR(ISNUMBER(SEARCH("part",$C71)),UPPER(TRIM($C71))="PT",UPPER(TRIM($C71))="PTE"),"Part-Time",IF(OR(ISNUMBER(SEARCH("cas",$C71)),UPPER(TRIM($C71))="CAS"),"Casual","Unknown"))))),"EmploymentType does not match latest start date ("&amp;IF(AJ71&gt;=3,AP71,IF(AJ71=2,AO71,AN71))&amp;"). ","")&amp;IF(AND(AJ71&gt;=1,AK71&lt;&gt;$F71),"Earliest type date should equal StartDate. ","")&amp;IF(AND(AJ71&gt;=2,AK71=AL71),"Two types start on the same date. ","")&amp;IF(AND(OR(ISNUMBER(SEARCH("part",$C71)),UPPER(TRIM($C71))="PT",UPPER(TRIM($C71))="PTE"),$P71=""),"Part-time: enter PT Hrs/Week (blank = 24+). ","")))</f>
        <v/>
      </c>
      <c r="AE71" s="17" t="str">
        <f aca="false">IF(AH71=0,"",O71-MAX(0,BI71-BN71))</f>
        <v/>
      </c>
      <c r="AF71" s="14" t="str">
        <f aca="false">IF(OR(AH71=0,AE71="",N(AE71)=0,BJ71=""),"",EDATE(AI71,BJ71))</f>
        <v/>
      </c>
      <c r="AG71" s="12"/>
      <c r="AH71" s="16" t="n">
        <f aca="false">IF(OR(LEN($A71&amp;$B71)=0,$F71=""),0,1)</f>
        <v>0</v>
      </c>
      <c r="AI71" s="14" t="str">
        <f aca="false">IF(AH71=0,"",IF($J71&lt;&gt;"",$J71,IF(OR(CasualCounts="Yes",COUNT($G71:$I71)=0,COUNT($H71:$I71)=0),$F71,MIN($H71:$I71))))</f>
        <v/>
      </c>
      <c r="AJ71" s="16" t="str">
        <f aca="false">IF(AH71=0,"",COUNT($G71:$I71))</f>
        <v/>
      </c>
      <c r="AK71" s="14" t="str">
        <f aca="false">IF(AH71=0,"",IFERROR(SMALL($G71:$I71,1),""))</f>
        <v/>
      </c>
      <c r="AL71" s="14" t="str">
        <f aca="false">IF(AH71=0,"",IFERROR(SMALL($G71:$I71,2),""))</f>
        <v/>
      </c>
      <c r="AM71" s="14" t="str">
        <f aca="false">IF(AH71=0,"",IFERROR(SMALL($G71:$I71,3),""))</f>
        <v/>
      </c>
      <c r="AN71" s="16" t="str">
        <f aca="false">IF(AH71=0,"",IF(AK71="","",IF(AK71=$H71,"Part-Time",IF(AK71=$I71,"Full-Time","Casual"))))</f>
        <v/>
      </c>
      <c r="AO71" s="16" t="str">
        <f aca="false">IF(AH71=0,"",IF(AL71="","",IF(AL71=$H71,"Part-Time",IF(AL71=$I71,"Full-Time","Casual"))))</f>
        <v/>
      </c>
      <c r="AP71" s="16" t="str">
        <f aca="false">IF(AH71=0,"",IF(AM71="","",IF(AM71=$H71,"Part-Time",IF(AM71=$I71,"Full-Time","Casual"))))</f>
        <v/>
      </c>
      <c r="AQ71" s="16" t="str">
        <f aca="false">IF(AH71=0,"",IF(AJ71=0,IF(OR(ISNUMBER(SEARCH("full",$C71)),UPPER(TRIM($C71))="FT",UPPER(TRIM($C71))="FTE"),"FT",IF(AND(OR(ISNUMBER(SEARCH("part",$C71)),UPPER(TRIM($C71))="PT",UPPER(TRIM($C71))="PTE"),OR($P71="",N($P71)&gt;=PT_MinHours)),"PT","None")),IF(OR(ISNUMBER(SEARCH("full",AN71)),UPPER(TRIM(AN71))="FT",UPPER(TRIM(AN71))="FTE"),"FT",IF(AND(OR(ISNUMBER(SEARCH("part",AN71)),UPPER(TRIM(AN71))="PT",UPPER(TRIM(AN71))="PTE"),OR($P71="",N($P71)&gt;=PT_MinHours)),"PT","None"))))</f>
        <v/>
      </c>
      <c r="AR71" s="16" t="str">
        <f aca="false">IF(AH71=0,"",IF(AJ71&lt;2,"",IF(OR(ISNUMBER(SEARCH("full",AO71)),UPPER(TRIM(AO71))="FT",UPPER(TRIM(AO71))="FTE"),"FT",IF(AND(OR(ISNUMBER(SEARCH("part",AO71)),UPPER(TRIM(AO71))="PT",UPPER(TRIM(AO71))="PTE"),OR($P71="",N($P71)&gt;=PT_MinHours)),"PT","None"))))</f>
        <v/>
      </c>
      <c r="AS71" s="16" t="str">
        <f aca="false">IF(AH71=0,"",IF(AJ71&lt;3,"",IF(OR(ISNUMBER(SEARCH("full",AP71)),UPPER(TRIM(AP71))="FT",UPPER(TRIM(AP71))="FTE"),"FT",IF(AND(OR(ISNUMBER(SEARCH("part",AP71)),UPPER(TRIM(AP71))="PT",UPPER(TRIM(AP71))="PTE"),OR($P71="",N($P71)&gt;=PT_MinHours)),"PT","None"))))</f>
        <v/>
      </c>
      <c r="AT71" s="16" t="str">
        <f aca="false">IF(AH71=0,"",IF(AND(AJ71&gt;=3,AM71&lt;=AsOfDate),AS71,IF(AND(AJ71&gt;=2,AL71&lt;=AsOfDate),AR71,AQ71)))</f>
        <v/>
      </c>
      <c r="AU71" s="16" t="str">
        <f aca="false">IF(AH71=0,"",IF(AsOfDate&lt;AI71,-1,12*(YEAR(AsOfDate)-YEAR(AI71))+MONTH(AsOfDate)-MONTH(AI71)-IF(DAY(AsOfDate)&lt;MIN(DAY(AI71),DAY(EOMONTH(AsOfDate,0))),1,0)))</f>
        <v/>
      </c>
      <c r="AV71" s="16" t="str">
        <f aca="false">IF(AH71=0,"",IF(OR(AJ71&lt;2,AL71&gt;AsOfDate),AU71,IF((AL71-1)&lt;AI71,-1,12*(YEAR((AL71-1))-YEAR(AI71))+MONTH((AL71-1))-MONTH(AI71)-IF(DAY((AL71-1))&lt;MIN(DAY(AI71),DAY(EOMONTH((AL71-1),0))),1,0))))</f>
        <v/>
      </c>
      <c r="AW71" s="16" t="str">
        <f aca="false">IF(AH71=0,"",IF(OR(AJ71&lt;3,AM71&gt;AsOfDate),AU71,IF((AM71-1)&lt;AI71,-1,12*(YEAR((AM71-1))-YEAR(AI71))+MONTH((AM71-1))-MONTH(AI71)-IF(DAY((AM71-1))&lt;MIN(DAY(AI71),DAY(EOMONTH((AM71-1),0))),1,0))))</f>
        <v/>
      </c>
      <c r="AX71" s="16" t="str">
        <f aca="false">IF(AH71=0,"",IF(PFYDate&lt;AI71,-1,12*(YEAR(PFYDate)-YEAR(AI71))+MONTH(PFYDate)-MONTH(AI71)-IF(DAY(PFYDate)&lt;MIN(DAY(AI71),DAY(EOMONTH(PFYDate,0))),1,0)))</f>
        <v/>
      </c>
      <c r="AY71" s="16" t="str">
        <f aca="false">IF(AH71=0,"",IF(OR(AJ71&lt;2,AL71&gt;PFYDate),AX71,IF((AL71-1)&lt;AI71,-1,12*(YEAR((AL71-1))-YEAR(AI71))+MONTH((AL71-1))-MONTH(AI71)-IF(DAY((AL71-1))&lt;MIN(DAY(AI71),DAY(EOMONTH((AL71-1),0))),1,0))))</f>
        <v/>
      </c>
      <c r="AZ71" s="16" t="str">
        <f aca="false">IF(AH71=0,"",IF(OR(AJ71&lt;3,AM71&gt;PFYDate),AX71,IF((AM71-1)&lt;AI71,-1,12*(YEAR((AM71-1))-YEAR(AI71))+MONTH((AM71-1))-MONTH(AI71)-IF(DAY((AM71-1))&lt;MIN(DAY(AI71),DAY(EOMONTH((AM71-1),0))),1,0))))</f>
        <v/>
      </c>
      <c r="BA71" s="16" t="str">
        <f aca="false">IF(AH71=0,"",IF(AQ71="FT",IF(AV71&lt;FT_First,0,IF(AV71&lt;FT_Y5,1+INT((AV71-FT_First)/FT_Int1),FT_PreY5+FT_PerYear*INT((AV71-FT_Y5)/12)+FT_AnnivDays+INT(MOD(AV71-FT_Y5,12)/FT_Int2)-IF(EDATE(AI71,FT_Y5)&lt;PolicyDate,FT_AnnivDays-1,0))),IF(AQ71="PT",IF(AV71&lt;PT_First,0,1+INT((AV71-PT_First)/PT_Int)),0))+IF(AND(AJ71&gt;=2,AL71&lt;=AsOfDate),IF(AR71="FT",IF(AW71&lt;FT_First,0,IF(AW71&lt;FT_Y5,1+INT((AW71-FT_First)/FT_Int1),FT_PreY5+FT_PerYear*INT((AW71-FT_Y5)/12)+FT_AnnivDays+INT(MOD(AW71-FT_Y5,12)/FT_Int2)-IF(EDATE(AI71,FT_Y5)&lt;PolicyDate,FT_AnnivDays-1,0))),IF(AR71="PT",IF(AW71&lt;PT_First,0,1+INT((AW71-PT_First)/PT_Int)),0))-IF(AR71="FT",IF(AV71&lt;FT_First,0,IF(AV71&lt;FT_Y5,1+INT((AV71-FT_First)/FT_Int1),FT_PreY5+FT_PerYear*INT((AV71-FT_Y5)/12)+FT_AnnivDays+INT(MOD(AV71-FT_Y5,12)/FT_Int2)-IF(EDATE(AI71,FT_Y5)&lt;PolicyDate,FT_AnnivDays-1,0))),IF(AR71="PT",IF(AV71&lt;PT_First,0,1+INT((AV71-PT_First)/PT_Int)),0)),0)+IF(AND(AJ71&gt;=3,AM71&lt;=AsOfDate),IF(AS71="FT",IF(AU71&lt;FT_First,0,IF(AU71&lt;FT_Y5,1+INT((AU71-FT_First)/FT_Int1),FT_PreY5+FT_PerYear*INT((AU71-FT_Y5)/12)+FT_AnnivDays+INT(MOD(AU71-FT_Y5,12)/FT_Int2)-IF(EDATE(AI71,FT_Y5)&lt;PolicyDate,FT_AnnivDays-1,0))),IF(AS71="PT",IF(AU71&lt;PT_First,0,1+INT((AU71-PT_First)/PT_Int)),0))-IF(AS71="FT",IF(AW71&lt;FT_First,0,IF(AW71&lt;FT_Y5,1+INT((AW71-FT_First)/FT_Int1),FT_PreY5+FT_PerYear*INT((AW71-FT_Y5)/12)+FT_AnnivDays+INT(MOD(AW71-FT_Y5,12)/FT_Int2)-IF(EDATE(AI71,FT_Y5)&lt;PolicyDate,FT_AnnivDays-1,0))),IF(AS71="PT",IF(AW71&lt;PT_First,0,1+INT((AW71-PT_First)/PT_Int)),0)),0))</f>
        <v/>
      </c>
      <c r="BB71" s="16" t="str">
        <f aca="false">IF(AH71=0,"",IF(AQ71="FT",IF(AY71&lt;FT_First,0,IF(AY71&lt;FT_Y5,1+INT((AY71-FT_First)/FT_Int1),FT_PreY5+FT_PerYear*INT((AY71-FT_Y5)/12)+FT_AnnivDays+INT(MOD(AY71-FT_Y5,12)/FT_Int2)-IF(EDATE(AI71,FT_Y5)&lt;PolicyDate,FT_AnnivDays-1,0))),IF(AQ71="PT",IF(AY71&lt;PT_First,0,1+INT((AY71-PT_First)/PT_Int)),0))+IF(AND(AJ71&gt;=2,AL71&lt;=PFYDate),IF(AR71="FT",IF(AZ71&lt;FT_First,0,IF(AZ71&lt;FT_Y5,1+INT((AZ71-FT_First)/FT_Int1),FT_PreY5+FT_PerYear*INT((AZ71-FT_Y5)/12)+FT_AnnivDays+INT(MOD(AZ71-FT_Y5,12)/FT_Int2)-IF(EDATE(AI71,FT_Y5)&lt;PolicyDate,FT_AnnivDays-1,0))),IF(AR71="PT",IF(AZ71&lt;PT_First,0,1+INT((AZ71-PT_First)/PT_Int)),0))-IF(AR71="FT",IF(AY71&lt;FT_First,0,IF(AY71&lt;FT_Y5,1+INT((AY71-FT_First)/FT_Int1),FT_PreY5+FT_PerYear*INT((AY71-FT_Y5)/12)+FT_AnnivDays+INT(MOD(AY71-FT_Y5,12)/FT_Int2)-IF(EDATE(AI71,FT_Y5)&lt;PolicyDate,FT_AnnivDays-1,0))),IF(AR71="PT",IF(AY71&lt;PT_First,0,1+INT((AY71-PT_First)/PT_Int)),0)),0)+IF(AND(AJ71&gt;=3,AM71&lt;=PFYDate),IF(AS71="FT",IF(AX71&lt;FT_First,0,IF(AX71&lt;FT_Y5,1+INT((AX71-FT_First)/FT_Int1),FT_PreY5+FT_PerYear*INT((AX71-FT_Y5)/12)+FT_AnnivDays+INT(MOD(AX71-FT_Y5,12)/FT_Int2)-IF(EDATE(AI71,FT_Y5)&lt;PolicyDate,FT_AnnivDays-1,0))),IF(AS71="PT",IF(AX71&lt;PT_First,0,1+INT((AX71-PT_First)/PT_Int)),0))-IF(AS71="FT",IF(AZ71&lt;FT_First,0,IF(AZ71&lt;FT_Y5,1+INT((AZ71-FT_First)/FT_Int1),FT_PreY5+FT_PerYear*INT((AZ71-FT_Y5)/12)+FT_AnnivDays+INT(MOD(AZ71-FT_Y5,12)/FT_Int2)-IF(EDATE(AI71,FT_Y5)&lt;PolicyDate,FT_AnnivDays-1,0))),IF(AS71="PT",IF(AZ71&lt;PT_First,0,1+INT((AZ71-PT_First)/PT_Int)),0)),0))</f>
        <v/>
      </c>
      <c r="BC71" s="16" t="str">
        <f aca="false">IF(AH71=0,"",IF(AT71="FT",IF(AU71&lt;FT_First,FT_First,IF(AU71&lt;FT_Y5,MIN(FT_Y5,FT_First+FT_Int1*(INT((AU71-FT_First)/FT_Int1)+1)),FT_Y5+12*INT((AU71-FT_Y5)/12)+FT_Int2*(INT(MOD(AU71-FT_Y5,12)/FT_Int2)+1))),IF(AT71="PT",IF(AU71&lt;PT_First,PT_First,PT_First+PT_Int*(INT((AU71-PT_First)/PT_Int)+1)),"")))</f>
        <v/>
      </c>
      <c r="BD71" s="16" t="str">
        <f aca="false">IF(AH71=0,"",IF(NOT(LH_Ready),0,COUNTIFS(INDEX(LH_Data,0,LH_ColFirst),$A71,INDEX(LH_Data,0,LH_ColSur),$B71,INDEX(LH_Data,0,LH_ColCat),BonusCat)))</f>
        <v/>
      </c>
      <c r="BE71" s="16" t="str">
        <f aca="false">IF(AH71=0,"",IF(OR(NOT(LH_Ready),BD71=0),0,SUMPRODUCT(MAX((INDEX(LH_Data,0,LH_ColFirst)=$A71)*(INDEX(LH_Data,0,LH_ColSur)=$B71)*(INDEX(LH_Data,0,LH_ColCat)=BonusCat)*ROW(LH_Data)))))</f>
        <v/>
      </c>
      <c r="BF71" s="16" t="str">
        <f aca="false">IF(AH71=0,"",IF(EOMONTH(AsOfDate,-1)&lt;AI71,-1,12*(YEAR(EOMONTH(AsOfDate,-1))-YEAR(AI71))+MONTH(EOMONTH(AsOfDate,-1))-MONTH(AI71)-IF(DAY(EOMONTH(AsOfDate,-1))&lt;MIN(DAY(AI71),DAY(EOMONTH(EOMONTH(AsOfDate,-1),0))),1,0)))</f>
        <v/>
      </c>
      <c r="BG71" s="16" t="str">
        <f aca="false">IF(AH71=0,"",IF(OR(AJ71&lt;2,AL71&gt;EOMONTH(AsOfDate,-1)),BF71,IF((AL71-1)&lt;AI71,-1,12*(YEAR((AL71-1))-YEAR(AI71))+MONTH((AL71-1))-MONTH(AI71)-IF(DAY((AL71-1))&lt;MIN(DAY(AI71),DAY(EOMONTH((AL71-1),0))),1,0))))</f>
        <v/>
      </c>
      <c r="BH71" s="16" t="str">
        <f aca="false">IF(AH71=0,"",IF(OR(AJ71&lt;3,AM71&gt;EOMONTH(AsOfDate,-1)),BF71,IF((AM71-1)&lt;AI71,-1,12*(YEAR((AM71-1))-YEAR(AI71))+MONTH((AM71-1))-MONTH(AI71)-IF(DAY((AM71-1))&lt;MIN(DAY(AI71),DAY(EOMONTH((AM71-1),0))),1,0))))</f>
        <v/>
      </c>
      <c r="BI71" s="16" t="str">
        <f aca="false">IF(AH71=0,"",IF(AQ71="FT",IF(BG71&lt;FT_First,0,IF(BG71&lt;FT_Y5,1+INT((BG71-FT_First)/FT_Int1),FT_PreY5+FT_PerYear*INT((BG71-FT_Y5)/12)+FT_AnnivDays+INT(MOD(BG71-FT_Y5,12)/FT_Int2)-IF(EDATE(AI71,FT_Y5)&lt;PolicyDate,FT_AnnivDays-1,0))),IF(AQ71="PT",IF(BG71&lt;PT_First,0,1+INT((BG71-PT_First)/PT_Int)),0))+IF(AND(AJ71&gt;=2,AL71&lt;=EOMONTH(AsOfDate,-1)),IF(AR71="FT",IF(BH71&lt;FT_First,0,IF(BH71&lt;FT_Y5,1+INT((BH71-FT_First)/FT_Int1),FT_PreY5+FT_PerYear*INT((BH71-FT_Y5)/12)+FT_AnnivDays+INT(MOD(BH71-FT_Y5,12)/FT_Int2)-IF(EDATE(AI71,FT_Y5)&lt;PolicyDate,FT_AnnivDays-1,0))),IF(AR71="PT",IF(BH71&lt;PT_First,0,1+INT((BH71-PT_First)/PT_Int)),0))-IF(AR71="FT",IF(BG71&lt;FT_First,0,IF(BG71&lt;FT_Y5,1+INT((BG71-FT_First)/FT_Int1),FT_PreY5+FT_PerYear*INT((BG71-FT_Y5)/12)+FT_AnnivDays+INT(MOD(BG71-FT_Y5,12)/FT_Int2)-IF(EDATE(AI71,FT_Y5)&lt;PolicyDate,FT_AnnivDays-1,0))),IF(AR71="PT",IF(BG71&lt;PT_First,0,1+INT((BG71-PT_First)/PT_Int)),0)),0)+IF(AND(AJ71&gt;=3,AM71&lt;=EOMONTH(AsOfDate,-1)),IF(AS71="FT",IF(BF71&lt;FT_First,0,IF(BF71&lt;FT_Y5,1+INT((BF71-FT_First)/FT_Int1),FT_PreY5+FT_PerYear*INT((BF71-FT_Y5)/12)+FT_AnnivDays+INT(MOD(BF71-FT_Y5,12)/FT_Int2)-IF(EDATE(AI71,FT_Y5)&lt;PolicyDate,FT_AnnivDays-1,0))),IF(AS71="PT",IF(BF71&lt;PT_First,0,1+INT((BF71-PT_First)/PT_Int)),0))-IF(AS71="FT",IF(BH71&lt;FT_First,0,IF(BH71&lt;FT_Y5,1+INT((BH71-FT_First)/FT_Int1),FT_PreY5+FT_PerYear*INT((BH71-FT_Y5)/12)+FT_AnnivDays+INT(MOD(BH71-FT_Y5,12)/FT_Int2)-IF(EDATE(AI71,FT_Y5)&lt;PolicyDate,FT_AnnivDays-1,0))),IF(AS71="PT",IF(BH71&lt;PT_First,0,1+INT((BH71-PT_First)/PT_Int)),0)),0))</f>
        <v/>
      </c>
      <c r="BJ71" s="16" t="str">
        <f aca="false">IF(AH71=0,"",IF(AT71="FT",IF(AU71&lt;FT_First,"",IF(AU71&lt;FT_Y5,FT_First+FT_Int1*INT((AU71-FT_First)/FT_Int1),FT_Y5+FT_Int2*INT((AU71-FT_Y5)/FT_Int2))),IF(AT71="PT",IF(AU71&lt;PT_First,"",PT_First+PT_Int*INT((AU71-PT_First)/PT_Int)),"")))</f>
        <v/>
      </c>
      <c r="BK71" s="16" t="str">
        <f aca="false">IF(AH71=0,"",IF((SchemeStart-1)&lt;AI71,-1,12*(YEAR((SchemeStart-1))-YEAR(AI71))+MONTH((SchemeStart-1))-MONTH(AI71)-IF(DAY((SchemeStart-1))&lt;MIN(DAY(AI71),DAY(EOMONTH((SchemeStart-1),0))),1,0)))</f>
        <v/>
      </c>
      <c r="BL71" s="16" t="str">
        <f aca="false">IF(AH71=0,"",IF(OR(AJ71&lt;2,AL71&gt;(SchemeStart-1)),BK71,IF((AL71-1)&lt;AI71,-1,12*(YEAR((AL71-1))-YEAR(AI71))+MONTH((AL71-1))-MONTH(AI71)-IF(DAY((AL71-1))&lt;MIN(DAY(AI71),DAY(EOMONTH((AL71-1),0))),1,0))))</f>
        <v/>
      </c>
      <c r="BM71" s="16" t="str">
        <f aca="false">IF(AH71=0,"",IF(OR(AJ71&lt;3,AM71&gt;(SchemeStart-1)),BK71,IF((AM71-1)&lt;AI71,-1,12*(YEAR((AM71-1))-YEAR(AI71))+MONTH((AM71-1))-MONTH(AI71)-IF(DAY((AM71-1))&lt;MIN(DAY(AI71),DAY(EOMONTH((AM71-1),0))),1,0))))</f>
        <v/>
      </c>
      <c r="BN71" s="16" t="str">
        <f aca="false">IF(AH71=0,"",IF(AQ71="FT",IF(BL71&lt;FT_First,0,IF(BL71&lt;FT_Y5,1+INT((BL71-FT_First)/FT_Int1),FT_PreY5+FT_PerYear*INT((BL71-FT_Y5)/12)+FT_AnnivDays+INT(MOD(BL71-FT_Y5,12)/FT_Int2)-IF(EDATE(AI71,FT_Y5)&lt;PolicyDate,FT_AnnivDays-1,0))),IF(AQ71="PT",IF(BL71&lt;PT_First,0,1+INT((BL71-PT_First)/PT_Int)),0))+IF(AND(AJ71&gt;=2,AL71&lt;=(SchemeStart-1)),IF(AR71="FT",IF(BM71&lt;FT_First,0,IF(BM71&lt;FT_Y5,1+INT((BM71-FT_First)/FT_Int1),FT_PreY5+FT_PerYear*INT((BM71-FT_Y5)/12)+FT_AnnivDays+INT(MOD(BM71-FT_Y5,12)/FT_Int2)-IF(EDATE(AI71,FT_Y5)&lt;PolicyDate,FT_AnnivDays-1,0))),IF(AR71="PT",IF(BM71&lt;PT_First,0,1+INT((BM71-PT_First)/PT_Int)),0))-IF(AR71="FT",IF(BL71&lt;FT_First,0,IF(BL71&lt;FT_Y5,1+INT((BL71-FT_First)/FT_Int1),FT_PreY5+FT_PerYear*INT((BL71-FT_Y5)/12)+FT_AnnivDays+INT(MOD(BL71-FT_Y5,12)/FT_Int2)-IF(EDATE(AI71,FT_Y5)&lt;PolicyDate,FT_AnnivDays-1,0))),IF(AR71="PT",IF(BL71&lt;PT_First,0,1+INT((BL71-PT_First)/PT_Int)),0)),0)+IF(AND(AJ71&gt;=3,AM71&lt;=(SchemeStart-1)),IF(AS71="FT",IF(BK71&lt;FT_First,0,IF(BK71&lt;FT_Y5,1+INT((BK71-FT_First)/FT_Int1),FT_PreY5+FT_PerYear*INT((BK71-FT_Y5)/12)+FT_AnnivDays+INT(MOD(BK71-FT_Y5,12)/FT_Int2)-IF(EDATE(AI71,FT_Y5)&lt;PolicyDate,FT_AnnivDays-1,0))),IF(AS71="PT",IF(BK71&lt;PT_First,0,1+INT((BK71-PT_First)/PT_Int)),0))-IF(AS71="FT",IF(BM71&lt;FT_First,0,IF(BM71&lt;FT_Y5,1+INT((BM71-FT_First)/FT_Int1),FT_PreY5+FT_PerYear*INT((BM71-FT_Y5)/12)+FT_AnnivDays+INT(MOD(BM71-FT_Y5,12)/FT_Int2)-IF(EDATE(AI71,FT_Y5)&lt;PolicyDate,FT_AnnivDays-1,0))),IF(AS71="PT",IF(BM71&lt;PT_First,0,1+INT((BM71-PT_First)/PT_Int)),0)),0))</f>
        <v/>
      </c>
      <c r="BO71" s="0" t="str">
        <f aca="false">IF(LEN($A71&amp;$B71)=0,"",$A71&amp;" "&amp;$B71)</f>
        <v/>
      </c>
    </row>
    <row r="72" customFormat="false" ht="15" hidden="false" customHeight="false" outlineLevel="0" collapsed="false">
      <c r="A72" s="12"/>
      <c r="B72" s="12"/>
      <c r="C72" s="12"/>
      <c r="D72" s="13"/>
      <c r="E72" s="14" t="str">
        <f aca="false">IF(OR(AH72=0,$D72=""),"",DATE(YEAR(AsOfDate)+IF(DATE(YEAR(AsOfDate),MONTH($D72),DAY($D72))&lt;=AsOfDate,1,0),MONTH($D72),DAY($D72)))</f>
        <v/>
      </c>
      <c r="F72" s="13"/>
      <c r="G72" s="13"/>
      <c r="H72" s="13"/>
      <c r="I72" s="13"/>
      <c r="J72" s="13"/>
      <c r="K72" s="14" t="str">
        <f aca="false">IF(AH72=0,"",DATE(YEAR(AsOfDate)+IF(DATE(YEAR(AsOfDate),MONTH(AI72),DAY(AI72))&lt;=AsOfDate,1,0),MONTH(AI72),DAY(AI72)))</f>
        <v/>
      </c>
      <c r="L72" s="15" t="str">
        <f aca="false">IF(AH72=0,"",ROUND((AsOfDate-AI72)/365.25,1))</f>
        <v/>
      </c>
      <c r="M72" s="16" t="str">
        <f aca="false">IF(AH72=0,"",IF(AsOfDate&lt;AI72,"-",DATEDIF(AI72,AsOfDate,"y")&amp;"y "&amp;DATEDIF(AI72,AsOfDate,"ym")&amp;"m "&amp;DATEDIF(AI72,AsOfDate,"md")&amp;"d"))</f>
        <v/>
      </c>
      <c r="N72" s="17" t="str">
        <f aca="false">IF(AH72=0,"",O72*HoursPerDay)</f>
        <v/>
      </c>
      <c r="O72" s="17" t="str">
        <f aca="false">IF(AH72=0,"",MAX(0,BA72-BN72))</f>
        <v/>
      </c>
      <c r="P72" s="18"/>
      <c r="Q72" s="16" t="str">
        <f aca="false">IF(AH72=0,"",IF(AJ72&lt;2,"",AN72&amp;" to "&amp;AO72&amp;" on "&amp;TEXT(AL72,"dd/mm/yyyy")&amp;IF(AL72&gt;AsOfDate," (future)",IF(AQ72=AR72,"",IF(AR72="None"," - STOPPED accruing",IF(AQ72="None"," - commencement for Bonus Leave"," - pathway changed"))))&amp;IF(AJ72&lt;3,"","; "&amp;AO72&amp;" to "&amp;AP72&amp;" on "&amp;TEXT(AM72,"dd/mm/yyyy")&amp;IF(AM72&gt;AsOfDate," (future)",IF(AR72=AS72,"",IF(AS72="None"," - STOPPED accruing",IF(AR72="None"," - commencement for Bonus Leave"," - pathway changed")))))))</f>
        <v/>
      </c>
      <c r="R72" s="16" t="str">
        <f aca="false">IF(AH72=0,"",IF(AT72="None",IF(O72&gt;0,"No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IF(AH72=0,"",IF(AT72="None","",EDATE(AI72,BC72)))</f>
        <v/>
      </c>
      <c r="T72" s="17" t="str">
        <f aca="false">IF(AH72=0,"",IF(NOT(LH_Ready),"",IF(AI72&gt;PFYDate,0,IF(LH_ColPeriod=0,W72-U72+V72,SUMIFS(INDEX(LH_Data,0,LH_ColAcc),INDEX(LH_Data,0,LH_ColFirst),$A72,INDEX(LH_Data,0,LH_ColSur),$B72,INDEX(LH_Data,0,LH_ColCat),BonusCat,INDEX(LH_Data,0,LH_ColPeriod),LH_OpenLabel)*UnitFactor))))</f>
        <v/>
      </c>
      <c r="U72" s="17" t="str">
        <f aca="false">IF(AH72=0,"",IF(NOT(LH_Ready),"",SUMIFS(INDEX(LH_Data,0,LH_ColAcc),INDEX(LH_Data,0,LH_ColFirst),$A72,INDEX(LH_Data,0,LH_ColSur),$B72,INDEX(LH_Data,0,LH_ColCat),BonusCat,INDEX(LH_Data,0,LH_ColStart),"&gt;="&amp;AI72)*UnitFactor))</f>
        <v/>
      </c>
      <c r="V72" s="17" t="str">
        <f aca="false">IF(AH72=0,"",IF(NOT(LH_Ready),"",SUMIFS(INDEX(LH_Data,0,LH_ColTaken),INDEX(LH_Data,0,LH_ColFirst),$A72,INDEX(LH_Data,0,LH_ColSur),$B72,INDEX(LH_Data,0,LH_ColCat),BonusCat,INDEX(LH_Data,0,LH_ColStart),"&gt;="&amp;AI72)*UnitFactor))</f>
        <v/>
      </c>
      <c r="W72" s="17" t="str">
        <f aca="false">IF(AH72=0,"",IF(NOT(LH_Ready),"",IF(BE72=0,0,INDEX(INDEX(LH_Data,0,LH_ColClose),BE72-1)*UnitFactor)))</f>
        <v/>
      </c>
      <c r="X72" s="17" t="str">
        <f aca="false">IF(AH72=0,"",(MAX(0,BA72-BN72)-MAX(0,BB72-BN72))*HoursPerDay)</f>
        <v/>
      </c>
      <c r="Y72" s="17" t="str">
        <f aca="false">IF(AH72=0,"",IF(NOT(LH_Ready),"",IF(BD72=0,N72,IF(PFYDate&lt;$F72,N72-N(T72)-N(U72),X72-N(U72)))))</f>
        <v/>
      </c>
      <c r="Z72" s="16" t="str">
        <f aca="false">IF(OR(AH72=0,Y72=""),"",IF(Y72&gt;0,"Yes","No"))</f>
        <v/>
      </c>
      <c r="AA72" s="16" t="str">
        <f aca="false">IF(AH72=0,IF(LEN($A72&amp;$B72)=0,"","FIX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month")&amp;IF(BD72=0,";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EH)",""),IF(AT72="None",R72,"Not yet - first day on "&amp;TEXT(S72,"dd/mm/yyyy")))))))))</f>
        <v/>
      </c>
      <c r="AB72" s="17" t="str">
        <f aca="false">IF(OR(AH72=0,T72=""),"",MAX(0,BB72-BN72)*HoursPerDay-T72)</f>
        <v/>
      </c>
      <c r="AC72" s="16" t="str">
        <f aca="false">IF(AH72=0,"",BD72)</f>
        <v/>
      </c>
      <c r="AD72" s="16" t="str">
        <f aca="false">IF(AH72=0,"",TRIM(IF(OR(ISTEXT($F72),ISTEXT($H72),ISTEXT($I72),ISTEXT($G72),ISTEXT($J72),ISTEXT($D72)),"A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J72&gt;=1,IF(AJ72&gt;=3,AP72,IF(AJ72=2,AO72,AN72))&lt;&gt;IF($C72="","",IF(OR(ISNUMBER(SEARCH("full",$C72)),UPPER(TRIM($C72))="FT",UPPER(TRIM($C72))="FTE"),"Full-Time",IF(OR(ISNUMBER(SEARCH("part",$C72)),UPPER(TRIM($C72))="PT",UPPER(TRIM($C72))="PTE"),"Part-Time",IF(OR(ISNUMBER(SEARCH("cas",$C72)),UPPER(TRIM($C72))="CAS"),"Casual","Unknown"))))),"EmploymentType does not match latest start date ("&amp;IF(AJ72&gt;=3,AP72,IF(AJ72=2,AO72,AN72))&amp;"). ","")&amp;IF(AND(AJ72&gt;=1,AK72&lt;&gt;$F72),"Earliest type date should equal StartDate. ","")&amp;IF(AND(AJ72&gt;=2,AK72=AL72),"Two types start on the same date. ","")&amp;IF(AND(OR(ISNUMBER(SEARCH("part",$C72)),UPPER(TRIM($C72))="PT",UPPER(TRIM($C72))="PTE"),$P72=""),"Part-time: enter PT Hrs/Week (blank = 24+). ","")))</f>
        <v/>
      </c>
      <c r="AE72" s="17" t="str">
        <f aca="false">IF(AH72=0,"",O72-MAX(0,BI72-BN72))</f>
        <v/>
      </c>
      <c r="AF72" s="14" t="str">
        <f aca="false">IF(OR(AH72=0,AE72="",N(AE72)=0,BJ72=""),"",EDATE(AI72,BJ72))</f>
        <v/>
      </c>
      <c r="AG72" s="12"/>
      <c r="AH72" s="16" t="n">
        <f aca="false">IF(OR(LEN($A72&amp;$B72)=0,$F72=""),0,1)</f>
        <v>0</v>
      </c>
      <c r="AI72" s="14" t="str">
        <f aca="false">IF(AH72=0,"",IF($J72&lt;&gt;"",$J72,IF(OR(CasualCounts="Yes",COUNT($G72:$I72)=0,COUNT($H72:$I72)=0),$F72,MIN($H72:$I72))))</f>
        <v/>
      </c>
      <c r="AJ72" s="16" t="str">
        <f aca="false">IF(AH72=0,"",COUNT($G72:$I72))</f>
        <v/>
      </c>
      <c r="AK72" s="14" t="str">
        <f aca="false">IF(AH72=0,"",IFERROR(SMALL($G72:$I72,1),""))</f>
        <v/>
      </c>
      <c r="AL72" s="14" t="str">
        <f aca="false">IF(AH72=0,"",IFERROR(SMALL($G72:$I72,2),""))</f>
        <v/>
      </c>
      <c r="AM72" s="14" t="str">
        <f aca="false">IF(AH72=0,"",IFERROR(SMALL($G72:$I72,3),""))</f>
        <v/>
      </c>
      <c r="AN72" s="16" t="str">
        <f aca="false">IF(AH72=0,"",IF(AK72="","",IF(AK72=$H72,"Part-Time",IF(AK72=$I72,"Full-Time","Casual"))))</f>
        <v/>
      </c>
      <c r="AO72" s="16" t="str">
        <f aca="false">IF(AH72=0,"",IF(AL72="","",IF(AL72=$H72,"Part-Time",IF(AL72=$I72,"Full-Time","Casual"))))</f>
        <v/>
      </c>
      <c r="AP72" s="16" t="str">
        <f aca="false">IF(AH72=0,"",IF(AM72="","",IF(AM72=$H72,"Part-Time",IF(AM72=$I72,"Full-Time","Casual"))))</f>
        <v/>
      </c>
      <c r="AQ72" s="16" t="str">
        <f aca="false">IF(AH72=0,"",IF(AJ72=0,IF(OR(ISNUMBER(SEARCH("full",$C72)),UPPER(TRIM($C72))="FT",UPPER(TRIM($C72))="FTE"),"FT",IF(AND(OR(ISNUMBER(SEARCH("part",$C72)),UPPER(TRIM($C72))="PT",UPPER(TRIM($C72))="PTE"),OR($P72="",N($P72)&gt;=PT_MinHours)),"PT","None")),IF(OR(ISNUMBER(SEARCH("full",AN72)),UPPER(TRIM(AN72))="FT",UPPER(TRIM(AN72))="FTE"),"FT",IF(AND(OR(ISNUMBER(SEARCH("part",AN72)),UPPER(TRIM(AN72))="PT",UPPER(TRIM(AN72))="PTE"),OR($P72="",N($P72)&gt;=PT_MinHours)),"PT","None"))))</f>
        <v/>
      </c>
      <c r="AR72" s="16" t="str">
        <f aca="false">IF(AH72=0,"",IF(AJ72&lt;2,"",IF(OR(ISNUMBER(SEARCH("full",AO72)),UPPER(TRIM(AO72))="FT",UPPER(TRIM(AO72))="FTE"),"FT",IF(AND(OR(ISNUMBER(SEARCH("part",AO72)),UPPER(TRIM(AO72))="PT",UPPER(TRIM(AO72))="PTE"),OR($P72="",N($P72)&gt;=PT_MinHours)),"PT","None"))))</f>
        <v/>
      </c>
      <c r="AS72" s="16" t="str">
        <f aca="false">IF(AH72=0,"",IF(AJ72&lt;3,"",IF(OR(ISNUMBER(SEARCH("full",AP72)),UPPER(TRIM(AP72))="FT",UPPER(TRIM(AP72))="FTE"),"FT",IF(AND(OR(ISNUMBER(SEARCH("part",AP72)),UPPER(TRIM(AP72))="PT",UPPER(TRIM(AP72))="PTE"),OR($P72="",N($P72)&gt;=PT_MinHours)),"PT","None"))))</f>
        <v/>
      </c>
      <c r="AT72" s="16" t="str">
        <f aca="false">IF(AH72=0,"",IF(AND(AJ72&gt;=3,AM72&lt;=AsOfDate),AS72,IF(AND(AJ72&gt;=2,AL72&lt;=AsOfDate),AR72,AQ72)))</f>
        <v/>
      </c>
      <c r="AU72" s="16" t="str">
        <f aca="false">IF(AH72=0,"",IF(AsOfDate&lt;AI72,-1,12*(YEAR(AsOfDate)-YEAR(AI72))+MONTH(AsOfDate)-MONTH(AI72)-IF(DAY(AsOfDate)&lt;MIN(DAY(AI72),DAY(EOMONTH(AsOfDate,0))),1,0)))</f>
        <v/>
      </c>
      <c r="AV72" s="16" t="str">
        <f aca="false">IF(AH72=0,"",IF(OR(AJ72&lt;2,AL72&gt;AsOfDate),AU72,IF((AL72-1)&lt;AI72,-1,12*(YEAR((AL72-1))-YEAR(AI72))+MONTH((AL72-1))-MONTH(AI72)-IF(DAY((AL72-1))&lt;MIN(DAY(AI72),DAY(EOMONTH((AL72-1),0))),1,0))))</f>
        <v/>
      </c>
      <c r="AW72" s="16" t="str">
        <f aca="false">IF(AH72=0,"",IF(OR(AJ72&lt;3,AM72&gt;AsOfDate),AU72,IF((AM72-1)&lt;AI72,-1,12*(YEAR((AM72-1))-YEAR(AI72))+MONTH((AM72-1))-MONTH(AI72)-IF(DAY((AM72-1))&lt;MIN(DAY(AI72),DAY(EOMONTH((AM72-1),0))),1,0))))</f>
        <v/>
      </c>
      <c r="AX72" s="16" t="str">
        <f aca="false">IF(AH72=0,"",IF(PFYDate&lt;AI72,-1,12*(YEAR(PFYDate)-YEAR(AI72))+MONTH(PFYDate)-MONTH(AI72)-IF(DAY(PFYDate)&lt;MIN(DAY(AI72),DAY(EOMONTH(PFYDate,0))),1,0)))</f>
        <v/>
      </c>
      <c r="AY72" s="16" t="str">
        <f aca="false">IF(AH72=0,"",IF(OR(AJ72&lt;2,AL72&gt;PFYDate),AX72,IF((AL72-1)&lt;AI72,-1,12*(YEAR((AL72-1))-YEAR(AI72))+MONTH((AL72-1))-MONTH(AI72)-IF(DAY((AL72-1))&lt;MIN(DAY(AI72),DAY(EOMONTH((AL72-1),0))),1,0))))</f>
        <v/>
      </c>
      <c r="AZ72" s="16" t="str">
        <f aca="false">IF(AH72=0,"",IF(OR(AJ72&lt;3,AM72&gt;PFYDate),AX72,IF((AM72-1)&lt;AI72,-1,12*(YEAR((AM72-1))-YEAR(AI72))+MONTH((AM72-1))-MONTH(AI72)-IF(DAY((AM72-1))&lt;MIN(DAY(AI72),DAY(EOMONTH((AM72-1),0))),1,0))))</f>
        <v/>
      </c>
      <c r="BA72" s="16" t="str">
        <f aca="false">IF(AH72=0,"",IF(AQ72="FT",IF(AV72&lt;FT_First,0,IF(AV72&lt;FT_Y5,1+INT((AV72-FT_First)/FT_Int1),FT_PreY5+FT_PerYear*INT((AV72-FT_Y5)/12)+FT_AnnivDays+INT(MOD(AV72-FT_Y5,12)/FT_Int2)-IF(EDATE(AI72,FT_Y5)&lt;PolicyDate,FT_AnnivDays-1,0))),IF(AQ72="PT",IF(AV72&lt;PT_First,0,1+INT((AV72-PT_First)/PT_Int)),0))+IF(AND(AJ72&gt;=2,AL72&lt;=AsOfDate),IF(AR72="FT",IF(AW72&lt;FT_First,0,IF(AW72&lt;FT_Y5,1+INT((AW72-FT_First)/FT_Int1),FT_PreY5+FT_PerYear*INT((AW72-FT_Y5)/12)+FT_AnnivDays+INT(MOD(AW72-FT_Y5,12)/FT_Int2)-IF(EDATE(AI72,FT_Y5)&lt;PolicyDate,FT_AnnivDays-1,0))),IF(AR72="PT",IF(AW72&lt;PT_First,0,1+INT((AW72-PT_First)/PT_Int)),0))-IF(AR72="FT",IF(AV72&lt;FT_First,0,IF(AV72&lt;FT_Y5,1+INT((AV72-FT_First)/FT_Int1),FT_PreY5+FT_PerYear*INT((AV72-FT_Y5)/12)+FT_AnnivDays+INT(MOD(AV72-FT_Y5,12)/FT_Int2)-IF(EDATE(AI72,FT_Y5)&lt;PolicyDate,FT_AnnivDays-1,0))),IF(AR72="PT",IF(AV72&lt;PT_First,0,1+INT((AV72-PT_First)/PT_Int)),0)),0)+IF(AND(AJ72&gt;=3,AM72&lt;=AsOfDate),IF(AS72="FT",IF(AU72&lt;FT_First,0,IF(AU72&lt;FT_Y5,1+INT((AU72-FT_First)/FT_Int1),FT_PreY5+FT_PerYear*INT((AU72-FT_Y5)/12)+FT_AnnivDays+INT(MOD(AU72-FT_Y5,12)/FT_Int2)-IF(EDATE(AI72,FT_Y5)&lt;PolicyDate,FT_AnnivDays-1,0))),IF(AS72="PT",IF(AU72&lt;PT_First,0,1+INT((AU72-PT_First)/PT_Int)),0))-IF(AS72="FT",IF(AW72&lt;FT_First,0,IF(AW72&lt;FT_Y5,1+INT((AW72-FT_First)/FT_Int1),FT_PreY5+FT_PerYear*INT((AW72-FT_Y5)/12)+FT_AnnivDays+INT(MOD(AW72-FT_Y5,12)/FT_Int2)-IF(EDATE(AI72,FT_Y5)&lt;PolicyDate,FT_AnnivDays-1,0))),IF(AS72="PT",IF(AW72&lt;PT_First,0,1+INT((AW72-PT_First)/PT_Int)),0)),0))</f>
        <v/>
      </c>
      <c r="BB72" s="16" t="str">
        <f aca="false">IF(AH72=0,"",IF(AQ72="FT",IF(AY72&lt;FT_First,0,IF(AY72&lt;FT_Y5,1+INT((AY72-FT_First)/FT_Int1),FT_PreY5+FT_PerYear*INT((AY72-FT_Y5)/12)+FT_AnnivDays+INT(MOD(AY72-FT_Y5,12)/FT_Int2)-IF(EDATE(AI72,FT_Y5)&lt;PolicyDate,FT_AnnivDays-1,0))),IF(AQ72="PT",IF(AY72&lt;PT_First,0,1+INT((AY72-PT_First)/PT_Int)),0))+IF(AND(AJ72&gt;=2,AL72&lt;=PFYDate),IF(AR72="FT",IF(AZ72&lt;FT_First,0,IF(AZ72&lt;FT_Y5,1+INT((AZ72-FT_First)/FT_Int1),FT_PreY5+FT_PerYear*INT((AZ72-FT_Y5)/12)+FT_AnnivDays+INT(MOD(AZ72-FT_Y5,12)/FT_Int2)-IF(EDATE(AI72,FT_Y5)&lt;PolicyDate,FT_AnnivDays-1,0))),IF(AR72="PT",IF(AZ72&lt;PT_First,0,1+INT((AZ72-PT_First)/PT_Int)),0))-IF(AR72="FT",IF(AY72&lt;FT_First,0,IF(AY72&lt;FT_Y5,1+INT((AY72-FT_First)/FT_Int1),FT_PreY5+FT_PerYear*INT((AY72-FT_Y5)/12)+FT_AnnivDays+INT(MOD(AY72-FT_Y5,12)/FT_Int2)-IF(EDATE(AI72,FT_Y5)&lt;PolicyDate,FT_AnnivDays-1,0))),IF(AR72="PT",IF(AY72&lt;PT_First,0,1+INT((AY72-PT_First)/PT_Int)),0)),0)+IF(AND(AJ72&gt;=3,AM72&lt;=PFYDate),IF(AS72="FT",IF(AX72&lt;FT_First,0,IF(AX72&lt;FT_Y5,1+INT((AX72-FT_First)/FT_Int1),FT_PreY5+FT_PerYear*INT((AX72-FT_Y5)/12)+FT_AnnivDays+INT(MOD(AX72-FT_Y5,12)/FT_Int2)-IF(EDATE(AI72,FT_Y5)&lt;PolicyDate,FT_AnnivDays-1,0))),IF(AS72="PT",IF(AX72&lt;PT_First,0,1+INT((AX72-PT_First)/PT_Int)),0))-IF(AS72="FT",IF(AZ72&lt;FT_First,0,IF(AZ72&lt;FT_Y5,1+INT((AZ72-FT_First)/FT_Int1),FT_PreY5+FT_PerYear*INT((AZ72-FT_Y5)/12)+FT_AnnivDays+INT(MOD(AZ72-FT_Y5,12)/FT_Int2)-IF(EDATE(AI72,FT_Y5)&lt;PolicyDate,FT_AnnivDays-1,0))),IF(AS72="PT",IF(AZ72&lt;PT_First,0,1+INT((AZ72-PT_First)/PT_Int)),0)),0))</f>
        <v/>
      </c>
      <c r="BC72" s="16" t="str">
        <f aca="false">IF(AH72=0,"",IF(AT72="FT",IF(AU72&lt;FT_First,FT_First,IF(AU72&lt;FT_Y5,MIN(FT_Y5,FT_First+FT_Int1*(INT((AU72-FT_First)/FT_Int1)+1)),FT_Y5+12*INT((AU72-FT_Y5)/12)+FT_Int2*(INT(MOD(AU72-FT_Y5,12)/FT_Int2)+1))),IF(AT72="PT",IF(AU72&lt;PT_First,PT_First,PT_First+PT_Int*(INT((AU72-PT_First)/PT_Int)+1)),"")))</f>
        <v/>
      </c>
      <c r="BD72" s="16" t="str">
        <f aca="false">IF(AH72=0,"",IF(NOT(LH_Ready),0,COUNTIFS(INDEX(LH_Data,0,LH_ColFirst),$A72,INDEX(LH_Data,0,LH_ColSur),$B72,INDEX(LH_Data,0,LH_ColCat),BonusCat)))</f>
        <v/>
      </c>
      <c r="BE72" s="16" t="str">
        <f aca="false">IF(AH72=0,"",IF(OR(NOT(LH_Ready),BD72=0),0,SUMPRODUCT(MAX((INDEX(LH_Data,0,LH_ColFirst)=$A72)*(INDEX(LH_Data,0,LH_ColSur)=$B72)*(INDEX(LH_Data,0,LH_ColCat)=BonusCat)*ROW(LH_Data)))))</f>
        <v/>
      </c>
      <c r="BF72" s="16" t="str">
        <f aca="false">IF(AH72=0,"",IF(EOMONTH(AsOfDate,-1)&lt;AI72,-1,12*(YEAR(EOMONTH(AsOfDate,-1))-YEAR(AI72))+MONTH(EOMONTH(AsOfDate,-1))-MONTH(AI72)-IF(DAY(EOMONTH(AsOfDate,-1))&lt;MIN(DAY(AI72),DAY(EOMONTH(EOMONTH(AsOfDate,-1),0))),1,0)))</f>
        <v/>
      </c>
      <c r="BG72" s="16" t="str">
        <f aca="false">IF(AH72=0,"",IF(OR(AJ72&lt;2,AL72&gt;EOMONTH(AsOfDate,-1)),BF72,IF((AL72-1)&lt;AI72,-1,12*(YEAR((AL72-1))-YEAR(AI72))+MONTH((AL72-1))-MONTH(AI72)-IF(DAY((AL72-1))&lt;MIN(DAY(AI72),DAY(EOMONTH((AL72-1),0))),1,0))))</f>
        <v/>
      </c>
      <c r="BH72" s="16" t="str">
        <f aca="false">IF(AH72=0,"",IF(OR(AJ72&lt;3,AM72&gt;EOMONTH(AsOfDate,-1)),BF72,IF((AM72-1)&lt;AI72,-1,12*(YEAR((AM72-1))-YEAR(AI72))+MONTH((AM72-1))-MONTH(AI72)-IF(DAY((AM72-1))&lt;MIN(DAY(AI72),DAY(EOMONTH((AM72-1),0))),1,0))))</f>
        <v/>
      </c>
      <c r="BI72" s="16" t="str">
        <f aca="false">IF(AH72=0,"",IF(AQ72="FT",IF(BG72&lt;FT_First,0,IF(BG72&lt;FT_Y5,1+INT((BG72-FT_First)/FT_Int1),FT_PreY5+FT_PerYear*INT((BG72-FT_Y5)/12)+FT_AnnivDays+INT(MOD(BG72-FT_Y5,12)/FT_Int2)-IF(EDATE(AI72,FT_Y5)&lt;PolicyDate,FT_AnnivDays-1,0))),IF(AQ72="PT",IF(BG72&lt;PT_First,0,1+INT((BG72-PT_First)/PT_Int)),0))+IF(AND(AJ72&gt;=2,AL72&lt;=EOMONTH(AsOfDate,-1)),IF(AR72="FT",IF(BH72&lt;FT_First,0,IF(BH72&lt;FT_Y5,1+INT((BH72-FT_First)/FT_Int1),FT_PreY5+FT_PerYear*INT((BH72-FT_Y5)/12)+FT_AnnivDays+INT(MOD(BH72-FT_Y5,12)/FT_Int2)-IF(EDATE(AI72,FT_Y5)&lt;PolicyDate,FT_AnnivDays-1,0))),IF(AR72="PT",IF(BH72&lt;PT_First,0,1+INT((BH72-PT_First)/PT_Int)),0))-IF(AR72="FT",IF(BG72&lt;FT_First,0,IF(BG72&lt;FT_Y5,1+INT((BG72-FT_First)/FT_Int1),FT_PreY5+FT_PerYear*INT((BG72-FT_Y5)/12)+FT_AnnivDays+INT(MOD(BG72-FT_Y5,12)/FT_Int2)-IF(EDATE(AI72,FT_Y5)&lt;PolicyDate,FT_AnnivDays-1,0))),IF(AR72="PT",IF(BG72&lt;PT_First,0,1+INT((BG72-PT_First)/PT_Int)),0)),0)+IF(AND(AJ72&gt;=3,AM72&lt;=EOMONTH(AsOfDate,-1)),IF(AS72="FT",IF(BF72&lt;FT_First,0,IF(BF72&lt;FT_Y5,1+INT((BF72-FT_First)/FT_Int1),FT_PreY5+FT_PerYear*INT((BF72-FT_Y5)/12)+FT_AnnivDays+INT(MOD(BF72-FT_Y5,12)/FT_Int2)-IF(EDATE(AI72,FT_Y5)&lt;PolicyDate,FT_AnnivDays-1,0))),IF(AS72="PT",IF(BF72&lt;PT_First,0,1+INT((BF72-PT_First)/PT_Int)),0))-IF(AS72="FT",IF(BH72&lt;FT_First,0,IF(BH72&lt;FT_Y5,1+INT((BH72-FT_First)/FT_Int1),FT_PreY5+FT_PerYear*INT((BH72-FT_Y5)/12)+FT_AnnivDays+INT(MOD(BH72-FT_Y5,12)/FT_Int2)-IF(EDATE(AI72,FT_Y5)&lt;PolicyDate,FT_AnnivDays-1,0))),IF(AS72="PT",IF(BH72&lt;PT_First,0,1+INT((BH72-PT_First)/PT_Int)),0)),0))</f>
        <v/>
      </c>
      <c r="BJ72" s="16" t="str">
        <f aca="false">IF(AH72=0,"",IF(AT72="FT",IF(AU72&lt;FT_First,"",IF(AU72&lt;FT_Y5,FT_First+FT_Int1*INT((AU72-FT_First)/FT_Int1),FT_Y5+FT_Int2*INT((AU72-FT_Y5)/FT_Int2))),IF(AT72="PT",IF(AU72&lt;PT_First,"",PT_First+PT_Int*INT((AU72-PT_First)/PT_Int)),"")))</f>
        <v/>
      </c>
      <c r="BK72" s="16" t="str">
        <f aca="false">IF(AH72=0,"",IF((SchemeStart-1)&lt;AI72,-1,12*(YEAR((SchemeStart-1))-YEAR(AI72))+MONTH((SchemeStart-1))-MONTH(AI72)-IF(DAY((SchemeStart-1))&lt;MIN(DAY(AI72),DAY(EOMONTH((SchemeStart-1),0))),1,0)))</f>
        <v/>
      </c>
      <c r="BL72" s="16" t="str">
        <f aca="false">IF(AH72=0,"",IF(OR(AJ72&lt;2,AL72&gt;(SchemeStart-1)),BK72,IF((AL72-1)&lt;AI72,-1,12*(YEAR((AL72-1))-YEAR(AI72))+MONTH((AL72-1))-MONTH(AI72)-IF(DAY((AL72-1))&lt;MIN(DAY(AI72),DAY(EOMONTH((AL72-1),0))),1,0))))</f>
        <v/>
      </c>
      <c r="BM72" s="16" t="str">
        <f aca="false">IF(AH72=0,"",IF(OR(AJ72&lt;3,AM72&gt;(SchemeStart-1)),BK72,IF((AM72-1)&lt;AI72,-1,12*(YEAR((AM72-1))-YEAR(AI72))+MONTH((AM72-1))-MONTH(AI72)-IF(DAY((AM72-1))&lt;MIN(DAY(AI72),DAY(EOMONTH((AM72-1),0))),1,0))))</f>
        <v/>
      </c>
      <c r="BN72" s="16" t="str">
        <f aca="false">IF(AH72=0,"",IF(AQ72="FT",IF(BL72&lt;FT_First,0,IF(BL72&lt;FT_Y5,1+INT((BL72-FT_First)/FT_Int1),FT_PreY5+FT_PerYear*INT((BL72-FT_Y5)/12)+FT_AnnivDays+INT(MOD(BL72-FT_Y5,12)/FT_Int2)-IF(EDATE(AI72,FT_Y5)&lt;PolicyDate,FT_AnnivDays-1,0))),IF(AQ72="PT",IF(BL72&lt;PT_First,0,1+INT((BL72-PT_First)/PT_Int)),0))+IF(AND(AJ72&gt;=2,AL72&lt;=(SchemeStart-1)),IF(AR72="FT",IF(BM72&lt;FT_First,0,IF(BM72&lt;FT_Y5,1+INT((BM72-FT_First)/FT_Int1),FT_PreY5+FT_PerYear*INT((BM72-FT_Y5)/12)+FT_AnnivDays+INT(MOD(BM72-FT_Y5,12)/FT_Int2)-IF(EDATE(AI72,FT_Y5)&lt;PolicyDate,FT_AnnivDays-1,0))),IF(AR72="PT",IF(BM72&lt;PT_First,0,1+INT((BM72-PT_First)/PT_Int)),0))-IF(AR72="FT",IF(BL72&lt;FT_First,0,IF(BL72&lt;FT_Y5,1+INT((BL72-FT_First)/FT_Int1),FT_PreY5+FT_PerYear*INT((BL72-FT_Y5)/12)+FT_AnnivDays+INT(MOD(BL72-FT_Y5,12)/FT_Int2)-IF(EDATE(AI72,FT_Y5)&lt;PolicyDate,FT_AnnivDays-1,0))),IF(AR72="PT",IF(BL72&lt;PT_First,0,1+INT((BL72-PT_First)/PT_Int)),0)),0)+IF(AND(AJ72&gt;=3,AM72&lt;=(SchemeStart-1)),IF(AS72="FT",IF(BK72&lt;FT_First,0,IF(BK72&lt;FT_Y5,1+INT((BK72-FT_First)/FT_Int1),FT_PreY5+FT_PerYear*INT((BK72-FT_Y5)/12)+FT_AnnivDays+INT(MOD(BK72-FT_Y5,12)/FT_Int2)-IF(EDATE(AI72,FT_Y5)&lt;PolicyDate,FT_AnnivDays-1,0))),IF(AS72="PT",IF(BK72&lt;PT_First,0,1+INT((BK72-PT_First)/PT_Int)),0))-IF(AS72="FT",IF(BM72&lt;FT_First,0,IF(BM72&lt;FT_Y5,1+INT((BM72-FT_First)/FT_Int1),FT_PreY5+FT_PerYear*INT((BM72-FT_Y5)/12)+FT_AnnivDays+INT(MOD(BM72-FT_Y5,12)/FT_Int2)-IF(EDATE(AI72,FT_Y5)&lt;PolicyDate,FT_AnnivDays-1,0))),IF(AS72="PT",IF(BM72&lt;PT_First,0,1+INT((BM72-PT_First)/PT_Int)),0)),0))</f>
        <v/>
      </c>
      <c r="BO72" s="0" t="str">
        <f aca="false">IF(LEN($A72&amp;$B72)=0,"",$A72&amp;" "&amp;$B72)</f>
        <v/>
      </c>
    </row>
    <row r="73" customFormat="false" ht="15" hidden="false" customHeight="false" outlineLevel="0" collapsed="false">
      <c r="A73" s="12"/>
      <c r="B73" s="12"/>
      <c r="C73" s="12"/>
      <c r="D73" s="13"/>
      <c r="E73" s="14" t="str">
        <f aca="false">IF(OR(AH73=0,$D73=""),"",DATE(YEAR(AsOfDate)+IF(DATE(YEAR(AsOfDate),MONTH($D73),DAY($D73))&lt;=AsOfDate,1,0),MONTH($D73),DAY($D73)))</f>
        <v/>
      </c>
      <c r="F73" s="13"/>
      <c r="G73" s="13"/>
      <c r="H73" s="13"/>
      <c r="I73" s="13"/>
      <c r="J73" s="13"/>
      <c r="K73" s="14" t="str">
        <f aca="false">IF(AH73=0,"",DATE(YEAR(AsOfDate)+IF(DATE(YEAR(AsOfDate),MONTH(AI73),DAY(AI73))&lt;=AsOfDate,1,0),MONTH(AI73),DAY(AI73)))</f>
        <v/>
      </c>
      <c r="L73" s="15" t="str">
        <f aca="false">IF(AH73=0,"",ROUND((AsOfDate-AI73)/365.25,1))</f>
        <v/>
      </c>
      <c r="M73" s="16" t="str">
        <f aca="false">IF(AH73=0,"",IF(AsOfDate&lt;AI73,"-",DATEDIF(AI73,AsOfDate,"y")&amp;"y "&amp;DATEDIF(AI73,AsOfDate,"ym")&amp;"m "&amp;DATEDIF(AI73,AsOfDate,"md")&amp;"d"))</f>
        <v/>
      </c>
      <c r="N73" s="17" t="str">
        <f aca="false">IF(AH73=0,"",O73*HoursPerDay)</f>
        <v/>
      </c>
      <c r="O73" s="17" t="str">
        <f aca="false">IF(AH73=0,"",MAX(0,BA73-BN73))</f>
        <v/>
      </c>
      <c r="P73" s="18"/>
      <c r="Q73" s="16" t="str">
        <f aca="false">IF(AH73=0,"",IF(AJ73&lt;2,"",AN73&amp;" to "&amp;AO73&amp;" on "&amp;TEXT(AL73,"dd/mm/yyyy")&amp;IF(AL73&gt;AsOfDate," (future)",IF(AQ73=AR73,"",IF(AR73="None"," - STOPPED accruing",IF(AQ73="None"," - commencement for Bonus Leave"," - pathway changed"))))&amp;IF(AJ73&lt;3,"","; "&amp;AO73&amp;" to "&amp;AP73&amp;" on "&amp;TEXT(AM73,"dd/mm/yyyy")&amp;IF(AM73&gt;AsOfDate," (future)",IF(AR73=AS73,"",IF(AS73="None"," - STOPPED accruing",IF(AR73="None"," - commencement for Bonus Leave"," - pathway changed")))))))</f>
        <v/>
      </c>
      <c r="R73" s="16" t="str">
        <f aca="false">IF(AH73=0,"",IF(AT73="None",IF(O73&gt;0,"No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IF(AH73=0,"",IF(AT73="None","",EDATE(AI73,BC73)))</f>
        <v/>
      </c>
      <c r="T73" s="17" t="str">
        <f aca="false">IF(AH73=0,"",IF(NOT(LH_Ready),"",IF(AI73&gt;PFYDate,0,IF(LH_ColPeriod=0,W73-U73+V73,SUMIFS(INDEX(LH_Data,0,LH_ColAcc),INDEX(LH_Data,0,LH_ColFirst),$A73,INDEX(LH_Data,0,LH_ColSur),$B73,INDEX(LH_Data,0,LH_ColCat),BonusCat,INDEX(LH_Data,0,LH_ColPeriod),LH_OpenLabel)*UnitFactor))))</f>
        <v/>
      </c>
      <c r="U73" s="17" t="str">
        <f aca="false">IF(AH73=0,"",IF(NOT(LH_Ready),"",SUMIFS(INDEX(LH_Data,0,LH_ColAcc),INDEX(LH_Data,0,LH_ColFirst),$A73,INDEX(LH_Data,0,LH_ColSur),$B73,INDEX(LH_Data,0,LH_ColCat),BonusCat,INDEX(LH_Data,0,LH_ColStart),"&gt;="&amp;AI73)*UnitFactor))</f>
        <v/>
      </c>
      <c r="V73" s="17" t="str">
        <f aca="false">IF(AH73=0,"",IF(NOT(LH_Ready),"",SUMIFS(INDEX(LH_Data,0,LH_ColTaken),INDEX(LH_Data,0,LH_ColFirst),$A73,INDEX(LH_Data,0,LH_ColSur),$B73,INDEX(LH_Data,0,LH_ColCat),BonusCat,INDEX(LH_Data,0,LH_ColStart),"&gt;="&amp;AI73)*UnitFactor))</f>
        <v/>
      </c>
      <c r="W73" s="17" t="str">
        <f aca="false">IF(AH73=0,"",IF(NOT(LH_Ready),"",IF(BE73=0,0,INDEX(INDEX(LH_Data,0,LH_ColClose),BE73-1)*UnitFactor)))</f>
        <v/>
      </c>
      <c r="X73" s="17" t="str">
        <f aca="false">IF(AH73=0,"",(MAX(0,BA73-BN73)-MAX(0,BB73-BN73))*HoursPerDay)</f>
        <v/>
      </c>
      <c r="Y73" s="17" t="str">
        <f aca="false">IF(AH73=0,"",IF(NOT(LH_Ready),"",IF(BD73=0,N73,IF(PFYDate&lt;$F73,N73-N(T73)-N(U73),X73-N(U73)))))</f>
        <v/>
      </c>
      <c r="Z73" s="16" t="str">
        <f aca="false">IF(OR(AH73=0,Y73=""),"",IF(Y73&gt;0,"Yes","No"))</f>
        <v/>
      </c>
      <c r="AA73" s="16" t="str">
        <f aca="false">IF(AH73=0,IF(LEN($A73&amp;$B73)=0,"","FIX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month")&amp;IF(BD73=0,";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EH)",""),IF(AT73="None",R73,"Not yet - first day on "&amp;TEXT(S73,"dd/mm/yyyy")))))))))</f>
        <v/>
      </c>
      <c r="AB73" s="17" t="str">
        <f aca="false">IF(OR(AH73=0,T73=""),"",MAX(0,BB73-BN73)*HoursPerDay-T73)</f>
        <v/>
      </c>
      <c r="AC73" s="16" t="str">
        <f aca="false">IF(AH73=0,"",BD73)</f>
        <v/>
      </c>
      <c r="AD73" s="16" t="str">
        <f aca="false">IF(AH73=0,"",TRIM(IF(OR(ISTEXT($F73),ISTEXT($H73),ISTEXT($I73),ISTEXT($G73),ISTEXT($J73),ISTEXT($D73)),"A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J73&gt;=1,IF(AJ73&gt;=3,AP73,IF(AJ73=2,AO73,AN73))&lt;&gt;IF($C73="","",IF(OR(ISNUMBER(SEARCH("full",$C73)),UPPER(TRIM($C73))="FT",UPPER(TRIM($C73))="FTE"),"Full-Time",IF(OR(ISNUMBER(SEARCH("part",$C73)),UPPER(TRIM($C73))="PT",UPPER(TRIM($C73))="PTE"),"Part-Time",IF(OR(ISNUMBER(SEARCH("cas",$C73)),UPPER(TRIM($C73))="CAS"),"Casual","Unknown"))))),"EmploymentType does not match latest start date ("&amp;IF(AJ73&gt;=3,AP73,IF(AJ73=2,AO73,AN73))&amp;"). ","")&amp;IF(AND(AJ73&gt;=1,AK73&lt;&gt;$F73),"Earliest type date should equal StartDate. ","")&amp;IF(AND(AJ73&gt;=2,AK73=AL73),"Two types start on the same date. ","")&amp;IF(AND(OR(ISNUMBER(SEARCH("part",$C73)),UPPER(TRIM($C73))="PT",UPPER(TRIM($C73))="PTE"),$P73=""),"Part-time: enter PT Hrs/Week (blank = 24+). ","")))</f>
        <v/>
      </c>
      <c r="AE73" s="17" t="str">
        <f aca="false">IF(AH73=0,"",O73-MAX(0,BI73-BN73))</f>
        <v/>
      </c>
      <c r="AF73" s="14" t="str">
        <f aca="false">IF(OR(AH73=0,AE73="",N(AE73)=0,BJ73=""),"",EDATE(AI73,BJ73))</f>
        <v/>
      </c>
      <c r="AG73" s="12"/>
      <c r="AH73" s="16" t="n">
        <f aca="false">IF(OR(LEN($A73&amp;$B73)=0,$F73=""),0,1)</f>
        <v>0</v>
      </c>
      <c r="AI73" s="14" t="str">
        <f aca="false">IF(AH73=0,"",IF($J73&lt;&gt;"",$J73,IF(OR(CasualCounts="Yes",COUNT($G73:$I73)=0,COUNT($H73:$I73)=0),$F73,MIN($H73:$I73))))</f>
        <v/>
      </c>
      <c r="AJ73" s="16" t="str">
        <f aca="false">IF(AH73=0,"",COUNT($G73:$I73))</f>
        <v/>
      </c>
      <c r="AK73" s="14" t="str">
        <f aca="false">IF(AH73=0,"",IFERROR(SMALL($G73:$I73,1),""))</f>
        <v/>
      </c>
      <c r="AL73" s="14" t="str">
        <f aca="false">IF(AH73=0,"",IFERROR(SMALL($G73:$I73,2),""))</f>
        <v/>
      </c>
      <c r="AM73" s="14" t="str">
        <f aca="false">IF(AH73=0,"",IFERROR(SMALL($G73:$I73,3),""))</f>
        <v/>
      </c>
      <c r="AN73" s="16" t="str">
        <f aca="false">IF(AH73=0,"",IF(AK73="","",IF(AK73=$H73,"Part-Time",IF(AK73=$I73,"Full-Time","Casual"))))</f>
        <v/>
      </c>
      <c r="AO73" s="16" t="str">
        <f aca="false">IF(AH73=0,"",IF(AL73="","",IF(AL73=$H73,"Part-Time",IF(AL73=$I73,"Full-Time","Casual"))))</f>
        <v/>
      </c>
      <c r="AP73" s="16" t="str">
        <f aca="false">IF(AH73=0,"",IF(AM73="","",IF(AM73=$H73,"Part-Time",IF(AM73=$I73,"Full-Time","Casual"))))</f>
        <v/>
      </c>
      <c r="AQ73" s="16" t="str">
        <f aca="false">IF(AH73=0,"",IF(AJ73=0,IF(OR(ISNUMBER(SEARCH("full",$C73)),UPPER(TRIM($C73))="FT",UPPER(TRIM($C73))="FTE"),"FT",IF(AND(OR(ISNUMBER(SEARCH("part",$C73)),UPPER(TRIM($C73))="PT",UPPER(TRIM($C73))="PTE"),OR($P73="",N($P73)&gt;=PT_MinHours)),"PT","None")),IF(OR(ISNUMBER(SEARCH("full",AN73)),UPPER(TRIM(AN73))="FT",UPPER(TRIM(AN73))="FTE"),"FT",IF(AND(OR(ISNUMBER(SEARCH("part",AN73)),UPPER(TRIM(AN73))="PT",UPPER(TRIM(AN73))="PTE"),OR($P73="",N($P73)&gt;=PT_MinHours)),"PT","None"))))</f>
        <v/>
      </c>
      <c r="AR73" s="16" t="str">
        <f aca="false">IF(AH73=0,"",IF(AJ73&lt;2,"",IF(OR(ISNUMBER(SEARCH("full",AO73)),UPPER(TRIM(AO73))="FT",UPPER(TRIM(AO73))="FTE"),"FT",IF(AND(OR(ISNUMBER(SEARCH("part",AO73)),UPPER(TRIM(AO73))="PT",UPPER(TRIM(AO73))="PTE"),OR($P73="",N($P73)&gt;=PT_MinHours)),"PT","None"))))</f>
        <v/>
      </c>
      <c r="AS73" s="16" t="str">
        <f aca="false">IF(AH73=0,"",IF(AJ73&lt;3,"",IF(OR(ISNUMBER(SEARCH("full",AP73)),UPPER(TRIM(AP73))="FT",UPPER(TRIM(AP73))="FTE"),"FT",IF(AND(OR(ISNUMBER(SEARCH("part",AP73)),UPPER(TRIM(AP73))="PT",UPPER(TRIM(AP73))="PTE"),OR($P73="",N($P73)&gt;=PT_MinHours)),"PT","None"))))</f>
        <v/>
      </c>
      <c r="AT73" s="16" t="str">
        <f aca="false">IF(AH73=0,"",IF(AND(AJ73&gt;=3,AM73&lt;=AsOfDate),AS73,IF(AND(AJ73&gt;=2,AL73&lt;=AsOfDate),AR73,AQ73)))</f>
        <v/>
      </c>
      <c r="AU73" s="16" t="str">
        <f aca="false">IF(AH73=0,"",IF(AsOfDate&lt;AI73,-1,12*(YEAR(AsOfDate)-YEAR(AI73))+MONTH(AsOfDate)-MONTH(AI73)-IF(DAY(AsOfDate)&lt;MIN(DAY(AI73),DAY(EOMONTH(AsOfDate,0))),1,0)))</f>
        <v/>
      </c>
      <c r="AV73" s="16" t="str">
        <f aca="false">IF(AH73=0,"",IF(OR(AJ73&lt;2,AL73&gt;AsOfDate),AU73,IF((AL73-1)&lt;AI73,-1,12*(YEAR((AL73-1))-YEAR(AI73))+MONTH((AL73-1))-MONTH(AI73)-IF(DAY((AL73-1))&lt;MIN(DAY(AI73),DAY(EOMONTH((AL73-1),0))),1,0))))</f>
        <v/>
      </c>
      <c r="AW73" s="16" t="str">
        <f aca="false">IF(AH73=0,"",IF(OR(AJ73&lt;3,AM73&gt;AsOfDate),AU73,IF((AM73-1)&lt;AI73,-1,12*(YEAR((AM73-1))-YEAR(AI73))+MONTH((AM73-1))-MONTH(AI73)-IF(DAY((AM73-1))&lt;MIN(DAY(AI73),DAY(EOMONTH((AM73-1),0))),1,0))))</f>
        <v/>
      </c>
      <c r="AX73" s="16" t="str">
        <f aca="false">IF(AH73=0,"",IF(PFYDate&lt;AI73,-1,12*(YEAR(PFYDate)-YEAR(AI73))+MONTH(PFYDate)-MONTH(AI73)-IF(DAY(PFYDate)&lt;MIN(DAY(AI73),DAY(EOMONTH(PFYDate,0))),1,0)))</f>
        <v/>
      </c>
      <c r="AY73" s="16" t="str">
        <f aca="false">IF(AH73=0,"",IF(OR(AJ73&lt;2,AL73&gt;PFYDate),AX73,IF((AL73-1)&lt;AI73,-1,12*(YEAR((AL73-1))-YEAR(AI73))+MONTH((AL73-1))-MONTH(AI73)-IF(DAY((AL73-1))&lt;MIN(DAY(AI73),DAY(EOMONTH((AL73-1),0))),1,0))))</f>
        <v/>
      </c>
      <c r="AZ73" s="16" t="str">
        <f aca="false">IF(AH73=0,"",IF(OR(AJ73&lt;3,AM73&gt;PFYDate),AX73,IF((AM73-1)&lt;AI73,-1,12*(YEAR((AM73-1))-YEAR(AI73))+MONTH((AM73-1))-MONTH(AI73)-IF(DAY((AM73-1))&lt;MIN(DAY(AI73),DAY(EOMONTH((AM73-1),0))),1,0))))</f>
        <v/>
      </c>
      <c r="BA73" s="16" t="str">
        <f aca="false">IF(AH73=0,"",IF(AQ73="FT",IF(AV73&lt;FT_First,0,IF(AV73&lt;FT_Y5,1+INT((AV73-FT_First)/FT_Int1),FT_PreY5+FT_PerYear*INT((AV73-FT_Y5)/12)+FT_AnnivDays+INT(MOD(AV73-FT_Y5,12)/FT_Int2)-IF(EDATE(AI73,FT_Y5)&lt;PolicyDate,FT_AnnivDays-1,0))),IF(AQ73="PT",IF(AV73&lt;PT_First,0,1+INT((AV73-PT_First)/PT_Int)),0))+IF(AND(AJ73&gt;=2,AL73&lt;=AsOfDate),IF(AR73="FT",IF(AW73&lt;FT_First,0,IF(AW73&lt;FT_Y5,1+INT((AW73-FT_First)/FT_Int1),FT_PreY5+FT_PerYear*INT((AW73-FT_Y5)/12)+FT_AnnivDays+INT(MOD(AW73-FT_Y5,12)/FT_Int2)-IF(EDATE(AI73,FT_Y5)&lt;PolicyDate,FT_AnnivDays-1,0))),IF(AR73="PT",IF(AW73&lt;PT_First,0,1+INT((AW73-PT_First)/PT_Int)),0))-IF(AR73="FT",IF(AV73&lt;FT_First,0,IF(AV73&lt;FT_Y5,1+INT((AV73-FT_First)/FT_Int1),FT_PreY5+FT_PerYear*INT((AV73-FT_Y5)/12)+FT_AnnivDays+INT(MOD(AV73-FT_Y5,12)/FT_Int2)-IF(EDATE(AI73,FT_Y5)&lt;PolicyDate,FT_AnnivDays-1,0))),IF(AR73="PT",IF(AV73&lt;PT_First,0,1+INT((AV73-PT_First)/PT_Int)),0)),0)+IF(AND(AJ73&gt;=3,AM73&lt;=AsOfDate),IF(AS73="FT",IF(AU73&lt;FT_First,0,IF(AU73&lt;FT_Y5,1+INT((AU73-FT_First)/FT_Int1),FT_PreY5+FT_PerYear*INT((AU73-FT_Y5)/12)+FT_AnnivDays+INT(MOD(AU73-FT_Y5,12)/FT_Int2)-IF(EDATE(AI73,FT_Y5)&lt;PolicyDate,FT_AnnivDays-1,0))),IF(AS73="PT",IF(AU73&lt;PT_First,0,1+INT((AU73-PT_First)/PT_Int)),0))-IF(AS73="FT",IF(AW73&lt;FT_First,0,IF(AW73&lt;FT_Y5,1+INT((AW73-FT_First)/FT_Int1),FT_PreY5+FT_PerYear*INT((AW73-FT_Y5)/12)+FT_AnnivDays+INT(MOD(AW73-FT_Y5,12)/FT_Int2)-IF(EDATE(AI73,FT_Y5)&lt;PolicyDate,FT_AnnivDays-1,0))),IF(AS73="PT",IF(AW73&lt;PT_First,0,1+INT((AW73-PT_First)/PT_Int)),0)),0))</f>
        <v/>
      </c>
      <c r="BB73" s="16" t="str">
        <f aca="false">IF(AH73=0,"",IF(AQ73="FT",IF(AY73&lt;FT_First,0,IF(AY73&lt;FT_Y5,1+INT((AY73-FT_First)/FT_Int1),FT_PreY5+FT_PerYear*INT((AY73-FT_Y5)/12)+FT_AnnivDays+INT(MOD(AY73-FT_Y5,12)/FT_Int2)-IF(EDATE(AI73,FT_Y5)&lt;PolicyDate,FT_AnnivDays-1,0))),IF(AQ73="PT",IF(AY73&lt;PT_First,0,1+INT((AY73-PT_First)/PT_Int)),0))+IF(AND(AJ73&gt;=2,AL73&lt;=PFYDate),IF(AR73="FT",IF(AZ73&lt;FT_First,0,IF(AZ73&lt;FT_Y5,1+INT((AZ73-FT_First)/FT_Int1),FT_PreY5+FT_PerYear*INT((AZ73-FT_Y5)/12)+FT_AnnivDays+INT(MOD(AZ73-FT_Y5,12)/FT_Int2)-IF(EDATE(AI73,FT_Y5)&lt;PolicyDate,FT_AnnivDays-1,0))),IF(AR73="PT",IF(AZ73&lt;PT_First,0,1+INT((AZ73-PT_First)/PT_Int)),0))-IF(AR73="FT",IF(AY73&lt;FT_First,0,IF(AY73&lt;FT_Y5,1+INT((AY73-FT_First)/FT_Int1),FT_PreY5+FT_PerYear*INT((AY73-FT_Y5)/12)+FT_AnnivDays+INT(MOD(AY73-FT_Y5,12)/FT_Int2)-IF(EDATE(AI73,FT_Y5)&lt;PolicyDate,FT_AnnivDays-1,0))),IF(AR73="PT",IF(AY73&lt;PT_First,0,1+INT((AY73-PT_First)/PT_Int)),0)),0)+IF(AND(AJ73&gt;=3,AM73&lt;=PFYDate),IF(AS73="FT",IF(AX73&lt;FT_First,0,IF(AX73&lt;FT_Y5,1+INT((AX73-FT_First)/FT_Int1),FT_PreY5+FT_PerYear*INT((AX73-FT_Y5)/12)+FT_AnnivDays+INT(MOD(AX73-FT_Y5,12)/FT_Int2)-IF(EDATE(AI73,FT_Y5)&lt;PolicyDate,FT_AnnivDays-1,0))),IF(AS73="PT",IF(AX73&lt;PT_First,0,1+INT((AX73-PT_First)/PT_Int)),0))-IF(AS73="FT",IF(AZ73&lt;FT_First,0,IF(AZ73&lt;FT_Y5,1+INT((AZ73-FT_First)/FT_Int1),FT_PreY5+FT_PerYear*INT((AZ73-FT_Y5)/12)+FT_AnnivDays+INT(MOD(AZ73-FT_Y5,12)/FT_Int2)-IF(EDATE(AI73,FT_Y5)&lt;PolicyDate,FT_AnnivDays-1,0))),IF(AS73="PT",IF(AZ73&lt;PT_First,0,1+INT((AZ73-PT_First)/PT_Int)),0)),0))</f>
        <v/>
      </c>
      <c r="BC73" s="16" t="str">
        <f aca="false">IF(AH73=0,"",IF(AT73="FT",IF(AU73&lt;FT_First,FT_First,IF(AU73&lt;FT_Y5,MIN(FT_Y5,FT_First+FT_Int1*(INT((AU73-FT_First)/FT_Int1)+1)),FT_Y5+12*INT((AU73-FT_Y5)/12)+FT_Int2*(INT(MOD(AU73-FT_Y5,12)/FT_Int2)+1))),IF(AT73="PT",IF(AU73&lt;PT_First,PT_First,PT_First+PT_Int*(INT((AU73-PT_First)/PT_Int)+1)),"")))</f>
        <v/>
      </c>
      <c r="BD73" s="16" t="str">
        <f aca="false">IF(AH73=0,"",IF(NOT(LH_Ready),0,COUNTIFS(INDEX(LH_Data,0,LH_ColFirst),$A73,INDEX(LH_Data,0,LH_ColSur),$B73,INDEX(LH_Data,0,LH_ColCat),BonusCat)))</f>
        <v/>
      </c>
      <c r="BE73" s="16" t="str">
        <f aca="false">IF(AH73=0,"",IF(OR(NOT(LH_Ready),BD73=0),0,SUMPRODUCT(MAX((INDEX(LH_Data,0,LH_ColFirst)=$A73)*(INDEX(LH_Data,0,LH_ColSur)=$B73)*(INDEX(LH_Data,0,LH_ColCat)=BonusCat)*ROW(LH_Data)))))</f>
        <v/>
      </c>
      <c r="BF73" s="16" t="str">
        <f aca="false">IF(AH73=0,"",IF(EOMONTH(AsOfDate,-1)&lt;AI73,-1,12*(YEAR(EOMONTH(AsOfDate,-1))-YEAR(AI73))+MONTH(EOMONTH(AsOfDate,-1))-MONTH(AI73)-IF(DAY(EOMONTH(AsOfDate,-1))&lt;MIN(DAY(AI73),DAY(EOMONTH(EOMONTH(AsOfDate,-1),0))),1,0)))</f>
        <v/>
      </c>
      <c r="BG73" s="16" t="str">
        <f aca="false">IF(AH73=0,"",IF(OR(AJ73&lt;2,AL73&gt;EOMONTH(AsOfDate,-1)),BF73,IF((AL73-1)&lt;AI73,-1,12*(YEAR((AL73-1))-YEAR(AI73))+MONTH((AL73-1))-MONTH(AI73)-IF(DAY((AL73-1))&lt;MIN(DAY(AI73),DAY(EOMONTH((AL73-1),0))),1,0))))</f>
        <v/>
      </c>
      <c r="BH73" s="16" t="str">
        <f aca="false">IF(AH73=0,"",IF(OR(AJ73&lt;3,AM73&gt;EOMONTH(AsOfDate,-1)),BF73,IF((AM73-1)&lt;AI73,-1,12*(YEAR((AM73-1))-YEAR(AI73))+MONTH((AM73-1))-MONTH(AI73)-IF(DAY((AM73-1))&lt;MIN(DAY(AI73),DAY(EOMONTH((AM73-1),0))),1,0))))</f>
        <v/>
      </c>
      <c r="BI73" s="16" t="str">
        <f aca="false">IF(AH73=0,"",IF(AQ73="FT",IF(BG73&lt;FT_First,0,IF(BG73&lt;FT_Y5,1+INT((BG73-FT_First)/FT_Int1),FT_PreY5+FT_PerYear*INT((BG73-FT_Y5)/12)+FT_AnnivDays+INT(MOD(BG73-FT_Y5,12)/FT_Int2)-IF(EDATE(AI73,FT_Y5)&lt;PolicyDate,FT_AnnivDays-1,0))),IF(AQ73="PT",IF(BG73&lt;PT_First,0,1+INT((BG73-PT_First)/PT_Int)),0))+IF(AND(AJ73&gt;=2,AL73&lt;=EOMONTH(AsOfDate,-1)),IF(AR73="FT",IF(BH73&lt;FT_First,0,IF(BH73&lt;FT_Y5,1+INT((BH73-FT_First)/FT_Int1),FT_PreY5+FT_PerYear*INT((BH73-FT_Y5)/12)+FT_AnnivDays+INT(MOD(BH73-FT_Y5,12)/FT_Int2)-IF(EDATE(AI73,FT_Y5)&lt;PolicyDate,FT_AnnivDays-1,0))),IF(AR73="PT",IF(BH73&lt;PT_First,0,1+INT((BH73-PT_First)/PT_Int)),0))-IF(AR73="FT",IF(BG73&lt;FT_First,0,IF(BG73&lt;FT_Y5,1+INT((BG73-FT_First)/FT_Int1),FT_PreY5+FT_PerYear*INT((BG73-FT_Y5)/12)+FT_AnnivDays+INT(MOD(BG73-FT_Y5,12)/FT_Int2)-IF(EDATE(AI73,FT_Y5)&lt;PolicyDate,FT_AnnivDays-1,0))),IF(AR73="PT",IF(BG73&lt;PT_First,0,1+INT((BG73-PT_First)/PT_Int)),0)),0)+IF(AND(AJ73&gt;=3,AM73&lt;=EOMONTH(AsOfDate,-1)),IF(AS73="FT",IF(BF73&lt;FT_First,0,IF(BF73&lt;FT_Y5,1+INT((BF73-FT_First)/FT_Int1),FT_PreY5+FT_PerYear*INT((BF73-FT_Y5)/12)+FT_AnnivDays+INT(MOD(BF73-FT_Y5,12)/FT_Int2)-IF(EDATE(AI73,FT_Y5)&lt;PolicyDate,FT_AnnivDays-1,0))),IF(AS73="PT",IF(BF73&lt;PT_First,0,1+INT((BF73-PT_First)/PT_Int)),0))-IF(AS73="FT",IF(BH73&lt;FT_First,0,IF(BH73&lt;FT_Y5,1+INT((BH73-FT_First)/FT_Int1),FT_PreY5+FT_PerYear*INT((BH73-FT_Y5)/12)+FT_AnnivDays+INT(MOD(BH73-FT_Y5,12)/FT_Int2)-IF(EDATE(AI73,FT_Y5)&lt;PolicyDate,FT_AnnivDays-1,0))),IF(AS73="PT",IF(BH73&lt;PT_First,0,1+INT((BH73-PT_First)/PT_Int)),0)),0))</f>
        <v/>
      </c>
      <c r="BJ73" s="16" t="str">
        <f aca="false">IF(AH73=0,"",IF(AT73="FT",IF(AU73&lt;FT_First,"",IF(AU73&lt;FT_Y5,FT_First+FT_Int1*INT((AU73-FT_First)/FT_Int1),FT_Y5+FT_Int2*INT((AU73-FT_Y5)/FT_Int2))),IF(AT73="PT",IF(AU73&lt;PT_First,"",PT_First+PT_Int*INT((AU73-PT_First)/PT_Int)),"")))</f>
        <v/>
      </c>
      <c r="BK73" s="16" t="str">
        <f aca="false">IF(AH73=0,"",IF((SchemeStart-1)&lt;AI73,-1,12*(YEAR((SchemeStart-1))-YEAR(AI73))+MONTH((SchemeStart-1))-MONTH(AI73)-IF(DAY((SchemeStart-1))&lt;MIN(DAY(AI73),DAY(EOMONTH((SchemeStart-1),0))),1,0)))</f>
        <v/>
      </c>
      <c r="BL73" s="16" t="str">
        <f aca="false">IF(AH73=0,"",IF(OR(AJ73&lt;2,AL73&gt;(SchemeStart-1)),BK73,IF((AL73-1)&lt;AI73,-1,12*(YEAR((AL73-1))-YEAR(AI73))+MONTH((AL73-1))-MONTH(AI73)-IF(DAY((AL73-1))&lt;MIN(DAY(AI73),DAY(EOMONTH((AL73-1),0))),1,0))))</f>
        <v/>
      </c>
      <c r="BM73" s="16" t="str">
        <f aca="false">IF(AH73=0,"",IF(OR(AJ73&lt;3,AM73&gt;(SchemeStart-1)),BK73,IF((AM73-1)&lt;AI73,-1,12*(YEAR((AM73-1))-YEAR(AI73))+MONTH((AM73-1))-MONTH(AI73)-IF(DAY((AM73-1))&lt;MIN(DAY(AI73),DAY(EOMONTH((AM73-1),0))),1,0))))</f>
        <v/>
      </c>
      <c r="BN73" s="16" t="str">
        <f aca="false">IF(AH73=0,"",IF(AQ73="FT",IF(BL73&lt;FT_First,0,IF(BL73&lt;FT_Y5,1+INT((BL73-FT_First)/FT_Int1),FT_PreY5+FT_PerYear*INT((BL73-FT_Y5)/12)+FT_AnnivDays+INT(MOD(BL73-FT_Y5,12)/FT_Int2)-IF(EDATE(AI73,FT_Y5)&lt;PolicyDate,FT_AnnivDays-1,0))),IF(AQ73="PT",IF(BL73&lt;PT_First,0,1+INT((BL73-PT_First)/PT_Int)),0))+IF(AND(AJ73&gt;=2,AL73&lt;=(SchemeStart-1)),IF(AR73="FT",IF(BM73&lt;FT_First,0,IF(BM73&lt;FT_Y5,1+INT((BM73-FT_First)/FT_Int1),FT_PreY5+FT_PerYear*INT((BM73-FT_Y5)/12)+FT_AnnivDays+INT(MOD(BM73-FT_Y5,12)/FT_Int2)-IF(EDATE(AI73,FT_Y5)&lt;PolicyDate,FT_AnnivDays-1,0))),IF(AR73="PT",IF(BM73&lt;PT_First,0,1+INT((BM73-PT_First)/PT_Int)),0))-IF(AR73="FT",IF(BL73&lt;FT_First,0,IF(BL73&lt;FT_Y5,1+INT((BL73-FT_First)/FT_Int1),FT_PreY5+FT_PerYear*INT((BL73-FT_Y5)/12)+FT_AnnivDays+INT(MOD(BL73-FT_Y5,12)/FT_Int2)-IF(EDATE(AI73,FT_Y5)&lt;PolicyDate,FT_AnnivDays-1,0))),IF(AR73="PT",IF(BL73&lt;PT_First,0,1+INT((BL73-PT_First)/PT_Int)),0)),0)+IF(AND(AJ73&gt;=3,AM73&lt;=(SchemeStart-1)),IF(AS73="FT",IF(BK73&lt;FT_First,0,IF(BK73&lt;FT_Y5,1+INT((BK73-FT_First)/FT_Int1),FT_PreY5+FT_PerYear*INT((BK73-FT_Y5)/12)+FT_AnnivDays+INT(MOD(BK73-FT_Y5,12)/FT_Int2)-IF(EDATE(AI73,FT_Y5)&lt;PolicyDate,FT_AnnivDays-1,0))),IF(AS73="PT",IF(BK73&lt;PT_First,0,1+INT((BK73-PT_First)/PT_Int)),0))-IF(AS73="FT",IF(BM73&lt;FT_First,0,IF(BM73&lt;FT_Y5,1+INT((BM73-FT_First)/FT_Int1),FT_PreY5+FT_PerYear*INT((BM73-FT_Y5)/12)+FT_AnnivDays+INT(MOD(BM73-FT_Y5,12)/FT_Int2)-IF(EDATE(AI73,FT_Y5)&lt;PolicyDate,FT_AnnivDays-1,0))),IF(AS73="PT",IF(BM73&lt;PT_First,0,1+INT((BM73-PT_First)/PT_Int)),0)),0))</f>
        <v/>
      </c>
      <c r="BO73" s="0" t="str">
        <f aca="false">IF(LEN($A73&amp;$B73)=0,"",$A73&amp;" "&amp;$B73)</f>
        <v/>
      </c>
    </row>
    <row r="74" customFormat="false" ht="15" hidden="false" customHeight="false" outlineLevel="0" collapsed="false">
      <c r="A74" s="12"/>
      <c r="B74" s="12"/>
      <c r="C74" s="12"/>
      <c r="D74" s="13"/>
      <c r="E74" s="14" t="str">
        <f aca="false">IF(OR(AH74=0,$D74=""),"",DATE(YEAR(AsOfDate)+IF(DATE(YEAR(AsOfDate),MONTH($D74),DAY($D74))&lt;=AsOfDate,1,0),MONTH($D74),DAY($D74)))</f>
        <v/>
      </c>
      <c r="F74" s="13"/>
      <c r="G74" s="13"/>
      <c r="H74" s="13"/>
      <c r="I74" s="13"/>
      <c r="J74" s="13"/>
      <c r="K74" s="14" t="str">
        <f aca="false">IF(AH74=0,"",DATE(YEAR(AsOfDate)+IF(DATE(YEAR(AsOfDate),MONTH(AI74),DAY(AI74))&lt;=AsOfDate,1,0),MONTH(AI74),DAY(AI74)))</f>
        <v/>
      </c>
      <c r="L74" s="15" t="str">
        <f aca="false">IF(AH74=0,"",ROUND((AsOfDate-AI74)/365.25,1))</f>
        <v/>
      </c>
      <c r="M74" s="16" t="str">
        <f aca="false">IF(AH74=0,"",IF(AsOfDate&lt;AI74,"-",DATEDIF(AI74,AsOfDate,"y")&amp;"y "&amp;DATEDIF(AI74,AsOfDate,"ym")&amp;"m "&amp;DATEDIF(AI74,AsOfDate,"md")&amp;"d"))</f>
        <v/>
      </c>
      <c r="N74" s="17" t="str">
        <f aca="false">IF(AH74=0,"",O74*HoursPerDay)</f>
        <v/>
      </c>
      <c r="O74" s="17" t="str">
        <f aca="false">IF(AH74=0,"",MAX(0,BA74-BN74))</f>
        <v/>
      </c>
      <c r="P74" s="18"/>
      <c r="Q74" s="16" t="str">
        <f aca="false">IF(AH74=0,"",IF(AJ74&lt;2,"",AN74&amp;" to "&amp;AO74&amp;" on "&amp;TEXT(AL74,"dd/mm/yyyy")&amp;IF(AL74&gt;AsOfDate," (future)",IF(AQ74=AR74,"",IF(AR74="None"," - STOPPED accruing",IF(AQ74="None"," - commencement for Bonus Leave"," - pathway changed"))))&amp;IF(AJ74&lt;3,"","; "&amp;AO74&amp;" to "&amp;AP74&amp;" on "&amp;TEXT(AM74,"dd/mm/yyyy")&amp;IF(AM74&gt;AsOfDate," (future)",IF(AR74=AS74,"",IF(AS74="None"," - STOPPED accruing",IF(AR74="None"," - commencement for Bonus Leave"," - pathway changed")))))))</f>
        <v/>
      </c>
      <c r="R74" s="16" t="str">
        <f aca="false">IF(AH74=0,"",IF(AT74="None",IF(O74&gt;0,"No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IF(AH74=0,"",IF(AT74="None","",EDATE(AI74,BC74)))</f>
        <v/>
      </c>
      <c r="T74" s="17" t="str">
        <f aca="false">IF(AH74=0,"",IF(NOT(LH_Ready),"",IF(AI74&gt;PFYDate,0,IF(LH_ColPeriod=0,W74-U74+V74,SUMIFS(INDEX(LH_Data,0,LH_ColAcc),INDEX(LH_Data,0,LH_ColFirst),$A74,INDEX(LH_Data,0,LH_ColSur),$B74,INDEX(LH_Data,0,LH_ColCat),BonusCat,INDEX(LH_Data,0,LH_ColPeriod),LH_OpenLabel)*UnitFactor))))</f>
        <v/>
      </c>
      <c r="U74" s="17" t="str">
        <f aca="false">IF(AH74=0,"",IF(NOT(LH_Ready),"",SUMIFS(INDEX(LH_Data,0,LH_ColAcc),INDEX(LH_Data,0,LH_ColFirst),$A74,INDEX(LH_Data,0,LH_ColSur),$B74,INDEX(LH_Data,0,LH_ColCat),BonusCat,INDEX(LH_Data,0,LH_ColStart),"&gt;="&amp;AI74)*UnitFactor))</f>
        <v/>
      </c>
      <c r="V74" s="17" t="str">
        <f aca="false">IF(AH74=0,"",IF(NOT(LH_Ready),"",SUMIFS(INDEX(LH_Data,0,LH_ColTaken),INDEX(LH_Data,0,LH_ColFirst),$A74,INDEX(LH_Data,0,LH_ColSur),$B74,INDEX(LH_Data,0,LH_ColCat),BonusCat,INDEX(LH_Data,0,LH_ColStart),"&gt;="&amp;AI74)*UnitFactor))</f>
        <v/>
      </c>
      <c r="W74" s="17" t="str">
        <f aca="false">IF(AH74=0,"",IF(NOT(LH_Ready),"",IF(BE74=0,0,INDEX(INDEX(LH_Data,0,LH_ColClose),BE74-1)*UnitFactor)))</f>
        <v/>
      </c>
      <c r="X74" s="17" t="str">
        <f aca="false">IF(AH74=0,"",(MAX(0,BA74-BN74)-MAX(0,BB74-BN74))*HoursPerDay)</f>
        <v/>
      </c>
      <c r="Y74" s="17" t="str">
        <f aca="false">IF(AH74=0,"",IF(NOT(LH_Ready),"",IF(BD74=0,N74,IF(PFYDate&lt;$F74,N74-N(T74)-N(U74),X74-N(U74)))))</f>
        <v/>
      </c>
      <c r="Z74" s="16" t="str">
        <f aca="false">IF(OR(AH74=0,Y74=""),"",IF(Y74&gt;0,"Yes","No"))</f>
        <v/>
      </c>
      <c r="AA74" s="16" t="str">
        <f aca="false">IF(AH74=0,IF(LEN($A74&amp;$B74)=0,"","FIX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month")&amp;IF(BD74=0,";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EH)",""),IF(AT74="None",R74,"Not yet - first day on "&amp;TEXT(S74,"dd/mm/yyyy")))))))))</f>
        <v/>
      </c>
      <c r="AB74" s="17" t="str">
        <f aca="false">IF(OR(AH74=0,T74=""),"",MAX(0,BB74-BN74)*HoursPerDay-T74)</f>
        <v/>
      </c>
      <c r="AC74" s="16" t="str">
        <f aca="false">IF(AH74=0,"",BD74)</f>
        <v/>
      </c>
      <c r="AD74" s="16" t="str">
        <f aca="false">IF(AH74=0,"",TRIM(IF(OR(ISTEXT($F74),ISTEXT($H74),ISTEXT($I74),ISTEXT($G74),ISTEXT($J74),ISTEXT($D74)),"A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J74&gt;=1,IF(AJ74&gt;=3,AP74,IF(AJ74=2,AO74,AN74))&lt;&gt;IF($C74="","",IF(OR(ISNUMBER(SEARCH("full",$C74)),UPPER(TRIM($C74))="FT",UPPER(TRIM($C74))="FTE"),"Full-Time",IF(OR(ISNUMBER(SEARCH("part",$C74)),UPPER(TRIM($C74))="PT",UPPER(TRIM($C74))="PTE"),"Part-Time",IF(OR(ISNUMBER(SEARCH("cas",$C74)),UPPER(TRIM($C74))="CAS"),"Casual","Unknown"))))),"EmploymentType does not match latest start date ("&amp;IF(AJ74&gt;=3,AP74,IF(AJ74=2,AO74,AN74))&amp;"). ","")&amp;IF(AND(AJ74&gt;=1,AK74&lt;&gt;$F74),"Earliest type date should equal StartDate. ","")&amp;IF(AND(AJ74&gt;=2,AK74=AL74),"Two types start on the same date. ","")&amp;IF(AND(OR(ISNUMBER(SEARCH("part",$C74)),UPPER(TRIM($C74))="PT",UPPER(TRIM($C74))="PTE"),$P74=""),"Part-time: enter PT Hrs/Week (blank = 24+). ","")))</f>
        <v/>
      </c>
      <c r="AE74" s="17" t="str">
        <f aca="false">IF(AH74=0,"",O74-MAX(0,BI74-BN74))</f>
        <v/>
      </c>
      <c r="AF74" s="14" t="str">
        <f aca="false">IF(OR(AH74=0,AE74="",N(AE74)=0,BJ74=""),"",EDATE(AI74,BJ74))</f>
        <v/>
      </c>
      <c r="AG74" s="12"/>
      <c r="AH74" s="16" t="n">
        <f aca="false">IF(OR(LEN($A74&amp;$B74)=0,$F74=""),0,1)</f>
        <v>0</v>
      </c>
      <c r="AI74" s="14" t="str">
        <f aca="false">IF(AH74=0,"",IF($J74&lt;&gt;"",$J74,IF(OR(CasualCounts="Yes",COUNT($G74:$I74)=0,COUNT($H74:$I74)=0),$F74,MIN($H74:$I74))))</f>
        <v/>
      </c>
      <c r="AJ74" s="16" t="str">
        <f aca="false">IF(AH74=0,"",COUNT($G74:$I74))</f>
        <v/>
      </c>
      <c r="AK74" s="14" t="str">
        <f aca="false">IF(AH74=0,"",IFERROR(SMALL($G74:$I74,1),""))</f>
        <v/>
      </c>
      <c r="AL74" s="14" t="str">
        <f aca="false">IF(AH74=0,"",IFERROR(SMALL($G74:$I74,2),""))</f>
        <v/>
      </c>
      <c r="AM74" s="14" t="str">
        <f aca="false">IF(AH74=0,"",IFERROR(SMALL($G74:$I74,3),""))</f>
        <v/>
      </c>
      <c r="AN74" s="16" t="str">
        <f aca="false">IF(AH74=0,"",IF(AK74="","",IF(AK74=$H74,"Part-Time",IF(AK74=$I74,"Full-Time","Casual"))))</f>
        <v/>
      </c>
      <c r="AO74" s="16" t="str">
        <f aca="false">IF(AH74=0,"",IF(AL74="","",IF(AL74=$H74,"Part-Time",IF(AL74=$I74,"Full-Time","Casual"))))</f>
        <v/>
      </c>
      <c r="AP74" s="16" t="str">
        <f aca="false">IF(AH74=0,"",IF(AM74="","",IF(AM74=$H74,"Part-Time",IF(AM74=$I74,"Full-Time","Casual"))))</f>
        <v/>
      </c>
      <c r="AQ74" s="16" t="str">
        <f aca="false">IF(AH74=0,"",IF(AJ74=0,IF(OR(ISNUMBER(SEARCH("full",$C74)),UPPER(TRIM($C74))="FT",UPPER(TRIM($C74))="FTE"),"FT",IF(AND(OR(ISNUMBER(SEARCH("part",$C74)),UPPER(TRIM($C74))="PT",UPPER(TRIM($C74))="PTE"),OR($P74="",N($P74)&gt;=PT_MinHours)),"PT","None")),IF(OR(ISNUMBER(SEARCH("full",AN74)),UPPER(TRIM(AN74))="FT",UPPER(TRIM(AN74))="FTE"),"FT",IF(AND(OR(ISNUMBER(SEARCH("part",AN74)),UPPER(TRIM(AN74))="PT",UPPER(TRIM(AN74))="PTE"),OR($P74="",N($P74)&gt;=PT_MinHours)),"PT","None"))))</f>
        <v/>
      </c>
      <c r="AR74" s="16" t="str">
        <f aca="false">IF(AH74=0,"",IF(AJ74&lt;2,"",IF(OR(ISNUMBER(SEARCH("full",AO74)),UPPER(TRIM(AO74))="FT",UPPER(TRIM(AO74))="FTE"),"FT",IF(AND(OR(ISNUMBER(SEARCH("part",AO74)),UPPER(TRIM(AO74))="PT",UPPER(TRIM(AO74))="PTE"),OR($P74="",N($P74)&gt;=PT_MinHours)),"PT","None"))))</f>
        <v/>
      </c>
      <c r="AS74" s="16" t="str">
        <f aca="false">IF(AH74=0,"",IF(AJ74&lt;3,"",IF(OR(ISNUMBER(SEARCH("full",AP74)),UPPER(TRIM(AP74))="FT",UPPER(TRIM(AP74))="FTE"),"FT",IF(AND(OR(ISNUMBER(SEARCH("part",AP74)),UPPER(TRIM(AP74))="PT",UPPER(TRIM(AP74))="PTE"),OR($P74="",N($P74)&gt;=PT_MinHours)),"PT","None"))))</f>
        <v/>
      </c>
      <c r="AT74" s="16" t="str">
        <f aca="false">IF(AH74=0,"",IF(AND(AJ74&gt;=3,AM74&lt;=AsOfDate),AS74,IF(AND(AJ74&gt;=2,AL74&lt;=AsOfDate),AR74,AQ74)))</f>
        <v/>
      </c>
      <c r="AU74" s="16" t="str">
        <f aca="false">IF(AH74=0,"",IF(AsOfDate&lt;AI74,-1,12*(YEAR(AsOfDate)-YEAR(AI74))+MONTH(AsOfDate)-MONTH(AI74)-IF(DAY(AsOfDate)&lt;MIN(DAY(AI74),DAY(EOMONTH(AsOfDate,0))),1,0)))</f>
        <v/>
      </c>
      <c r="AV74" s="16" t="str">
        <f aca="false">IF(AH74=0,"",IF(OR(AJ74&lt;2,AL74&gt;AsOfDate),AU74,IF((AL74-1)&lt;AI74,-1,12*(YEAR((AL74-1))-YEAR(AI74))+MONTH((AL74-1))-MONTH(AI74)-IF(DAY((AL74-1))&lt;MIN(DAY(AI74),DAY(EOMONTH((AL74-1),0))),1,0))))</f>
        <v/>
      </c>
      <c r="AW74" s="16" t="str">
        <f aca="false">IF(AH74=0,"",IF(OR(AJ74&lt;3,AM74&gt;AsOfDate),AU74,IF((AM74-1)&lt;AI74,-1,12*(YEAR((AM74-1))-YEAR(AI74))+MONTH((AM74-1))-MONTH(AI74)-IF(DAY((AM74-1))&lt;MIN(DAY(AI74),DAY(EOMONTH((AM74-1),0))),1,0))))</f>
        <v/>
      </c>
      <c r="AX74" s="16" t="str">
        <f aca="false">IF(AH74=0,"",IF(PFYDate&lt;AI74,-1,12*(YEAR(PFYDate)-YEAR(AI74))+MONTH(PFYDate)-MONTH(AI74)-IF(DAY(PFYDate)&lt;MIN(DAY(AI74),DAY(EOMONTH(PFYDate,0))),1,0)))</f>
        <v/>
      </c>
      <c r="AY74" s="16" t="str">
        <f aca="false">IF(AH74=0,"",IF(OR(AJ74&lt;2,AL74&gt;PFYDate),AX74,IF((AL74-1)&lt;AI74,-1,12*(YEAR((AL74-1))-YEAR(AI74))+MONTH((AL74-1))-MONTH(AI74)-IF(DAY((AL74-1))&lt;MIN(DAY(AI74),DAY(EOMONTH((AL74-1),0))),1,0))))</f>
        <v/>
      </c>
      <c r="AZ74" s="16" t="str">
        <f aca="false">IF(AH74=0,"",IF(OR(AJ74&lt;3,AM74&gt;PFYDate),AX74,IF((AM74-1)&lt;AI74,-1,12*(YEAR((AM74-1))-YEAR(AI74))+MONTH((AM74-1))-MONTH(AI74)-IF(DAY((AM74-1))&lt;MIN(DAY(AI74),DAY(EOMONTH((AM74-1),0))),1,0))))</f>
        <v/>
      </c>
      <c r="BA74" s="16" t="str">
        <f aca="false">IF(AH74=0,"",IF(AQ74="FT",IF(AV74&lt;FT_First,0,IF(AV74&lt;FT_Y5,1+INT((AV74-FT_First)/FT_Int1),FT_PreY5+FT_PerYear*INT((AV74-FT_Y5)/12)+FT_AnnivDays+INT(MOD(AV74-FT_Y5,12)/FT_Int2)-IF(EDATE(AI74,FT_Y5)&lt;PolicyDate,FT_AnnivDays-1,0))),IF(AQ74="PT",IF(AV74&lt;PT_First,0,1+INT((AV74-PT_First)/PT_Int)),0))+IF(AND(AJ74&gt;=2,AL74&lt;=AsOfDate),IF(AR74="FT",IF(AW74&lt;FT_First,0,IF(AW74&lt;FT_Y5,1+INT((AW74-FT_First)/FT_Int1),FT_PreY5+FT_PerYear*INT((AW74-FT_Y5)/12)+FT_AnnivDays+INT(MOD(AW74-FT_Y5,12)/FT_Int2)-IF(EDATE(AI74,FT_Y5)&lt;PolicyDate,FT_AnnivDays-1,0))),IF(AR74="PT",IF(AW74&lt;PT_First,0,1+INT((AW74-PT_First)/PT_Int)),0))-IF(AR74="FT",IF(AV74&lt;FT_First,0,IF(AV74&lt;FT_Y5,1+INT((AV74-FT_First)/FT_Int1),FT_PreY5+FT_PerYear*INT((AV74-FT_Y5)/12)+FT_AnnivDays+INT(MOD(AV74-FT_Y5,12)/FT_Int2)-IF(EDATE(AI74,FT_Y5)&lt;PolicyDate,FT_AnnivDays-1,0))),IF(AR74="PT",IF(AV74&lt;PT_First,0,1+INT((AV74-PT_First)/PT_Int)),0)),0)+IF(AND(AJ74&gt;=3,AM74&lt;=AsOfDate),IF(AS74="FT",IF(AU74&lt;FT_First,0,IF(AU74&lt;FT_Y5,1+INT((AU74-FT_First)/FT_Int1),FT_PreY5+FT_PerYear*INT((AU74-FT_Y5)/12)+FT_AnnivDays+INT(MOD(AU74-FT_Y5,12)/FT_Int2)-IF(EDATE(AI74,FT_Y5)&lt;PolicyDate,FT_AnnivDays-1,0))),IF(AS74="PT",IF(AU74&lt;PT_First,0,1+INT((AU74-PT_First)/PT_Int)),0))-IF(AS74="FT",IF(AW74&lt;FT_First,0,IF(AW74&lt;FT_Y5,1+INT((AW74-FT_First)/FT_Int1),FT_PreY5+FT_PerYear*INT((AW74-FT_Y5)/12)+FT_AnnivDays+INT(MOD(AW74-FT_Y5,12)/FT_Int2)-IF(EDATE(AI74,FT_Y5)&lt;PolicyDate,FT_AnnivDays-1,0))),IF(AS74="PT",IF(AW74&lt;PT_First,0,1+INT((AW74-PT_First)/PT_Int)),0)),0))</f>
        <v/>
      </c>
      <c r="BB74" s="16" t="str">
        <f aca="false">IF(AH74=0,"",IF(AQ74="FT",IF(AY74&lt;FT_First,0,IF(AY74&lt;FT_Y5,1+INT((AY74-FT_First)/FT_Int1),FT_PreY5+FT_PerYear*INT((AY74-FT_Y5)/12)+FT_AnnivDays+INT(MOD(AY74-FT_Y5,12)/FT_Int2)-IF(EDATE(AI74,FT_Y5)&lt;PolicyDate,FT_AnnivDays-1,0))),IF(AQ74="PT",IF(AY74&lt;PT_First,0,1+INT((AY74-PT_First)/PT_Int)),0))+IF(AND(AJ74&gt;=2,AL74&lt;=PFYDate),IF(AR74="FT",IF(AZ74&lt;FT_First,0,IF(AZ74&lt;FT_Y5,1+INT((AZ74-FT_First)/FT_Int1),FT_PreY5+FT_PerYear*INT((AZ74-FT_Y5)/12)+FT_AnnivDays+INT(MOD(AZ74-FT_Y5,12)/FT_Int2)-IF(EDATE(AI74,FT_Y5)&lt;PolicyDate,FT_AnnivDays-1,0))),IF(AR74="PT",IF(AZ74&lt;PT_First,0,1+INT((AZ74-PT_First)/PT_Int)),0))-IF(AR74="FT",IF(AY74&lt;FT_First,0,IF(AY74&lt;FT_Y5,1+INT((AY74-FT_First)/FT_Int1),FT_PreY5+FT_PerYear*INT((AY74-FT_Y5)/12)+FT_AnnivDays+INT(MOD(AY74-FT_Y5,12)/FT_Int2)-IF(EDATE(AI74,FT_Y5)&lt;PolicyDate,FT_AnnivDays-1,0))),IF(AR74="PT",IF(AY74&lt;PT_First,0,1+INT((AY74-PT_First)/PT_Int)),0)),0)+IF(AND(AJ74&gt;=3,AM74&lt;=PFYDate),IF(AS74="FT",IF(AX74&lt;FT_First,0,IF(AX74&lt;FT_Y5,1+INT((AX74-FT_First)/FT_Int1),FT_PreY5+FT_PerYear*INT((AX74-FT_Y5)/12)+FT_AnnivDays+INT(MOD(AX74-FT_Y5,12)/FT_Int2)-IF(EDATE(AI74,FT_Y5)&lt;PolicyDate,FT_AnnivDays-1,0))),IF(AS74="PT",IF(AX74&lt;PT_First,0,1+INT((AX74-PT_First)/PT_Int)),0))-IF(AS74="FT",IF(AZ74&lt;FT_First,0,IF(AZ74&lt;FT_Y5,1+INT((AZ74-FT_First)/FT_Int1),FT_PreY5+FT_PerYear*INT((AZ74-FT_Y5)/12)+FT_AnnivDays+INT(MOD(AZ74-FT_Y5,12)/FT_Int2)-IF(EDATE(AI74,FT_Y5)&lt;PolicyDate,FT_AnnivDays-1,0))),IF(AS74="PT",IF(AZ74&lt;PT_First,0,1+INT((AZ74-PT_First)/PT_Int)),0)),0))</f>
        <v/>
      </c>
      <c r="BC74" s="16" t="str">
        <f aca="false">IF(AH74=0,"",IF(AT74="FT",IF(AU74&lt;FT_First,FT_First,IF(AU74&lt;FT_Y5,MIN(FT_Y5,FT_First+FT_Int1*(INT((AU74-FT_First)/FT_Int1)+1)),FT_Y5+12*INT((AU74-FT_Y5)/12)+FT_Int2*(INT(MOD(AU74-FT_Y5,12)/FT_Int2)+1))),IF(AT74="PT",IF(AU74&lt;PT_First,PT_First,PT_First+PT_Int*(INT((AU74-PT_First)/PT_Int)+1)),"")))</f>
        <v/>
      </c>
      <c r="BD74" s="16" t="str">
        <f aca="false">IF(AH74=0,"",IF(NOT(LH_Ready),0,COUNTIFS(INDEX(LH_Data,0,LH_ColFirst),$A74,INDEX(LH_Data,0,LH_ColSur),$B74,INDEX(LH_Data,0,LH_ColCat),BonusCat)))</f>
        <v/>
      </c>
      <c r="BE74" s="16" t="str">
        <f aca="false">IF(AH74=0,"",IF(OR(NOT(LH_Ready),BD74=0),0,SUMPRODUCT(MAX((INDEX(LH_Data,0,LH_ColFirst)=$A74)*(INDEX(LH_Data,0,LH_ColSur)=$B74)*(INDEX(LH_Data,0,LH_ColCat)=BonusCat)*ROW(LH_Data)))))</f>
        <v/>
      </c>
      <c r="BF74" s="16" t="str">
        <f aca="false">IF(AH74=0,"",IF(EOMONTH(AsOfDate,-1)&lt;AI74,-1,12*(YEAR(EOMONTH(AsOfDate,-1))-YEAR(AI74))+MONTH(EOMONTH(AsOfDate,-1))-MONTH(AI74)-IF(DAY(EOMONTH(AsOfDate,-1))&lt;MIN(DAY(AI74),DAY(EOMONTH(EOMONTH(AsOfDate,-1),0))),1,0)))</f>
        <v/>
      </c>
      <c r="BG74" s="16" t="str">
        <f aca="false">IF(AH74=0,"",IF(OR(AJ74&lt;2,AL74&gt;EOMONTH(AsOfDate,-1)),BF74,IF((AL74-1)&lt;AI74,-1,12*(YEAR((AL74-1))-YEAR(AI74))+MONTH((AL74-1))-MONTH(AI74)-IF(DAY((AL74-1))&lt;MIN(DAY(AI74),DAY(EOMONTH((AL74-1),0))),1,0))))</f>
        <v/>
      </c>
      <c r="BH74" s="16" t="str">
        <f aca="false">IF(AH74=0,"",IF(OR(AJ74&lt;3,AM74&gt;EOMONTH(AsOfDate,-1)),BF74,IF((AM74-1)&lt;AI74,-1,12*(YEAR((AM74-1))-YEAR(AI74))+MONTH((AM74-1))-MONTH(AI74)-IF(DAY((AM74-1))&lt;MIN(DAY(AI74),DAY(EOMONTH((AM74-1),0))),1,0))))</f>
        <v/>
      </c>
      <c r="BI74" s="16" t="str">
        <f aca="false">IF(AH74=0,"",IF(AQ74="FT",IF(BG74&lt;FT_First,0,IF(BG74&lt;FT_Y5,1+INT((BG74-FT_First)/FT_Int1),FT_PreY5+FT_PerYear*INT((BG74-FT_Y5)/12)+FT_AnnivDays+INT(MOD(BG74-FT_Y5,12)/FT_Int2)-IF(EDATE(AI74,FT_Y5)&lt;PolicyDate,FT_AnnivDays-1,0))),IF(AQ74="PT",IF(BG74&lt;PT_First,0,1+INT((BG74-PT_First)/PT_Int)),0))+IF(AND(AJ74&gt;=2,AL74&lt;=EOMONTH(AsOfDate,-1)),IF(AR74="FT",IF(BH74&lt;FT_First,0,IF(BH74&lt;FT_Y5,1+INT((BH74-FT_First)/FT_Int1),FT_PreY5+FT_PerYear*INT((BH74-FT_Y5)/12)+FT_AnnivDays+INT(MOD(BH74-FT_Y5,12)/FT_Int2)-IF(EDATE(AI74,FT_Y5)&lt;PolicyDate,FT_AnnivDays-1,0))),IF(AR74="PT",IF(BH74&lt;PT_First,0,1+INT((BH74-PT_First)/PT_Int)),0))-IF(AR74="FT",IF(BG74&lt;FT_First,0,IF(BG74&lt;FT_Y5,1+INT((BG74-FT_First)/FT_Int1),FT_PreY5+FT_PerYear*INT((BG74-FT_Y5)/12)+FT_AnnivDays+INT(MOD(BG74-FT_Y5,12)/FT_Int2)-IF(EDATE(AI74,FT_Y5)&lt;PolicyDate,FT_AnnivDays-1,0))),IF(AR74="PT",IF(BG74&lt;PT_First,0,1+INT((BG74-PT_First)/PT_Int)),0)),0)+IF(AND(AJ74&gt;=3,AM74&lt;=EOMONTH(AsOfDate,-1)),IF(AS74="FT",IF(BF74&lt;FT_First,0,IF(BF74&lt;FT_Y5,1+INT((BF74-FT_First)/FT_Int1),FT_PreY5+FT_PerYear*INT((BF74-FT_Y5)/12)+FT_AnnivDays+INT(MOD(BF74-FT_Y5,12)/FT_Int2)-IF(EDATE(AI74,FT_Y5)&lt;PolicyDate,FT_AnnivDays-1,0))),IF(AS74="PT",IF(BF74&lt;PT_First,0,1+INT((BF74-PT_First)/PT_Int)),0))-IF(AS74="FT",IF(BH74&lt;FT_First,0,IF(BH74&lt;FT_Y5,1+INT((BH74-FT_First)/FT_Int1),FT_PreY5+FT_PerYear*INT((BH74-FT_Y5)/12)+FT_AnnivDays+INT(MOD(BH74-FT_Y5,12)/FT_Int2)-IF(EDATE(AI74,FT_Y5)&lt;PolicyDate,FT_AnnivDays-1,0))),IF(AS74="PT",IF(BH74&lt;PT_First,0,1+INT((BH74-PT_First)/PT_Int)),0)),0))</f>
        <v/>
      </c>
      <c r="BJ74" s="16" t="str">
        <f aca="false">IF(AH74=0,"",IF(AT74="FT",IF(AU74&lt;FT_First,"",IF(AU74&lt;FT_Y5,FT_First+FT_Int1*INT((AU74-FT_First)/FT_Int1),FT_Y5+FT_Int2*INT((AU74-FT_Y5)/FT_Int2))),IF(AT74="PT",IF(AU74&lt;PT_First,"",PT_First+PT_Int*INT((AU74-PT_First)/PT_Int)),"")))</f>
        <v/>
      </c>
      <c r="BK74" s="16" t="str">
        <f aca="false">IF(AH74=0,"",IF((SchemeStart-1)&lt;AI74,-1,12*(YEAR((SchemeStart-1))-YEAR(AI74))+MONTH((SchemeStart-1))-MONTH(AI74)-IF(DAY((SchemeStart-1))&lt;MIN(DAY(AI74),DAY(EOMONTH((SchemeStart-1),0))),1,0)))</f>
        <v/>
      </c>
      <c r="BL74" s="16" t="str">
        <f aca="false">IF(AH74=0,"",IF(OR(AJ74&lt;2,AL74&gt;(SchemeStart-1)),BK74,IF((AL74-1)&lt;AI74,-1,12*(YEAR((AL74-1))-YEAR(AI74))+MONTH((AL74-1))-MONTH(AI74)-IF(DAY((AL74-1))&lt;MIN(DAY(AI74),DAY(EOMONTH((AL74-1),0))),1,0))))</f>
        <v/>
      </c>
      <c r="BM74" s="16" t="str">
        <f aca="false">IF(AH74=0,"",IF(OR(AJ74&lt;3,AM74&gt;(SchemeStart-1)),BK74,IF((AM74-1)&lt;AI74,-1,12*(YEAR((AM74-1))-YEAR(AI74))+MONTH((AM74-1))-MONTH(AI74)-IF(DAY((AM74-1))&lt;MIN(DAY(AI74),DAY(EOMONTH((AM74-1),0))),1,0))))</f>
        <v/>
      </c>
      <c r="BN74" s="16" t="str">
        <f aca="false">IF(AH74=0,"",IF(AQ74="FT",IF(BL74&lt;FT_First,0,IF(BL74&lt;FT_Y5,1+INT((BL74-FT_First)/FT_Int1),FT_PreY5+FT_PerYear*INT((BL74-FT_Y5)/12)+FT_AnnivDays+INT(MOD(BL74-FT_Y5,12)/FT_Int2)-IF(EDATE(AI74,FT_Y5)&lt;PolicyDate,FT_AnnivDays-1,0))),IF(AQ74="PT",IF(BL74&lt;PT_First,0,1+INT((BL74-PT_First)/PT_Int)),0))+IF(AND(AJ74&gt;=2,AL74&lt;=(SchemeStart-1)),IF(AR74="FT",IF(BM74&lt;FT_First,0,IF(BM74&lt;FT_Y5,1+INT((BM74-FT_First)/FT_Int1),FT_PreY5+FT_PerYear*INT((BM74-FT_Y5)/12)+FT_AnnivDays+INT(MOD(BM74-FT_Y5,12)/FT_Int2)-IF(EDATE(AI74,FT_Y5)&lt;PolicyDate,FT_AnnivDays-1,0))),IF(AR74="PT",IF(BM74&lt;PT_First,0,1+INT((BM74-PT_First)/PT_Int)),0))-IF(AR74="FT",IF(BL74&lt;FT_First,0,IF(BL74&lt;FT_Y5,1+INT((BL74-FT_First)/FT_Int1),FT_PreY5+FT_PerYear*INT((BL74-FT_Y5)/12)+FT_AnnivDays+INT(MOD(BL74-FT_Y5,12)/FT_Int2)-IF(EDATE(AI74,FT_Y5)&lt;PolicyDate,FT_AnnivDays-1,0))),IF(AR74="PT",IF(BL74&lt;PT_First,0,1+INT((BL74-PT_First)/PT_Int)),0)),0)+IF(AND(AJ74&gt;=3,AM74&lt;=(SchemeStart-1)),IF(AS74="FT",IF(BK74&lt;FT_First,0,IF(BK74&lt;FT_Y5,1+INT((BK74-FT_First)/FT_Int1),FT_PreY5+FT_PerYear*INT((BK74-FT_Y5)/12)+FT_AnnivDays+INT(MOD(BK74-FT_Y5,12)/FT_Int2)-IF(EDATE(AI74,FT_Y5)&lt;PolicyDate,FT_AnnivDays-1,0))),IF(AS74="PT",IF(BK74&lt;PT_First,0,1+INT((BK74-PT_First)/PT_Int)),0))-IF(AS74="FT",IF(BM74&lt;FT_First,0,IF(BM74&lt;FT_Y5,1+INT((BM74-FT_First)/FT_Int1),FT_PreY5+FT_PerYear*INT((BM74-FT_Y5)/12)+FT_AnnivDays+INT(MOD(BM74-FT_Y5,12)/FT_Int2)-IF(EDATE(AI74,FT_Y5)&lt;PolicyDate,FT_AnnivDays-1,0))),IF(AS74="PT",IF(BM74&lt;PT_First,0,1+INT((BM74-PT_First)/PT_Int)),0)),0))</f>
        <v/>
      </c>
      <c r="BO74" s="0" t="str">
        <f aca="false">IF(LEN($A74&amp;$B74)=0,"",$A74&amp;" "&amp;$B74)</f>
        <v/>
      </c>
    </row>
    <row r="75" customFormat="false" ht="15" hidden="false" customHeight="false" outlineLevel="0" collapsed="false">
      <c r="A75" s="12"/>
      <c r="B75" s="12"/>
      <c r="C75" s="12"/>
      <c r="D75" s="13"/>
      <c r="E75" s="14" t="str">
        <f aca="false">IF(OR(AH75=0,$D75=""),"",DATE(YEAR(AsOfDate)+IF(DATE(YEAR(AsOfDate),MONTH($D75),DAY($D75))&lt;=AsOfDate,1,0),MONTH($D75),DAY($D75)))</f>
        <v/>
      </c>
      <c r="F75" s="13"/>
      <c r="G75" s="13"/>
      <c r="H75" s="13"/>
      <c r="I75" s="13"/>
      <c r="J75" s="13"/>
      <c r="K75" s="14" t="str">
        <f aca="false">IF(AH75=0,"",DATE(YEAR(AsOfDate)+IF(DATE(YEAR(AsOfDate),MONTH(AI75),DAY(AI75))&lt;=AsOfDate,1,0),MONTH(AI75),DAY(AI75)))</f>
        <v/>
      </c>
      <c r="L75" s="15" t="str">
        <f aca="false">IF(AH75=0,"",ROUND((AsOfDate-AI75)/365.25,1))</f>
        <v/>
      </c>
      <c r="M75" s="16" t="str">
        <f aca="false">IF(AH75=0,"",IF(AsOfDate&lt;AI75,"-",DATEDIF(AI75,AsOfDate,"y")&amp;"y "&amp;DATEDIF(AI75,AsOfDate,"ym")&amp;"m "&amp;DATEDIF(AI75,AsOfDate,"md")&amp;"d"))</f>
        <v/>
      </c>
      <c r="N75" s="17" t="str">
        <f aca="false">IF(AH75=0,"",O75*HoursPerDay)</f>
        <v/>
      </c>
      <c r="O75" s="17" t="str">
        <f aca="false">IF(AH75=0,"",MAX(0,BA75-BN75))</f>
        <v/>
      </c>
      <c r="P75" s="18"/>
      <c r="Q75" s="16" t="str">
        <f aca="false">IF(AH75=0,"",IF(AJ75&lt;2,"",AN75&amp;" to "&amp;AO75&amp;" on "&amp;TEXT(AL75,"dd/mm/yyyy")&amp;IF(AL75&gt;AsOfDate," (future)",IF(AQ75=AR75,"",IF(AR75="None"," - STOPPED accruing",IF(AQ75="None"," - commencement for Bonus Leave"," - pathway changed"))))&amp;IF(AJ75&lt;3,"","; "&amp;AO75&amp;" to "&amp;AP75&amp;" on "&amp;TEXT(AM75,"dd/mm/yyyy")&amp;IF(AM75&gt;AsOfDate," (future)",IF(AR75=AS75,"",IF(AS75="None"," - STOPPED accruing",IF(AR75="None"," - commencement for Bonus Leave"," - pathway changed")))))))</f>
        <v/>
      </c>
      <c r="R75" s="16" t="str">
        <f aca="false">IF(AH75=0,"",IF(AT75="None",IF(O75&gt;0,"No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IF(AH75=0,"",IF(AT75="None","",EDATE(AI75,BC75)))</f>
        <v/>
      </c>
      <c r="T75" s="17" t="str">
        <f aca="false">IF(AH75=0,"",IF(NOT(LH_Ready),"",IF(AI75&gt;PFYDate,0,IF(LH_ColPeriod=0,W75-U75+V75,SUMIFS(INDEX(LH_Data,0,LH_ColAcc),INDEX(LH_Data,0,LH_ColFirst),$A75,INDEX(LH_Data,0,LH_ColSur),$B75,INDEX(LH_Data,0,LH_ColCat),BonusCat,INDEX(LH_Data,0,LH_ColPeriod),LH_OpenLabel)*UnitFactor))))</f>
        <v/>
      </c>
      <c r="U75" s="17" t="str">
        <f aca="false">IF(AH75=0,"",IF(NOT(LH_Ready),"",SUMIFS(INDEX(LH_Data,0,LH_ColAcc),INDEX(LH_Data,0,LH_ColFirst),$A75,INDEX(LH_Data,0,LH_ColSur),$B75,INDEX(LH_Data,0,LH_ColCat),BonusCat,INDEX(LH_Data,0,LH_ColStart),"&gt;="&amp;AI75)*UnitFactor))</f>
        <v/>
      </c>
      <c r="V75" s="17" t="str">
        <f aca="false">IF(AH75=0,"",IF(NOT(LH_Ready),"",SUMIFS(INDEX(LH_Data,0,LH_ColTaken),INDEX(LH_Data,0,LH_ColFirst),$A75,INDEX(LH_Data,0,LH_ColSur),$B75,INDEX(LH_Data,0,LH_ColCat),BonusCat,INDEX(LH_Data,0,LH_ColStart),"&gt;="&amp;AI75)*UnitFactor))</f>
        <v/>
      </c>
      <c r="W75" s="17" t="str">
        <f aca="false">IF(AH75=0,"",IF(NOT(LH_Ready),"",IF(BE75=0,0,INDEX(INDEX(LH_Data,0,LH_ColClose),BE75-1)*UnitFactor)))</f>
        <v/>
      </c>
      <c r="X75" s="17" t="str">
        <f aca="false">IF(AH75=0,"",(MAX(0,BA75-BN75)-MAX(0,BB75-BN75))*HoursPerDay)</f>
        <v/>
      </c>
      <c r="Y75" s="17" t="str">
        <f aca="false">IF(AH75=0,"",IF(NOT(LH_Ready),"",IF(BD75=0,N75,IF(PFYDate&lt;$F75,N75-N(T75)-N(U75),X75-N(U75)))))</f>
        <v/>
      </c>
      <c r="Z75" s="16" t="str">
        <f aca="false">IF(OR(AH75=0,Y75=""),"",IF(Y75&gt;0,"Yes","No"))</f>
        <v/>
      </c>
      <c r="AA75" s="16" t="str">
        <f aca="false">IF(AH75=0,IF(LEN($A75&amp;$B75)=0,"","FIX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month")&amp;IF(BD75=0,";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EH)",""),IF(AT75="None",R75,"Not yet - first day on "&amp;TEXT(S75,"dd/mm/yyyy")))))))))</f>
        <v/>
      </c>
      <c r="AB75" s="17" t="str">
        <f aca="false">IF(OR(AH75=0,T75=""),"",MAX(0,BB75-BN75)*HoursPerDay-T75)</f>
        <v/>
      </c>
      <c r="AC75" s="16" t="str">
        <f aca="false">IF(AH75=0,"",BD75)</f>
        <v/>
      </c>
      <c r="AD75" s="16" t="str">
        <f aca="false">IF(AH75=0,"",TRIM(IF(OR(ISTEXT($F75),ISTEXT($H75),ISTEXT($I75),ISTEXT($G75),ISTEXT($J75),ISTEXT($D75)),"A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J75&gt;=1,IF(AJ75&gt;=3,AP75,IF(AJ75=2,AO75,AN75))&lt;&gt;IF($C75="","",IF(OR(ISNUMBER(SEARCH("full",$C75)),UPPER(TRIM($C75))="FT",UPPER(TRIM($C75))="FTE"),"Full-Time",IF(OR(ISNUMBER(SEARCH("part",$C75)),UPPER(TRIM($C75))="PT",UPPER(TRIM($C75))="PTE"),"Part-Time",IF(OR(ISNUMBER(SEARCH("cas",$C75)),UPPER(TRIM($C75))="CAS"),"Casual","Unknown"))))),"EmploymentType does not match latest start date ("&amp;IF(AJ75&gt;=3,AP75,IF(AJ75=2,AO75,AN75))&amp;"). ","")&amp;IF(AND(AJ75&gt;=1,AK75&lt;&gt;$F75),"Earliest type date should equal StartDate. ","")&amp;IF(AND(AJ75&gt;=2,AK75=AL75),"Two types start on the same date. ","")&amp;IF(AND(OR(ISNUMBER(SEARCH("part",$C75)),UPPER(TRIM($C75))="PT",UPPER(TRIM($C75))="PTE"),$P75=""),"Part-time: enter PT Hrs/Week (blank = 24+). ","")))</f>
        <v/>
      </c>
      <c r="AE75" s="17" t="str">
        <f aca="false">IF(AH75=0,"",O75-MAX(0,BI75-BN75))</f>
        <v/>
      </c>
      <c r="AF75" s="14" t="str">
        <f aca="false">IF(OR(AH75=0,AE75="",N(AE75)=0,BJ75=""),"",EDATE(AI75,BJ75))</f>
        <v/>
      </c>
      <c r="AG75" s="12"/>
      <c r="AH75" s="16" t="n">
        <f aca="false">IF(OR(LEN($A75&amp;$B75)=0,$F75=""),0,1)</f>
        <v>0</v>
      </c>
      <c r="AI75" s="14" t="str">
        <f aca="false">IF(AH75=0,"",IF($J75&lt;&gt;"",$J75,IF(OR(CasualCounts="Yes",COUNT($G75:$I75)=0,COUNT($H75:$I75)=0),$F75,MIN($H75:$I75))))</f>
        <v/>
      </c>
      <c r="AJ75" s="16" t="str">
        <f aca="false">IF(AH75=0,"",COUNT($G75:$I75))</f>
        <v/>
      </c>
      <c r="AK75" s="14" t="str">
        <f aca="false">IF(AH75=0,"",IFERROR(SMALL($G75:$I75,1),""))</f>
        <v/>
      </c>
      <c r="AL75" s="14" t="str">
        <f aca="false">IF(AH75=0,"",IFERROR(SMALL($G75:$I75,2),""))</f>
        <v/>
      </c>
      <c r="AM75" s="14" t="str">
        <f aca="false">IF(AH75=0,"",IFERROR(SMALL($G75:$I75,3),""))</f>
        <v/>
      </c>
      <c r="AN75" s="16" t="str">
        <f aca="false">IF(AH75=0,"",IF(AK75="","",IF(AK75=$H75,"Part-Time",IF(AK75=$I75,"Full-Time","Casual"))))</f>
        <v/>
      </c>
      <c r="AO75" s="16" t="str">
        <f aca="false">IF(AH75=0,"",IF(AL75="","",IF(AL75=$H75,"Part-Time",IF(AL75=$I75,"Full-Time","Casual"))))</f>
        <v/>
      </c>
      <c r="AP75" s="16" t="str">
        <f aca="false">IF(AH75=0,"",IF(AM75="","",IF(AM75=$H75,"Part-Time",IF(AM75=$I75,"Full-Time","Casual"))))</f>
        <v/>
      </c>
      <c r="AQ75" s="16" t="str">
        <f aca="false">IF(AH75=0,"",IF(AJ75=0,IF(OR(ISNUMBER(SEARCH("full",$C75)),UPPER(TRIM($C75))="FT",UPPER(TRIM($C75))="FTE"),"FT",IF(AND(OR(ISNUMBER(SEARCH("part",$C75)),UPPER(TRIM($C75))="PT",UPPER(TRIM($C75))="PTE"),OR($P75="",N($P75)&gt;=PT_MinHours)),"PT","None")),IF(OR(ISNUMBER(SEARCH("full",AN75)),UPPER(TRIM(AN75))="FT",UPPER(TRIM(AN75))="FTE"),"FT",IF(AND(OR(ISNUMBER(SEARCH("part",AN75)),UPPER(TRIM(AN75))="PT",UPPER(TRIM(AN75))="PTE"),OR($P75="",N($P75)&gt;=PT_MinHours)),"PT","None"))))</f>
        <v/>
      </c>
      <c r="AR75" s="16" t="str">
        <f aca="false">IF(AH75=0,"",IF(AJ75&lt;2,"",IF(OR(ISNUMBER(SEARCH("full",AO75)),UPPER(TRIM(AO75))="FT",UPPER(TRIM(AO75))="FTE"),"FT",IF(AND(OR(ISNUMBER(SEARCH("part",AO75)),UPPER(TRIM(AO75))="PT",UPPER(TRIM(AO75))="PTE"),OR($P75="",N($P75)&gt;=PT_MinHours)),"PT","None"))))</f>
        <v/>
      </c>
      <c r="AS75" s="16" t="str">
        <f aca="false">IF(AH75=0,"",IF(AJ75&lt;3,"",IF(OR(ISNUMBER(SEARCH("full",AP75)),UPPER(TRIM(AP75))="FT",UPPER(TRIM(AP75))="FTE"),"FT",IF(AND(OR(ISNUMBER(SEARCH("part",AP75)),UPPER(TRIM(AP75))="PT",UPPER(TRIM(AP75))="PTE"),OR($P75="",N($P75)&gt;=PT_MinHours)),"PT","None"))))</f>
        <v/>
      </c>
      <c r="AT75" s="16" t="str">
        <f aca="false">IF(AH75=0,"",IF(AND(AJ75&gt;=3,AM75&lt;=AsOfDate),AS75,IF(AND(AJ75&gt;=2,AL75&lt;=AsOfDate),AR75,AQ75)))</f>
        <v/>
      </c>
      <c r="AU75" s="16" t="str">
        <f aca="false">IF(AH75=0,"",IF(AsOfDate&lt;AI75,-1,12*(YEAR(AsOfDate)-YEAR(AI75))+MONTH(AsOfDate)-MONTH(AI75)-IF(DAY(AsOfDate)&lt;MIN(DAY(AI75),DAY(EOMONTH(AsOfDate,0))),1,0)))</f>
        <v/>
      </c>
      <c r="AV75" s="16" t="str">
        <f aca="false">IF(AH75=0,"",IF(OR(AJ75&lt;2,AL75&gt;AsOfDate),AU75,IF((AL75-1)&lt;AI75,-1,12*(YEAR((AL75-1))-YEAR(AI75))+MONTH((AL75-1))-MONTH(AI75)-IF(DAY((AL75-1))&lt;MIN(DAY(AI75),DAY(EOMONTH((AL75-1),0))),1,0))))</f>
        <v/>
      </c>
      <c r="AW75" s="16" t="str">
        <f aca="false">IF(AH75=0,"",IF(OR(AJ75&lt;3,AM75&gt;AsOfDate),AU75,IF((AM75-1)&lt;AI75,-1,12*(YEAR((AM75-1))-YEAR(AI75))+MONTH((AM75-1))-MONTH(AI75)-IF(DAY((AM75-1))&lt;MIN(DAY(AI75),DAY(EOMONTH((AM75-1),0))),1,0))))</f>
        <v/>
      </c>
      <c r="AX75" s="16" t="str">
        <f aca="false">IF(AH75=0,"",IF(PFYDate&lt;AI75,-1,12*(YEAR(PFYDate)-YEAR(AI75))+MONTH(PFYDate)-MONTH(AI75)-IF(DAY(PFYDate)&lt;MIN(DAY(AI75),DAY(EOMONTH(PFYDate,0))),1,0)))</f>
        <v/>
      </c>
      <c r="AY75" s="16" t="str">
        <f aca="false">IF(AH75=0,"",IF(OR(AJ75&lt;2,AL75&gt;PFYDate),AX75,IF((AL75-1)&lt;AI75,-1,12*(YEAR((AL75-1))-YEAR(AI75))+MONTH((AL75-1))-MONTH(AI75)-IF(DAY((AL75-1))&lt;MIN(DAY(AI75),DAY(EOMONTH((AL75-1),0))),1,0))))</f>
        <v/>
      </c>
      <c r="AZ75" s="16" t="str">
        <f aca="false">IF(AH75=0,"",IF(OR(AJ75&lt;3,AM75&gt;PFYDate),AX75,IF((AM75-1)&lt;AI75,-1,12*(YEAR((AM75-1))-YEAR(AI75))+MONTH((AM75-1))-MONTH(AI75)-IF(DAY((AM75-1))&lt;MIN(DAY(AI75),DAY(EOMONTH((AM75-1),0))),1,0))))</f>
        <v/>
      </c>
      <c r="BA75" s="16" t="str">
        <f aca="false">IF(AH75=0,"",IF(AQ75="FT",IF(AV75&lt;FT_First,0,IF(AV75&lt;FT_Y5,1+INT((AV75-FT_First)/FT_Int1),FT_PreY5+FT_PerYear*INT((AV75-FT_Y5)/12)+FT_AnnivDays+INT(MOD(AV75-FT_Y5,12)/FT_Int2)-IF(EDATE(AI75,FT_Y5)&lt;PolicyDate,FT_AnnivDays-1,0))),IF(AQ75="PT",IF(AV75&lt;PT_First,0,1+INT((AV75-PT_First)/PT_Int)),0))+IF(AND(AJ75&gt;=2,AL75&lt;=AsOfDate),IF(AR75="FT",IF(AW75&lt;FT_First,0,IF(AW75&lt;FT_Y5,1+INT((AW75-FT_First)/FT_Int1),FT_PreY5+FT_PerYear*INT((AW75-FT_Y5)/12)+FT_AnnivDays+INT(MOD(AW75-FT_Y5,12)/FT_Int2)-IF(EDATE(AI75,FT_Y5)&lt;PolicyDate,FT_AnnivDays-1,0))),IF(AR75="PT",IF(AW75&lt;PT_First,0,1+INT((AW75-PT_First)/PT_Int)),0))-IF(AR75="FT",IF(AV75&lt;FT_First,0,IF(AV75&lt;FT_Y5,1+INT((AV75-FT_First)/FT_Int1),FT_PreY5+FT_PerYear*INT((AV75-FT_Y5)/12)+FT_AnnivDays+INT(MOD(AV75-FT_Y5,12)/FT_Int2)-IF(EDATE(AI75,FT_Y5)&lt;PolicyDate,FT_AnnivDays-1,0))),IF(AR75="PT",IF(AV75&lt;PT_First,0,1+INT((AV75-PT_First)/PT_Int)),0)),0)+IF(AND(AJ75&gt;=3,AM75&lt;=AsOfDate),IF(AS75="FT",IF(AU75&lt;FT_First,0,IF(AU75&lt;FT_Y5,1+INT((AU75-FT_First)/FT_Int1),FT_PreY5+FT_PerYear*INT((AU75-FT_Y5)/12)+FT_AnnivDays+INT(MOD(AU75-FT_Y5,12)/FT_Int2)-IF(EDATE(AI75,FT_Y5)&lt;PolicyDate,FT_AnnivDays-1,0))),IF(AS75="PT",IF(AU75&lt;PT_First,0,1+INT((AU75-PT_First)/PT_Int)),0))-IF(AS75="FT",IF(AW75&lt;FT_First,0,IF(AW75&lt;FT_Y5,1+INT((AW75-FT_First)/FT_Int1),FT_PreY5+FT_PerYear*INT((AW75-FT_Y5)/12)+FT_AnnivDays+INT(MOD(AW75-FT_Y5,12)/FT_Int2)-IF(EDATE(AI75,FT_Y5)&lt;PolicyDate,FT_AnnivDays-1,0))),IF(AS75="PT",IF(AW75&lt;PT_First,0,1+INT((AW75-PT_First)/PT_Int)),0)),0))</f>
        <v/>
      </c>
      <c r="BB75" s="16" t="str">
        <f aca="false">IF(AH75=0,"",IF(AQ75="FT",IF(AY75&lt;FT_First,0,IF(AY75&lt;FT_Y5,1+INT((AY75-FT_First)/FT_Int1),FT_PreY5+FT_PerYear*INT((AY75-FT_Y5)/12)+FT_AnnivDays+INT(MOD(AY75-FT_Y5,12)/FT_Int2)-IF(EDATE(AI75,FT_Y5)&lt;PolicyDate,FT_AnnivDays-1,0))),IF(AQ75="PT",IF(AY75&lt;PT_First,0,1+INT((AY75-PT_First)/PT_Int)),0))+IF(AND(AJ75&gt;=2,AL75&lt;=PFYDate),IF(AR75="FT",IF(AZ75&lt;FT_First,0,IF(AZ75&lt;FT_Y5,1+INT((AZ75-FT_First)/FT_Int1),FT_PreY5+FT_PerYear*INT((AZ75-FT_Y5)/12)+FT_AnnivDays+INT(MOD(AZ75-FT_Y5,12)/FT_Int2)-IF(EDATE(AI75,FT_Y5)&lt;PolicyDate,FT_AnnivDays-1,0))),IF(AR75="PT",IF(AZ75&lt;PT_First,0,1+INT((AZ75-PT_First)/PT_Int)),0))-IF(AR75="FT",IF(AY75&lt;FT_First,0,IF(AY75&lt;FT_Y5,1+INT((AY75-FT_First)/FT_Int1),FT_PreY5+FT_PerYear*INT((AY75-FT_Y5)/12)+FT_AnnivDays+INT(MOD(AY75-FT_Y5,12)/FT_Int2)-IF(EDATE(AI75,FT_Y5)&lt;PolicyDate,FT_AnnivDays-1,0))),IF(AR75="PT",IF(AY75&lt;PT_First,0,1+INT((AY75-PT_First)/PT_Int)),0)),0)+IF(AND(AJ75&gt;=3,AM75&lt;=PFYDate),IF(AS75="FT",IF(AX75&lt;FT_First,0,IF(AX75&lt;FT_Y5,1+INT((AX75-FT_First)/FT_Int1),FT_PreY5+FT_PerYear*INT((AX75-FT_Y5)/12)+FT_AnnivDays+INT(MOD(AX75-FT_Y5,12)/FT_Int2)-IF(EDATE(AI75,FT_Y5)&lt;PolicyDate,FT_AnnivDays-1,0))),IF(AS75="PT",IF(AX75&lt;PT_First,0,1+INT((AX75-PT_First)/PT_Int)),0))-IF(AS75="FT",IF(AZ75&lt;FT_First,0,IF(AZ75&lt;FT_Y5,1+INT((AZ75-FT_First)/FT_Int1),FT_PreY5+FT_PerYear*INT((AZ75-FT_Y5)/12)+FT_AnnivDays+INT(MOD(AZ75-FT_Y5,12)/FT_Int2)-IF(EDATE(AI75,FT_Y5)&lt;PolicyDate,FT_AnnivDays-1,0))),IF(AS75="PT",IF(AZ75&lt;PT_First,0,1+INT((AZ75-PT_First)/PT_Int)),0)),0))</f>
        <v/>
      </c>
      <c r="BC75" s="16" t="str">
        <f aca="false">IF(AH75=0,"",IF(AT75="FT",IF(AU75&lt;FT_First,FT_First,IF(AU75&lt;FT_Y5,MIN(FT_Y5,FT_First+FT_Int1*(INT((AU75-FT_First)/FT_Int1)+1)),FT_Y5+12*INT((AU75-FT_Y5)/12)+FT_Int2*(INT(MOD(AU75-FT_Y5,12)/FT_Int2)+1))),IF(AT75="PT",IF(AU75&lt;PT_First,PT_First,PT_First+PT_Int*(INT((AU75-PT_First)/PT_Int)+1)),"")))</f>
        <v/>
      </c>
      <c r="BD75" s="16" t="str">
        <f aca="false">IF(AH75=0,"",IF(NOT(LH_Ready),0,COUNTIFS(INDEX(LH_Data,0,LH_ColFirst),$A75,INDEX(LH_Data,0,LH_ColSur),$B75,INDEX(LH_Data,0,LH_ColCat),BonusCat)))</f>
        <v/>
      </c>
      <c r="BE75" s="16" t="str">
        <f aca="false">IF(AH75=0,"",IF(OR(NOT(LH_Ready),BD75=0),0,SUMPRODUCT(MAX((INDEX(LH_Data,0,LH_ColFirst)=$A75)*(INDEX(LH_Data,0,LH_ColSur)=$B75)*(INDEX(LH_Data,0,LH_ColCat)=BonusCat)*ROW(LH_Data)))))</f>
        <v/>
      </c>
      <c r="BF75" s="16" t="str">
        <f aca="false">IF(AH75=0,"",IF(EOMONTH(AsOfDate,-1)&lt;AI75,-1,12*(YEAR(EOMONTH(AsOfDate,-1))-YEAR(AI75))+MONTH(EOMONTH(AsOfDate,-1))-MONTH(AI75)-IF(DAY(EOMONTH(AsOfDate,-1))&lt;MIN(DAY(AI75),DAY(EOMONTH(EOMONTH(AsOfDate,-1),0))),1,0)))</f>
        <v/>
      </c>
      <c r="BG75" s="16" t="str">
        <f aca="false">IF(AH75=0,"",IF(OR(AJ75&lt;2,AL75&gt;EOMONTH(AsOfDate,-1)),BF75,IF((AL75-1)&lt;AI75,-1,12*(YEAR((AL75-1))-YEAR(AI75))+MONTH((AL75-1))-MONTH(AI75)-IF(DAY((AL75-1))&lt;MIN(DAY(AI75),DAY(EOMONTH((AL75-1),0))),1,0))))</f>
        <v/>
      </c>
      <c r="BH75" s="16" t="str">
        <f aca="false">IF(AH75=0,"",IF(OR(AJ75&lt;3,AM75&gt;EOMONTH(AsOfDate,-1)),BF75,IF((AM75-1)&lt;AI75,-1,12*(YEAR((AM75-1))-YEAR(AI75))+MONTH((AM75-1))-MONTH(AI75)-IF(DAY((AM75-1))&lt;MIN(DAY(AI75),DAY(EOMONTH((AM75-1),0))),1,0))))</f>
        <v/>
      </c>
      <c r="BI75" s="16" t="str">
        <f aca="false">IF(AH75=0,"",IF(AQ75="FT",IF(BG75&lt;FT_First,0,IF(BG75&lt;FT_Y5,1+INT((BG75-FT_First)/FT_Int1),FT_PreY5+FT_PerYear*INT((BG75-FT_Y5)/12)+FT_AnnivDays+INT(MOD(BG75-FT_Y5,12)/FT_Int2)-IF(EDATE(AI75,FT_Y5)&lt;PolicyDate,FT_AnnivDays-1,0))),IF(AQ75="PT",IF(BG75&lt;PT_First,0,1+INT((BG75-PT_First)/PT_Int)),0))+IF(AND(AJ75&gt;=2,AL75&lt;=EOMONTH(AsOfDate,-1)),IF(AR75="FT",IF(BH75&lt;FT_First,0,IF(BH75&lt;FT_Y5,1+INT((BH75-FT_First)/FT_Int1),FT_PreY5+FT_PerYear*INT((BH75-FT_Y5)/12)+FT_AnnivDays+INT(MOD(BH75-FT_Y5,12)/FT_Int2)-IF(EDATE(AI75,FT_Y5)&lt;PolicyDate,FT_AnnivDays-1,0))),IF(AR75="PT",IF(BH75&lt;PT_First,0,1+INT((BH75-PT_First)/PT_Int)),0))-IF(AR75="FT",IF(BG75&lt;FT_First,0,IF(BG75&lt;FT_Y5,1+INT((BG75-FT_First)/FT_Int1),FT_PreY5+FT_PerYear*INT((BG75-FT_Y5)/12)+FT_AnnivDays+INT(MOD(BG75-FT_Y5,12)/FT_Int2)-IF(EDATE(AI75,FT_Y5)&lt;PolicyDate,FT_AnnivDays-1,0))),IF(AR75="PT",IF(BG75&lt;PT_First,0,1+INT((BG75-PT_First)/PT_Int)),0)),0)+IF(AND(AJ75&gt;=3,AM75&lt;=EOMONTH(AsOfDate,-1)),IF(AS75="FT",IF(BF75&lt;FT_First,0,IF(BF75&lt;FT_Y5,1+INT((BF75-FT_First)/FT_Int1),FT_PreY5+FT_PerYear*INT((BF75-FT_Y5)/12)+FT_AnnivDays+INT(MOD(BF75-FT_Y5,12)/FT_Int2)-IF(EDATE(AI75,FT_Y5)&lt;PolicyDate,FT_AnnivDays-1,0))),IF(AS75="PT",IF(BF75&lt;PT_First,0,1+INT((BF75-PT_First)/PT_Int)),0))-IF(AS75="FT",IF(BH75&lt;FT_First,0,IF(BH75&lt;FT_Y5,1+INT((BH75-FT_First)/FT_Int1),FT_PreY5+FT_PerYear*INT((BH75-FT_Y5)/12)+FT_AnnivDays+INT(MOD(BH75-FT_Y5,12)/FT_Int2)-IF(EDATE(AI75,FT_Y5)&lt;PolicyDate,FT_AnnivDays-1,0))),IF(AS75="PT",IF(BH75&lt;PT_First,0,1+INT((BH75-PT_First)/PT_Int)),0)),0))</f>
        <v/>
      </c>
      <c r="BJ75" s="16" t="str">
        <f aca="false">IF(AH75=0,"",IF(AT75="FT",IF(AU75&lt;FT_First,"",IF(AU75&lt;FT_Y5,FT_First+FT_Int1*INT((AU75-FT_First)/FT_Int1),FT_Y5+FT_Int2*INT((AU75-FT_Y5)/FT_Int2))),IF(AT75="PT",IF(AU75&lt;PT_First,"",PT_First+PT_Int*INT((AU75-PT_First)/PT_Int)),"")))</f>
        <v/>
      </c>
      <c r="BK75" s="16" t="str">
        <f aca="false">IF(AH75=0,"",IF((SchemeStart-1)&lt;AI75,-1,12*(YEAR((SchemeStart-1))-YEAR(AI75))+MONTH((SchemeStart-1))-MONTH(AI75)-IF(DAY((SchemeStart-1))&lt;MIN(DAY(AI75),DAY(EOMONTH((SchemeStart-1),0))),1,0)))</f>
        <v/>
      </c>
      <c r="BL75" s="16" t="str">
        <f aca="false">IF(AH75=0,"",IF(OR(AJ75&lt;2,AL75&gt;(SchemeStart-1)),BK75,IF((AL75-1)&lt;AI75,-1,12*(YEAR((AL75-1))-YEAR(AI75))+MONTH((AL75-1))-MONTH(AI75)-IF(DAY((AL75-1))&lt;MIN(DAY(AI75),DAY(EOMONTH((AL75-1),0))),1,0))))</f>
        <v/>
      </c>
      <c r="BM75" s="16" t="str">
        <f aca="false">IF(AH75=0,"",IF(OR(AJ75&lt;3,AM75&gt;(SchemeStart-1)),BK75,IF((AM75-1)&lt;AI75,-1,12*(YEAR((AM75-1))-YEAR(AI75))+MONTH((AM75-1))-MONTH(AI75)-IF(DAY((AM75-1))&lt;MIN(DAY(AI75),DAY(EOMONTH((AM75-1),0))),1,0))))</f>
        <v/>
      </c>
      <c r="BN75" s="16" t="str">
        <f aca="false">IF(AH75=0,"",IF(AQ75="FT",IF(BL75&lt;FT_First,0,IF(BL75&lt;FT_Y5,1+INT((BL75-FT_First)/FT_Int1),FT_PreY5+FT_PerYear*INT((BL75-FT_Y5)/12)+FT_AnnivDays+INT(MOD(BL75-FT_Y5,12)/FT_Int2)-IF(EDATE(AI75,FT_Y5)&lt;PolicyDate,FT_AnnivDays-1,0))),IF(AQ75="PT",IF(BL75&lt;PT_First,0,1+INT((BL75-PT_First)/PT_Int)),0))+IF(AND(AJ75&gt;=2,AL75&lt;=(SchemeStart-1)),IF(AR75="FT",IF(BM75&lt;FT_First,0,IF(BM75&lt;FT_Y5,1+INT((BM75-FT_First)/FT_Int1),FT_PreY5+FT_PerYear*INT((BM75-FT_Y5)/12)+FT_AnnivDays+INT(MOD(BM75-FT_Y5,12)/FT_Int2)-IF(EDATE(AI75,FT_Y5)&lt;PolicyDate,FT_AnnivDays-1,0))),IF(AR75="PT",IF(BM75&lt;PT_First,0,1+INT((BM75-PT_First)/PT_Int)),0))-IF(AR75="FT",IF(BL75&lt;FT_First,0,IF(BL75&lt;FT_Y5,1+INT((BL75-FT_First)/FT_Int1),FT_PreY5+FT_PerYear*INT((BL75-FT_Y5)/12)+FT_AnnivDays+INT(MOD(BL75-FT_Y5,12)/FT_Int2)-IF(EDATE(AI75,FT_Y5)&lt;PolicyDate,FT_AnnivDays-1,0))),IF(AR75="PT",IF(BL75&lt;PT_First,0,1+INT((BL75-PT_First)/PT_Int)),0)),0)+IF(AND(AJ75&gt;=3,AM75&lt;=(SchemeStart-1)),IF(AS75="FT",IF(BK75&lt;FT_First,0,IF(BK75&lt;FT_Y5,1+INT((BK75-FT_First)/FT_Int1),FT_PreY5+FT_PerYear*INT((BK75-FT_Y5)/12)+FT_AnnivDays+INT(MOD(BK75-FT_Y5,12)/FT_Int2)-IF(EDATE(AI75,FT_Y5)&lt;PolicyDate,FT_AnnivDays-1,0))),IF(AS75="PT",IF(BK75&lt;PT_First,0,1+INT((BK75-PT_First)/PT_Int)),0))-IF(AS75="FT",IF(BM75&lt;FT_First,0,IF(BM75&lt;FT_Y5,1+INT((BM75-FT_First)/FT_Int1),FT_PreY5+FT_PerYear*INT((BM75-FT_Y5)/12)+FT_AnnivDays+INT(MOD(BM75-FT_Y5,12)/FT_Int2)-IF(EDATE(AI75,FT_Y5)&lt;PolicyDate,FT_AnnivDays-1,0))),IF(AS75="PT",IF(BM75&lt;PT_First,0,1+INT((BM75-PT_First)/PT_Int)),0)),0))</f>
        <v/>
      </c>
      <c r="BO75" s="0" t="str">
        <f aca="false">IF(LEN($A75&amp;$B75)=0,"",$A75&amp;" "&amp;$B75)</f>
        <v/>
      </c>
    </row>
    <row r="76" customFormat="false" ht="15" hidden="false" customHeight="false" outlineLevel="0" collapsed="false">
      <c r="A76" s="12"/>
      <c r="B76" s="12"/>
      <c r="C76" s="12"/>
      <c r="D76" s="13"/>
      <c r="E76" s="14" t="str">
        <f aca="false">IF(OR(AH76=0,$D76=""),"",DATE(YEAR(AsOfDate)+IF(DATE(YEAR(AsOfDate),MONTH($D76),DAY($D76))&lt;=AsOfDate,1,0),MONTH($D76),DAY($D76)))</f>
        <v/>
      </c>
      <c r="F76" s="13"/>
      <c r="G76" s="13"/>
      <c r="H76" s="13"/>
      <c r="I76" s="13"/>
      <c r="J76" s="13"/>
      <c r="K76" s="14" t="str">
        <f aca="false">IF(AH76=0,"",DATE(YEAR(AsOfDate)+IF(DATE(YEAR(AsOfDate),MONTH(AI76),DAY(AI76))&lt;=AsOfDate,1,0),MONTH(AI76),DAY(AI76)))</f>
        <v/>
      </c>
      <c r="L76" s="15" t="str">
        <f aca="false">IF(AH76=0,"",ROUND((AsOfDate-AI76)/365.25,1))</f>
        <v/>
      </c>
      <c r="M76" s="16" t="str">
        <f aca="false">IF(AH76=0,"",IF(AsOfDate&lt;AI76,"-",DATEDIF(AI76,AsOfDate,"y")&amp;"y "&amp;DATEDIF(AI76,AsOfDate,"ym")&amp;"m "&amp;DATEDIF(AI76,AsOfDate,"md")&amp;"d"))</f>
        <v/>
      </c>
      <c r="N76" s="17" t="str">
        <f aca="false">IF(AH76=0,"",O76*HoursPerDay)</f>
        <v/>
      </c>
      <c r="O76" s="17" t="str">
        <f aca="false">IF(AH76=0,"",MAX(0,BA76-BN76))</f>
        <v/>
      </c>
      <c r="P76" s="18"/>
      <c r="Q76" s="16" t="str">
        <f aca="false">IF(AH76=0,"",IF(AJ76&lt;2,"",AN76&amp;" to "&amp;AO76&amp;" on "&amp;TEXT(AL76,"dd/mm/yyyy")&amp;IF(AL76&gt;AsOfDate," (future)",IF(AQ76=AR76,"",IF(AR76="None"," - STOPPED accruing",IF(AQ76="None"," - commencement for Bonus Leave"," - pathway changed"))))&amp;IF(AJ76&lt;3,"","; "&amp;AO76&amp;" to "&amp;AP76&amp;" on "&amp;TEXT(AM76,"dd/mm/yyyy")&amp;IF(AM76&gt;AsOfDate," (future)",IF(AR76=AS76,"",IF(AS76="None"," - STOPPED accruing",IF(AR76="None"," - commencement for Bonus Leave"," - pathway changed")))))))</f>
        <v/>
      </c>
      <c r="R76" s="16" t="str">
        <f aca="false">IF(AH76=0,"",IF(AT76="None",IF(O76&gt;0,"No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IF(AH76=0,"",IF(AT76="None","",EDATE(AI76,BC76)))</f>
        <v/>
      </c>
      <c r="T76" s="17" t="str">
        <f aca="false">IF(AH76=0,"",IF(NOT(LH_Ready),"",IF(AI76&gt;PFYDate,0,IF(LH_ColPeriod=0,W76-U76+V76,SUMIFS(INDEX(LH_Data,0,LH_ColAcc),INDEX(LH_Data,0,LH_ColFirst),$A76,INDEX(LH_Data,0,LH_ColSur),$B76,INDEX(LH_Data,0,LH_ColCat),BonusCat,INDEX(LH_Data,0,LH_ColPeriod),LH_OpenLabel)*UnitFactor))))</f>
        <v/>
      </c>
      <c r="U76" s="17" t="str">
        <f aca="false">IF(AH76=0,"",IF(NOT(LH_Ready),"",SUMIFS(INDEX(LH_Data,0,LH_ColAcc),INDEX(LH_Data,0,LH_ColFirst),$A76,INDEX(LH_Data,0,LH_ColSur),$B76,INDEX(LH_Data,0,LH_ColCat),BonusCat,INDEX(LH_Data,0,LH_ColStart),"&gt;="&amp;AI76)*UnitFactor))</f>
        <v/>
      </c>
      <c r="V76" s="17" t="str">
        <f aca="false">IF(AH76=0,"",IF(NOT(LH_Ready),"",SUMIFS(INDEX(LH_Data,0,LH_ColTaken),INDEX(LH_Data,0,LH_ColFirst),$A76,INDEX(LH_Data,0,LH_ColSur),$B76,INDEX(LH_Data,0,LH_ColCat),BonusCat,INDEX(LH_Data,0,LH_ColStart),"&gt;="&amp;AI76)*UnitFactor))</f>
        <v/>
      </c>
      <c r="W76" s="17" t="str">
        <f aca="false">IF(AH76=0,"",IF(NOT(LH_Ready),"",IF(BE76=0,0,INDEX(INDEX(LH_Data,0,LH_ColClose),BE76-1)*UnitFactor)))</f>
        <v/>
      </c>
      <c r="X76" s="17" t="str">
        <f aca="false">IF(AH76=0,"",(MAX(0,BA76-BN76)-MAX(0,BB76-BN76))*HoursPerDay)</f>
        <v/>
      </c>
      <c r="Y76" s="17" t="str">
        <f aca="false">IF(AH76=0,"",IF(NOT(LH_Ready),"",IF(BD76=0,N76,IF(PFYDate&lt;$F76,N76-N(T76)-N(U76),X76-N(U76)))))</f>
        <v/>
      </c>
      <c r="Z76" s="16" t="str">
        <f aca="false">IF(OR(AH76=0,Y76=""),"",IF(Y76&gt;0,"Yes","No"))</f>
        <v/>
      </c>
      <c r="AA76" s="16" t="str">
        <f aca="false">IF(AH76=0,IF(LEN($A76&amp;$B76)=0,"","FIX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month")&amp;IF(BD76=0,";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EH)",""),IF(AT76="None",R76,"Not yet - first day on "&amp;TEXT(S76,"dd/mm/yyyy")))))))))</f>
        <v/>
      </c>
      <c r="AB76" s="17" t="str">
        <f aca="false">IF(OR(AH76=0,T76=""),"",MAX(0,BB76-BN76)*HoursPerDay-T76)</f>
        <v/>
      </c>
      <c r="AC76" s="16" t="str">
        <f aca="false">IF(AH76=0,"",BD76)</f>
        <v/>
      </c>
      <c r="AD76" s="16" t="str">
        <f aca="false">IF(AH76=0,"",TRIM(IF(OR(ISTEXT($F76),ISTEXT($H76),ISTEXT($I76),ISTEXT($G76),ISTEXT($J76),ISTEXT($D76)),"A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J76&gt;=1,IF(AJ76&gt;=3,AP76,IF(AJ76=2,AO76,AN76))&lt;&gt;IF($C76="","",IF(OR(ISNUMBER(SEARCH("full",$C76)),UPPER(TRIM($C76))="FT",UPPER(TRIM($C76))="FTE"),"Full-Time",IF(OR(ISNUMBER(SEARCH("part",$C76)),UPPER(TRIM($C76))="PT",UPPER(TRIM($C76))="PTE"),"Part-Time",IF(OR(ISNUMBER(SEARCH("cas",$C76)),UPPER(TRIM($C76))="CAS"),"Casual","Unknown"))))),"EmploymentType does not match latest start date ("&amp;IF(AJ76&gt;=3,AP76,IF(AJ76=2,AO76,AN76))&amp;"). ","")&amp;IF(AND(AJ76&gt;=1,AK76&lt;&gt;$F76),"Earliest type date should equal StartDate. ","")&amp;IF(AND(AJ76&gt;=2,AK76=AL76),"Two types start on the same date. ","")&amp;IF(AND(OR(ISNUMBER(SEARCH("part",$C76)),UPPER(TRIM($C76))="PT",UPPER(TRIM($C76))="PTE"),$P76=""),"Part-time: enter PT Hrs/Week (blank = 24+). ","")))</f>
        <v/>
      </c>
      <c r="AE76" s="17" t="str">
        <f aca="false">IF(AH76=0,"",O76-MAX(0,BI76-BN76))</f>
        <v/>
      </c>
      <c r="AF76" s="14" t="str">
        <f aca="false">IF(OR(AH76=0,AE76="",N(AE76)=0,BJ76=""),"",EDATE(AI76,BJ76))</f>
        <v/>
      </c>
      <c r="AG76" s="12"/>
      <c r="AH76" s="16" t="n">
        <f aca="false">IF(OR(LEN($A76&amp;$B76)=0,$F76=""),0,1)</f>
        <v>0</v>
      </c>
      <c r="AI76" s="14" t="str">
        <f aca="false">IF(AH76=0,"",IF($J76&lt;&gt;"",$J76,IF(OR(CasualCounts="Yes",COUNT($G76:$I76)=0,COUNT($H76:$I76)=0),$F76,MIN($H76:$I76))))</f>
        <v/>
      </c>
      <c r="AJ76" s="16" t="str">
        <f aca="false">IF(AH76=0,"",COUNT($G76:$I76))</f>
        <v/>
      </c>
      <c r="AK76" s="14" t="str">
        <f aca="false">IF(AH76=0,"",IFERROR(SMALL($G76:$I76,1),""))</f>
        <v/>
      </c>
      <c r="AL76" s="14" t="str">
        <f aca="false">IF(AH76=0,"",IFERROR(SMALL($G76:$I76,2),""))</f>
        <v/>
      </c>
      <c r="AM76" s="14" t="str">
        <f aca="false">IF(AH76=0,"",IFERROR(SMALL($G76:$I76,3),""))</f>
        <v/>
      </c>
      <c r="AN76" s="16" t="str">
        <f aca="false">IF(AH76=0,"",IF(AK76="","",IF(AK76=$H76,"Part-Time",IF(AK76=$I76,"Full-Time","Casual"))))</f>
        <v/>
      </c>
      <c r="AO76" s="16" t="str">
        <f aca="false">IF(AH76=0,"",IF(AL76="","",IF(AL76=$H76,"Part-Time",IF(AL76=$I76,"Full-Time","Casual"))))</f>
        <v/>
      </c>
      <c r="AP76" s="16" t="str">
        <f aca="false">IF(AH76=0,"",IF(AM76="","",IF(AM76=$H76,"Part-Time",IF(AM76=$I76,"Full-Time","Casual"))))</f>
        <v/>
      </c>
      <c r="AQ76" s="16" t="str">
        <f aca="false">IF(AH76=0,"",IF(AJ76=0,IF(OR(ISNUMBER(SEARCH("full",$C76)),UPPER(TRIM($C76))="FT",UPPER(TRIM($C76))="FTE"),"FT",IF(AND(OR(ISNUMBER(SEARCH("part",$C76)),UPPER(TRIM($C76))="PT",UPPER(TRIM($C76))="PTE"),OR($P76="",N($P76)&gt;=PT_MinHours)),"PT","None")),IF(OR(ISNUMBER(SEARCH("full",AN76)),UPPER(TRIM(AN76))="FT",UPPER(TRIM(AN76))="FTE"),"FT",IF(AND(OR(ISNUMBER(SEARCH("part",AN76)),UPPER(TRIM(AN76))="PT",UPPER(TRIM(AN76))="PTE"),OR($P76="",N($P76)&gt;=PT_MinHours)),"PT","None"))))</f>
        <v/>
      </c>
      <c r="AR76" s="16" t="str">
        <f aca="false">IF(AH76=0,"",IF(AJ76&lt;2,"",IF(OR(ISNUMBER(SEARCH("full",AO76)),UPPER(TRIM(AO76))="FT",UPPER(TRIM(AO76))="FTE"),"FT",IF(AND(OR(ISNUMBER(SEARCH("part",AO76)),UPPER(TRIM(AO76))="PT",UPPER(TRIM(AO76))="PTE"),OR($P76="",N($P76)&gt;=PT_MinHours)),"PT","None"))))</f>
        <v/>
      </c>
      <c r="AS76" s="16" t="str">
        <f aca="false">IF(AH76=0,"",IF(AJ76&lt;3,"",IF(OR(ISNUMBER(SEARCH("full",AP76)),UPPER(TRIM(AP76))="FT",UPPER(TRIM(AP76))="FTE"),"FT",IF(AND(OR(ISNUMBER(SEARCH("part",AP76)),UPPER(TRIM(AP76))="PT",UPPER(TRIM(AP76))="PTE"),OR($P76="",N($P76)&gt;=PT_MinHours)),"PT","None"))))</f>
        <v/>
      </c>
      <c r="AT76" s="16" t="str">
        <f aca="false">IF(AH76=0,"",IF(AND(AJ76&gt;=3,AM76&lt;=AsOfDate),AS76,IF(AND(AJ76&gt;=2,AL76&lt;=AsOfDate),AR76,AQ76)))</f>
        <v/>
      </c>
      <c r="AU76" s="16" t="str">
        <f aca="false">IF(AH76=0,"",IF(AsOfDate&lt;AI76,-1,12*(YEAR(AsOfDate)-YEAR(AI76))+MONTH(AsOfDate)-MONTH(AI76)-IF(DAY(AsOfDate)&lt;MIN(DAY(AI76),DAY(EOMONTH(AsOfDate,0))),1,0)))</f>
        <v/>
      </c>
      <c r="AV76" s="16" t="str">
        <f aca="false">IF(AH76=0,"",IF(OR(AJ76&lt;2,AL76&gt;AsOfDate),AU76,IF((AL76-1)&lt;AI76,-1,12*(YEAR((AL76-1))-YEAR(AI76))+MONTH((AL76-1))-MONTH(AI76)-IF(DAY((AL76-1))&lt;MIN(DAY(AI76),DAY(EOMONTH((AL76-1),0))),1,0))))</f>
        <v/>
      </c>
      <c r="AW76" s="16" t="str">
        <f aca="false">IF(AH76=0,"",IF(OR(AJ76&lt;3,AM76&gt;AsOfDate),AU76,IF((AM76-1)&lt;AI76,-1,12*(YEAR((AM76-1))-YEAR(AI76))+MONTH((AM76-1))-MONTH(AI76)-IF(DAY((AM76-1))&lt;MIN(DAY(AI76),DAY(EOMONTH((AM76-1),0))),1,0))))</f>
        <v/>
      </c>
      <c r="AX76" s="16" t="str">
        <f aca="false">IF(AH76=0,"",IF(PFYDate&lt;AI76,-1,12*(YEAR(PFYDate)-YEAR(AI76))+MONTH(PFYDate)-MONTH(AI76)-IF(DAY(PFYDate)&lt;MIN(DAY(AI76),DAY(EOMONTH(PFYDate,0))),1,0)))</f>
        <v/>
      </c>
      <c r="AY76" s="16" t="str">
        <f aca="false">IF(AH76=0,"",IF(OR(AJ76&lt;2,AL76&gt;PFYDate),AX76,IF((AL76-1)&lt;AI76,-1,12*(YEAR((AL76-1))-YEAR(AI76))+MONTH((AL76-1))-MONTH(AI76)-IF(DAY((AL76-1))&lt;MIN(DAY(AI76),DAY(EOMONTH((AL76-1),0))),1,0))))</f>
        <v/>
      </c>
      <c r="AZ76" s="16" t="str">
        <f aca="false">IF(AH76=0,"",IF(OR(AJ76&lt;3,AM76&gt;PFYDate),AX76,IF((AM76-1)&lt;AI76,-1,12*(YEAR((AM76-1))-YEAR(AI76))+MONTH((AM76-1))-MONTH(AI76)-IF(DAY((AM76-1))&lt;MIN(DAY(AI76),DAY(EOMONTH((AM76-1),0))),1,0))))</f>
        <v/>
      </c>
      <c r="BA76" s="16" t="str">
        <f aca="false">IF(AH76=0,"",IF(AQ76="FT",IF(AV76&lt;FT_First,0,IF(AV76&lt;FT_Y5,1+INT((AV76-FT_First)/FT_Int1),FT_PreY5+FT_PerYear*INT((AV76-FT_Y5)/12)+FT_AnnivDays+INT(MOD(AV76-FT_Y5,12)/FT_Int2)-IF(EDATE(AI76,FT_Y5)&lt;PolicyDate,FT_AnnivDays-1,0))),IF(AQ76="PT",IF(AV76&lt;PT_First,0,1+INT((AV76-PT_First)/PT_Int)),0))+IF(AND(AJ76&gt;=2,AL76&lt;=AsOfDate),IF(AR76="FT",IF(AW76&lt;FT_First,0,IF(AW76&lt;FT_Y5,1+INT((AW76-FT_First)/FT_Int1),FT_PreY5+FT_PerYear*INT((AW76-FT_Y5)/12)+FT_AnnivDays+INT(MOD(AW76-FT_Y5,12)/FT_Int2)-IF(EDATE(AI76,FT_Y5)&lt;PolicyDate,FT_AnnivDays-1,0))),IF(AR76="PT",IF(AW76&lt;PT_First,0,1+INT((AW76-PT_First)/PT_Int)),0))-IF(AR76="FT",IF(AV76&lt;FT_First,0,IF(AV76&lt;FT_Y5,1+INT((AV76-FT_First)/FT_Int1),FT_PreY5+FT_PerYear*INT((AV76-FT_Y5)/12)+FT_AnnivDays+INT(MOD(AV76-FT_Y5,12)/FT_Int2)-IF(EDATE(AI76,FT_Y5)&lt;PolicyDate,FT_AnnivDays-1,0))),IF(AR76="PT",IF(AV76&lt;PT_First,0,1+INT((AV76-PT_First)/PT_Int)),0)),0)+IF(AND(AJ76&gt;=3,AM76&lt;=AsOfDate),IF(AS76="FT",IF(AU76&lt;FT_First,0,IF(AU76&lt;FT_Y5,1+INT((AU76-FT_First)/FT_Int1),FT_PreY5+FT_PerYear*INT((AU76-FT_Y5)/12)+FT_AnnivDays+INT(MOD(AU76-FT_Y5,12)/FT_Int2)-IF(EDATE(AI76,FT_Y5)&lt;PolicyDate,FT_AnnivDays-1,0))),IF(AS76="PT",IF(AU76&lt;PT_First,0,1+INT((AU76-PT_First)/PT_Int)),0))-IF(AS76="FT",IF(AW76&lt;FT_First,0,IF(AW76&lt;FT_Y5,1+INT((AW76-FT_First)/FT_Int1),FT_PreY5+FT_PerYear*INT((AW76-FT_Y5)/12)+FT_AnnivDays+INT(MOD(AW76-FT_Y5,12)/FT_Int2)-IF(EDATE(AI76,FT_Y5)&lt;PolicyDate,FT_AnnivDays-1,0))),IF(AS76="PT",IF(AW76&lt;PT_First,0,1+INT((AW76-PT_First)/PT_Int)),0)),0))</f>
        <v/>
      </c>
      <c r="BB76" s="16" t="str">
        <f aca="false">IF(AH76=0,"",IF(AQ76="FT",IF(AY76&lt;FT_First,0,IF(AY76&lt;FT_Y5,1+INT((AY76-FT_First)/FT_Int1),FT_PreY5+FT_PerYear*INT((AY76-FT_Y5)/12)+FT_AnnivDays+INT(MOD(AY76-FT_Y5,12)/FT_Int2)-IF(EDATE(AI76,FT_Y5)&lt;PolicyDate,FT_AnnivDays-1,0))),IF(AQ76="PT",IF(AY76&lt;PT_First,0,1+INT((AY76-PT_First)/PT_Int)),0))+IF(AND(AJ76&gt;=2,AL76&lt;=PFYDate),IF(AR76="FT",IF(AZ76&lt;FT_First,0,IF(AZ76&lt;FT_Y5,1+INT((AZ76-FT_First)/FT_Int1),FT_PreY5+FT_PerYear*INT((AZ76-FT_Y5)/12)+FT_AnnivDays+INT(MOD(AZ76-FT_Y5,12)/FT_Int2)-IF(EDATE(AI76,FT_Y5)&lt;PolicyDate,FT_AnnivDays-1,0))),IF(AR76="PT",IF(AZ76&lt;PT_First,0,1+INT((AZ76-PT_First)/PT_Int)),0))-IF(AR76="FT",IF(AY76&lt;FT_First,0,IF(AY76&lt;FT_Y5,1+INT((AY76-FT_First)/FT_Int1),FT_PreY5+FT_PerYear*INT((AY76-FT_Y5)/12)+FT_AnnivDays+INT(MOD(AY76-FT_Y5,12)/FT_Int2)-IF(EDATE(AI76,FT_Y5)&lt;PolicyDate,FT_AnnivDays-1,0))),IF(AR76="PT",IF(AY76&lt;PT_First,0,1+INT((AY76-PT_First)/PT_Int)),0)),0)+IF(AND(AJ76&gt;=3,AM76&lt;=PFYDate),IF(AS76="FT",IF(AX76&lt;FT_First,0,IF(AX76&lt;FT_Y5,1+INT((AX76-FT_First)/FT_Int1),FT_PreY5+FT_PerYear*INT((AX76-FT_Y5)/12)+FT_AnnivDays+INT(MOD(AX76-FT_Y5,12)/FT_Int2)-IF(EDATE(AI76,FT_Y5)&lt;PolicyDate,FT_AnnivDays-1,0))),IF(AS76="PT",IF(AX76&lt;PT_First,0,1+INT((AX76-PT_First)/PT_Int)),0))-IF(AS76="FT",IF(AZ76&lt;FT_First,0,IF(AZ76&lt;FT_Y5,1+INT((AZ76-FT_First)/FT_Int1),FT_PreY5+FT_PerYear*INT((AZ76-FT_Y5)/12)+FT_AnnivDays+INT(MOD(AZ76-FT_Y5,12)/FT_Int2)-IF(EDATE(AI76,FT_Y5)&lt;PolicyDate,FT_AnnivDays-1,0))),IF(AS76="PT",IF(AZ76&lt;PT_First,0,1+INT((AZ76-PT_First)/PT_Int)),0)),0))</f>
        <v/>
      </c>
      <c r="BC76" s="16" t="str">
        <f aca="false">IF(AH76=0,"",IF(AT76="FT",IF(AU76&lt;FT_First,FT_First,IF(AU76&lt;FT_Y5,MIN(FT_Y5,FT_First+FT_Int1*(INT((AU76-FT_First)/FT_Int1)+1)),FT_Y5+12*INT((AU76-FT_Y5)/12)+FT_Int2*(INT(MOD(AU76-FT_Y5,12)/FT_Int2)+1))),IF(AT76="PT",IF(AU76&lt;PT_First,PT_First,PT_First+PT_Int*(INT((AU76-PT_First)/PT_Int)+1)),"")))</f>
        <v/>
      </c>
      <c r="BD76" s="16" t="str">
        <f aca="false">IF(AH76=0,"",IF(NOT(LH_Ready),0,COUNTIFS(INDEX(LH_Data,0,LH_ColFirst),$A76,INDEX(LH_Data,0,LH_ColSur),$B76,INDEX(LH_Data,0,LH_ColCat),BonusCat)))</f>
        <v/>
      </c>
      <c r="BE76" s="16" t="str">
        <f aca="false">IF(AH76=0,"",IF(OR(NOT(LH_Ready),BD76=0),0,SUMPRODUCT(MAX((INDEX(LH_Data,0,LH_ColFirst)=$A76)*(INDEX(LH_Data,0,LH_ColSur)=$B76)*(INDEX(LH_Data,0,LH_ColCat)=BonusCat)*ROW(LH_Data)))))</f>
        <v/>
      </c>
      <c r="BF76" s="16" t="str">
        <f aca="false">IF(AH76=0,"",IF(EOMONTH(AsOfDate,-1)&lt;AI76,-1,12*(YEAR(EOMONTH(AsOfDate,-1))-YEAR(AI76))+MONTH(EOMONTH(AsOfDate,-1))-MONTH(AI76)-IF(DAY(EOMONTH(AsOfDate,-1))&lt;MIN(DAY(AI76),DAY(EOMONTH(EOMONTH(AsOfDate,-1),0))),1,0)))</f>
        <v/>
      </c>
      <c r="BG76" s="16" t="str">
        <f aca="false">IF(AH76=0,"",IF(OR(AJ76&lt;2,AL76&gt;EOMONTH(AsOfDate,-1)),BF76,IF((AL76-1)&lt;AI76,-1,12*(YEAR((AL76-1))-YEAR(AI76))+MONTH((AL76-1))-MONTH(AI76)-IF(DAY((AL76-1))&lt;MIN(DAY(AI76),DAY(EOMONTH((AL76-1),0))),1,0))))</f>
        <v/>
      </c>
      <c r="BH76" s="16" t="str">
        <f aca="false">IF(AH76=0,"",IF(OR(AJ76&lt;3,AM76&gt;EOMONTH(AsOfDate,-1)),BF76,IF((AM76-1)&lt;AI76,-1,12*(YEAR((AM76-1))-YEAR(AI76))+MONTH((AM76-1))-MONTH(AI76)-IF(DAY((AM76-1))&lt;MIN(DAY(AI76),DAY(EOMONTH((AM76-1),0))),1,0))))</f>
        <v/>
      </c>
      <c r="BI76" s="16" t="str">
        <f aca="false">IF(AH76=0,"",IF(AQ76="FT",IF(BG76&lt;FT_First,0,IF(BG76&lt;FT_Y5,1+INT((BG76-FT_First)/FT_Int1),FT_PreY5+FT_PerYear*INT((BG76-FT_Y5)/12)+FT_AnnivDays+INT(MOD(BG76-FT_Y5,12)/FT_Int2)-IF(EDATE(AI76,FT_Y5)&lt;PolicyDate,FT_AnnivDays-1,0))),IF(AQ76="PT",IF(BG76&lt;PT_First,0,1+INT((BG76-PT_First)/PT_Int)),0))+IF(AND(AJ76&gt;=2,AL76&lt;=EOMONTH(AsOfDate,-1)),IF(AR76="FT",IF(BH76&lt;FT_First,0,IF(BH76&lt;FT_Y5,1+INT((BH76-FT_First)/FT_Int1),FT_PreY5+FT_PerYear*INT((BH76-FT_Y5)/12)+FT_AnnivDays+INT(MOD(BH76-FT_Y5,12)/FT_Int2)-IF(EDATE(AI76,FT_Y5)&lt;PolicyDate,FT_AnnivDays-1,0))),IF(AR76="PT",IF(BH76&lt;PT_First,0,1+INT((BH76-PT_First)/PT_Int)),0))-IF(AR76="FT",IF(BG76&lt;FT_First,0,IF(BG76&lt;FT_Y5,1+INT((BG76-FT_First)/FT_Int1),FT_PreY5+FT_PerYear*INT((BG76-FT_Y5)/12)+FT_AnnivDays+INT(MOD(BG76-FT_Y5,12)/FT_Int2)-IF(EDATE(AI76,FT_Y5)&lt;PolicyDate,FT_AnnivDays-1,0))),IF(AR76="PT",IF(BG76&lt;PT_First,0,1+INT((BG76-PT_First)/PT_Int)),0)),0)+IF(AND(AJ76&gt;=3,AM76&lt;=EOMONTH(AsOfDate,-1)),IF(AS76="FT",IF(BF76&lt;FT_First,0,IF(BF76&lt;FT_Y5,1+INT((BF76-FT_First)/FT_Int1),FT_PreY5+FT_PerYear*INT((BF76-FT_Y5)/12)+FT_AnnivDays+INT(MOD(BF76-FT_Y5,12)/FT_Int2)-IF(EDATE(AI76,FT_Y5)&lt;PolicyDate,FT_AnnivDays-1,0))),IF(AS76="PT",IF(BF76&lt;PT_First,0,1+INT((BF76-PT_First)/PT_Int)),0))-IF(AS76="FT",IF(BH76&lt;FT_First,0,IF(BH76&lt;FT_Y5,1+INT((BH76-FT_First)/FT_Int1),FT_PreY5+FT_PerYear*INT((BH76-FT_Y5)/12)+FT_AnnivDays+INT(MOD(BH76-FT_Y5,12)/FT_Int2)-IF(EDATE(AI76,FT_Y5)&lt;PolicyDate,FT_AnnivDays-1,0))),IF(AS76="PT",IF(BH76&lt;PT_First,0,1+INT((BH76-PT_First)/PT_Int)),0)),0))</f>
        <v/>
      </c>
      <c r="BJ76" s="16" t="str">
        <f aca="false">IF(AH76=0,"",IF(AT76="FT",IF(AU76&lt;FT_First,"",IF(AU76&lt;FT_Y5,FT_First+FT_Int1*INT((AU76-FT_First)/FT_Int1),FT_Y5+FT_Int2*INT((AU76-FT_Y5)/FT_Int2))),IF(AT76="PT",IF(AU76&lt;PT_First,"",PT_First+PT_Int*INT((AU76-PT_First)/PT_Int)),"")))</f>
        <v/>
      </c>
      <c r="BK76" s="16" t="str">
        <f aca="false">IF(AH76=0,"",IF((SchemeStart-1)&lt;AI76,-1,12*(YEAR((SchemeStart-1))-YEAR(AI76))+MONTH((SchemeStart-1))-MONTH(AI76)-IF(DAY((SchemeStart-1))&lt;MIN(DAY(AI76),DAY(EOMONTH((SchemeStart-1),0))),1,0)))</f>
        <v/>
      </c>
      <c r="BL76" s="16" t="str">
        <f aca="false">IF(AH76=0,"",IF(OR(AJ76&lt;2,AL76&gt;(SchemeStart-1)),BK76,IF((AL76-1)&lt;AI76,-1,12*(YEAR((AL76-1))-YEAR(AI76))+MONTH((AL76-1))-MONTH(AI76)-IF(DAY((AL76-1))&lt;MIN(DAY(AI76),DAY(EOMONTH((AL76-1),0))),1,0))))</f>
        <v/>
      </c>
      <c r="BM76" s="16" t="str">
        <f aca="false">IF(AH76=0,"",IF(OR(AJ76&lt;3,AM76&gt;(SchemeStart-1)),BK76,IF((AM76-1)&lt;AI76,-1,12*(YEAR((AM76-1))-YEAR(AI76))+MONTH((AM76-1))-MONTH(AI76)-IF(DAY((AM76-1))&lt;MIN(DAY(AI76),DAY(EOMONTH((AM76-1),0))),1,0))))</f>
        <v/>
      </c>
      <c r="BN76" s="16" t="str">
        <f aca="false">IF(AH76=0,"",IF(AQ76="FT",IF(BL76&lt;FT_First,0,IF(BL76&lt;FT_Y5,1+INT((BL76-FT_First)/FT_Int1),FT_PreY5+FT_PerYear*INT((BL76-FT_Y5)/12)+FT_AnnivDays+INT(MOD(BL76-FT_Y5,12)/FT_Int2)-IF(EDATE(AI76,FT_Y5)&lt;PolicyDate,FT_AnnivDays-1,0))),IF(AQ76="PT",IF(BL76&lt;PT_First,0,1+INT((BL76-PT_First)/PT_Int)),0))+IF(AND(AJ76&gt;=2,AL76&lt;=(SchemeStart-1)),IF(AR76="FT",IF(BM76&lt;FT_First,0,IF(BM76&lt;FT_Y5,1+INT((BM76-FT_First)/FT_Int1),FT_PreY5+FT_PerYear*INT((BM76-FT_Y5)/12)+FT_AnnivDays+INT(MOD(BM76-FT_Y5,12)/FT_Int2)-IF(EDATE(AI76,FT_Y5)&lt;PolicyDate,FT_AnnivDays-1,0))),IF(AR76="PT",IF(BM76&lt;PT_First,0,1+INT((BM76-PT_First)/PT_Int)),0))-IF(AR76="FT",IF(BL76&lt;FT_First,0,IF(BL76&lt;FT_Y5,1+INT((BL76-FT_First)/FT_Int1),FT_PreY5+FT_PerYear*INT((BL76-FT_Y5)/12)+FT_AnnivDays+INT(MOD(BL76-FT_Y5,12)/FT_Int2)-IF(EDATE(AI76,FT_Y5)&lt;PolicyDate,FT_AnnivDays-1,0))),IF(AR76="PT",IF(BL76&lt;PT_First,0,1+INT((BL76-PT_First)/PT_Int)),0)),0)+IF(AND(AJ76&gt;=3,AM76&lt;=(SchemeStart-1)),IF(AS76="FT",IF(BK76&lt;FT_First,0,IF(BK76&lt;FT_Y5,1+INT((BK76-FT_First)/FT_Int1),FT_PreY5+FT_PerYear*INT((BK76-FT_Y5)/12)+FT_AnnivDays+INT(MOD(BK76-FT_Y5,12)/FT_Int2)-IF(EDATE(AI76,FT_Y5)&lt;PolicyDate,FT_AnnivDays-1,0))),IF(AS76="PT",IF(BK76&lt;PT_First,0,1+INT((BK76-PT_First)/PT_Int)),0))-IF(AS76="FT",IF(BM76&lt;FT_First,0,IF(BM76&lt;FT_Y5,1+INT((BM76-FT_First)/FT_Int1),FT_PreY5+FT_PerYear*INT((BM76-FT_Y5)/12)+FT_AnnivDays+INT(MOD(BM76-FT_Y5,12)/FT_Int2)-IF(EDATE(AI76,FT_Y5)&lt;PolicyDate,FT_AnnivDays-1,0))),IF(AS76="PT",IF(BM76&lt;PT_First,0,1+INT((BM76-PT_First)/PT_Int)),0)),0))</f>
        <v/>
      </c>
      <c r="BO76" s="0" t="str">
        <f aca="false">IF(LEN($A76&amp;$B76)=0,"",$A76&amp;" "&amp;$B76)</f>
        <v/>
      </c>
    </row>
    <row r="77" customFormat="false" ht="15" hidden="false" customHeight="false" outlineLevel="0" collapsed="false">
      <c r="A77" s="12"/>
      <c r="B77" s="12"/>
      <c r="C77" s="12"/>
      <c r="D77" s="13"/>
      <c r="E77" s="14" t="str">
        <f aca="false">IF(OR(AH77=0,$D77=""),"",DATE(YEAR(AsOfDate)+IF(DATE(YEAR(AsOfDate),MONTH($D77),DAY($D77))&lt;=AsOfDate,1,0),MONTH($D77),DAY($D77)))</f>
        <v/>
      </c>
      <c r="F77" s="13"/>
      <c r="G77" s="13"/>
      <c r="H77" s="13"/>
      <c r="I77" s="13"/>
      <c r="J77" s="13"/>
      <c r="K77" s="14" t="str">
        <f aca="false">IF(AH77=0,"",DATE(YEAR(AsOfDate)+IF(DATE(YEAR(AsOfDate),MONTH(AI77),DAY(AI77))&lt;=AsOfDate,1,0),MONTH(AI77),DAY(AI77)))</f>
        <v/>
      </c>
      <c r="L77" s="15" t="str">
        <f aca="false">IF(AH77=0,"",ROUND((AsOfDate-AI77)/365.25,1))</f>
        <v/>
      </c>
      <c r="M77" s="16" t="str">
        <f aca="false">IF(AH77=0,"",IF(AsOfDate&lt;AI77,"-",DATEDIF(AI77,AsOfDate,"y")&amp;"y "&amp;DATEDIF(AI77,AsOfDate,"ym")&amp;"m "&amp;DATEDIF(AI77,AsOfDate,"md")&amp;"d"))</f>
        <v/>
      </c>
      <c r="N77" s="17" t="str">
        <f aca="false">IF(AH77=0,"",O77*HoursPerDay)</f>
        <v/>
      </c>
      <c r="O77" s="17" t="str">
        <f aca="false">IF(AH77=0,"",MAX(0,BA77-BN77))</f>
        <v/>
      </c>
      <c r="P77" s="18"/>
      <c r="Q77" s="16" t="str">
        <f aca="false">IF(AH77=0,"",IF(AJ77&lt;2,"",AN77&amp;" to "&amp;AO77&amp;" on "&amp;TEXT(AL77,"dd/mm/yyyy")&amp;IF(AL77&gt;AsOfDate," (future)",IF(AQ77=AR77,"",IF(AR77="None"," - STOPPED accruing",IF(AQ77="None"," - commencement for Bonus Leave"," - pathway changed"))))&amp;IF(AJ77&lt;3,"","; "&amp;AO77&amp;" to "&amp;AP77&amp;" on "&amp;TEXT(AM77,"dd/mm/yyyy")&amp;IF(AM77&gt;AsOfDate," (future)",IF(AR77=AS77,"",IF(AS77="None"," - STOPPED accruing",IF(AR77="None"," - commencement for Bonus Leave"," - pathway changed")))))))</f>
        <v/>
      </c>
      <c r="R77" s="16" t="str">
        <f aca="false">IF(AH77=0,"",IF(AT77="None",IF(O77&gt;0,"No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IF(AH77=0,"",IF(AT77="None","",EDATE(AI77,BC77)))</f>
        <v/>
      </c>
      <c r="T77" s="17" t="str">
        <f aca="false">IF(AH77=0,"",IF(NOT(LH_Ready),"",IF(AI77&gt;PFYDate,0,IF(LH_ColPeriod=0,W77-U77+V77,SUMIFS(INDEX(LH_Data,0,LH_ColAcc),INDEX(LH_Data,0,LH_ColFirst),$A77,INDEX(LH_Data,0,LH_ColSur),$B77,INDEX(LH_Data,0,LH_ColCat),BonusCat,INDEX(LH_Data,0,LH_ColPeriod),LH_OpenLabel)*UnitFactor))))</f>
        <v/>
      </c>
      <c r="U77" s="17" t="str">
        <f aca="false">IF(AH77=0,"",IF(NOT(LH_Ready),"",SUMIFS(INDEX(LH_Data,0,LH_ColAcc),INDEX(LH_Data,0,LH_ColFirst),$A77,INDEX(LH_Data,0,LH_ColSur),$B77,INDEX(LH_Data,0,LH_ColCat),BonusCat,INDEX(LH_Data,0,LH_ColStart),"&gt;="&amp;AI77)*UnitFactor))</f>
        <v/>
      </c>
      <c r="V77" s="17" t="str">
        <f aca="false">IF(AH77=0,"",IF(NOT(LH_Ready),"",SUMIFS(INDEX(LH_Data,0,LH_ColTaken),INDEX(LH_Data,0,LH_ColFirst),$A77,INDEX(LH_Data,0,LH_ColSur),$B77,INDEX(LH_Data,0,LH_ColCat),BonusCat,INDEX(LH_Data,0,LH_ColStart),"&gt;="&amp;AI77)*UnitFactor))</f>
        <v/>
      </c>
      <c r="W77" s="17" t="str">
        <f aca="false">IF(AH77=0,"",IF(NOT(LH_Ready),"",IF(BE77=0,0,INDEX(INDEX(LH_Data,0,LH_ColClose),BE77-1)*UnitFactor)))</f>
        <v/>
      </c>
      <c r="X77" s="17" t="str">
        <f aca="false">IF(AH77=0,"",(MAX(0,BA77-BN77)-MAX(0,BB77-BN77))*HoursPerDay)</f>
        <v/>
      </c>
      <c r="Y77" s="17" t="str">
        <f aca="false">IF(AH77=0,"",IF(NOT(LH_Ready),"",IF(BD77=0,N77,IF(PFYDate&lt;$F77,N77-N(T77)-N(U77),X77-N(U77)))))</f>
        <v/>
      </c>
      <c r="Z77" s="16" t="str">
        <f aca="false">IF(OR(AH77=0,Y77=""),"",IF(Y77&gt;0,"Yes","No"))</f>
        <v/>
      </c>
      <c r="AA77" s="16" t="str">
        <f aca="false">IF(AH77=0,IF(LEN($A77&amp;$B77)=0,"","FIX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month")&amp;IF(BD77=0,";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EH)",""),IF(AT77="None",R77,"Not yet - first day on "&amp;TEXT(S77,"dd/mm/yyyy")))))))))</f>
        <v/>
      </c>
      <c r="AB77" s="17" t="str">
        <f aca="false">IF(OR(AH77=0,T77=""),"",MAX(0,BB77-BN77)*HoursPerDay-T77)</f>
        <v/>
      </c>
      <c r="AC77" s="16" t="str">
        <f aca="false">IF(AH77=0,"",BD77)</f>
        <v/>
      </c>
      <c r="AD77" s="16" t="str">
        <f aca="false">IF(AH77=0,"",TRIM(IF(OR(ISTEXT($F77),ISTEXT($H77),ISTEXT($I77),ISTEXT($G77),ISTEXT($J77),ISTEXT($D77)),"A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J77&gt;=1,IF(AJ77&gt;=3,AP77,IF(AJ77=2,AO77,AN77))&lt;&gt;IF($C77="","",IF(OR(ISNUMBER(SEARCH("full",$C77)),UPPER(TRIM($C77))="FT",UPPER(TRIM($C77))="FTE"),"Full-Time",IF(OR(ISNUMBER(SEARCH("part",$C77)),UPPER(TRIM($C77))="PT",UPPER(TRIM($C77))="PTE"),"Part-Time",IF(OR(ISNUMBER(SEARCH("cas",$C77)),UPPER(TRIM($C77))="CAS"),"Casual","Unknown"))))),"EmploymentType does not match latest start date ("&amp;IF(AJ77&gt;=3,AP77,IF(AJ77=2,AO77,AN77))&amp;"). ","")&amp;IF(AND(AJ77&gt;=1,AK77&lt;&gt;$F77),"Earliest type date should equal StartDate. ","")&amp;IF(AND(AJ77&gt;=2,AK77=AL77),"Two types start on the same date. ","")&amp;IF(AND(OR(ISNUMBER(SEARCH("part",$C77)),UPPER(TRIM($C77))="PT",UPPER(TRIM($C77))="PTE"),$P77=""),"Part-time: enter PT Hrs/Week (blank = 24+). ","")))</f>
        <v/>
      </c>
      <c r="AE77" s="17" t="str">
        <f aca="false">IF(AH77=0,"",O77-MAX(0,BI77-BN77))</f>
        <v/>
      </c>
      <c r="AF77" s="14" t="str">
        <f aca="false">IF(OR(AH77=0,AE77="",N(AE77)=0,BJ77=""),"",EDATE(AI77,BJ77))</f>
        <v/>
      </c>
      <c r="AG77" s="12"/>
      <c r="AH77" s="16" t="n">
        <f aca="false">IF(OR(LEN($A77&amp;$B77)=0,$F77=""),0,1)</f>
        <v>0</v>
      </c>
      <c r="AI77" s="14" t="str">
        <f aca="false">IF(AH77=0,"",IF($J77&lt;&gt;"",$J77,IF(OR(CasualCounts="Yes",COUNT($G77:$I77)=0,COUNT($H77:$I77)=0),$F77,MIN($H77:$I77))))</f>
        <v/>
      </c>
      <c r="AJ77" s="16" t="str">
        <f aca="false">IF(AH77=0,"",COUNT($G77:$I77))</f>
        <v/>
      </c>
      <c r="AK77" s="14" t="str">
        <f aca="false">IF(AH77=0,"",IFERROR(SMALL($G77:$I77,1),""))</f>
        <v/>
      </c>
      <c r="AL77" s="14" t="str">
        <f aca="false">IF(AH77=0,"",IFERROR(SMALL($G77:$I77,2),""))</f>
        <v/>
      </c>
      <c r="AM77" s="14" t="str">
        <f aca="false">IF(AH77=0,"",IFERROR(SMALL($G77:$I77,3),""))</f>
        <v/>
      </c>
      <c r="AN77" s="16" t="str">
        <f aca="false">IF(AH77=0,"",IF(AK77="","",IF(AK77=$H77,"Part-Time",IF(AK77=$I77,"Full-Time","Casual"))))</f>
        <v/>
      </c>
      <c r="AO77" s="16" t="str">
        <f aca="false">IF(AH77=0,"",IF(AL77="","",IF(AL77=$H77,"Part-Time",IF(AL77=$I77,"Full-Time","Casual"))))</f>
        <v/>
      </c>
      <c r="AP77" s="16" t="str">
        <f aca="false">IF(AH77=0,"",IF(AM77="","",IF(AM77=$H77,"Part-Time",IF(AM77=$I77,"Full-Time","Casual"))))</f>
        <v/>
      </c>
      <c r="AQ77" s="16" t="str">
        <f aca="false">IF(AH77=0,"",IF(AJ77=0,IF(OR(ISNUMBER(SEARCH("full",$C77)),UPPER(TRIM($C77))="FT",UPPER(TRIM($C77))="FTE"),"FT",IF(AND(OR(ISNUMBER(SEARCH("part",$C77)),UPPER(TRIM($C77))="PT",UPPER(TRIM($C77))="PTE"),OR($P77="",N($P77)&gt;=PT_MinHours)),"PT","None")),IF(OR(ISNUMBER(SEARCH("full",AN77)),UPPER(TRIM(AN77))="FT",UPPER(TRIM(AN77))="FTE"),"FT",IF(AND(OR(ISNUMBER(SEARCH("part",AN77)),UPPER(TRIM(AN77))="PT",UPPER(TRIM(AN77))="PTE"),OR($P77="",N($P77)&gt;=PT_MinHours)),"PT","None"))))</f>
        <v/>
      </c>
      <c r="AR77" s="16" t="str">
        <f aca="false">IF(AH77=0,"",IF(AJ77&lt;2,"",IF(OR(ISNUMBER(SEARCH("full",AO77)),UPPER(TRIM(AO77))="FT",UPPER(TRIM(AO77))="FTE"),"FT",IF(AND(OR(ISNUMBER(SEARCH("part",AO77)),UPPER(TRIM(AO77))="PT",UPPER(TRIM(AO77))="PTE"),OR($P77="",N($P77)&gt;=PT_MinHours)),"PT","None"))))</f>
        <v/>
      </c>
      <c r="AS77" s="16" t="str">
        <f aca="false">IF(AH77=0,"",IF(AJ77&lt;3,"",IF(OR(ISNUMBER(SEARCH("full",AP77)),UPPER(TRIM(AP77))="FT",UPPER(TRIM(AP77))="FTE"),"FT",IF(AND(OR(ISNUMBER(SEARCH("part",AP77)),UPPER(TRIM(AP77))="PT",UPPER(TRIM(AP77))="PTE"),OR($P77="",N($P77)&gt;=PT_MinHours)),"PT","None"))))</f>
        <v/>
      </c>
      <c r="AT77" s="16" t="str">
        <f aca="false">IF(AH77=0,"",IF(AND(AJ77&gt;=3,AM77&lt;=AsOfDate),AS77,IF(AND(AJ77&gt;=2,AL77&lt;=AsOfDate),AR77,AQ77)))</f>
        <v/>
      </c>
      <c r="AU77" s="16" t="str">
        <f aca="false">IF(AH77=0,"",IF(AsOfDate&lt;AI77,-1,12*(YEAR(AsOfDate)-YEAR(AI77))+MONTH(AsOfDate)-MONTH(AI77)-IF(DAY(AsOfDate)&lt;MIN(DAY(AI77),DAY(EOMONTH(AsOfDate,0))),1,0)))</f>
        <v/>
      </c>
      <c r="AV77" s="16" t="str">
        <f aca="false">IF(AH77=0,"",IF(OR(AJ77&lt;2,AL77&gt;AsOfDate),AU77,IF((AL77-1)&lt;AI77,-1,12*(YEAR((AL77-1))-YEAR(AI77))+MONTH((AL77-1))-MONTH(AI77)-IF(DAY((AL77-1))&lt;MIN(DAY(AI77),DAY(EOMONTH((AL77-1),0))),1,0))))</f>
        <v/>
      </c>
      <c r="AW77" s="16" t="str">
        <f aca="false">IF(AH77=0,"",IF(OR(AJ77&lt;3,AM77&gt;AsOfDate),AU77,IF((AM77-1)&lt;AI77,-1,12*(YEAR((AM77-1))-YEAR(AI77))+MONTH((AM77-1))-MONTH(AI77)-IF(DAY((AM77-1))&lt;MIN(DAY(AI77),DAY(EOMONTH((AM77-1),0))),1,0))))</f>
        <v/>
      </c>
      <c r="AX77" s="16" t="str">
        <f aca="false">IF(AH77=0,"",IF(PFYDate&lt;AI77,-1,12*(YEAR(PFYDate)-YEAR(AI77))+MONTH(PFYDate)-MONTH(AI77)-IF(DAY(PFYDate)&lt;MIN(DAY(AI77),DAY(EOMONTH(PFYDate,0))),1,0)))</f>
        <v/>
      </c>
      <c r="AY77" s="16" t="str">
        <f aca="false">IF(AH77=0,"",IF(OR(AJ77&lt;2,AL77&gt;PFYDate),AX77,IF((AL77-1)&lt;AI77,-1,12*(YEAR((AL77-1))-YEAR(AI77))+MONTH((AL77-1))-MONTH(AI77)-IF(DAY((AL77-1))&lt;MIN(DAY(AI77),DAY(EOMONTH((AL77-1),0))),1,0))))</f>
        <v/>
      </c>
      <c r="AZ77" s="16" t="str">
        <f aca="false">IF(AH77=0,"",IF(OR(AJ77&lt;3,AM77&gt;PFYDate),AX77,IF((AM77-1)&lt;AI77,-1,12*(YEAR((AM77-1))-YEAR(AI77))+MONTH((AM77-1))-MONTH(AI77)-IF(DAY((AM77-1))&lt;MIN(DAY(AI77),DAY(EOMONTH((AM77-1),0))),1,0))))</f>
        <v/>
      </c>
      <c r="BA77" s="16" t="str">
        <f aca="false">IF(AH77=0,"",IF(AQ77="FT",IF(AV77&lt;FT_First,0,IF(AV77&lt;FT_Y5,1+INT((AV77-FT_First)/FT_Int1),FT_PreY5+FT_PerYear*INT((AV77-FT_Y5)/12)+FT_AnnivDays+INT(MOD(AV77-FT_Y5,12)/FT_Int2)-IF(EDATE(AI77,FT_Y5)&lt;PolicyDate,FT_AnnivDays-1,0))),IF(AQ77="PT",IF(AV77&lt;PT_First,0,1+INT((AV77-PT_First)/PT_Int)),0))+IF(AND(AJ77&gt;=2,AL77&lt;=AsOfDate),IF(AR77="FT",IF(AW77&lt;FT_First,0,IF(AW77&lt;FT_Y5,1+INT((AW77-FT_First)/FT_Int1),FT_PreY5+FT_PerYear*INT((AW77-FT_Y5)/12)+FT_AnnivDays+INT(MOD(AW77-FT_Y5,12)/FT_Int2)-IF(EDATE(AI77,FT_Y5)&lt;PolicyDate,FT_AnnivDays-1,0))),IF(AR77="PT",IF(AW77&lt;PT_First,0,1+INT((AW77-PT_First)/PT_Int)),0))-IF(AR77="FT",IF(AV77&lt;FT_First,0,IF(AV77&lt;FT_Y5,1+INT((AV77-FT_First)/FT_Int1),FT_PreY5+FT_PerYear*INT((AV77-FT_Y5)/12)+FT_AnnivDays+INT(MOD(AV77-FT_Y5,12)/FT_Int2)-IF(EDATE(AI77,FT_Y5)&lt;PolicyDate,FT_AnnivDays-1,0))),IF(AR77="PT",IF(AV77&lt;PT_First,0,1+INT((AV77-PT_First)/PT_Int)),0)),0)+IF(AND(AJ77&gt;=3,AM77&lt;=AsOfDate),IF(AS77="FT",IF(AU77&lt;FT_First,0,IF(AU77&lt;FT_Y5,1+INT((AU77-FT_First)/FT_Int1),FT_PreY5+FT_PerYear*INT((AU77-FT_Y5)/12)+FT_AnnivDays+INT(MOD(AU77-FT_Y5,12)/FT_Int2)-IF(EDATE(AI77,FT_Y5)&lt;PolicyDate,FT_AnnivDays-1,0))),IF(AS77="PT",IF(AU77&lt;PT_First,0,1+INT((AU77-PT_First)/PT_Int)),0))-IF(AS77="FT",IF(AW77&lt;FT_First,0,IF(AW77&lt;FT_Y5,1+INT((AW77-FT_First)/FT_Int1),FT_PreY5+FT_PerYear*INT((AW77-FT_Y5)/12)+FT_AnnivDays+INT(MOD(AW77-FT_Y5,12)/FT_Int2)-IF(EDATE(AI77,FT_Y5)&lt;PolicyDate,FT_AnnivDays-1,0))),IF(AS77="PT",IF(AW77&lt;PT_First,0,1+INT((AW77-PT_First)/PT_Int)),0)),0))</f>
        <v/>
      </c>
      <c r="BB77" s="16" t="str">
        <f aca="false">IF(AH77=0,"",IF(AQ77="FT",IF(AY77&lt;FT_First,0,IF(AY77&lt;FT_Y5,1+INT((AY77-FT_First)/FT_Int1),FT_PreY5+FT_PerYear*INT((AY77-FT_Y5)/12)+FT_AnnivDays+INT(MOD(AY77-FT_Y5,12)/FT_Int2)-IF(EDATE(AI77,FT_Y5)&lt;PolicyDate,FT_AnnivDays-1,0))),IF(AQ77="PT",IF(AY77&lt;PT_First,0,1+INT((AY77-PT_First)/PT_Int)),0))+IF(AND(AJ77&gt;=2,AL77&lt;=PFYDate),IF(AR77="FT",IF(AZ77&lt;FT_First,0,IF(AZ77&lt;FT_Y5,1+INT((AZ77-FT_First)/FT_Int1),FT_PreY5+FT_PerYear*INT((AZ77-FT_Y5)/12)+FT_AnnivDays+INT(MOD(AZ77-FT_Y5,12)/FT_Int2)-IF(EDATE(AI77,FT_Y5)&lt;PolicyDate,FT_AnnivDays-1,0))),IF(AR77="PT",IF(AZ77&lt;PT_First,0,1+INT((AZ77-PT_First)/PT_Int)),0))-IF(AR77="FT",IF(AY77&lt;FT_First,0,IF(AY77&lt;FT_Y5,1+INT((AY77-FT_First)/FT_Int1),FT_PreY5+FT_PerYear*INT((AY77-FT_Y5)/12)+FT_AnnivDays+INT(MOD(AY77-FT_Y5,12)/FT_Int2)-IF(EDATE(AI77,FT_Y5)&lt;PolicyDate,FT_AnnivDays-1,0))),IF(AR77="PT",IF(AY77&lt;PT_First,0,1+INT((AY77-PT_First)/PT_Int)),0)),0)+IF(AND(AJ77&gt;=3,AM77&lt;=PFYDate),IF(AS77="FT",IF(AX77&lt;FT_First,0,IF(AX77&lt;FT_Y5,1+INT((AX77-FT_First)/FT_Int1),FT_PreY5+FT_PerYear*INT((AX77-FT_Y5)/12)+FT_AnnivDays+INT(MOD(AX77-FT_Y5,12)/FT_Int2)-IF(EDATE(AI77,FT_Y5)&lt;PolicyDate,FT_AnnivDays-1,0))),IF(AS77="PT",IF(AX77&lt;PT_First,0,1+INT((AX77-PT_First)/PT_Int)),0))-IF(AS77="FT",IF(AZ77&lt;FT_First,0,IF(AZ77&lt;FT_Y5,1+INT((AZ77-FT_First)/FT_Int1),FT_PreY5+FT_PerYear*INT((AZ77-FT_Y5)/12)+FT_AnnivDays+INT(MOD(AZ77-FT_Y5,12)/FT_Int2)-IF(EDATE(AI77,FT_Y5)&lt;PolicyDate,FT_AnnivDays-1,0))),IF(AS77="PT",IF(AZ77&lt;PT_First,0,1+INT((AZ77-PT_First)/PT_Int)),0)),0))</f>
        <v/>
      </c>
      <c r="BC77" s="16" t="str">
        <f aca="false">IF(AH77=0,"",IF(AT77="FT",IF(AU77&lt;FT_First,FT_First,IF(AU77&lt;FT_Y5,MIN(FT_Y5,FT_First+FT_Int1*(INT((AU77-FT_First)/FT_Int1)+1)),FT_Y5+12*INT((AU77-FT_Y5)/12)+FT_Int2*(INT(MOD(AU77-FT_Y5,12)/FT_Int2)+1))),IF(AT77="PT",IF(AU77&lt;PT_First,PT_First,PT_First+PT_Int*(INT((AU77-PT_First)/PT_Int)+1)),"")))</f>
        <v/>
      </c>
      <c r="BD77" s="16" t="str">
        <f aca="false">IF(AH77=0,"",IF(NOT(LH_Ready),0,COUNTIFS(INDEX(LH_Data,0,LH_ColFirst),$A77,INDEX(LH_Data,0,LH_ColSur),$B77,INDEX(LH_Data,0,LH_ColCat),BonusCat)))</f>
        <v/>
      </c>
      <c r="BE77" s="16" t="str">
        <f aca="false">IF(AH77=0,"",IF(OR(NOT(LH_Ready),BD77=0),0,SUMPRODUCT(MAX((INDEX(LH_Data,0,LH_ColFirst)=$A77)*(INDEX(LH_Data,0,LH_ColSur)=$B77)*(INDEX(LH_Data,0,LH_ColCat)=BonusCat)*ROW(LH_Data)))))</f>
        <v/>
      </c>
      <c r="BF77" s="16" t="str">
        <f aca="false">IF(AH77=0,"",IF(EOMONTH(AsOfDate,-1)&lt;AI77,-1,12*(YEAR(EOMONTH(AsOfDate,-1))-YEAR(AI77))+MONTH(EOMONTH(AsOfDate,-1))-MONTH(AI77)-IF(DAY(EOMONTH(AsOfDate,-1))&lt;MIN(DAY(AI77),DAY(EOMONTH(EOMONTH(AsOfDate,-1),0))),1,0)))</f>
        <v/>
      </c>
      <c r="BG77" s="16" t="str">
        <f aca="false">IF(AH77=0,"",IF(OR(AJ77&lt;2,AL77&gt;EOMONTH(AsOfDate,-1)),BF77,IF((AL77-1)&lt;AI77,-1,12*(YEAR((AL77-1))-YEAR(AI77))+MONTH((AL77-1))-MONTH(AI77)-IF(DAY((AL77-1))&lt;MIN(DAY(AI77),DAY(EOMONTH((AL77-1),0))),1,0))))</f>
        <v/>
      </c>
      <c r="BH77" s="16" t="str">
        <f aca="false">IF(AH77=0,"",IF(OR(AJ77&lt;3,AM77&gt;EOMONTH(AsOfDate,-1)),BF77,IF((AM77-1)&lt;AI77,-1,12*(YEAR((AM77-1))-YEAR(AI77))+MONTH((AM77-1))-MONTH(AI77)-IF(DAY((AM77-1))&lt;MIN(DAY(AI77),DAY(EOMONTH((AM77-1),0))),1,0))))</f>
        <v/>
      </c>
      <c r="BI77" s="16" t="str">
        <f aca="false">IF(AH77=0,"",IF(AQ77="FT",IF(BG77&lt;FT_First,0,IF(BG77&lt;FT_Y5,1+INT((BG77-FT_First)/FT_Int1),FT_PreY5+FT_PerYear*INT((BG77-FT_Y5)/12)+FT_AnnivDays+INT(MOD(BG77-FT_Y5,12)/FT_Int2)-IF(EDATE(AI77,FT_Y5)&lt;PolicyDate,FT_AnnivDays-1,0))),IF(AQ77="PT",IF(BG77&lt;PT_First,0,1+INT((BG77-PT_First)/PT_Int)),0))+IF(AND(AJ77&gt;=2,AL77&lt;=EOMONTH(AsOfDate,-1)),IF(AR77="FT",IF(BH77&lt;FT_First,0,IF(BH77&lt;FT_Y5,1+INT((BH77-FT_First)/FT_Int1),FT_PreY5+FT_PerYear*INT((BH77-FT_Y5)/12)+FT_AnnivDays+INT(MOD(BH77-FT_Y5,12)/FT_Int2)-IF(EDATE(AI77,FT_Y5)&lt;PolicyDate,FT_AnnivDays-1,0))),IF(AR77="PT",IF(BH77&lt;PT_First,0,1+INT((BH77-PT_First)/PT_Int)),0))-IF(AR77="FT",IF(BG77&lt;FT_First,0,IF(BG77&lt;FT_Y5,1+INT((BG77-FT_First)/FT_Int1),FT_PreY5+FT_PerYear*INT((BG77-FT_Y5)/12)+FT_AnnivDays+INT(MOD(BG77-FT_Y5,12)/FT_Int2)-IF(EDATE(AI77,FT_Y5)&lt;PolicyDate,FT_AnnivDays-1,0))),IF(AR77="PT",IF(BG77&lt;PT_First,0,1+INT((BG77-PT_First)/PT_Int)),0)),0)+IF(AND(AJ77&gt;=3,AM77&lt;=EOMONTH(AsOfDate,-1)),IF(AS77="FT",IF(BF77&lt;FT_First,0,IF(BF77&lt;FT_Y5,1+INT((BF77-FT_First)/FT_Int1),FT_PreY5+FT_PerYear*INT((BF77-FT_Y5)/12)+FT_AnnivDays+INT(MOD(BF77-FT_Y5,12)/FT_Int2)-IF(EDATE(AI77,FT_Y5)&lt;PolicyDate,FT_AnnivDays-1,0))),IF(AS77="PT",IF(BF77&lt;PT_First,0,1+INT((BF77-PT_First)/PT_Int)),0))-IF(AS77="FT",IF(BH77&lt;FT_First,0,IF(BH77&lt;FT_Y5,1+INT((BH77-FT_First)/FT_Int1),FT_PreY5+FT_PerYear*INT((BH77-FT_Y5)/12)+FT_AnnivDays+INT(MOD(BH77-FT_Y5,12)/FT_Int2)-IF(EDATE(AI77,FT_Y5)&lt;PolicyDate,FT_AnnivDays-1,0))),IF(AS77="PT",IF(BH77&lt;PT_First,0,1+INT((BH77-PT_First)/PT_Int)),0)),0))</f>
        <v/>
      </c>
      <c r="BJ77" s="16" t="str">
        <f aca="false">IF(AH77=0,"",IF(AT77="FT",IF(AU77&lt;FT_First,"",IF(AU77&lt;FT_Y5,FT_First+FT_Int1*INT((AU77-FT_First)/FT_Int1),FT_Y5+FT_Int2*INT((AU77-FT_Y5)/FT_Int2))),IF(AT77="PT",IF(AU77&lt;PT_First,"",PT_First+PT_Int*INT((AU77-PT_First)/PT_Int)),"")))</f>
        <v/>
      </c>
      <c r="BK77" s="16" t="str">
        <f aca="false">IF(AH77=0,"",IF((SchemeStart-1)&lt;AI77,-1,12*(YEAR((SchemeStart-1))-YEAR(AI77))+MONTH((SchemeStart-1))-MONTH(AI77)-IF(DAY((SchemeStart-1))&lt;MIN(DAY(AI77),DAY(EOMONTH((SchemeStart-1),0))),1,0)))</f>
        <v/>
      </c>
      <c r="BL77" s="16" t="str">
        <f aca="false">IF(AH77=0,"",IF(OR(AJ77&lt;2,AL77&gt;(SchemeStart-1)),BK77,IF((AL77-1)&lt;AI77,-1,12*(YEAR((AL77-1))-YEAR(AI77))+MONTH((AL77-1))-MONTH(AI77)-IF(DAY((AL77-1))&lt;MIN(DAY(AI77),DAY(EOMONTH((AL77-1),0))),1,0))))</f>
        <v/>
      </c>
      <c r="BM77" s="16" t="str">
        <f aca="false">IF(AH77=0,"",IF(OR(AJ77&lt;3,AM77&gt;(SchemeStart-1)),BK77,IF((AM77-1)&lt;AI77,-1,12*(YEAR((AM77-1))-YEAR(AI77))+MONTH((AM77-1))-MONTH(AI77)-IF(DAY((AM77-1))&lt;MIN(DAY(AI77),DAY(EOMONTH((AM77-1),0))),1,0))))</f>
        <v/>
      </c>
      <c r="BN77" s="16" t="str">
        <f aca="false">IF(AH77=0,"",IF(AQ77="FT",IF(BL77&lt;FT_First,0,IF(BL77&lt;FT_Y5,1+INT((BL77-FT_First)/FT_Int1),FT_PreY5+FT_PerYear*INT((BL77-FT_Y5)/12)+FT_AnnivDays+INT(MOD(BL77-FT_Y5,12)/FT_Int2)-IF(EDATE(AI77,FT_Y5)&lt;PolicyDate,FT_AnnivDays-1,0))),IF(AQ77="PT",IF(BL77&lt;PT_First,0,1+INT((BL77-PT_First)/PT_Int)),0))+IF(AND(AJ77&gt;=2,AL77&lt;=(SchemeStart-1)),IF(AR77="FT",IF(BM77&lt;FT_First,0,IF(BM77&lt;FT_Y5,1+INT((BM77-FT_First)/FT_Int1),FT_PreY5+FT_PerYear*INT((BM77-FT_Y5)/12)+FT_AnnivDays+INT(MOD(BM77-FT_Y5,12)/FT_Int2)-IF(EDATE(AI77,FT_Y5)&lt;PolicyDate,FT_AnnivDays-1,0))),IF(AR77="PT",IF(BM77&lt;PT_First,0,1+INT((BM77-PT_First)/PT_Int)),0))-IF(AR77="FT",IF(BL77&lt;FT_First,0,IF(BL77&lt;FT_Y5,1+INT((BL77-FT_First)/FT_Int1),FT_PreY5+FT_PerYear*INT((BL77-FT_Y5)/12)+FT_AnnivDays+INT(MOD(BL77-FT_Y5,12)/FT_Int2)-IF(EDATE(AI77,FT_Y5)&lt;PolicyDate,FT_AnnivDays-1,0))),IF(AR77="PT",IF(BL77&lt;PT_First,0,1+INT((BL77-PT_First)/PT_Int)),0)),0)+IF(AND(AJ77&gt;=3,AM77&lt;=(SchemeStart-1)),IF(AS77="FT",IF(BK77&lt;FT_First,0,IF(BK77&lt;FT_Y5,1+INT((BK77-FT_First)/FT_Int1),FT_PreY5+FT_PerYear*INT((BK77-FT_Y5)/12)+FT_AnnivDays+INT(MOD(BK77-FT_Y5,12)/FT_Int2)-IF(EDATE(AI77,FT_Y5)&lt;PolicyDate,FT_AnnivDays-1,0))),IF(AS77="PT",IF(BK77&lt;PT_First,0,1+INT((BK77-PT_First)/PT_Int)),0))-IF(AS77="FT",IF(BM77&lt;FT_First,0,IF(BM77&lt;FT_Y5,1+INT((BM77-FT_First)/FT_Int1),FT_PreY5+FT_PerYear*INT((BM77-FT_Y5)/12)+FT_AnnivDays+INT(MOD(BM77-FT_Y5,12)/FT_Int2)-IF(EDATE(AI77,FT_Y5)&lt;PolicyDate,FT_AnnivDays-1,0))),IF(AS77="PT",IF(BM77&lt;PT_First,0,1+INT((BM77-PT_First)/PT_Int)),0)),0))</f>
        <v/>
      </c>
      <c r="BO77" s="0" t="str">
        <f aca="false">IF(LEN($A77&amp;$B77)=0,"",$A77&amp;" "&amp;$B77)</f>
        <v/>
      </c>
    </row>
    <row r="78" customFormat="false" ht="15" hidden="false" customHeight="false" outlineLevel="0" collapsed="false">
      <c r="A78" s="12"/>
      <c r="B78" s="12"/>
      <c r="C78" s="12"/>
      <c r="D78" s="13"/>
      <c r="E78" s="14" t="str">
        <f aca="false">IF(OR(AH78=0,$D78=""),"",DATE(YEAR(AsOfDate)+IF(DATE(YEAR(AsOfDate),MONTH($D78),DAY($D78))&lt;=AsOfDate,1,0),MONTH($D78),DAY($D78)))</f>
        <v/>
      </c>
      <c r="F78" s="13"/>
      <c r="G78" s="13"/>
      <c r="H78" s="13"/>
      <c r="I78" s="13"/>
      <c r="J78" s="13"/>
      <c r="K78" s="14" t="str">
        <f aca="false">IF(AH78=0,"",DATE(YEAR(AsOfDate)+IF(DATE(YEAR(AsOfDate),MONTH(AI78),DAY(AI78))&lt;=AsOfDate,1,0),MONTH(AI78),DAY(AI78)))</f>
        <v/>
      </c>
      <c r="L78" s="15" t="str">
        <f aca="false">IF(AH78=0,"",ROUND((AsOfDate-AI78)/365.25,1))</f>
        <v/>
      </c>
      <c r="M78" s="16" t="str">
        <f aca="false">IF(AH78=0,"",IF(AsOfDate&lt;AI78,"-",DATEDIF(AI78,AsOfDate,"y")&amp;"y "&amp;DATEDIF(AI78,AsOfDate,"ym")&amp;"m "&amp;DATEDIF(AI78,AsOfDate,"md")&amp;"d"))</f>
        <v/>
      </c>
      <c r="N78" s="17" t="str">
        <f aca="false">IF(AH78=0,"",O78*HoursPerDay)</f>
        <v/>
      </c>
      <c r="O78" s="17" t="str">
        <f aca="false">IF(AH78=0,"",MAX(0,BA78-BN78))</f>
        <v/>
      </c>
      <c r="P78" s="18"/>
      <c r="Q78" s="16" t="str">
        <f aca="false">IF(AH78=0,"",IF(AJ78&lt;2,"",AN78&amp;" to "&amp;AO78&amp;" on "&amp;TEXT(AL78,"dd/mm/yyyy")&amp;IF(AL78&gt;AsOfDate," (future)",IF(AQ78=AR78,"",IF(AR78="None"," - STOPPED accruing",IF(AQ78="None"," - commencement for Bonus Leave"," - pathway changed"))))&amp;IF(AJ78&lt;3,"","; "&amp;AO78&amp;" to "&amp;AP78&amp;" on "&amp;TEXT(AM78,"dd/mm/yyyy")&amp;IF(AM78&gt;AsOfDate," (future)",IF(AR78=AS78,"",IF(AS78="None"," - STOPPED accruing",IF(AR78="None"," - commencement for Bonus Leave"," - pathway changed")))))))</f>
        <v/>
      </c>
      <c r="R78" s="16" t="str">
        <f aca="false">IF(AH78=0,"",IF(AT78="None",IF(O78&gt;0,"No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IF(AH78=0,"",IF(AT78="None","",EDATE(AI78,BC78)))</f>
        <v/>
      </c>
      <c r="T78" s="17" t="str">
        <f aca="false">IF(AH78=0,"",IF(NOT(LH_Ready),"",IF(AI78&gt;PFYDate,0,IF(LH_ColPeriod=0,W78-U78+V78,SUMIFS(INDEX(LH_Data,0,LH_ColAcc),INDEX(LH_Data,0,LH_ColFirst),$A78,INDEX(LH_Data,0,LH_ColSur),$B78,INDEX(LH_Data,0,LH_ColCat),BonusCat,INDEX(LH_Data,0,LH_ColPeriod),LH_OpenLabel)*UnitFactor))))</f>
        <v/>
      </c>
      <c r="U78" s="17" t="str">
        <f aca="false">IF(AH78=0,"",IF(NOT(LH_Ready),"",SUMIFS(INDEX(LH_Data,0,LH_ColAcc),INDEX(LH_Data,0,LH_ColFirst),$A78,INDEX(LH_Data,0,LH_ColSur),$B78,INDEX(LH_Data,0,LH_ColCat),BonusCat,INDEX(LH_Data,0,LH_ColStart),"&gt;="&amp;AI78)*UnitFactor))</f>
        <v/>
      </c>
      <c r="V78" s="17" t="str">
        <f aca="false">IF(AH78=0,"",IF(NOT(LH_Ready),"",SUMIFS(INDEX(LH_Data,0,LH_ColTaken),INDEX(LH_Data,0,LH_ColFirst),$A78,INDEX(LH_Data,0,LH_ColSur),$B78,INDEX(LH_Data,0,LH_ColCat),BonusCat,INDEX(LH_Data,0,LH_ColStart),"&gt;="&amp;AI78)*UnitFactor))</f>
        <v/>
      </c>
      <c r="W78" s="17" t="str">
        <f aca="false">IF(AH78=0,"",IF(NOT(LH_Ready),"",IF(BE78=0,0,INDEX(INDEX(LH_Data,0,LH_ColClose),BE78-1)*UnitFactor)))</f>
        <v/>
      </c>
      <c r="X78" s="17" t="str">
        <f aca="false">IF(AH78=0,"",(MAX(0,BA78-BN78)-MAX(0,BB78-BN78))*HoursPerDay)</f>
        <v/>
      </c>
      <c r="Y78" s="17" t="str">
        <f aca="false">IF(AH78=0,"",IF(NOT(LH_Ready),"",IF(BD78=0,N78,IF(PFYDate&lt;$F78,N78-N(T78)-N(U78),X78-N(U78)))))</f>
        <v/>
      </c>
      <c r="Z78" s="16" t="str">
        <f aca="false">IF(OR(AH78=0,Y78=""),"",IF(Y78&gt;0,"Yes","No"))</f>
        <v/>
      </c>
      <c r="AA78" s="16" t="str">
        <f aca="false">IF(AH78=0,IF(LEN($A78&amp;$B78)=0,"","FIX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month")&amp;IF(BD78=0,";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EH)",""),IF(AT78="None",R78,"Not yet - first day on "&amp;TEXT(S78,"dd/mm/yyyy")))))))))</f>
        <v/>
      </c>
      <c r="AB78" s="17" t="str">
        <f aca="false">IF(OR(AH78=0,T78=""),"",MAX(0,BB78-BN78)*HoursPerDay-T78)</f>
        <v/>
      </c>
      <c r="AC78" s="16" t="str">
        <f aca="false">IF(AH78=0,"",BD78)</f>
        <v/>
      </c>
      <c r="AD78" s="16" t="str">
        <f aca="false">IF(AH78=0,"",TRIM(IF(OR(ISTEXT($F78),ISTEXT($H78),ISTEXT($I78),ISTEXT($G78),ISTEXT($J78),ISTEXT($D78)),"A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J78&gt;=1,IF(AJ78&gt;=3,AP78,IF(AJ78=2,AO78,AN78))&lt;&gt;IF($C78="","",IF(OR(ISNUMBER(SEARCH("full",$C78)),UPPER(TRIM($C78))="FT",UPPER(TRIM($C78))="FTE"),"Full-Time",IF(OR(ISNUMBER(SEARCH("part",$C78)),UPPER(TRIM($C78))="PT",UPPER(TRIM($C78))="PTE"),"Part-Time",IF(OR(ISNUMBER(SEARCH("cas",$C78)),UPPER(TRIM($C78))="CAS"),"Casual","Unknown"))))),"EmploymentType does not match latest start date ("&amp;IF(AJ78&gt;=3,AP78,IF(AJ78=2,AO78,AN78))&amp;"). ","")&amp;IF(AND(AJ78&gt;=1,AK78&lt;&gt;$F78),"Earliest type date should equal StartDate. ","")&amp;IF(AND(AJ78&gt;=2,AK78=AL78),"Two types start on the same date. ","")&amp;IF(AND(OR(ISNUMBER(SEARCH("part",$C78)),UPPER(TRIM($C78))="PT",UPPER(TRIM($C78))="PTE"),$P78=""),"Part-time: enter PT Hrs/Week (blank = 24+). ","")))</f>
        <v/>
      </c>
      <c r="AE78" s="17" t="str">
        <f aca="false">IF(AH78=0,"",O78-MAX(0,BI78-BN78))</f>
        <v/>
      </c>
      <c r="AF78" s="14" t="str">
        <f aca="false">IF(OR(AH78=0,AE78="",N(AE78)=0,BJ78=""),"",EDATE(AI78,BJ78))</f>
        <v/>
      </c>
      <c r="AG78" s="12"/>
      <c r="AH78" s="16" t="n">
        <f aca="false">IF(OR(LEN($A78&amp;$B78)=0,$F78=""),0,1)</f>
        <v>0</v>
      </c>
      <c r="AI78" s="14" t="str">
        <f aca="false">IF(AH78=0,"",IF($J78&lt;&gt;"",$J78,IF(OR(CasualCounts="Yes",COUNT($G78:$I78)=0,COUNT($H78:$I78)=0),$F78,MIN($H78:$I78))))</f>
        <v/>
      </c>
      <c r="AJ78" s="16" t="str">
        <f aca="false">IF(AH78=0,"",COUNT($G78:$I78))</f>
        <v/>
      </c>
      <c r="AK78" s="14" t="str">
        <f aca="false">IF(AH78=0,"",IFERROR(SMALL($G78:$I78,1),""))</f>
        <v/>
      </c>
      <c r="AL78" s="14" t="str">
        <f aca="false">IF(AH78=0,"",IFERROR(SMALL($G78:$I78,2),""))</f>
        <v/>
      </c>
      <c r="AM78" s="14" t="str">
        <f aca="false">IF(AH78=0,"",IFERROR(SMALL($G78:$I78,3),""))</f>
        <v/>
      </c>
      <c r="AN78" s="16" t="str">
        <f aca="false">IF(AH78=0,"",IF(AK78="","",IF(AK78=$H78,"Part-Time",IF(AK78=$I78,"Full-Time","Casual"))))</f>
        <v/>
      </c>
      <c r="AO78" s="16" t="str">
        <f aca="false">IF(AH78=0,"",IF(AL78="","",IF(AL78=$H78,"Part-Time",IF(AL78=$I78,"Full-Time","Casual"))))</f>
        <v/>
      </c>
      <c r="AP78" s="16" t="str">
        <f aca="false">IF(AH78=0,"",IF(AM78="","",IF(AM78=$H78,"Part-Time",IF(AM78=$I78,"Full-Time","Casual"))))</f>
        <v/>
      </c>
      <c r="AQ78" s="16" t="str">
        <f aca="false">IF(AH78=0,"",IF(AJ78=0,IF(OR(ISNUMBER(SEARCH("full",$C78)),UPPER(TRIM($C78))="FT",UPPER(TRIM($C78))="FTE"),"FT",IF(AND(OR(ISNUMBER(SEARCH("part",$C78)),UPPER(TRIM($C78))="PT",UPPER(TRIM($C78))="PTE"),OR($P78="",N($P78)&gt;=PT_MinHours)),"PT","None")),IF(OR(ISNUMBER(SEARCH("full",AN78)),UPPER(TRIM(AN78))="FT",UPPER(TRIM(AN78))="FTE"),"FT",IF(AND(OR(ISNUMBER(SEARCH("part",AN78)),UPPER(TRIM(AN78))="PT",UPPER(TRIM(AN78))="PTE"),OR($P78="",N($P78)&gt;=PT_MinHours)),"PT","None"))))</f>
        <v/>
      </c>
      <c r="AR78" s="16" t="str">
        <f aca="false">IF(AH78=0,"",IF(AJ78&lt;2,"",IF(OR(ISNUMBER(SEARCH("full",AO78)),UPPER(TRIM(AO78))="FT",UPPER(TRIM(AO78))="FTE"),"FT",IF(AND(OR(ISNUMBER(SEARCH("part",AO78)),UPPER(TRIM(AO78))="PT",UPPER(TRIM(AO78))="PTE"),OR($P78="",N($P78)&gt;=PT_MinHours)),"PT","None"))))</f>
        <v/>
      </c>
      <c r="AS78" s="16" t="str">
        <f aca="false">IF(AH78=0,"",IF(AJ78&lt;3,"",IF(OR(ISNUMBER(SEARCH("full",AP78)),UPPER(TRIM(AP78))="FT",UPPER(TRIM(AP78))="FTE"),"FT",IF(AND(OR(ISNUMBER(SEARCH("part",AP78)),UPPER(TRIM(AP78))="PT",UPPER(TRIM(AP78))="PTE"),OR($P78="",N($P78)&gt;=PT_MinHours)),"PT","None"))))</f>
        <v/>
      </c>
      <c r="AT78" s="16" t="str">
        <f aca="false">IF(AH78=0,"",IF(AND(AJ78&gt;=3,AM78&lt;=AsOfDate),AS78,IF(AND(AJ78&gt;=2,AL78&lt;=AsOfDate),AR78,AQ78)))</f>
        <v/>
      </c>
      <c r="AU78" s="16" t="str">
        <f aca="false">IF(AH78=0,"",IF(AsOfDate&lt;AI78,-1,12*(YEAR(AsOfDate)-YEAR(AI78))+MONTH(AsOfDate)-MONTH(AI78)-IF(DAY(AsOfDate)&lt;MIN(DAY(AI78),DAY(EOMONTH(AsOfDate,0))),1,0)))</f>
        <v/>
      </c>
      <c r="AV78" s="16" t="str">
        <f aca="false">IF(AH78=0,"",IF(OR(AJ78&lt;2,AL78&gt;AsOfDate),AU78,IF((AL78-1)&lt;AI78,-1,12*(YEAR((AL78-1))-YEAR(AI78))+MONTH((AL78-1))-MONTH(AI78)-IF(DAY((AL78-1))&lt;MIN(DAY(AI78),DAY(EOMONTH((AL78-1),0))),1,0))))</f>
        <v/>
      </c>
      <c r="AW78" s="16" t="str">
        <f aca="false">IF(AH78=0,"",IF(OR(AJ78&lt;3,AM78&gt;AsOfDate),AU78,IF((AM78-1)&lt;AI78,-1,12*(YEAR((AM78-1))-YEAR(AI78))+MONTH((AM78-1))-MONTH(AI78)-IF(DAY((AM78-1))&lt;MIN(DAY(AI78),DAY(EOMONTH((AM78-1),0))),1,0))))</f>
        <v/>
      </c>
      <c r="AX78" s="16" t="str">
        <f aca="false">IF(AH78=0,"",IF(PFYDate&lt;AI78,-1,12*(YEAR(PFYDate)-YEAR(AI78))+MONTH(PFYDate)-MONTH(AI78)-IF(DAY(PFYDate)&lt;MIN(DAY(AI78),DAY(EOMONTH(PFYDate,0))),1,0)))</f>
        <v/>
      </c>
      <c r="AY78" s="16" t="str">
        <f aca="false">IF(AH78=0,"",IF(OR(AJ78&lt;2,AL78&gt;PFYDate),AX78,IF((AL78-1)&lt;AI78,-1,12*(YEAR((AL78-1))-YEAR(AI78))+MONTH((AL78-1))-MONTH(AI78)-IF(DAY((AL78-1))&lt;MIN(DAY(AI78),DAY(EOMONTH((AL78-1),0))),1,0))))</f>
        <v/>
      </c>
      <c r="AZ78" s="16" t="str">
        <f aca="false">IF(AH78=0,"",IF(OR(AJ78&lt;3,AM78&gt;PFYDate),AX78,IF((AM78-1)&lt;AI78,-1,12*(YEAR((AM78-1))-YEAR(AI78))+MONTH((AM78-1))-MONTH(AI78)-IF(DAY((AM78-1))&lt;MIN(DAY(AI78),DAY(EOMONTH((AM78-1),0))),1,0))))</f>
        <v/>
      </c>
      <c r="BA78" s="16" t="str">
        <f aca="false">IF(AH78=0,"",IF(AQ78="FT",IF(AV78&lt;FT_First,0,IF(AV78&lt;FT_Y5,1+INT((AV78-FT_First)/FT_Int1),FT_PreY5+FT_PerYear*INT((AV78-FT_Y5)/12)+FT_AnnivDays+INT(MOD(AV78-FT_Y5,12)/FT_Int2)-IF(EDATE(AI78,FT_Y5)&lt;PolicyDate,FT_AnnivDays-1,0))),IF(AQ78="PT",IF(AV78&lt;PT_First,0,1+INT((AV78-PT_First)/PT_Int)),0))+IF(AND(AJ78&gt;=2,AL78&lt;=AsOfDate),IF(AR78="FT",IF(AW78&lt;FT_First,0,IF(AW78&lt;FT_Y5,1+INT((AW78-FT_First)/FT_Int1),FT_PreY5+FT_PerYear*INT((AW78-FT_Y5)/12)+FT_AnnivDays+INT(MOD(AW78-FT_Y5,12)/FT_Int2)-IF(EDATE(AI78,FT_Y5)&lt;PolicyDate,FT_AnnivDays-1,0))),IF(AR78="PT",IF(AW78&lt;PT_First,0,1+INT((AW78-PT_First)/PT_Int)),0))-IF(AR78="FT",IF(AV78&lt;FT_First,0,IF(AV78&lt;FT_Y5,1+INT((AV78-FT_First)/FT_Int1),FT_PreY5+FT_PerYear*INT((AV78-FT_Y5)/12)+FT_AnnivDays+INT(MOD(AV78-FT_Y5,12)/FT_Int2)-IF(EDATE(AI78,FT_Y5)&lt;PolicyDate,FT_AnnivDays-1,0))),IF(AR78="PT",IF(AV78&lt;PT_First,0,1+INT((AV78-PT_First)/PT_Int)),0)),0)+IF(AND(AJ78&gt;=3,AM78&lt;=AsOfDate),IF(AS78="FT",IF(AU78&lt;FT_First,0,IF(AU78&lt;FT_Y5,1+INT((AU78-FT_First)/FT_Int1),FT_PreY5+FT_PerYear*INT((AU78-FT_Y5)/12)+FT_AnnivDays+INT(MOD(AU78-FT_Y5,12)/FT_Int2)-IF(EDATE(AI78,FT_Y5)&lt;PolicyDate,FT_AnnivDays-1,0))),IF(AS78="PT",IF(AU78&lt;PT_First,0,1+INT((AU78-PT_First)/PT_Int)),0))-IF(AS78="FT",IF(AW78&lt;FT_First,0,IF(AW78&lt;FT_Y5,1+INT((AW78-FT_First)/FT_Int1),FT_PreY5+FT_PerYear*INT((AW78-FT_Y5)/12)+FT_AnnivDays+INT(MOD(AW78-FT_Y5,12)/FT_Int2)-IF(EDATE(AI78,FT_Y5)&lt;PolicyDate,FT_AnnivDays-1,0))),IF(AS78="PT",IF(AW78&lt;PT_First,0,1+INT((AW78-PT_First)/PT_Int)),0)),0))</f>
        <v/>
      </c>
      <c r="BB78" s="16" t="str">
        <f aca="false">IF(AH78=0,"",IF(AQ78="FT",IF(AY78&lt;FT_First,0,IF(AY78&lt;FT_Y5,1+INT((AY78-FT_First)/FT_Int1),FT_PreY5+FT_PerYear*INT((AY78-FT_Y5)/12)+FT_AnnivDays+INT(MOD(AY78-FT_Y5,12)/FT_Int2)-IF(EDATE(AI78,FT_Y5)&lt;PolicyDate,FT_AnnivDays-1,0))),IF(AQ78="PT",IF(AY78&lt;PT_First,0,1+INT((AY78-PT_First)/PT_Int)),0))+IF(AND(AJ78&gt;=2,AL78&lt;=PFYDate),IF(AR78="FT",IF(AZ78&lt;FT_First,0,IF(AZ78&lt;FT_Y5,1+INT((AZ78-FT_First)/FT_Int1),FT_PreY5+FT_PerYear*INT((AZ78-FT_Y5)/12)+FT_AnnivDays+INT(MOD(AZ78-FT_Y5,12)/FT_Int2)-IF(EDATE(AI78,FT_Y5)&lt;PolicyDate,FT_AnnivDays-1,0))),IF(AR78="PT",IF(AZ78&lt;PT_First,0,1+INT((AZ78-PT_First)/PT_Int)),0))-IF(AR78="FT",IF(AY78&lt;FT_First,0,IF(AY78&lt;FT_Y5,1+INT((AY78-FT_First)/FT_Int1),FT_PreY5+FT_PerYear*INT((AY78-FT_Y5)/12)+FT_AnnivDays+INT(MOD(AY78-FT_Y5,12)/FT_Int2)-IF(EDATE(AI78,FT_Y5)&lt;PolicyDate,FT_AnnivDays-1,0))),IF(AR78="PT",IF(AY78&lt;PT_First,0,1+INT((AY78-PT_First)/PT_Int)),0)),0)+IF(AND(AJ78&gt;=3,AM78&lt;=PFYDate),IF(AS78="FT",IF(AX78&lt;FT_First,0,IF(AX78&lt;FT_Y5,1+INT((AX78-FT_First)/FT_Int1),FT_PreY5+FT_PerYear*INT((AX78-FT_Y5)/12)+FT_AnnivDays+INT(MOD(AX78-FT_Y5,12)/FT_Int2)-IF(EDATE(AI78,FT_Y5)&lt;PolicyDate,FT_AnnivDays-1,0))),IF(AS78="PT",IF(AX78&lt;PT_First,0,1+INT((AX78-PT_First)/PT_Int)),0))-IF(AS78="FT",IF(AZ78&lt;FT_First,0,IF(AZ78&lt;FT_Y5,1+INT((AZ78-FT_First)/FT_Int1),FT_PreY5+FT_PerYear*INT((AZ78-FT_Y5)/12)+FT_AnnivDays+INT(MOD(AZ78-FT_Y5,12)/FT_Int2)-IF(EDATE(AI78,FT_Y5)&lt;PolicyDate,FT_AnnivDays-1,0))),IF(AS78="PT",IF(AZ78&lt;PT_First,0,1+INT((AZ78-PT_First)/PT_Int)),0)),0))</f>
        <v/>
      </c>
      <c r="BC78" s="16" t="str">
        <f aca="false">IF(AH78=0,"",IF(AT78="FT",IF(AU78&lt;FT_First,FT_First,IF(AU78&lt;FT_Y5,MIN(FT_Y5,FT_First+FT_Int1*(INT((AU78-FT_First)/FT_Int1)+1)),FT_Y5+12*INT((AU78-FT_Y5)/12)+FT_Int2*(INT(MOD(AU78-FT_Y5,12)/FT_Int2)+1))),IF(AT78="PT",IF(AU78&lt;PT_First,PT_First,PT_First+PT_Int*(INT((AU78-PT_First)/PT_Int)+1)),"")))</f>
        <v/>
      </c>
      <c r="BD78" s="16" t="str">
        <f aca="false">IF(AH78=0,"",IF(NOT(LH_Ready),0,COUNTIFS(INDEX(LH_Data,0,LH_ColFirst),$A78,INDEX(LH_Data,0,LH_ColSur),$B78,INDEX(LH_Data,0,LH_ColCat),BonusCat)))</f>
        <v/>
      </c>
      <c r="BE78" s="16" t="str">
        <f aca="false">IF(AH78=0,"",IF(OR(NOT(LH_Ready),BD78=0),0,SUMPRODUCT(MAX((INDEX(LH_Data,0,LH_ColFirst)=$A78)*(INDEX(LH_Data,0,LH_ColSur)=$B78)*(INDEX(LH_Data,0,LH_ColCat)=BonusCat)*ROW(LH_Data)))))</f>
        <v/>
      </c>
      <c r="BF78" s="16" t="str">
        <f aca="false">IF(AH78=0,"",IF(EOMONTH(AsOfDate,-1)&lt;AI78,-1,12*(YEAR(EOMONTH(AsOfDate,-1))-YEAR(AI78))+MONTH(EOMONTH(AsOfDate,-1))-MONTH(AI78)-IF(DAY(EOMONTH(AsOfDate,-1))&lt;MIN(DAY(AI78),DAY(EOMONTH(EOMONTH(AsOfDate,-1),0))),1,0)))</f>
        <v/>
      </c>
      <c r="BG78" s="16" t="str">
        <f aca="false">IF(AH78=0,"",IF(OR(AJ78&lt;2,AL78&gt;EOMONTH(AsOfDate,-1)),BF78,IF((AL78-1)&lt;AI78,-1,12*(YEAR((AL78-1))-YEAR(AI78))+MONTH((AL78-1))-MONTH(AI78)-IF(DAY((AL78-1))&lt;MIN(DAY(AI78),DAY(EOMONTH((AL78-1),0))),1,0))))</f>
        <v/>
      </c>
      <c r="BH78" s="16" t="str">
        <f aca="false">IF(AH78=0,"",IF(OR(AJ78&lt;3,AM78&gt;EOMONTH(AsOfDate,-1)),BF78,IF((AM78-1)&lt;AI78,-1,12*(YEAR((AM78-1))-YEAR(AI78))+MONTH((AM78-1))-MONTH(AI78)-IF(DAY((AM78-1))&lt;MIN(DAY(AI78),DAY(EOMONTH((AM78-1),0))),1,0))))</f>
        <v/>
      </c>
      <c r="BI78" s="16" t="str">
        <f aca="false">IF(AH78=0,"",IF(AQ78="FT",IF(BG78&lt;FT_First,0,IF(BG78&lt;FT_Y5,1+INT((BG78-FT_First)/FT_Int1),FT_PreY5+FT_PerYear*INT((BG78-FT_Y5)/12)+FT_AnnivDays+INT(MOD(BG78-FT_Y5,12)/FT_Int2)-IF(EDATE(AI78,FT_Y5)&lt;PolicyDate,FT_AnnivDays-1,0))),IF(AQ78="PT",IF(BG78&lt;PT_First,0,1+INT((BG78-PT_First)/PT_Int)),0))+IF(AND(AJ78&gt;=2,AL78&lt;=EOMONTH(AsOfDate,-1)),IF(AR78="FT",IF(BH78&lt;FT_First,0,IF(BH78&lt;FT_Y5,1+INT((BH78-FT_First)/FT_Int1),FT_PreY5+FT_PerYear*INT((BH78-FT_Y5)/12)+FT_AnnivDays+INT(MOD(BH78-FT_Y5,12)/FT_Int2)-IF(EDATE(AI78,FT_Y5)&lt;PolicyDate,FT_AnnivDays-1,0))),IF(AR78="PT",IF(BH78&lt;PT_First,0,1+INT((BH78-PT_First)/PT_Int)),0))-IF(AR78="FT",IF(BG78&lt;FT_First,0,IF(BG78&lt;FT_Y5,1+INT((BG78-FT_First)/FT_Int1),FT_PreY5+FT_PerYear*INT((BG78-FT_Y5)/12)+FT_AnnivDays+INT(MOD(BG78-FT_Y5,12)/FT_Int2)-IF(EDATE(AI78,FT_Y5)&lt;PolicyDate,FT_AnnivDays-1,0))),IF(AR78="PT",IF(BG78&lt;PT_First,0,1+INT((BG78-PT_First)/PT_Int)),0)),0)+IF(AND(AJ78&gt;=3,AM78&lt;=EOMONTH(AsOfDate,-1)),IF(AS78="FT",IF(BF78&lt;FT_First,0,IF(BF78&lt;FT_Y5,1+INT((BF78-FT_First)/FT_Int1),FT_PreY5+FT_PerYear*INT((BF78-FT_Y5)/12)+FT_AnnivDays+INT(MOD(BF78-FT_Y5,12)/FT_Int2)-IF(EDATE(AI78,FT_Y5)&lt;PolicyDate,FT_AnnivDays-1,0))),IF(AS78="PT",IF(BF78&lt;PT_First,0,1+INT((BF78-PT_First)/PT_Int)),0))-IF(AS78="FT",IF(BH78&lt;FT_First,0,IF(BH78&lt;FT_Y5,1+INT((BH78-FT_First)/FT_Int1),FT_PreY5+FT_PerYear*INT((BH78-FT_Y5)/12)+FT_AnnivDays+INT(MOD(BH78-FT_Y5,12)/FT_Int2)-IF(EDATE(AI78,FT_Y5)&lt;PolicyDate,FT_AnnivDays-1,0))),IF(AS78="PT",IF(BH78&lt;PT_First,0,1+INT((BH78-PT_First)/PT_Int)),0)),0))</f>
        <v/>
      </c>
      <c r="BJ78" s="16" t="str">
        <f aca="false">IF(AH78=0,"",IF(AT78="FT",IF(AU78&lt;FT_First,"",IF(AU78&lt;FT_Y5,FT_First+FT_Int1*INT((AU78-FT_First)/FT_Int1),FT_Y5+FT_Int2*INT((AU78-FT_Y5)/FT_Int2))),IF(AT78="PT",IF(AU78&lt;PT_First,"",PT_First+PT_Int*INT((AU78-PT_First)/PT_Int)),"")))</f>
        <v/>
      </c>
      <c r="BK78" s="16" t="str">
        <f aca="false">IF(AH78=0,"",IF((SchemeStart-1)&lt;AI78,-1,12*(YEAR((SchemeStart-1))-YEAR(AI78))+MONTH((SchemeStart-1))-MONTH(AI78)-IF(DAY((SchemeStart-1))&lt;MIN(DAY(AI78),DAY(EOMONTH((SchemeStart-1),0))),1,0)))</f>
        <v/>
      </c>
      <c r="BL78" s="16" t="str">
        <f aca="false">IF(AH78=0,"",IF(OR(AJ78&lt;2,AL78&gt;(SchemeStart-1)),BK78,IF((AL78-1)&lt;AI78,-1,12*(YEAR((AL78-1))-YEAR(AI78))+MONTH((AL78-1))-MONTH(AI78)-IF(DAY((AL78-1))&lt;MIN(DAY(AI78),DAY(EOMONTH((AL78-1),0))),1,0))))</f>
        <v/>
      </c>
      <c r="BM78" s="16" t="str">
        <f aca="false">IF(AH78=0,"",IF(OR(AJ78&lt;3,AM78&gt;(SchemeStart-1)),BK78,IF((AM78-1)&lt;AI78,-1,12*(YEAR((AM78-1))-YEAR(AI78))+MONTH((AM78-1))-MONTH(AI78)-IF(DAY((AM78-1))&lt;MIN(DAY(AI78),DAY(EOMONTH((AM78-1),0))),1,0))))</f>
        <v/>
      </c>
      <c r="BN78" s="16" t="str">
        <f aca="false">IF(AH78=0,"",IF(AQ78="FT",IF(BL78&lt;FT_First,0,IF(BL78&lt;FT_Y5,1+INT((BL78-FT_First)/FT_Int1),FT_PreY5+FT_PerYear*INT((BL78-FT_Y5)/12)+FT_AnnivDays+INT(MOD(BL78-FT_Y5,12)/FT_Int2)-IF(EDATE(AI78,FT_Y5)&lt;PolicyDate,FT_AnnivDays-1,0))),IF(AQ78="PT",IF(BL78&lt;PT_First,0,1+INT((BL78-PT_First)/PT_Int)),0))+IF(AND(AJ78&gt;=2,AL78&lt;=(SchemeStart-1)),IF(AR78="FT",IF(BM78&lt;FT_First,0,IF(BM78&lt;FT_Y5,1+INT((BM78-FT_First)/FT_Int1),FT_PreY5+FT_PerYear*INT((BM78-FT_Y5)/12)+FT_AnnivDays+INT(MOD(BM78-FT_Y5,12)/FT_Int2)-IF(EDATE(AI78,FT_Y5)&lt;PolicyDate,FT_AnnivDays-1,0))),IF(AR78="PT",IF(BM78&lt;PT_First,0,1+INT((BM78-PT_First)/PT_Int)),0))-IF(AR78="FT",IF(BL78&lt;FT_First,0,IF(BL78&lt;FT_Y5,1+INT((BL78-FT_First)/FT_Int1),FT_PreY5+FT_PerYear*INT((BL78-FT_Y5)/12)+FT_AnnivDays+INT(MOD(BL78-FT_Y5,12)/FT_Int2)-IF(EDATE(AI78,FT_Y5)&lt;PolicyDate,FT_AnnivDays-1,0))),IF(AR78="PT",IF(BL78&lt;PT_First,0,1+INT((BL78-PT_First)/PT_Int)),0)),0)+IF(AND(AJ78&gt;=3,AM78&lt;=(SchemeStart-1)),IF(AS78="FT",IF(BK78&lt;FT_First,0,IF(BK78&lt;FT_Y5,1+INT((BK78-FT_First)/FT_Int1),FT_PreY5+FT_PerYear*INT((BK78-FT_Y5)/12)+FT_AnnivDays+INT(MOD(BK78-FT_Y5,12)/FT_Int2)-IF(EDATE(AI78,FT_Y5)&lt;PolicyDate,FT_AnnivDays-1,0))),IF(AS78="PT",IF(BK78&lt;PT_First,0,1+INT((BK78-PT_First)/PT_Int)),0))-IF(AS78="FT",IF(BM78&lt;FT_First,0,IF(BM78&lt;FT_Y5,1+INT((BM78-FT_First)/FT_Int1),FT_PreY5+FT_PerYear*INT((BM78-FT_Y5)/12)+FT_AnnivDays+INT(MOD(BM78-FT_Y5,12)/FT_Int2)-IF(EDATE(AI78,FT_Y5)&lt;PolicyDate,FT_AnnivDays-1,0))),IF(AS78="PT",IF(BM78&lt;PT_First,0,1+INT((BM78-PT_First)/PT_Int)),0)),0))</f>
        <v/>
      </c>
      <c r="BO78" s="0" t="str">
        <f aca="false">IF(LEN($A78&amp;$B78)=0,"",$A78&amp;" "&amp;$B78)</f>
        <v/>
      </c>
    </row>
    <row r="79" customFormat="false" ht="15" hidden="false" customHeight="false" outlineLevel="0" collapsed="false">
      <c r="A79" s="12"/>
      <c r="B79" s="12"/>
      <c r="C79" s="12"/>
      <c r="D79" s="13"/>
      <c r="E79" s="14" t="str">
        <f aca="false">IF(OR(AH79=0,$D79=""),"",DATE(YEAR(AsOfDate)+IF(DATE(YEAR(AsOfDate),MONTH($D79),DAY($D79))&lt;=AsOfDate,1,0),MONTH($D79),DAY($D79)))</f>
        <v/>
      </c>
      <c r="F79" s="13"/>
      <c r="G79" s="13"/>
      <c r="H79" s="13"/>
      <c r="I79" s="13"/>
      <c r="J79" s="13"/>
      <c r="K79" s="14" t="str">
        <f aca="false">IF(AH79=0,"",DATE(YEAR(AsOfDate)+IF(DATE(YEAR(AsOfDate),MONTH(AI79),DAY(AI79))&lt;=AsOfDate,1,0),MONTH(AI79),DAY(AI79)))</f>
        <v/>
      </c>
      <c r="L79" s="15" t="str">
        <f aca="false">IF(AH79=0,"",ROUND((AsOfDate-AI79)/365.25,1))</f>
        <v/>
      </c>
      <c r="M79" s="16" t="str">
        <f aca="false">IF(AH79=0,"",IF(AsOfDate&lt;AI79,"-",DATEDIF(AI79,AsOfDate,"y")&amp;"y "&amp;DATEDIF(AI79,AsOfDate,"ym")&amp;"m "&amp;DATEDIF(AI79,AsOfDate,"md")&amp;"d"))</f>
        <v/>
      </c>
      <c r="N79" s="17" t="str">
        <f aca="false">IF(AH79=0,"",O79*HoursPerDay)</f>
        <v/>
      </c>
      <c r="O79" s="17" t="str">
        <f aca="false">IF(AH79=0,"",MAX(0,BA79-BN79))</f>
        <v/>
      </c>
      <c r="P79" s="18"/>
      <c r="Q79" s="16" t="str">
        <f aca="false">IF(AH79=0,"",IF(AJ79&lt;2,"",AN79&amp;" to "&amp;AO79&amp;" on "&amp;TEXT(AL79,"dd/mm/yyyy")&amp;IF(AL79&gt;AsOfDate," (future)",IF(AQ79=AR79,"",IF(AR79="None"," - STOPPED accruing",IF(AQ79="None"," - commencement for Bonus Leave"," - pathway changed"))))&amp;IF(AJ79&lt;3,"","; "&amp;AO79&amp;" to "&amp;AP79&amp;" on "&amp;TEXT(AM79,"dd/mm/yyyy")&amp;IF(AM79&gt;AsOfDate," (future)",IF(AR79=AS79,"",IF(AS79="None"," - STOPPED accruing",IF(AR79="None"," - commencement for Bonus Leave"," - pathway changed")))))))</f>
        <v/>
      </c>
      <c r="R79" s="16" t="str">
        <f aca="false">IF(AH79=0,"",IF(AT79="None",IF(O79&gt;0,"No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IF(AH79=0,"",IF(AT79="None","",EDATE(AI79,BC79)))</f>
        <v/>
      </c>
      <c r="T79" s="17" t="str">
        <f aca="false">IF(AH79=0,"",IF(NOT(LH_Ready),"",IF(AI79&gt;PFYDate,0,IF(LH_ColPeriod=0,W79-U79+V79,SUMIFS(INDEX(LH_Data,0,LH_ColAcc),INDEX(LH_Data,0,LH_ColFirst),$A79,INDEX(LH_Data,0,LH_ColSur),$B79,INDEX(LH_Data,0,LH_ColCat),BonusCat,INDEX(LH_Data,0,LH_ColPeriod),LH_OpenLabel)*UnitFactor))))</f>
        <v/>
      </c>
      <c r="U79" s="17" t="str">
        <f aca="false">IF(AH79=0,"",IF(NOT(LH_Ready),"",SUMIFS(INDEX(LH_Data,0,LH_ColAcc),INDEX(LH_Data,0,LH_ColFirst),$A79,INDEX(LH_Data,0,LH_ColSur),$B79,INDEX(LH_Data,0,LH_ColCat),BonusCat,INDEX(LH_Data,0,LH_ColStart),"&gt;="&amp;AI79)*UnitFactor))</f>
        <v/>
      </c>
      <c r="V79" s="17" t="str">
        <f aca="false">IF(AH79=0,"",IF(NOT(LH_Ready),"",SUMIFS(INDEX(LH_Data,0,LH_ColTaken),INDEX(LH_Data,0,LH_ColFirst),$A79,INDEX(LH_Data,0,LH_ColSur),$B79,INDEX(LH_Data,0,LH_ColCat),BonusCat,INDEX(LH_Data,0,LH_ColStart),"&gt;="&amp;AI79)*UnitFactor))</f>
        <v/>
      </c>
      <c r="W79" s="17" t="str">
        <f aca="false">IF(AH79=0,"",IF(NOT(LH_Ready),"",IF(BE79=0,0,INDEX(INDEX(LH_Data,0,LH_ColClose),BE79-1)*UnitFactor)))</f>
        <v/>
      </c>
      <c r="X79" s="17" t="str">
        <f aca="false">IF(AH79=0,"",(MAX(0,BA79-BN79)-MAX(0,BB79-BN79))*HoursPerDay)</f>
        <v/>
      </c>
      <c r="Y79" s="17" t="str">
        <f aca="false">IF(AH79=0,"",IF(NOT(LH_Ready),"",IF(BD79=0,N79,IF(PFYDate&lt;$F79,N79-N(T79)-N(U79),X79-N(U79)))))</f>
        <v/>
      </c>
      <c r="Z79" s="16" t="str">
        <f aca="false">IF(OR(AH79=0,Y79=""),"",IF(Y79&gt;0,"Yes","No"))</f>
        <v/>
      </c>
      <c r="AA79" s="16" t="str">
        <f aca="false">IF(AH79=0,IF(LEN($A79&amp;$B79)=0,"","FIX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month")&amp;IF(BD79=0,";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EH)",""),IF(AT79="None",R79,"Not yet - first day on "&amp;TEXT(S79,"dd/mm/yyyy")))))))))</f>
        <v/>
      </c>
      <c r="AB79" s="17" t="str">
        <f aca="false">IF(OR(AH79=0,T79=""),"",MAX(0,BB79-BN79)*HoursPerDay-T79)</f>
        <v/>
      </c>
      <c r="AC79" s="16" t="str">
        <f aca="false">IF(AH79=0,"",BD79)</f>
        <v/>
      </c>
      <c r="AD79" s="16" t="str">
        <f aca="false">IF(AH79=0,"",TRIM(IF(OR(ISTEXT($F79),ISTEXT($H79),ISTEXT($I79),ISTEXT($G79),ISTEXT($J79),ISTEXT($D79)),"A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J79&gt;=1,IF(AJ79&gt;=3,AP79,IF(AJ79=2,AO79,AN79))&lt;&gt;IF($C79="","",IF(OR(ISNUMBER(SEARCH("full",$C79)),UPPER(TRIM($C79))="FT",UPPER(TRIM($C79))="FTE"),"Full-Time",IF(OR(ISNUMBER(SEARCH("part",$C79)),UPPER(TRIM($C79))="PT",UPPER(TRIM($C79))="PTE"),"Part-Time",IF(OR(ISNUMBER(SEARCH("cas",$C79)),UPPER(TRIM($C79))="CAS"),"Casual","Unknown"))))),"EmploymentType does not match latest start date ("&amp;IF(AJ79&gt;=3,AP79,IF(AJ79=2,AO79,AN79))&amp;"). ","")&amp;IF(AND(AJ79&gt;=1,AK79&lt;&gt;$F79),"Earliest type date should equal StartDate. ","")&amp;IF(AND(AJ79&gt;=2,AK79=AL79),"Two types start on the same date. ","")&amp;IF(AND(OR(ISNUMBER(SEARCH("part",$C79)),UPPER(TRIM($C79))="PT",UPPER(TRIM($C79))="PTE"),$P79=""),"Part-time: enter PT Hrs/Week (blank = 24+). ","")))</f>
        <v/>
      </c>
      <c r="AE79" s="17" t="str">
        <f aca="false">IF(AH79=0,"",O79-MAX(0,BI79-BN79))</f>
        <v/>
      </c>
      <c r="AF79" s="14" t="str">
        <f aca="false">IF(OR(AH79=0,AE79="",N(AE79)=0,BJ79=""),"",EDATE(AI79,BJ79))</f>
        <v/>
      </c>
      <c r="AG79" s="12"/>
      <c r="AH79" s="16" t="n">
        <f aca="false">IF(OR(LEN($A79&amp;$B79)=0,$F79=""),0,1)</f>
        <v>0</v>
      </c>
      <c r="AI79" s="14" t="str">
        <f aca="false">IF(AH79=0,"",IF($J79&lt;&gt;"",$J79,IF(OR(CasualCounts="Yes",COUNT($G79:$I79)=0,COUNT($H79:$I79)=0),$F79,MIN($H79:$I79))))</f>
        <v/>
      </c>
      <c r="AJ79" s="16" t="str">
        <f aca="false">IF(AH79=0,"",COUNT($G79:$I79))</f>
        <v/>
      </c>
      <c r="AK79" s="14" t="str">
        <f aca="false">IF(AH79=0,"",IFERROR(SMALL($G79:$I79,1),""))</f>
        <v/>
      </c>
      <c r="AL79" s="14" t="str">
        <f aca="false">IF(AH79=0,"",IFERROR(SMALL($G79:$I79,2),""))</f>
        <v/>
      </c>
      <c r="AM79" s="14" t="str">
        <f aca="false">IF(AH79=0,"",IFERROR(SMALL($G79:$I79,3),""))</f>
        <v/>
      </c>
      <c r="AN79" s="16" t="str">
        <f aca="false">IF(AH79=0,"",IF(AK79="","",IF(AK79=$H79,"Part-Time",IF(AK79=$I79,"Full-Time","Casual"))))</f>
        <v/>
      </c>
      <c r="AO79" s="16" t="str">
        <f aca="false">IF(AH79=0,"",IF(AL79="","",IF(AL79=$H79,"Part-Time",IF(AL79=$I79,"Full-Time","Casual"))))</f>
        <v/>
      </c>
      <c r="AP79" s="16" t="str">
        <f aca="false">IF(AH79=0,"",IF(AM79="","",IF(AM79=$H79,"Part-Time",IF(AM79=$I79,"Full-Time","Casual"))))</f>
        <v/>
      </c>
      <c r="AQ79" s="16" t="str">
        <f aca="false">IF(AH79=0,"",IF(AJ79=0,IF(OR(ISNUMBER(SEARCH("full",$C79)),UPPER(TRIM($C79))="FT",UPPER(TRIM($C79))="FTE"),"FT",IF(AND(OR(ISNUMBER(SEARCH("part",$C79)),UPPER(TRIM($C79))="PT",UPPER(TRIM($C79))="PTE"),OR($P79="",N($P79)&gt;=PT_MinHours)),"PT","None")),IF(OR(ISNUMBER(SEARCH("full",AN79)),UPPER(TRIM(AN79))="FT",UPPER(TRIM(AN79))="FTE"),"FT",IF(AND(OR(ISNUMBER(SEARCH("part",AN79)),UPPER(TRIM(AN79))="PT",UPPER(TRIM(AN79))="PTE"),OR($P79="",N($P79)&gt;=PT_MinHours)),"PT","None"))))</f>
        <v/>
      </c>
      <c r="AR79" s="16" t="str">
        <f aca="false">IF(AH79=0,"",IF(AJ79&lt;2,"",IF(OR(ISNUMBER(SEARCH("full",AO79)),UPPER(TRIM(AO79))="FT",UPPER(TRIM(AO79))="FTE"),"FT",IF(AND(OR(ISNUMBER(SEARCH("part",AO79)),UPPER(TRIM(AO79))="PT",UPPER(TRIM(AO79))="PTE"),OR($P79="",N($P79)&gt;=PT_MinHours)),"PT","None"))))</f>
        <v/>
      </c>
      <c r="AS79" s="16" t="str">
        <f aca="false">IF(AH79=0,"",IF(AJ79&lt;3,"",IF(OR(ISNUMBER(SEARCH("full",AP79)),UPPER(TRIM(AP79))="FT",UPPER(TRIM(AP79))="FTE"),"FT",IF(AND(OR(ISNUMBER(SEARCH("part",AP79)),UPPER(TRIM(AP79))="PT",UPPER(TRIM(AP79))="PTE"),OR($P79="",N($P79)&gt;=PT_MinHours)),"PT","None"))))</f>
        <v/>
      </c>
      <c r="AT79" s="16" t="str">
        <f aca="false">IF(AH79=0,"",IF(AND(AJ79&gt;=3,AM79&lt;=AsOfDate),AS79,IF(AND(AJ79&gt;=2,AL79&lt;=AsOfDate),AR79,AQ79)))</f>
        <v/>
      </c>
      <c r="AU79" s="16" t="str">
        <f aca="false">IF(AH79=0,"",IF(AsOfDate&lt;AI79,-1,12*(YEAR(AsOfDate)-YEAR(AI79))+MONTH(AsOfDate)-MONTH(AI79)-IF(DAY(AsOfDate)&lt;MIN(DAY(AI79),DAY(EOMONTH(AsOfDate,0))),1,0)))</f>
        <v/>
      </c>
      <c r="AV79" s="16" t="str">
        <f aca="false">IF(AH79=0,"",IF(OR(AJ79&lt;2,AL79&gt;AsOfDate),AU79,IF((AL79-1)&lt;AI79,-1,12*(YEAR((AL79-1))-YEAR(AI79))+MONTH((AL79-1))-MONTH(AI79)-IF(DAY((AL79-1))&lt;MIN(DAY(AI79),DAY(EOMONTH((AL79-1),0))),1,0))))</f>
        <v/>
      </c>
      <c r="AW79" s="16" t="str">
        <f aca="false">IF(AH79=0,"",IF(OR(AJ79&lt;3,AM79&gt;AsOfDate),AU79,IF((AM79-1)&lt;AI79,-1,12*(YEAR((AM79-1))-YEAR(AI79))+MONTH((AM79-1))-MONTH(AI79)-IF(DAY((AM79-1))&lt;MIN(DAY(AI79),DAY(EOMONTH((AM79-1),0))),1,0))))</f>
        <v/>
      </c>
      <c r="AX79" s="16" t="str">
        <f aca="false">IF(AH79=0,"",IF(PFYDate&lt;AI79,-1,12*(YEAR(PFYDate)-YEAR(AI79))+MONTH(PFYDate)-MONTH(AI79)-IF(DAY(PFYDate)&lt;MIN(DAY(AI79),DAY(EOMONTH(PFYDate,0))),1,0)))</f>
        <v/>
      </c>
      <c r="AY79" s="16" t="str">
        <f aca="false">IF(AH79=0,"",IF(OR(AJ79&lt;2,AL79&gt;PFYDate),AX79,IF((AL79-1)&lt;AI79,-1,12*(YEAR((AL79-1))-YEAR(AI79))+MONTH((AL79-1))-MONTH(AI79)-IF(DAY((AL79-1))&lt;MIN(DAY(AI79),DAY(EOMONTH((AL79-1),0))),1,0))))</f>
        <v/>
      </c>
      <c r="AZ79" s="16" t="str">
        <f aca="false">IF(AH79=0,"",IF(OR(AJ79&lt;3,AM79&gt;PFYDate),AX79,IF((AM79-1)&lt;AI79,-1,12*(YEAR((AM79-1))-YEAR(AI79))+MONTH((AM79-1))-MONTH(AI79)-IF(DAY((AM79-1))&lt;MIN(DAY(AI79),DAY(EOMONTH((AM79-1),0))),1,0))))</f>
        <v/>
      </c>
      <c r="BA79" s="16" t="str">
        <f aca="false">IF(AH79=0,"",IF(AQ79="FT",IF(AV79&lt;FT_First,0,IF(AV79&lt;FT_Y5,1+INT((AV79-FT_First)/FT_Int1),FT_PreY5+FT_PerYear*INT((AV79-FT_Y5)/12)+FT_AnnivDays+INT(MOD(AV79-FT_Y5,12)/FT_Int2)-IF(EDATE(AI79,FT_Y5)&lt;PolicyDate,FT_AnnivDays-1,0))),IF(AQ79="PT",IF(AV79&lt;PT_First,0,1+INT((AV79-PT_First)/PT_Int)),0))+IF(AND(AJ79&gt;=2,AL79&lt;=AsOfDate),IF(AR79="FT",IF(AW79&lt;FT_First,0,IF(AW79&lt;FT_Y5,1+INT((AW79-FT_First)/FT_Int1),FT_PreY5+FT_PerYear*INT((AW79-FT_Y5)/12)+FT_AnnivDays+INT(MOD(AW79-FT_Y5,12)/FT_Int2)-IF(EDATE(AI79,FT_Y5)&lt;PolicyDate,FT_AnnivDays-1,0))),IF(AR79="PT",IF(AW79&lt;PT_First,0,1+INT((AW79-PT_First)/PT_Int)),0))-IF(AR79="FT",IF(AV79&lt;FT_First,0,IF(AV79&lt;FT_Y5,1+INT((AV79-FT_First)/FT_Int1),FT_PreY5+FT_PerYear*INT((AV79-FT_Y5)/12)+FT_AnnivDays+INT(MOD(AV79-FT_Y5,12)/FT_Int2)-IF(EDATE(AI79,FT_Y5)&lt;PolicyDate,FT_AnnivDays-1,0))),IF(AR79="PT",IF(AV79&lt;PT_First,0,1+INT((AV79-PT_First)/PT_Int)),0)),0)+IF(AND(AJ79&gt;=3,AM79&lt;=AsOfDate),IF(AS79="FT",IF(AU79&lt;FT_First,0,IF(AU79&lt;FT_Y5,1+INT((AU79-FT_First)/FT_Int1),FT_PreY5+FT_PerYear*INT((AU79-FT_Y5)/12)+FT_AnnivDays+INT(MOD(AU79-FT_Y5,12)/FT_Int2)-IF(EDATE(AI79,FT_Y5)&lt;PolicyDate,FT_AnnivDays-1,0))),IF(AS79="PT",IF(AU79&lt;PT_First,0,1+INT((AU79-PT_First)/PT_Int)),0))-IF(AS79="FT",IF(AW79&lt;FT_First,0,IF(AW79&lt;FT_Y5,1+INT((AW79-FT_First)/FT_Int1),FT_PreY5+FT_PerYear*INT((AW79-FT_Y5)/12)+FT_AnnivDays+INT(MOD(AW79-FT_Y5,12)/FT_Int2)-IF(EDATE(AI79,FT_Y5)&lt;PolicyDate,FT_AnnivDays-1,0))),IF(AS79="PT",IF(AW79&lt;PT_First,0,1+INT((AW79-PT_First)/PT_Int)),0)),0))</f>
        <v/>
      </c>
      <c r="BB79" s="16" t="str">
        <f aca="false">IF(AH79=0,"",IF(AQ79="FT",IF(AY79&lt;FT_First,0,IF(AY79&lt;FT_Y5,1+INT((AY79-FT_First)/FT_Int1),FT_PreY5+FT_PerYear*INT((AY79-FT_Y5)/12)+FT_AnnivDays+INT(MOD(AY79-FT_Y5,12)/FT_Int2)-IF(EDATE(AI79,FT_Y5)&lt;PolicyDate,FT_AnnivDays-1,0))),IF(AQ79="PT",IF(AY79&lt;PT_First,0,1+INT((AY79-PT_First)/PT_Int)),0))+IF(AND(AJ79&gt;=2,AL79&lt;=PFYDate),IF(AR79="FT",IF(AZ79&lt;FT_First,0,IF(AZ79&lt;FT_Y5,1+INT((AZ79-FT_First)/FT_Int1),FT_PreY5+FT_PerYear*INT((AZ79-FT_Y5)/12)+FT_AnnivDays+INT(MOD(AZ79-FT_Y5,12)/FT_Int2)-IF(EDATE(AI79,FT_Y5)&lt;PolicyDate,FT_AnnivDays-1,0))),IF(AR79="PT",IF(AZ79&lt;PT_First,0,1+INT((AZ79-PT_First)/PT_Int)),0))-IF(AR79="FT",IF(AY79&lt;FT_First,0,IF(AY79&lt;FT_Y5,1+INT((AY79-FT_First)/FT_Int1),FT_PreY5+FT_PerYear*INT((AY79-FT_Y5)/12)+FT_AnnivDays+INT(MOD(AY79-FT_Y5,12)/FT_Int2)-IF(EDATE(AI79,FT_Y5)&lt;PolicyDate,FT_AnnivDays-1,0))),IF(AR79="PT",IF(AY79&lt;PT_First,0,1+INT((AY79-PT_First)/PT_Int)),0)),0)+IF(AND(AJ79&gt;=3,AM79&lt;=PFYDate),IF(AS79="FT",IF(AX79&lt;FT_First,0,IF(AX79&lt;FT_Y5,1+INT((AX79-FT_First)/FT_Int1),FT_PreY5+FT_PerYear*INT((AX79-FT_Y5)/12)+FT_AnnivDays+INT(MOD(AX79-FT_Y5,12)/FT_Int2)-IF(EDATE(AI79,FT_Y5)&lt;PolicyDate,FT_AnnivDays-1,0))),IF(AS79="PT",IF(AX79&lt;PT_First,0,1+INT((AX79-PT_First)/PT_Int)),0))-IF(AS79="FT",IF(AZ79&lt;FT_First,0,IF(AZ79&lt;FT_Y5,1+INT((AZ79-FT_First)/FT_Int1),FT_PreY5+FT_PerYear*INT((AZ79-FT_Y5)/12)+FT_AnnivDays+INT(MOD(AZ79-FT_Y5,12)/FT_Int2)-IF(EDATE(AI79,FT_Y5)&lt;PolicyDate,FT_AnnivDays-1,0))),IF(AS79="PT",IF(AZ79&lt;PT_First,0,1+INT((AZ79-PT_First)/PT_Int)),0)),0))</f>
        <v/>
      </c>
      <c r="BC79" s="16" t="str">
        <f aca="false">IF(AH79=0,"",IF(AT79="FT",IF(AU79&lt;FT_First,FT_First,IF(AU79&lt;FT_Y5,MIN(FT_Y5,FT_First+FT_Int1*(INT((AU79-FT_First)/FT_Int1)+1)),FT_Y5+12*INT((AU79-FT_Y5)/12)+FT_Int2*(INT(MOD(AU79-FT_Y5,12)/FT_Int2)+1))),IF(AT79="PT",IF(AU79&lt;PT_First,PT_First,PT_First+PT_Int*(INT((AU79-PT_First)/PT_Int)+1)),"")))</f>
        <v/>
      </c>
      <c r="BD79" s="16" t="str">
        <f aca="false">IF(AH79=0,"",IF(NOT(LH_Ready),0,COUNTIFS(INDEX(LH_Data,0,LH_ColFirst),$A79,INDEX(LH_Data,0,LH_ColSur),$B79,INDEX(LH_Data,0,LH_ColCat),BonusCat)))</f>
        <v/>
      </c>
      <c r="BE79" s="16" t="str">
        <f aca="false">IF(AH79=0,"",IF(OR(NOT(LH_Ready),BD79=0),0,SUMPRODUCT(MAX((INDEX(LH_Data,0,LH_ColFirst)=$A79)*(INDEX(LH_Data,0,LH_ColSur)=$B79)*(INDEX(LH_Data,0,LH_ColCat)=BonusCat)*ROW(LH_Data)))))</f>
        <v/>
      </c>
      <c r="BF79" s="16" t="str">
        <f aca="false">IF(AH79=0,"",IF(EOMONTH(AsOfDate,-1)&lt;AI79,-1,12*(YEAR(EOMONTH(AsOfDate,-1))-YEAR(AI79))+MONTH(EOMONTH(AsOfDate,-1))-MONTH(AI79)-IF(DAY(EOMONTH(AsOfDate,-1))&lt;MIN(DAY(AI79),DAY(EOMONTH(EOMONTH(AsOfDate,-1),0))),1,0)))</f>
        <v/>
      </c>
      <c r="BG79" s="16" t="str">
        <f aca="false">IF(AH79=0,"",IF(OR(AJ79&lt;2,AL79&gt;EOMONTH(AsOfDate,-1)),BF79,IF((AL79-1)&lt;AI79,-1,12*(YEAR((AL79-1))-YEAR(AI79))+MONTH((AL79-1))-MONTH(AI79)-IF(DAY((AL79-1))&lt;MIN(DAY(AI79),DAY(EOMONTH((AL79-1),0))),1,0))))</f>
        <v/>
      </c>
      <c r="BH79" s="16" t="str">
        <f aca="false">IF(AH79=0,"",IF(OR(AJ79&lt;3,AM79&gt;EOMONTH(AsOfDate,-1)),BF79,IF((AM79-1)&lt;AI79,-1,12*(YEAR((AM79-1))-YEAR(AI79))+MONTH((AM79-1))-MONTH(AI79)-IF(DAY((AM79-1))&lt;MIN(DAY(AI79),DAY(EOMONTH((AM79-1),0))),1,0))))</f>
        <v/>
      </c>
      <c r="BI79" s="16" t="str">
        <f aca="false">IF(AH79=0,"",IF(AQ79="FT",IF(BG79&lt;FT_First,0,IF(BG79&lt;FT_Y5,1+INT((BG79-FT_First)/FT_Int1),FT_PreY5+FT_PerYear*INT((BG79-FT_Y5)/12)+FT_AnnivDays+INT(MOD(BG79-FT_Y5,12)/FT_Int2)-IF(EDATE(AI79,FT_Y5)&lt;PolicyDate,FT_AnnivDays-1,0))),IF(AQ79="PT",IF(BG79&lt;PT_First,0,1+INT((BG79-PT_First)/PT_Int)),0))+IF(AND(AJ79&gt;=2,AL79&lt;=EOMONTH(AsOfDate,-1)),IF(AR79="FT",IF(BH79&lt;FT_First,0,IF(BH79&lt;FT_Y5,1+INT((BH79-FT_First)/FT_Int1),FT_PreY5+FT_PerYear*INT((BH79-FT_Y5)/12)+FT_AnnivDays+INT(MOD(BH79-FT_Y5,12)/FT_Int2)-IF(EDATE(AI79,FT_Y5)&lt;PolicyDate,FT_AnnivDays-1,0))),IF(AR79="PT",IF(BH79&lt;PT_First,0,1+INT((BH79-PT_First)/PT_Int)),0))-IF(AR79="FT",IF(BG79&lt;FT_First,0,IF(BG79&lt;FT_Y5,1+INT((BG79-FT_First)/FT_Int1),FT_PreY5+FT_PerYear*INT((BG79-FT_Y5)/12)+FT_AnnivDays+INT(MOD(BG79-FT_Y5,12)/FT_Int2)-IF(EDATE(AI79,FT_Y5)&lt;PolicyDate,FT_AnnivDays-1,0))),IF(AR79="PT",IF(BG79&lt;PT_First,0,1+INT((BG79-PT_First)/PT_Int)),0)),0)+IF(AND(AJ79&gt;=3,AM79&lt;=EOMONTH(AsOfDate,-1)),IF(AS79="FT",IF(BF79&lt;FT_First,0,IF(BF79&lt;FT_Y5,1+INT((BF79-FT_First)/FT_Int1),FT_PreY5+FT_PerYear*INT((BF79-FT_Y5)/12)+FT_AnnivDays+INT(MOD(BF79-FT_Y5,12)/FT_Int2)-IF(EDATE(AI79,FT_Y5)&lt;PolicyDate,FT_AnnivDays-1,0))),IF(AS79="PT",IF(BF79&lt;PT_First,0,1+INT((BF79-PT_First)/PT_Int)),0))-IF(AS79="FT",IF(BH79&lt;FT_First,0,IF(BH79&lt;FT_Y5,1+INT((BH79-FT_First)/FT_Int1),FT_PreY5+FT_PerYear*INT((BH79-FT_Y5)/12)+FT_AnnivDays+INT(MOD(BH79-FT_Y5,12)/FT_Int2)-IF(EDATE(AI79,FT_Y5)&lt;PolicyDate,FT_AnnivDays-1,0))),IF(AS79="PT",IF(BH79&lt;PT_First,0,1+INT((BH79-PT_First)/PT_Int)),0)),0))</f>
        <v/>
      </c>
      <c r="BJ79" s="16" t="str">
        <f aca="false">IF(AH79=0,"",IF(AT79="FT",IF(AU79&lt;FT_First,"",IF(AU79&lt;FT_Y5,FT_First+FT_Int1*INT((AU79-FT_First)/FT_Int1),FT_Y5+FT_Int2*INT((AU79-FT_Y5)/FT_Int2))),IF(AT79="PT",IF(AU79&lt;PT_First,"",PT_First+PT_Int*INT((AU79-PT_First)/PT_Int)),"")))</f>
        <v/>
      </c>
      <c r="BK79" s="16" t="str">
        <f aca="false">IF(AH79=0,"",IF((SchemeStart-1)&lt;AI79,-1,12*(YEAR((SchemeStart-1))-YEAR(AI79))+MONTH((SchemeStart-1))-MONTH(AI79)-IF(DAY((SchemeStart-1))&lt;MIN(DAY(AI79),DAY(EOMONTH((SchemeStart-1),0))),1,0)))</f>
        <v/>
      </c>
      <c r="BL79" s="16" t="str">
        <f aca="false">IF(AH79=0,"",IF(OR(AJ79&lt;2,AL79&gt;(SchemeStart-1)),BK79,IF((AL79-1)&lt;AI79,-1,12*(YEAR((AL79-1))-YEAR(AI79))+MONTH((AL79-1))-MONTH(AI79)-IF(DAY((AL79-1))&lt;MIN(DAY(AI79),DAY(EOMONTH((AL79-1),0))),1,0))))</f>
        <v/>
      </c>
      <c r="BM79" s="16" t="str">
        <f aca="false">IF(AH79=0,"",IF(OR(AJ79&lt;3,AM79&gt;(SchemeStart-1)),BK79,IF((AM79-1)&lt;AI79,-1,12*(YEAR((AM79-1))-YEAR(AI79))+MONTH((AM79-1))-MONTH(AI79)-IF(DAY((AM79-1))&lt;MIN(DAY(AI79),DAY(EOMONTH((AM79-1),0))),1,0))))</f>
        <v/>
      </c>
      <c r="BN79" s="16" t="str">
        <f aca="false">IF(AH79=0,"",IF(AQ79="FT",IF(BL79&lt;FT_First,0,IF(BL79&lt;FT_Y5,1+INT((BL79-FT_First)/FT_Int1),FT_PreY5+FT_PerYear*INT((BL79-FT_Y5)/12)+FT_AnnivDays+INT(MOD(BL79-FT_Y5,12)/FT_Int2)-IF(EDATE(AI79,FT_Y5)&lt;PolicyDate,FT_AnnivDays-1,0))),IF(AQ79="PT",IF(BL79&lt;PT_First,0,1+INT((BL79-PT_First)/PT_Int)),0))+IF(AND(AJ79&gt;=2,AL79&lt;=(SchemeStart-1)),IF(AR79="FT",IF(BM79&lt;FT_First,0,IF(BM79&lt;FT_Y5,1+INT((BM79-FT_First)/FT_Int1),FT_PreY5+FT_PerYear*INT((BM79-FT_Y5)/12)+FT_AnnivDays+INT(MOD(BM79-FT_Y5,12)/FT_Int2)-IF(EDATE(AI79,FT_Y5)&lt;PolicyDate,FT_AnnivDays-1,0))),IF(AR79="PT",IF(BM79&lt;PT_First,0,1+INT((BM79-PT_First)/PT_Int)),0))-IF(AR79="FT",IF(BL79&lt;FT_First,0,IF(BL79&lt;FT_Y5,1+INT((BL79-FT_First)/FT_Int1),FT_PreY5+FT_PerYear*INT((BL79-FT_Y5)/12)+FT_AnnivDays+INT(MOD(BL79-FT_Y5,12)/FT_Int2)-IF(EDATE(AI79,FT_Y5)&lt;PolicyDate,FT_AnnivDays-1,0))),IF(AR79="PT",IF(BL79&lt;PT_First,0,1+INT((BL79-PT_First)/PT_Int)),0)),0)+IF(AND(AJ79&gt;=3,AM79&lt;=(SchemeStart-1)),IF(AS79="FT",IF(BK79&lt;FT_First,0,IF(BK79&lt;FT_Y5,1+INT((BK79-FT_First)/FT_Int1),FT_PreY5+FT_PerYear*INT((BK79-FT_Y5)/12)+FT_AnnivDays+INT(MOD(BK79-FT_Y5,12)/FT_Int2)-IF(EDATE(AI79,FT_Y5)&lt;PolicyDate,FT_AnnivDays-1,0))),IF(AS79="PT",IF(BK79&lt;PT_First,0,1+INT((BK79-PT_First)/PT_Int)),0))-IF(AS79="FT",IF(BM79&lt;FT_First,0,IF(BM79&lt;FT_Y5,1+INT((BM79-FT_First)/FT_Int1),FT_PreY5+FT_PerYear*INT((BM79-FT_Y5)/12)+FT_AnnivDays+INT(MOD(BM79-FT_Y5,12)/FT_Int2)-IF(EDATE(AI79,FT_Y5)&lt;PolicyDate,FT_AnnivDays-1,0))),IF(AS79="PT",IF(BM79&lt;PT_First,0,1+INT((BM79-PT_First)/PT_Int)),0)),0))</f>
        <v/>
      </c>
      <c r="BO79" s="0" t="str">
        <f aca="false">IF(LEN($A79&amp;$B79)=0,"",$A79&amp;" "&amp;$B79)</f>
        <v/>
      </c>
    </row>
    <row r="80" customFormat="false" ht="15" hidden="false" customHeight="false" outlineLevel="0" collapsed="false">
      <c r="A80" s="12"/>
      <c r="B80" s="12"/>
      <c r="C80" s="12"/>
      <c r="D80" s="13"/>
      <c r="E80" s="14" t="str">
        <f aca="false">IF(OR(AH80=0,$D80=""),"",DATE(YEAR(AsOfDate)+IF(DATE(YEAR(AsOfDate),MONTH($D80),DAY($D80))&lt;=AsOfDate,1,0),MONTH($D80),DAY($D80)))</f>
        <v/>
      </c>
      <c r="F80" s="13"/>
      <c r="G80" s="13"/>
      <c r="H80" s="13"/>
      <c r="I80" s="13"/>
      <c r="J80" s="13"/>
      <c r="K80" s="14" t="str">
        <f aca="false">IF(AH80=0,"",DATE(YEAR(AsOfDate)+IF(DATE(YEAR(AsOfDate),MONTH(AI80),DAY(AI80))&lt;=AsOfDate,1,0),MONTH(AI80),DAY(AI80)))</f>
        <v/>
      </c>
      <c r="L80" s="15" t="str">
        <f aca="false">IF(AH80=0,"",ROUND((AsOfDate-AI80)/365.25,1))</f>
        <v/>
      </c>
      <c r="M80" s="16" t="str">
        <f aca="false">IF(AH80=0,"",IF(AsOfDate&lt;AI80,"-",DATEDIF(AI80,AsOfDate,"y")&amp;"y "&amp;DATEDIF(AI80,AsOfDate,"ym")&amp;"m "&amp;DATEDIF(AI80,AsOfDate,"md")&amp;"d"))</f>
        <v/>
      </c>
      <c r="N80" s="17" t="str">
        <f aca="false">IF(AH80=0,"",O80*HoursPerDay)</f>
        <v/>
      </c>
      <c r="O80" s="17" t="str">
        <f aca="false">IF(AH80=0,"",MAX(0,BA80-BN80))</f>
        <v/>
      </c>
      <c r="P80" s="18"/>
      <c r="Q80" s="16" t="str">
        <f aca="false">IF(AH80=0,"",IF(AJ80&lt;2,"",AN80&amp;" to "&amp;AO80&amp;" on "&amp;TEXT(AL80,"dd/mm/yyyy")&amp;IF(AL80&gt;AsOfDate," (future)",IF(AQ80=AR80,"",IF(AR80="None"," - STOPPED accruing",IF(AQ80="None"," - commencement for Bonus Leave"," - pathway changed"))))&amp;IF(AJ80&lt;3,"","; "&amp;AO80&amp;" to "&amp;AP80&amp;" on "&amp;TEXT(AM80,"dd/mm/yyyy")&amp;IF(AM80&gt;AsOfDate," (future)",IF(AR80=AS80,"",IF(AS80="None"," - STOPPED accruing",IF(AR80="None"," - commencement for Bonus Leave"," - pathway changed")))))))</f>
        <v/>
      </c>
      <c r="R80" s="16" t="str">
        <f aca="false">IF(AH80=0,"",IF(AT80="None",IF(O80&gt;0,"No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IF(AH80=0,"",IF(AT80="None","",EDATE(AI80,BC80)))</f>
        <v/>
      </c>
      <c r="T80" s="17" t="str">
        <f aca="false">IF(AH80=0,"",IF(NOT(LH_Ready),"",IF(AI80&gt;PFYDate,0,IF(LH_ColPeriod=0,W80-U80+V80,SUMIFS(INDEX(LH_Data,0,LH_ColAcc),INDEX(LH_Data,0,LH_ColFirst),$A80,INDEX(LH_Data,0,LH_ColSur),$B80,INDEX(LH_Data,0,LH_ColCat),BonusCat,INDEX(LH_Data,0,LH_ColPeriod),LH_OpenLabel)*UnitFactor))))</f>
        <v/>
      </c>
      <c r="U80" s="17" t="str">
        <f aca="false">IF(AH80=0,"",IF(NOT(LH_Ready),"",SUMIFS(INDEX(LH_Data,0,LH_ColAcc),INDEX(LH_Data,0,LH_ColFirst),$A80,INDEX(LH_Data,0,LH_ColSur),$B80,INDEX(LH_Data,0,LH_ColCat),BonusCat,INDEX(LH_Data,0,LH_ColStart),"&gt;="&amp;AI80)*UnitFactor))</f>
        <v/>
      </c>
      <c r="V80" s="17" t="str">
        <f aca="false">IF(AH80=0,"",IF(NOT(LH_Ready),"",SUMIFS(INDEX(LH_Data,0,LH_ColTaken),INDEX(LH_Data,0,LH_ColFirst),$A80,INDEX(LH_Data,0,LH_ColSur),$B80,INDEX(LH_Data,0,LH_ColCat),BonusCat,INDEX(LH_Data,0,LH_ColStart),"&gt;="&amp;AI80)*UnitFactor))</f>
        <v/>
      </c>
      <c r="W80" s="17" t="str">
        <f aca="false">IF(AH80=0,"",IF(NOT(LH_Ready),"",IF(BE80=0,0,INDEX(INDEX(LH_Data,0,LH_ColClose),BE80-1)*UnitFactor)))</f>
        <v/>
      </c>
      <c r="X80" s="17" t="str">
        <f aca="false">IF(AH80=0,"",(MAX(0,BA80-BN80)-MAX(0,BB80-BN80))*HoursPerDay)</f>
        <v/>
      </c>
      <c r="Y80" s="17" t="str">
        <f aca="false">IF(AH80=0,"",IF(NOT(LH_Ready),"",IF(BD80=0,N80,IF(PFYDate&lt;$F80,N80-N(T80)-N(U80),X80-N(U80)))))</f>
        <v/>
      </c>
      <c r="Z80" s="16" t="str">
        <f aca="false">IF(OR(AH80=0,Y80=""),"",IF(Y80&gt;0,"Yes","No"))</f>
        <v/>
      </c>
      <c r="AA80" s="16" t="str">
        <f aca="false">IF(AH80=0,IF(LEN($A80&amp;$B80)=0,"","FIX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month")&amp;IF(BD80=0,";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EH)",""),IF(AT80="None",R80,"Not yet - first day on "&amp;TEXT(S80,"dd/mm/yyyy")))))))))</f>
        <v/>
      </c>
      <c r="AB80" s="17" t="str">
        <f aca="false">IF(OR(AH80=0,T80=""),"",MAX(0,BB80-BN80)*HoursPerDay-T80)</f>
        <v/>
      </c>
      <c r="AC80" s="16" t="str">
        <f aca="false">IF(AH80=0,"",BD80)</f>
        <v/>
      </c>
      <c r="AD80" s="16" t="str">
        <f aca="false">IF(AH80=0,"",TRIM(IF(OR(ISTEXT($F80),ISTEXT($H80),ISTEXT($I80),ISTEXT($G80),ISTEXT($J80),ISTEXT($D80)),"A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J80&gt;=1,IF(AJ80&gt;=3,AP80,IF(AJ80=2,AO80,AN80))&lt;&gt;IF($C80="","",IF(OR(ISNUMBER(SEARCH("full",$C80)),UPPER(TRIM($C80))="FT",UPPER(TRIM($C80))="FTE"),"Full-Time",IF(OR(ISNUMBER(SEARCH("part",$C80)),UPPER(TRIM($C80))="PT",UPPER(TRIM($C80))="PTE"),"Part-Time",IF(OR(ISNUMBER(SEARCH("cas",$C80)),UPPER(TRIM($C80))="CAS"),"Casual","Unknown"))))),"EmploymentType does not match latest start date ("&amp;IF(AJ80&gt;=3,AP80,IF(AJ80=2,AO80,AN80))&amp;"). ","")&amp;IF(AND(AJ80&gt;=1,AK80&lt;&gt;$F80),"Earliest type date should equal StartDate. ","")&amp;IF(AND(AJ80&gt;=2,AK80=AL80),"Two types start on the same date. ","")&amp;IF(AND(OR(ISNUMBER(SEARCH("part",$C80)),UPPER(TRIM($C80))="PT",UPPER(TRIM($C80))="PTE"),$P80=""),"Part-time: enter PT Hrs/Week (blank = 24+). ","")))</f>
        <v/>
      </c>
      <c r="AE80" s="17" t="str">
        <f aca="false">IF(AH80=0,"",O80-MAX(0,BI80-BN80))</f>
        <v/>
      </c>
      <c r="AF80" s="14" t="str">
        <f aca="false">IF(OR(AH80=0,AE80="",N(AE80)=0,BJ80=""),"",EDATE(AI80,BJ80))</f>
        <v/>
      </c>
      <c r="AG80" s="12"/>
      <c r="AH80" s="16" t="n">
        <f aca="false">IF(OR(LEN($A80&amp;$B80)=0,$F80=""),0,1)</f>
        <v>0</v>
      </c>
      <c r="AI80" s="14" t="str">
        <f aca="false">IF(AH80=0,"",IF($J80&lt;&gt;"",$J80,IF(OR(CasualCounts="Yes",COUNT($G80:$I80)=0,COUNT($H80:$I80)=0),$F80,MIN($H80:$I80))))</f>
        <v/>
      </c>
      <c r="AJ80" s="16" t="str">
        <f aca="false">IF(AH80=0,"",COUNT($G80:$I80))</f>
        <v/>
      </c>
      <c r="AK80" s="14" t="str">
        <f aca="false">IF(AH80=0,"",IFERROR(SMALL($G80:$I80,1),""))</f>
        <v/>
      </c>
      <c r="AL80" s="14" t="str">
        <f aca="false">IF(AH80=0,"",IFERROR(SMALL($G80:$I80,2),""))</f>
        <v/>
      </c>
      <c r="AM80" s="14" t="str">
        <f aca="false">IF(AH80=0,"",IFERROR(SMALL($G80:$I80,3),""))</f>
        <v/>
      </c>
      <c r="AN80" s="16" t="str">
        <f aca="false">IF(AH80=0,"",IF(AK80="","",IF(AK80=$H80,"Part-Time",IF(AK80=$I80,"Full-Time","Casual"))))</f>
        <v/>
      </c>
      <c r="AO80" s="16" t="str">
        <f aca="false">IF(AH80=0,"",IF(AL80="","",IF(AL80=$H80,"Part-Time",IF(AL80=$I80,"Full-Time","Casual"))))</f>
        <v/>
      </c>
      <c r="AP80" s="16" t="str">
        <f aca="false">IF(AH80=0,"",IF(AM80="","",IF(AM80=$H80,"Part-Time",IF(AM80=$I80,"Full-Time","Casual"))))</f>
        <v/>
      </c>
      <c r="AQ80" s="16" t="str">
        <f aca="false">IF(AH80=0,"",IF(AJ80=0,IF(OR(ISNUMBER(SEARCH("full",$C80)),UPPER(TRIM($C80))="FT",UPPER(TRIM($C80))="FTE"),"FT",IF(AND(OR(ISNUMBER(SEARCH("part",$C80)),UPPER(TRIM($C80))="PT",UPPER(TRIM($C80))="PTE"),OR($P80="",N($P80)&gt;=PT_MinHours)),"PT","None")),IF(OR(ISNUMBER(SEARCH("full",AN80)),UPPER(TRIM(AN80))="FT",UPPER(TRIM(AN80))="FTE"),"FT",IF(AND(OR(ISNUMBER(SEARCH("part",AN80)),UPPER(TRIM(AN80))="PT",UPPER(TRIM(AN80))="PTE"),OR($P80="",N($P80)&gt;=PT_MinHours)),"PT","None"))))</f>
        <v/>
      </c>
      <c r="AR80" s="16" t="str">
        <f aca="false">IF(AH80=0,"",IF(AJ80&lt;2,"",IF(OR(ISNUMBER(SEARCH("full",AO80)),UPPER(TRIM(AO80))="FT",UPPER(TRIM(AO80))="FTE"),"FT",IF(AND(OR(ISNUMBER(SEARCH("part",AO80)),UPPER(TRIM(AO80))="PT",UPPER(TRIM(AO80))="PTE"),OR($P80="",N($P80)&gt;=PT_MinHours)),"PT","None"))))</f>
        <v/>
      </c>
      <c r="AS80" s="16" t="str">
        <f aca="false">IF(AH80=0,"",IF(AJ80&lt;3,"",IF(OR(ISNUMBER(SEARCH("full",AP80)),UPPER(TRIM(AP80))="FT",UPPER(TRIM(AP80))="FTE"),"FT",IF(AND(OR(ISNUMBER(SEARCH("part",AP80)),UPPER(TRIM(AP80))="PT",UPPER(TRIM(AP80))="PTE"),OR($P80="",N($P80)&gt;=PT_MinHours)),"PT","None"))))</f>
        <v/>
      </c>
      <c r="AT80" s="16" t="str">
        <f aca="false">IF(AH80=0,"",IF(AND(AJ80&gt;=3,AM80&lt;=AsOfDate),AS80,IF(AND(AJ80&gt;=2,AL80&lt;=AsOfDate),AR80,AQ80)))</f>
        <v/>
      </c>
      <c r="AU80" s="16" t="str">
        <f aca="false">IF(AH80=0,"",IF(AsOfDate&lt;AI80,-1,12*(YEAR(AsOfDate)-YEAR(AI80))+MONTH(AsOfDate)-MONTH(AI80)-IF(DAY(AsOfDate)&lt;MIN(DAY(AI80),DAY(EOMONTH(AsOfDate,0))),1,0)))</f>
        <v/>
      </c>
      <c r="AV80" s="16" t="str">
        <f aca="false">IF(AH80=0,"",IF(OR(AJ80&lt;2,AL80&gt;AsOfDate),AU80,IF((AL80-1)&lt;AI80,-1,12*(YEAR((AL80-1))-YEAR(AI80))+MONTH((AL80-1))-MONTH(AI80)-IF(DAY((AL80-1))&lt;MIN(DAY(AI80),DAY(EOMONTH((AL80-1),0))),1,0))))</f>
        <v/>
      </c>
      <c r="AW80" s="16" t="str">
        <f aca="false">IF(AH80=0,"",IF(OR(AJ80&lt;3,AM80&gt;AsOfDate),AU80,IF((AM80-1)&lt;AI80,-1,12*(YEAR((AM80-1))-YEAR(AI80))+MONTH((AM80-1))-MONTH(AI80)-IF(DAY((AM80-1))&lt;MIN(DAY(AI80),DAY(EOMONTH((AM80-1),0))),1,0))))</f>
        <v/>
      </c>
      <c r="AX80" s="16" t="str">
        <f aca="false">IF(AH80=0,"",IF(PFYDate&lt;AI80,-1,12*(YEAR(PFYDate)-YEAR(AI80))+MONTH(PFYDate)-MONTH(AI80)-IF(DAY(PFYDate)&lt;MIN(DAY(AI80),DAY(EOMONTH(PFYDate,0))),1,0)))</f>
        <v/>
      </c>
      <c r="AY80" s="16" t="str">
        <f aca="false">IF(AH80=0,"",IF(OR(AJ80&lt;2,AL80&gt;PFYDate),AX80,IF((AL80-1)&lt;AI80,-1,12*(YEAR((AL80-1))-YEAR(AI80))+MONTH((AL80-1))-MONTH(AI80)-IF(DAY((AL80-1))&lt;MIN(DAY(AI80),DAY(EOMONTH((AL80-1),0))),1,0))))</f>
        <v/>
      </c>
      <c r="AZ80" s="16" t="str">
        <f aca="false">IF(AH80=0,"",IF(OR(AJ80&lt;3,AM80&gt;PFYDate),AX80,IF((AM80-1)&lt;AI80,-1,12*(YEAR((AM80-1))-YEAR(AI80))+MONTH((AM80-1))-MONTH(AI80)-IF(DAY((AM80-1))&lt;MIN(DAY(AI80),DAY(EOMONTH((AM80-1),0))),1,0))))</f>
        <v/>
      </c>
      <c r="BA80" s="16" t="str">
        <f aca="false">IF(AH80=0,"",IF(AQ80="FT",IF(AV80&lt;FT_First,0,IF(AV80&lt;FT_Y5,1+INT((AV80-FT_First)/FT_Int1),FT_PreY5+FT_PerYear*INT((AV80-FT_Y5)/12)+FT_AnnivDays+INT(MOD(AV80-FT_Y5,12)/FT_Int2)-IF(EDATE(AI80,FT_Y5)&lt;PolicyDate,FT_AnnivDays-1,0))),IF(AQ80="PT",IF(AV80&lt;PT_First,0,1+INT((AV80-PT_First)/PT_Int)),0))+IF(AND(AJ80&gt;=2,AL80&lt;=AsOfDate),IF(AR80="FT",IF(AW80&lt;FT_First,0,IF(AW80&lt;FT_Y5,1+INT((AW80-FT_First)/FT_Int1),FT_PreY5+FT_PerYear*INT((AW80-FT_Y5)/12)+FT_AnnivDays+INT(MOD(AW80-FT_Y5,12)/FT_Int2)-IF(EDATE(AI80,FT_Y5)&lt;PolicyDate,FT_AnnivDays-1,0))),IF(AR80="PT",IF(AW80&lt;PT_First,0,1+INT((AW80-PT_First)/PT_Int)),0))-IF(AR80="FT",IF(AV80&lt;FT_First,0,IF(AV80&lt;FT_Y5,1+INT((AV80-FT_First)/FT_Int1),FT_PreY5+FT_PerYear*INT((AV80-FT_Y5)/12)+FT_AnnivDays+INT(MOD(AV80-FT_Y5,12)/FT_Int2)-IF(EDATE(AI80,FT_Y5)&lt;PolicyDate,FT_AnnivDays-1,0))),IF(AR80="PT",IF(AV80&lt;PT_First,0,1+INT((AV80-PT_First)/PT_Int)),0)),0)+IF(AND(AJ80&gt;=3,AM80&lt;=AsOfDate),IF(AS80="FT",IF(AU80&lt;FT_First,0,IF(AU80&lt;FT_Y5,1+INT((AU80-FT_First)/FT_Int1),FT_PreY5+FT_PerYear*INT((AU80-FT_Y5)/12)+FT_AnnivDays+INT(MOD(AU80-FT_Y5,12)/FT_Int2)-IF(EDATE(AI80,FT_Y5)&lt;PolicyDate,FT_AnnivDays-1,0))),IF(AS80="PT",IF(AU80&lt;PT_First,0,1+INT((AU80-PT_First)/PT_Int)),0))-IF(AS80="FT",IF(AW80&lt;FT_First,0,IF(AW80&lt;FT_Y5,1+INT((AW80-FT_First)/FT_Int1),FT_PreY5+FT_PerYear*INT((AW80-FT_Y5)/12)+FT_AnnivDays+INT(MOD(AW80-FT_Y5,12)/FT_Int2)-IF(EDATE(AI80,FT_Y5)&lt;PolicyDate,FT_AnnivDays-1,0))),IF(AS80="PT",IF(AW80&lt;PT_First,0,1+INT((AW80-PT_First)/PT_Int)),0)),0))</f>
        <v/>
      </c>
      <c r="BB80" s="16" t="str">
        <f aca="false">IF(AH80=0,"",IF(AQ80="FT",IF(AY80&lt;FT_First,0,IF(AY80&lt;FT_Y5,1+INT((AY80-FT_First)/FT_Int1),FT_PreY5+FT_PerYear*INT((AY80-FT_Y5)/12)+FT_AnnivDays+INT(MOD(AY80-FT_Y5,12)/FT_Int2)-IF(EDATE(AI80,FT_Y5)&lt;PolicyDate,FT_AnnivDays-1,0))),IF(AQ80="PT",IF(AY80&lt;PT_First,0,1+INT((AY80-PT_First)/PT_Int)),0))+IF(AND(AJ80&gt;=2,AL80&lt;=PFYDate),IF(AR80="FT",IF(AZ80&lt;FT_First,0,IF(AZ80&lt;FT_Y5,1+INT((AZ80-FT_First)/FT_Int1),FT_PreY5+FT_PerYear*INT((AZ80-FT_Y5)/12)+FT_AnnivDays+INT(MOD(AZ80-FT_Y5,12)/FT_Int2)-IF(EDATE(AI80,FT_Y5)&lt;PolicyDate,FT_AnnivDays-1,0))),IF(AR80="PT",IF(AZ80&lt;PT_First,0,1+INT((AZ80-PT_First)/PT_Int)),0))-IF(AR80="FT",IF(AY80&lt;FT_First,0,IF(AY80&lt;FT_Y5,1+INT((AY80-FT_First)/FT_Int1),FT_PreY5+FT_PerYear*INT((AY80-FT_Y5)/12)+FT_AnnivDays+INT(MOD(AY80-FT_Y5,12)/FT_Int2)-IF(EDATE(AI80,FT_Y5)&lt;PolicyDate,FT_AnnivDays-1,0))),IF(AR80="PT",IF(AY80&lt;PT_First,0,1+INT((AY80-PT_First)/PT_Int)),0)),0)+IF(AND(AJ80&gt;=3,AM80&lt;=PFYDate),IF(AS80="FT",IF(AX80&lt;FT_First,0,IF(AX80&lt;FT_Y5,1+INT((AX80-FT_First)/FT_Int1),FT_PreY5+FT_PerYear*INT((AX80-FT_Y5)/12)+FT_AnnivDays+INT(MOD(AX80-FT_Y5,12)/FT_Int2)-IF(EDATE(AI80,FT_Y5)&lt;PolicyDate,FT_AnnivDays-1,0))),IF(AS80="PT",IF(AX80&lt;PT_First,0,1+INT((AX80-PT_First)/PT_Int)),0))-IF(AS80="FT",IF(AZ80&lt;FT_First,0,IF(AZ80&lt;FT_Y5,1+INT((AZ80-FT_First)/FT_Int1),FT_PreY5+FT_PerYear*INT((AZ80-FT_Y5)/12)+FT_AnnivDays+INT(MOD(AZ80-FT_Y5,12)/FT_Int2)-IF(EDATE(AI80,FT_Y5)&lt;PolicyDate,FT_AnnivDays-1,0))),IF(AS80="PT",IF(AZ80&lt;PT_First,0,1+INT((AZ80-PT_First)/PT_Int)),0)),0))</f>
        <v/>
      </c>
      <c r="BC80" s="16" t="str">
        <f aca="false">IF(AH80=0,"",IF(AT80="FT",IF(AU80&lt;FT_First,FT_First,IF(AU80&lt;FT_Y5,MIN(FT_Y5,FT_First+FT_Int1*(INT((AU80-FT_First)/FT_Int1)+1)),FT_Y5+12*INT((AU80-FT_Y5)/12)+FT_Int2*(INT(MOD(AU80-FT_Y5,12)/FT_Int2)+1))),IF(AT80="PT",IF(AU80&lt;PT_First,PT_First,PT_First+PT_Int*(INT((AU80-PT_First)/PT_Int)+1)),"")))</f>
        <v/>
      </c>
      <c r="BD80" s="16" t="str">
        <f aca="false">IF(AH80=0,"",IF(NOT(LH_Ready),0,COUNTIFS(INDEX(LH_Data,0,LH_ColFirst),$A80,INDEX(LH_Data,0,LH_ColSur),$B80,INDEX(LH_Data,0,LH_ColCat),BonusCat)))</f>
        <v/>
      </c>
      <c r="BE80" s="16" t="str">
        <f aca="false">IF(AH80=0,"",IF(OR(NOT(LH_Ready),BD80=0),0,SUMPRODUCT(MAX((INDEX(LH_Data,0,LH_ColFirst)=$A80)*(INDEX(LH_Data,0,LH_ColSur)=$B80)*(INDEX(LH_Data,0,LH_ColCat)=BonusCat)*ROW(LH_Data)))))</f>
        <v/>
      </c>
      <c r="BF80" s="16" t="str">
        <f aca="false">IF(AH80=0,"",IF(EOMONTH(AsOfDate,-1)&lt;AI80,-1,12*(YEAR(EOMONTH(AsOfDate,-1))-YEAR(AI80))+MONTH(EOMONTH(AsOfDate,-1))-MONTH(AI80)-IF(DAY(EOMONTH(AsOfDate,-1))&lt;MIN(DAY(AI80),DAY(EOMONTH(EOMONTH(AsOfDate,-1),0))),1,0)))</f>
        <v/>
      </c>
      <c r="BG80" s="16" t="str">
        <f aca="false">IF(AH80=0,"",IF(OR(AJ80&lt;2,AL80&gt;EOMONTH(AsOfDate,-1)),BF80,IF((AL80-1)&lt;AI80,-1,12*(YEAR((AL80-1))-YEAR(AI80))+MONTH((AL80-1))-MONTH(AI80)-IF(DAY((AL80-1))&lt;MIN(DAY(AI80),DAY(EOMONTH((AL80-1),0))),1,0))))</f>
        <v/>
      </c>
      <c r="BH80" s="16" t="str">
        <f aca="false">IF(AH80=0,"",IF(OR(AJ80&lt;3,AM80&gt;EOMONTH(AsOfDate,-1)),BF80,IF((AM80-1)&lt;AI80,-1,12*(YEAR((AM80-1))-YEAR(AI80))+MONTH((AM80-1))-MONTH(AI80)-IF(DAY((AM80-1))&lt;MIN(DAY(AI80),DAY(EOMONTH((AM80-1),0))),1,0))))</f>
        <v/>
      </c>
      <c r="BI80" s="16" t="str">
        <f aca="false">IF(AH80=0,"",IF(AQ80="FT",IF(BG80&lt;FT_First,0,IF(BG80&lt;FT_Y5,1+INT((BG80-FT_First)/FT_Int1),FT_PreY5+FT_PerYear*INT((BG80-FT_Y5)/12)+FT_AnnivDays+INT(MOD(BG80-FT_Y5,12)/FT_Int2)-IF(EDATE(AI80,FT_Y5)&lt;PolicyDate,FT_AnnivDays-1,0))),IF(AQ80="PT",IF(BG80&lt;PT_First,0,1+INT((BG80-PT_First)/PT_Int)),0))+IF(AND(AJ80&gt;=2,AL80&lt;=EOMONTH(AsOfDate,-1)),IF(AR80="FT",IF(BH80&lt;FT_First,0,IF(BH80&lt;FT_Y5,1+INT((BH80-FT_First)/FT_Int1),FT_PreY5+FT_PerYear*INT((BH80-FT_Y5)/12)+FT_AnnivDays+INT(MOD(BH80-FT_Y5,12)/FT_Int2)-IF(EDATE(AI80,FT_Y5)&lt;PolicyDate,FT_AnnivDays-1,0))),IF(AR80="PT",IF(BH80&lt;PT_First,0,1+INT((BH80-PT_First)/PT_Int)),0))-IF(AR80="FT",IF(BG80&lt;FT_First,0,IF(BG80&lt;FT_Y5,1+INT((BG80-FT_First)/FT_Int1),FT_PreY5+FT_PerYear*INT((BG80-FT_Y5)/12)+FT_AnnivDays+INT(MOD(BG80-FT_Y5,12)/FT_Int2)-IF(EDATE(AI80,FT_Y5)&lt;PolicyDate,FT_AnnivDays-1,0))),IF(AR80="PT",IF(BG80&lt;PT_First,0,1+INT((BG80-PT_First)/PT_Int)),0)),0)+IF(AND(AJ80&gt;=3,AM80&lt;=EOMONTH(AsOfDate,-1)),IF(AS80="FT",IF(BF80&lt;FT_First,0,IF(BF80&lt;FT_Y5,1+INT((BF80-FT_First)/FT_Int1),FT_PreY5+FT_PerYear*INT((BF80-FT_Y5)/12)+FT_AnnivDays+INT(MOD(BF80-FT_Y5,12)/FT_Int2)-IF(EDATE(AI80,FT_Y5)&lt;PolicyDate,FT_AnnivDays-1,0))),IF(AS80="PT",IF(BF80&lt;PT_First,0,1+INT((BF80-PT_First)/PT_Int)),0))-IF(AS80="FT",IF(BH80&lt;FT_First,0,IF(BH80&lt;FT_Y5,1+INT((BH80-FT_First)/FT_Int1),FT_PreY5+FT_PerYear*INT((BH80-FT_Y5)/12)+FT_AnnivDays+INT(MOD(BH80-FT_Y5,12)/FT_Int2)-IF(EDATE(AI80,FT_Y5)&lt;PolicyDate,FT_AnnivDays-1,0))),IF(AS80="PT",IF(BH80&lt;PT_First,0,1+INT((BH80-PT_First)/PT_Int)),0)),0))</f>
        <v/>
      </c>
      <c r="BJ80" s="16" t="str">
        <f aca="false">IF(AH80=0,"",IF(AT80="FT",IF(AU80&lt;FT_First,"",IF(AU80&lt;FT_Y5,FT_First+FT_Int1*INT((AU80-FT_First)/FT_Int1),FT_Y5+FT_Int2*INT((AU80-FT_Y5)/FT_Int2))),IF(AT80="PT",IF(AU80&lt;PT_First,"",PT_First+PT_Int*INT((AU80-PT_First)/PT_Int)),"")))</f>
        <v/>
      </c>
      <c r="BK80" s="16" t="str">
        <f aca="false">IF(AH80=0,"",IF((SchemeStart-1)&lt;AI80,-1,12*(YEAR((SchemeStart-1))-YEAR(AI80))+MONTH((SchemeStart-1))-MONTH(AI80)-IF(DAY((SchemeStart-1))&lt;MIN(DAY(AI80),DAY(EOMONTH((SchemeStart-1),0))),1,0)))</f>
        <v/>
      </c>
      <c r="BL80" s="16" t="str">
        <f aca="false">IF(AH80=0,"",IF(OR(AJ80&lt;2,AL80&gt;(SchemeStart-1)),BK80,IF((AL80-1)&lt;AI80,-1,12*(YEAR((AL80-1))-YEAR(AI80))+MONTH((AL80-1))-MONTH(AI80)-IF(DAY((AL80-1))&lt;MIN(DAY(AI80),DAY(EOMONTH((AL80-1),0))),1,0))))</f>
        <v/>
      </c>
      <c r="BM80" s="16" t="str">
        <f aca="false">IF(AH80=0,"",IF(OR(AJ80&lt;3,AM80&gt;(SchemeStart-1)),BK80,IF((AM80-1)&lt;AI80,-1,12*(YEAR((AM80-1))-YEAR(AI80))+MONTH((AM80-1))-MONTH(AI80)-IF(DAY((AM80-1))&lt;MIN(DAY(AI80),DAY(EOMONTH((AM80-1),0))),1,0))))</f>
        <v/>
      </c>
      <c r="BN80" s="16" t="str">
        <f aca="false">IF(AH80=0,"",IF(AQ80="FT",IF(BL80&lt;FT_First,0,IF(BL80&lt;FT_Y5,1+INT((BL80-FT_First)/FT_Int1),FT_PreY5+FT_PerYear*INT((BL80-FT_Y5)/12)+FT_AnnivDays+INT(MOD(BL80-FT_Y5,12)/FT_Int2)-IF(EDATE(AI80,FT_Y5)&lt;PolicyDate,FT_AnnivDays-1,0))),IF(AQ80="PT",IF(BL80&lt;PT_First,0,1+INT((BL80-PT_First)/PT_Int)),0))+IF(AND(AJ80&gt;=2,AL80&lt;=(SchemeStart-1)),IF(AR80="FT",IF(BM80&lt;FT_First,0,IF(BM80&lt;FT_Y5,1+INT((BM80-FT_First)/FT_Int1),FT_PreY5+FT_PerYear*INT((BM80-FT_Y5)/12)+FT_AnnivDays+INT(MOD(BM80-FT_Y5,12)/FT_Int2)-IF(EDATE(AI80,FT_Y5)&lt;PolicyDate,FT_AnnivDays-1,0))),IF(AR80="PT",IF(BM80&lt;PT_First,0,1+INT((BM80-PT_First)/PT_Int)),0))-IF(AR80="FT",IF(BL80&lt;FT_First,0,IF(BL80&lt;FT_Y5,1+INT((BL80-FT_First)/FT_Int1),FT_PreY5+FT_PerYear*INT((BL80-FT_Y5)/12)+FT_AnnivDays+INT(MOD(BL80-FT_Y5,12)/FT_Int2)-IF(EDATE(AI80,FT_Y5)&lt;PolicyDate,FT_AnnivDays-1,0))),IF(AR80="PT",IF(BL80&lt;PT_First,0,1+INT((BL80-PT_First)/PT_Int)),0)),0)+IF(AND(AJ80&gt;=3,AM80&lt;=(SchemeStart-1)),IF(AS80="FT",IF(BK80&lt;FT_First,0,IF(BK80&lt;FT_Y5,1+INT((BK80-FT_First)/FT_Int1),FT_PreY5+FT_PerYear*INT((BK80-FT_Y5)/12)+FT_AnnivDays+INT(MOD(BK80-FT_Y5,12)/FT_Int2)-IF(EDATE(AI80,FT_Y5)&lt;PolicyDate,FT_AnnivDays-1,0))),IF(AS80="PT",IF(BK80&lt;PT_First,0,1+INT((BK80-PT_First)/PT_Int)),0))-IF(AS80="FT",IF(BM80&lt;FT_First,0,IF(BM80&lt;FT_Y5,1+INT((BM80-FT_First)/FT_Int1),FT_PreY5+FT_PerYear*INT((BM80-FT_Y5)/12)+FT_AnnivDays+INT(MOD(BM80-FT_Y5,12)/FT_Int2)-IF(EDATE(AI80,FT_Y5)&lt;PolicyDate,FT_AnnivDays-1,0))),IF(AS80="PT",IF(BM80&lt;PT_First,0,1+INT((BM80-PT_First)/PT_Int)),0)),0))</f>
        <v/>
      </c>
      <c r="BO80" s="0" t="str">
        <f aca="false">IF(LEN($A80&amp;$B80)=0,"",$A80&amp;" "&amp;$B80)</f>
        <v/>
      </c>
    </row>
    <row r="81" customFormat="false" ht="15" hidden="false" customHeight="false" outlineLevel="0" collapsed="false">
      <c r="A81" s="12"/>
      <c r="B81" s="12"/>
      <c r="C81" s="12"/>
      <c r="D81" s="13"/>
      <c r="E81" s="14" t="str">
        <f aca="false">IF(OR(AH81=0,$D81=""),"",DATE(YEAR(AsOfDate)+IF(DATE(YEAR(AsOfDate),MONTH($D81),DAY($D81))&lt;=AsOfDate,1,0),MONTH($D81),DAY($D81)))</f>
        <v/>
      </c>
      <c r="F81" s="13"/>
      <c r="G81" s="13"/>
      <c r="H81" s="13"/>
      <c r="I81" s="13"/>
      <c r="J81" s="13"/>
      <c r="K81" s="14" t="str">
        <f aca="false">IF(AH81=0,"",DATE(YEAR(AsOfDate)+IF(DATE(YEAR(AsOfDate),MONTH(AI81),DAY(AI81))&lt;=AsOfDate,1,0),MONTH(AI81),DAY(AI81)))</f>
        <v/>
      </c>
      <c r="L81" s="15" t="str">
        <f aca="false">IF(AH81=0,"",ROUND((AsOfDate-AI81)/365.25,1))</f>
        <v/>
      </c>
      <c r="M81" s="16" t="str">
        <f aca="false">IF(AH81=0,"",IF(AsOfDate&lt;AI81,"-",DATEDIF(AI81,AsOfDate,"y")&amp;"y "&amp;DATEDIF(AI81,AsOfDate,"ym")&amp;"m "&amp;DATEDIF(AI81,AsOfDate,"md")&amp;"d"))</f>
        <v/>
      </c>
      <c r="N81" s="17" t="str">
        <f aca="false">IF(AH81=0,"",O81*HoursPerDay)</f>
        <v/>
      </c>
      <c r="O81" s="17" t="str">
        <f aca="false">IF(AH81=0,"",MAX(0,BA81-BN81))</f>
        <v/>
      </c>
      <c r="P81" s="18"/>
      <c r="Q81" s="16" t="str">
        <f aca="false">IF(AH81=0,"",IF(AJ81&lt;2,"",AN81&amp;" to "&amp;AO81&amp;" on "&amp;TEXT(AL81,"dd/mm/yyyy")&amp;IF(AL81&gt;AsOfDate," (future)",IF(AQ81=AR81,"",IF(AR81="None"," - STOPPED accruing",IF(AQ81="None"," - commencement for Bonus Leave"," - pathway changed"))))&amp;IF(AJ81&lt;3,"","; "&amp;AO81&amp;" to "&amp;AP81&amp;" on "&amp;TEXT(AM81,"dd/mm/yyyy")&amp;IF(AM81&gt;AsOfDate," (future)",IF(AR81=AS81,"",IF(AS81="None"," - STOPPED accruing",IF(AR81="None"," - commencement for Bonus Leave"," - pathway changed")))))))</f>
        <v/>
      </c>
      <c r="R81" s="16" t="str">
        <f aca="false">IF(AH81=0,"",IF(AT81="None",IF(O81&gt;0,"No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IF(AH81=0,"",IF(AT81="None","",EDATE(AI81,BC81)))</f>
        <v/>
      </c>
      <c r="T81" s="17" t="str">
        <f aca="false">IF(AH81=0,"",IF(NOT(LH_Ready),"",IF(AI81&gt;PFYDate,0,IF(LH_ColPeriod=0,W81-U81+V81,SUMIFS(INDEX(LH_Data,0,LH_ColAcc),INDEX(LH_Data,0,LH_ColFirst),$A81,INDEX(LH_Data,0,LH_ColSur),$B81,INDEX(LH_Data,0,LH_ColCat),BonusCat,INDEX(LH_Data,0,LH_ColPeriod),LH_OpenLabel)*UnitFactor))))</f>
        <v/>
      </c>
      <c r="U81" s="17" t="str">
        <f aca="false">IF(AH81=0,"",IF(NOT(LH_Ready),"",SUMIFS(INDEX(LH_Data,0,LH_ColAcc),INDEX(LH_Data,0,LH_ColFirst),$A81,INDEX(LH_Data,0,LH_ColSur),$B81,INDEX(LH_Data,0,LH_ColCat),BonusCat,INDEX(LH_Data,0,LH_ColStart),"&gt;="&amp;AI81)*UnitFactor))</f>
        <v/>
      </c>
      <c r="V81" s="17" t="str">
        <f aca="false">IF(AH81=0,"",IF(NOT(LH_Ready),"",SUMIFS(INDEX(LH_Data,0,LH_ColTaken),INDEX(LH_Data,0,LH_ColFirst),$A81,INDEX(LH_Data,0,LH_ColSur),$B81,INDEX(LH_Data,0,LH_ColCat),BonusCat,INDEX(LH_Data,0,LH_ColStart),"&gt;="&amp;AI81)*UnitFactor))</f>
        <v/>
      </c>
      <c r="W81" s="17" t="str">
        <f aca="false">IF(AH81=0,"",IF(NOT(LH_Ready),"",IF(BE81=0,0,INDEX(INDEX(LH_Data,0,LH_ColClose),BE81-1)*UnitFactor)))</f>
        <v/>
      </c>
      <c r="X81" s="17" t="str">
        <f aca="false">IF(AH81=0,"",(MAX(0,BA81-BN81)-MAX(0,BB81-BN81))*HoursPerDay)</f>
        <v/>
      </c>
      <c r="Y81" s="17" t="str">
        <f aca="false">IF(AH81=0,"",IF(NOT(LH_Ready),"",IF(BD81=0,N81,IF(PFYDate&lt;$F81,N81-N(T81)-N(U81),X81-N(U81)))))</f>
        <v/>
      </c>
      <c r="Z81" s="16" t="str">
        <f aca="false">IF(OR(AH81=0,Y81=""),"",IF(Y81&gt;0,"Yes","No"))</f>
        <v/>
      </c>
      <c r="AA81" s="16" t="str">
        <f aca="false">IF(AH81=0,IF(LEN($A81&amp;$B81)=0,"","FIX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month")&amp;IF(BD81=0,";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EH)",""),IF(AT81="None",R81,"Not yet - first day on "&amp;TEXT(S81,"dd/mm/yyyy")))))))))</f>
        <v/>
      </c>
      <c r="AB81" s="17" t="str">
        <f aca="false">IF(OR(AH81=0,T81=""),"",MAX(0,BB81-BN81)*HoursPerDay-T81)</f>
        <v/>
      </c>
      <c r="AC81" s="16" t="str">
        <f aca="false">IF(AH81=0,"",BD81)</f>
        <v/>
      </c>
      <c r="AD81" s="16" t="str">
        <f aca="false">IF(AH81=0,"",TRIM(IF(OR(ISTEXT($F81),ISTEXT($H81),ISTEXT($I81),ISTEXT($G81),ISTEXT($J81),ISTEXT($D81)),"A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J81&gt;=1,IF(AJ81&gt;=3,AP81,IF(AJ81=2,AO81,AN81))&lt;&gt;IF($C81="","",IF(OR(ISNUMBER(SEARCH("full",$C81)),UPPER(TRIM($C81))="FT",UPPER(TRIM($C81))="FTE"),"Full-Time",IF(OR(ISNUMBER(SEARCH("part",$C81)),UPPER(TRIM($C81))="PT",UPPER(TRIM($C81))="PTE"),"Part-Time",IF(OR(ISNUMBER(SEARCH("cas",$C81)),UPPER(TRIM($C81))="CAS"),"Casual","Unknown"))))),"EmploymentType does not match latest start date ("&amp;IF(AJ81&gt;=3,AP81,IF(AJ81=2,AO81,AN81))&amp;"). ","")&amp;IF(AND(AJ81&gt;=1,AK81&lt;&gt;$F81),"Earliest type date should equal StartDate. ","")&amp;IF(AND(AJ81&gt;=2,AK81=AL81),"Two types start on the same date. ","")&amp;IF(AND(OR(ISNUMBER(SEARCH("part",$C81)),UPPER(TRIM($C81))="PT",UPPER(TRIM($C81))="PTE"),$P81=""),"Part-time: enter PT Hrs/Week (blank = 24+). ","")))</f>
        <v/>
      </c>
      <c r="AE81" s="17" t="str">
        <f aca="false">IF(AH81=0,"",O81-MAX(0,BI81-BN81))</f>
        <v/>
      </c>
      <c r="AF81" s="14" t="str">
        <f aca="false">IF(OR(AH81=0,AE81="",N(AE81)=0,BJ81=""),"",EDATE(AI81,BJ81))</f>
        <v/>
      </c>
      <c r="AG81" s="12"/>
      <c r="AH81" s="16" t="n">
        <f aca="false">IF(OR(LEN($A81&amp;$B81)=0,$F81=""),0,1)</f>
        <v>0</v>
      </c>
      <c r="AI81" s="14" t="str">
        <f aca="false">IF(AH81=0,"",IF($J81&lt;&gt;"",$J81,IF(OR(CasualCounts="Yes",COUNT($G81:$I81)=0,COUNT($H81:$I81)=0),$F81,MIN($H81:$I81))))</f>
        <v/>
      </c>
      <c r="AJ81" s="16" t="str">
        <f aca="false">IF(AH81=0,"",COUNT($G81:$I81))</f>
        <v/>
      </c>
      <c r="AK81" s="14" t="str">
        <f aca="false">IF(AH81=0,"",IFERROR(SMALL($G81:$I81,1),""))</f>
        <v/>
      </c>
      <c r="AL81" s="14" t="str">
        <f aca="false">IF(AH81=0,"",IFERROR(SMALL($G81:$I81,2),""))</f>
        <v/>
      </c>
      <c r="AM81" s="14" t="str">
        <f aca="false">IF(AH81=0,"",IFERROR(SMALL($G81:$I81,3),""))</f>
        <v/>
      </c>
      <c r="AN81" s="16" t="str">
        <f aca="false">IF(AH81=0,"",IF(AK81="","",IF(AK81=$H81,"Part-Time",IF(AK81=$I81,"Full-Time","Casual"))))</f>
        <v/>
      </c>
      <c r="AO81" s="16" t="str">
        <f aca="false">IF(AH81=0,"",IF(AL81="","",IF(AL81=$H81,"Part-Time",IF(AL81=$I81,"Full-Time","Casual"))))</f>
        <v/>
      </c>
      <c r="AP81" s="16" t="str">
        <f aca="false">IF(AH81=0,"",IF(AM81="","",IF(AM81=$H81,"Part-Time",IF(AM81=$I81,"Full-Time","Casual"))))</f>
        <v/>
      </c>
      <c r="AQ81" s="16" t="str">
        <f aca="false">IF(AH81=0,"",IF(AJ81=0,IF(OR(ISNUMBER(SEARCH("full",$C81)),UPPER(TRIM($C81))="FT",UPPER(TRIM($C81))="FTE"),"FT",IF(AND(OR(ISNUMBER(SEARCH("part",$C81)),UPPER(TRIM($C81))="PT",UPPER(TRIM($C81))="PTE"),OR($P81="",N($P81)&gt;=PT_MinHours)),"PT","None")),IF(OR(ISNUMBER(SEARCH("full",AN81)),UPPER(TRIM(AN81))="FT",UPPER(TRIM(AN81))="FTE"),"FT",IF(AND(OR(ISNUMBER(SEARCH("part",AN81)),UPPER(TRIM(AN81))="PT",UPPER(TRIM(AN81))="PTE"),OR($P81="",N($P81)&gt;=PT_MinHours)),"PT","None"))))</f>
        <v/>
      </c>
      <c r="AR81" s="16" t="str">
        <f aca="false">IF(AH81=0,"",IF(AJ81&lt;2,"",IF(OR(ISNUMBER(SEARCH("full",AO81)),UPPER(TRIM(AO81))="FT",UPPER(TRIM(AO81))="FTE"),"FT",IF(AND(OR(ISNUMBER(SEARCH("part",AO81)),UPPER(TRIM(AO81))="PT",UPPER(TRIM(AO81))="PTE"),OR($P81="",N($P81)&gt;=PT_MinHours)),"PT","None"))))</f>
        <v/>
      </c>
      <c r="AS81" s="16" t="str">
        <f aca="false">IF(AH81=0,"",IF(AJ81&lt;3,"",IF(OR(ISNUMBER(SEARCH("full",AP81)),UPPER(TRIM(AP81))="FT",UPPER(TRIM(AP81))="FTE"),"FT",IF(AND(OR(ISNUMBER(SEARCH("part",AP81)),UPPER(TRIM(AP81))="PT",UPPER(TRIM(AP81))="PTE"),OR($P81="",N($P81)&gt;=PT_MinHours)),"PT","None"))))</f>
        <v/>
      </c>
      <c r="AT81" s="16" t="str">
        <f aca="false">IF(AH81=0,"",IF(AND(AJ81&gt;=3,AM81&lt;=AsOfDate),AS81,IF(AND(AJ81&gt;=2,AL81&lt;=AsOfDate),AR81,AQ81)))</f>
        <v/>
      </c>
      <c r="AU81" s="16" t="str">
        <f aca="false">IF(AH81=0,"",IF(AsOfDate&lt;AI81,-1,12*(YEAR(AsOfDate)-YEAR(AI81))+MONTH(AsOfDate)-MONTH(AI81)-IF(DAY(AsOfDate)&lt;MIN(DAY(AI81),DAY(EOMONTH(AsOfDate,0))),1,0)))</f>
        <v/>
      </c>
      <c r="AV81" s="16" t="str">
        <f aca="false">IF(AH81=0,"",IF(OR(AJ81&lt;2,AL81&gt;AsOfDate),AU81,IF((AL81-1)&lt;AI81,-1,12*(YEAR((AL81-1))-YEAR(AI81))+MONTH((AL81-1))-MONTH(AI81)-IF(DAY((AL81-1))&lt;MIN(DAY(AI81),DAY(EOMONTH((AL81-1),0))),1,0))))</f>
        <v/>
      </c>
      <c r="AW81" s="16" t="str">
        <f aca="false">IF(AH81=0,"",IF(OR(AJ81&lt;3,AM81&gt;AsOfDate),AU81,IF((AM81-1)&lt;AI81,-1,12*(YEAR((AM81-1))-YEAR(AI81))+MONTH((AM81-1))-MONTH(AI81)-IF(DAY((AM81-1))&lt;MIN(DAY(AI81),DAY(EOMONTH((AM81-1),0))),1,0))))</f>
        <v/>
      </c>
      <c r="AX81" s="16" t="str">
        <f aca="false">IF(AH81=0,"",IF(PFYDate&lt;AI81,-1,12*(YEAR(PFYDate)-YEAR(AI81))+MONTH(PFYDate)-MONTH(AI81)-IF(DAY(PFYDate)&lt;MIN(DAY(AI81),DAY(EOMONTH(PFYDate,0))),1,0)))</f>
        <v/>
      </c>
      <c r="AY81" s="16" t="str">
        <f aca="false">IF(AH81=0,"",IF(OR(AJ81&lt;2,AL81&gt;PFYDate),AX81,IF((AL81-1)&lt;AI81,-1,12*(YEAR((AL81-1))-YEAR(AI81))+MONTH((AL81-1))-MONTH(AI81)-IF(DAY((AL81-1))&lt;MIN(DAY(AI81),DAY(EOMONTH((AL81-1),0))),1,0))))</f>
        <v/>
      </c>
      <c r="AZ81" s="16" t="str">
        <f aca="false">IF(AH81=0,"",IF(OR(AJ81&lt;3,AM81&gt;PFYDate),AX81,IF((AM81-1)&lt;AI81,-1,12*(YEAR((AM81-1))-YEAR(AI81))+MONTH((AM81-1))-MONTH(AI81)-IF(DAY((AM81-1))&lt;MIN(DAY(AI81),DAY(EOMONTH((AM81-1),0))),1,0))))</f>
        <v/>
      </c>
      <c r="BA81" s="16" t="str">
        <f aca="false">IF(AH81=0,"",IF(AQ81="FT",IF(AV81&lt;FT_First,0,IF(AV81&lt;FT_Y5,1+INT((AV81-FT_First)/FT_Int1),FT_PreY5+FT_PerYear*INT((AV81-FT_Y5)/12)+FT_AnnivDays+INT(MOD(AV81-FT_Y5,12)/FT_Int2)-IF(EDATE(AI81,FT_Y5)&lt;PolicyDate,FT_AnnivDays-1,0))),IF(AQ81="PT",IF(AV81&lt;PT_First,0,1+INT((AV81-PT_First)/PT_Int)),0))+IF(AND(AJ81&gt;=2,AL81&lt;=AsOfDate),IF(AR81="FT",IF(AW81&lt;FT_First,0,IF(AW81&lt;FT_Y5,1+INT((AW81-FT_First)/FT_Int1),FT_PreY5+FT_PerYear*INT((AW81-FT_Y5)/12)+FT_AnnivDays+INT(MOD(AW81-FT_Y5,12)/FT_Int2)-IF(EDATE(AI81,FT_Y5)&lt;PolicyDate,FT_AnnivDays-1,0))),IF(AR81="PT",IF(AW81&lt;PT_First,0,1+INT((AW81-PT_First)/PT_Int)),0))-IF(AR81="FT",IF(AV81&lt;FT_First,0,IF(AV81&lt;FT_Y5,1+INT((AV81-FT_First)/FT_Int1),FT_PreY5+FT_PerYear*INT((AV81-FT_Y5)/12)+FT_AnnivDays+INT(MOD(AV81-FT_Y5,12)/FT_Int2)-IF(EDATE(AI81,FT_Y5)&lt;PolicyDate,FT_AnnivDays-1,0))),IF(AR81="PT",IF(AV81&lt;PT_First,0,1+INT((AV81-PT_First)/PT_Int)),0)),0)+IF(AND(AJ81&gt;=3,AM81&lt;=AsOfDate),IF(AS81="FT",IF(AU81&lt;FT_First,0,IF(AU81&lt;FT_Y5,1+INT((AU81-FT_First)/FT_Int1),FT_PreY5+FT_PerYear*INT((AU81-FT_Y5)/12)+FT_AnnivDays+INT(MOD(AU81-FT_Y5,12)/FT_Int2)-IF(EDATE(AI81,FT_Y5)&lt;PolicyDate,FT_AnnivDays-1,0))),IF(AS81="PT",IF(AU81&lt;PT_First,0,1+INT((AU81-PT_First)/PT_Int)),0))-IF(AS81="FT",IF(AW81&lt;FT_First,0,IF(AW81&lt;FT_Y5,1+INT((AW81-FT_First)/FT_Int1),FT_PreY5+FT_PerYear*INT((AW81-FT_Y5)/12)+FT_AnnivDays+INT(MOD(AW81-FT_Y5,12)/FT_Int2)-IF(EDATE(AI81,FT_Y5)&lt;PolicyDate,FT_AnnivDays-1,0))),IF(AS81="PT",IF(AW81&lt;PT_First,0,1+INT((AW81-PT_First)/PT_Int)),0)),0))</f>
        <v/>
      </c>
      <c r="BB81" s="16" t="str">
        <f aca="false">IF(AH81=0,"",IF(AQ81="FT",IF(AY81&lt;FT_First,0,IF(AY81&lt;FT_Y5,1+INT((AY81-FT_First)/FT_Int1),FT_PreY5+FT_PerYear*INT((AY81-FT_Y5)/12)+FT_AnnivDays+INT(MOD(AY81-FT_Y5,12)/FT_Int2)-IF(EDATE(AI81,FT_Y5)&lt;PolicyDate,FT_AnnivDays-1,0))),IF(AQ81="PT",IF(AY81&lt;PT_First,0,1+INT((AY81-PT_First)/PT_Int)),0))+IF(AND(AJ81&gt;=2,AL81&lt;=PFYDate),IF(AR81="FT",IF(AZ81&lt;FT_First,0,IF(AZ81&lt;FT_Y5,1+INT((AZ81-FT_First)/FT_Int1),FT_PreY5+FT_PerYear*INT((AZ81-FT_Y5)/12)+FT_AnnivDays+INT(MOD(AZ81-FT_Y5,12)/FT_Int2)-IF(EDATE(AI81,FT_Y5)&lt;PolicyDate,FT_AnnivDays-1,0))),IF(AR81="PT",IF(AZ81&lt;PT_First,0,1+INT((AZ81-PT_First)/PT_Int)),0))-IF(AR81="FT",IF(AY81&lt;FT_First,0,IF(AY81&lt;FT_Y5,1+INT((AY81-FT_First)/FT_Int1),FT_PreY5+FT_PerYear*INT((AY81-FT_Y5)/12)+FT_AnnivDays+INT(MOD(AY81-FT_Y5,12)/FT_Int2)-IF(EDATE(AI81,FT_Y5)&lt;PolicyDate,FT_AnnivDays-1,0))),IF(AR81="PT",IF(AY81&lt;PT_First,0,1+INT((AY81-PT_First)/PT_Int)),0)),0)+IF(AND(AJ81&gt;=3,AM81&lt;=PFYDate),IF(AS81="FT",IF(AX81&lt;FT_First,0,IF(AX81&lt;FT_Y5,1+INT((AX81-FT_First)/FT_Int1),FT_PreY5+FT_PerYear*INT((AX81-FT_Y5)/12)+FT_AnnivDays+INT(MOD(AX81-FT_Y5,12)/FT_Int2)-IF(EDATE(AI81,FT_Y5)&lt;PolicyDate,FT_AnnivDays-1,0))),IF(AS81="PT",IF(AX81&lt;PT_First,0,1+INT((AX81-PT_First)/PT_Int)),0))-IF(AS81="FT",IF(AZ81&lt;FT_First,0,IF(AZ81&lt;FT_Y5,1+INT((AZ81-FT_First)/FT_Int1),FT_PreY5+FT_PerYear*INT((AZ81-FT_Y5)/12)+FT_AnnivDays+INT(MOD(AZ81-FT_Y5,12)/FT_Int2)-IF(EDATE(AI81,FT_Y5)&lt;PolicyDate,FT_AnnivDays-1,0))),IF(AS81="PT",IF(AZ81&lt;PT_First,0,1+INT((AZ81-PT_First)/PT_Int)),0)),0))</f>
        <v/>
      </c>
      <c r="BC81" s="16" t="str">
        <f aca="false">IF(AH81=0,"",IF(AT81="FT",IF(AU81&lt;FT_First,FT_First,IF(AU81&lt;FT_Y5,MIN(FT_Y5,FT_First+FT_Int1*(INT((AU81-FT_First)/FT_Int1)+1)),FT_Y5+12*INT((AU81-FT_Y5)/12)+FT_Int2*(INT(MOD(AU81-FT_Y5,12)/FT_Int2)+1))),IF(AT81="PT",IF(AU81&lt;PT_First,PT_First,PT_First+PT_Int*(INT((AU81-PT_First)/PT_Int)+1)),"")))</f>
        <v/>
      </c>
      <c r="BD81" s="16" t="str">
        <f aca="false">IF(AH81=0,"",IF(NOT(LH_Ready),0,COUNTIFS(INDEX(LH_Data,0,LH_ColFirst),$A81,INDEX(LH_Data,0,LH_ColSur),$B81,INDEX(LH_Data,0,LH_ColCat),BonusCat)))</f>
        <v/>
      </c>
      <c r="BE81" s="16" t="str">
        <f aca="false">IF(AH81=0,"",IF(OR(NOT(LH_Ready),BD81=0),0,SUMPRODUCT(MAX((INDEX(LH_Data,0,LH_ColFirst)=$A81)*(INDEX(LH_Data,0,LH_ColSur)=$B81)*(INDEX(LH_Data,0,LH_ColCat)=BonusCat)*ROW(LH_Data)))))</f>
        <v/>
      </c>
      <c r="BF81" s="16" t="str">
        <f aca="false">IF(AH81=0,"",IF(EOMONTH(AsOfDate,-1)&lt;AI81,-1,12*(YEAR(EOMONTH(AsOfDate,-1))-YEAR(AI81))+MONTH(EOMONTH(AsOfDate,-1))-MONTH(AI81)-IF(DAY(EOMONTH(AsOfDate,-1))&lt;MIN(DAY(AI81),DAY(EOMONTH(EOMONTH(AsOfDate,-1),0))),1,0)))</f>
        <v/>
      </c>
      <c r="BG81" s="16" t="str">
        <f aca="false">IF(AH81=0,"",IF(OR(AJ81&lt;2,AL81&gt;EOMONTH(AsOfDate,-1)),BF81,IF((AL81-1)&lt;AI81,-1,12*(YEAR((AL81-1))-YEAR(AI81))+MONTH((AL81-1))-MONTH(AI81)-IF(DAY((AL81-1))&lt;MIN(DAY(AI81),DAY(EOMONTH((AL81-1),0))),1,0))))</f>
        <v/>
      </c>
      <c r="BH81" s="16" t="str">
        <f aca="false">IF(AH81=0,"",IF(OR(AJ81&lt;3,AM81&gt;EOMONTH(AsOfDate,-1)),BF81,IF((AM81-1)&lt;AI81,-1,12*(YEAR((AM81-1))-YEAR(AI81))+MONTH((AM81-1))-MONTH(AI81)-IF(DAY((AM81-1))&lt;MIN(DAY(AI81),DAY(EOMONTH((AM81-1),0))),1,0))))</f>
        <v/>
      </c>
      <c r="BI81" s="16" t="str">
        <f aca="false">IF(AH81=0,"",IF(AQ81="FT",IF(BG81&lt;FT_First,0,IF(BG81&lt;FT_Y5,1+INT((BG81-FT_First)/FT_Int1),FT_PreY5+FT_PerYear*INT((BG81-FT_Y5)/12)+FT_AnnivDays+INT(MOD(BG81-FT_Y5,12)/FT_Int2)-IF(EDATE(AI81,FT_Y5)&lt;PolicyDate,FT_AnnivDays-1,0))),IF(AQ81="PT",IF(BG81&lt;PT_First,0,1+INT((BG81-PT_First)/PT_Int)),0))+IF(AND(AJ81&gt;=2,AL81&lt;=EOMONTH(AsOfDate,-1)),IF(AR81="FT",IF(BH81&lt;FT_First,0,IF(BH81&lt;FT_Y5,1+INT((BH81-FT_First)/FT_Int1),FT_PreY5+FT_PerYear*INT((BH81-FT_Y5)/12)+FT_AnnivDays+INT(MOD(BH81-FT_Y5,12)/FT_Int2)-IF(EDATE(AI81,FT_Y5)&lt;PolicyDate,FT_AnnivDays-1,0))),IF(AR81="PT",IF(BH81&lt;PT_First,0,1+INT((BH81-PT_First)/PT_Int)),0))-IF(AR81="FT",IF(BG81&lt;FT_First,0,IF(BG81&lt;FT_Y5,1+INT((BG81-FT_First)/FT_Int1),FT_PreY5+FT_PerYear*INT((BG81-FT_Y5)/12)+FT_AnnivDays+INT(MOD(BG81-FT_Y5,12)/FT_Int2)-IF(EDATE(AI81,FT_Y5)&lt;PolicyDate,FT_AnnivDays-1,0))),IF(AR81="PT",IF(BG81&lt;PT_First,0,1+INT((BG81-PT_First)/PT_Int)),0)),0)+IF(AND(AJ81&gt;=3,AM81&lt;=EOMONTH(AsOfDate,-1)),IF(AS81="FT",IF(BF81&lt;FT_First,0,IF(BF81&lt;FT_Y5,1+INT((BF81-FT_First)/FT_Int1),FT_PreY5+FT_PerYear*INT((BF81-FT_Y5)/12)+FT_AnnivDays+INT(MOD(BF81-FT_Y5,12)/FT_Int2)-IF(EDATE(AI81,FT_Y5)&lt;PolicyDate,FT_AnnivDays-1,0))),IF(AS81="PT",IF(BF81&lt;PT_First,0,1+INT((BF81-PT_First)/PT_Int)),0))-IF(AS81="FT",IF(BH81&lt;FT_First,0,IF(BH81&lt;FT_Y5,1+INT((BH81-FT_First)/FT_Int1),FT_PreY5+FT_PerYear*INT((BH81-FT_Y5)/12)+FT_AnnivDays+INT(MOD(BH81-FT_Y5,12)/FT_Int2)-IF(EDATE(AI81,FT_Y5)&lt;PolicyDate,FT_AnnivDays-1,0))),IF(AS81="PT",IF(BH81&lt;PT_First,0,1+INT((BH81-PT_First)/PT_Int)),0)),0))</f>
        <v/>
      </c>
      <c r="BJ81" s="16" t="str">
        <f aca="false">IF(AH81=0,"",IF(AT81="FT",IF(AU81&lt;FT_First,"",IF(AU81&lt;FT_Y5,FT_First+FT_Int1*INT((AU81-FT_First)/FT_Int1),FT_Y5+FT_Int2*INT((AU81-FT_Y5)/FT_Int2))),IF(AT81="PT",IF(AU81&lt;PT_First,"",PT_First+PT_Int*INT((AU81-PT_First)/PT_Int)),"")))</f>
        <v/>
      </c>
      <c r="BK81" s="16" t="str">
        <f aca="false">IF(AH81=0,"",IF((SchemeStart-1)&lt;AI81,-1,12*(YEAR((SchemeStart-1))-YEAR(AI81))+MONTH((SchemeStart-1))-MONTH(AI81)-IF(DAY((SchemeStart-1))&lt;MIN(DAY(AI81),DAY(EOMONTH((SchemeStart-1),0))),1,0)))</f>
        <v/>
      </c>
      <c r="BL81" s="16" t="str">
        <f aca="false">IF(AH81=0,"",IF(OR(AJ81&lt;2,AL81&gt;(SchemeStart-1)),BK81,IF((AL81-1)&lt;AI81,-1,12*(YEAR((AL81-1))-YEAR(AI81))+MONTH((AL81-1))-MONTH(AI81)-IF(DAY((AL81-1))&lt;MIN(DAY(AI81),DAY(EOMONTH((AL81-1),0))),1,0))))</f>
        <v/>
      </c>
      <c r="BM81" s="16" t="str">
        <f aca="false">IF(AH81=0,"",IF(OR(AJ81&lt;3,AM81&gt;(SchemeStart-1)),BK81,IF((AM81-1)&lt;AI81,-1,12*(YEAR((AM81-1))-YEAR(AI81))+MONTH((AM81-1))-MONTH(AI81)-IF(DAY((AM81-1))&lt;MIN(DAY(AI81),DAY(EOMONTH((AM81-1),0))),1,0))))</f>
        <v/>
      </c>
      <c r="BN81" s="16" t="str">
        <f aca="false">IF(AH81=0,"",IF(AQ81="FT",IF(BL81&lt;FT_First,0,IF(BL81&lt;FT_Y5,1+INT((BL81-FT_First)/FT_Int1),FT_PreY5+FT_PerYear*INT((BL81-FT_Y5)/12)+FT_AnnivDays+INT(MOD(BL81-FT_Y5,12)/FT_Int2)-IF(EDATE(AI81,FT_Y5)&lt;PolicyDate,FT_AnnivDays-1,0))),IF(AQ81="PT",IF(BL81&lt;PT_First,0,1+INT((BL81-PT_First)/PT_Int)),0))+IF(AND(AJ81&gt;=2,AL81&lt;=(SchemeStart-1)),IF(AR81="FT",IF(BM81&lt;FT_First,0,IF(BM81&lt;FT_Y5,1+INT((BM81-FT_First)/FT_Int1),FT_PreY5+FT_PerYear*INT((BM81-FT_Y5)/12)+FT_AnnivDays+INT(MOD(BM81-FT_Y5,12)/FT_Int2)-IF(EDATE(AI81,FT_Y5)&lt;PolicyDate,FT_AnnivDays-1,0))),IF(AR81="PT",IF(BM81&lt;PT_First,0,1+INT((BM81-PT_First)/PT_Int)),0))-IF(AR81="FT",IF(BL81&lt;FT_First,0,IF(BL81&lt;FT_Y5,1+INT((BL81-FT_First)/FT_Int1),FT_PreY5+FT_PerYear*INT((BL81-FT_Y5)/12)+FT_AnnivDays+INT(MOD(BL81-FT_Y5,12)/FT_Int2)-IF(EDATE(AI81,FT_Y5)&lt;PolicyDate,FT_AnnivDays-1,0))),IF(AR81="PT",IF(BL81&lt;PT_First,0,1+INT((BL81-PT_First)/PT_Int)),0)),0)+IF(AND(AJ81&gt;=3,AM81&lt;=(SchemeStart-1)),IF(AS81="FT",IF(BK81&lt;FT_First,0,IF(BK81&lt;FT_Y5,1+INT((BK81-FT_First)/FT_Int1),FT_PreY5+FT_PerYear*INT((BK81-FT_Y5)/12)+FT_AnnivDays+INT(MOD(BK81-FT_Y5,12)/FT_Int2)-IF(EDATE(AI81,FT_Y5)&lt;PolicyDate,FT_AnnivDays-1,0))),IF(AS81="PT",IF(BK81&lt;PT_First,0,1+INT((BK81-PT_First)/PT_Int)),0))-IF(AS81="FT",IF(BM81&lt;FT_First,0,IF(BM81&lt;FT_Y5,1+INT((BM81-FT_First)/FT_Int1),FT_PreY5+FT_PerYear*INT((BM81-FT_Y5)/12)+FT_AnnivDays+INT(MOD(BM81-FT_Y5,12)/FT_Int2)-IF(EDATE(AI81,FT_Y5)&lt;PolicyDate,FT_AnnivDays-1,0))),IF(AS81="PT",IF(BM81&lt;PT_First,0,1+INT((BM81-PT_First)/PT_Int)),0)),0))</f>
        <v/>
      </c>
      <c r="BO81" s="0" t="str">
        <f aca="false">IF(LEN($A81&amp;$B81)=0,"",$A81&amp;" "&amp;$B81)</f>
        <v/>
      </c>
    </row>
    <row r="82" customFormat="false" ht="15" hidden="false" customHeight="false" outlineLevel="0" collapsed="false">
      <c r="A82" s="12"/>
      <c r="B82" s="12"/>
      <c r="C82" s="12"/>
      <c r="D82" s="13"/>
      <c r="E82" s="14" t="str">
        <f aca="false">IF(OR(AH82=0,$D82=""),"",DATE(YEAR(AsOfDate)+IF(DATE(YEAR(AsOfDate),MONTH($D82),DAY($D82))&lt;=AsOfDate,1,0),MONTH($D82),DAY($D82)))</f>
        <v/>
      </c>
      <c r="F82" s="13"/>
      <c r="G82" s="13"/>
      <c r="H82" s="13"/>
      <c r="I82" s="13"/>
      <c r="J82" s="13"/>
      <c r="K82" s="14" t="str">
        <f aca="false">IF(AH82=0,"",DATE(YEAR(AsOfDate)+IF(DATE(YEAR(AsOfDate),MONTH(AI82),DAY(AI82))&lt;=AsOfDate,1,0),MONTH(AI82),DAY(AI82)))</f>
        <v/>
      </c>
      <c r="L82" s="15" t="str">
        <f aca="false">IF(AH82=0,"",ROUND((AsOfDate-AI82)/365.25,1))</f>
        <v/>
      </c>
      <c r="M82" s="16" t="str">
        <f aca="false">IF(AH82=0,"",IF(AsOfDate&lt;AI82,"-",DATEDIF(AI82,AsOfDate,"y")&amp;"y "&amp;DATEDIF(AI82,AsOfDate,"ym")&amp;"m "&amp;DATEDIF(AI82,AsOfDate,"md")&amp;"d"))</f>
        <v/>
      </c>
      <c r="N82" s="17" t="str">
        <f aca="false">IF(AH82=0,"",O82*HoursPerDay)</f>
        <v/>
      </c>
      <c r="O82" s="17" t="str">
        <f aca="false">IF(AH82=0,"",MAX(0,BA82-BN82))</f>
        <v/>
      </c>
      <c r="P82" s="18"/>
      <c r="Q82" s="16" t="str">
        <f aca="false">IF(AH82=0,"",IF(AJ82&lt;2,"",AN82&amp;" to "&amp;AO82&amp;" on "&amp;TEXT(AL82,"dd/mm/yyyy")&amp;IF(AL82&gt;AsOfDate," (future)",IF(AQ82=AR82,"",IF(AR82="None"," - STOPPED accruing",IF(AQ82="None"," - commencement for Bonus Leave"," - pathway changed"))))&amp;IF(AJ82&lt;3,"","; "&amp;AO82&amp;" to "&amp;AP82&amp;" on "&amp;TEXT(AM82,"dd/mm/yyyy")&amp;IF(AM82&gt;AsOfDate," (future)",IF(AR82=AS82,"",IF(AS82="None"," - STOPPED accruing",IF(AR82="None"," - commencement for Bonus Leave"," - pathway changed")))))))</f>
        <v/>
      </c>
      <c r="R82" s="16" t="str">
        <f aca="false">IF(AH82=0,"",IF(AT82="None",IF(O82&gt;0,"No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IF(AH82=0,"",IF(AT82="None","",EDATE(AI82,BC82)))</f>
        <v/>
      </c>
      <c r="T82" s="17" t="str">
        <f aca="false">IF(AH82=0,"",IF(NOT(LH_Ready),"",IF(AI82&gt;PFYDate,0,IF(LH_ColPeriod=0,W82-U82+V82,SUMIFS(INDEX(LH_Data,0,LH_ColAcc),INDEX(LH_Data,0,LH_ColFirst),$A82,INDEX(LH_Data,0,LH_ColSur),$B82,INDEX(LH_Data,0,LH_ColCat),BonusCat,INDEX(LH_Data,0,LH_ColPeriod),LH_OpenLabel)*UnitFactor))))</f>
        <v/>
      </c>
      <c r="U82" s="17" t="str">
        <f aca="false">IF(AH82=0,"",IF(NOT(LH_Ready),"",SUMIFS(INDEX(LH_Data,0,LH_ColAcc),INDEX(LH_Data,0,LH_ColFirst),$A82,INDEX(LH_Data,0,LH_ColSur),$B82,INDEX(LH_Data,0,LH_ColCat),BonusCat,INDEX(LH_Data,0,LH_ColStart),"&gt;="&amp;AI82)*UnitFactor))</f>
        <v/>
      </c>
      <c r="V82" s="17" t="str">
        <f aca="false">IF(AH82=0,"",IF(NOT(LH_Ready),"",SUMIFS(INDEX(LH_Data,0,LH_ColTaken),INDEX(LH_Data,0,LH_ColFirst),$A82,INDEX(LH_Data,0,LH_ColSur),$B82,INDEX(LH_Data,0,LH_ColCat),BonusCat,INDEX(LH_Data,0,LH_ColStart),"&gt;="&amp;AI82)*UnitFactor))</f>
        <v/>
      </c>
      <c r="W82" s="17" t="str">
        <f aca="false">IF(AH82=0,"",IF(NOT(LH_Ready),"",IF(BE82=0,0,INDEX(INDEX(LH_Data,0,LH_ColClose),BE82-1)*UnitFactor)))</f>
        <v/>
      </c>
      <c r="X82" s="17" t="str">
        <f aca="false">IF(AH82=0,"",(MAX(0,BA82-BN82)-MAX(0,BB82-BN82))*HoursPerDay)</f>
        <v/>
      </c>
      <c r="Y82" s="17" t="str">
        <f aca="false">IF(AH82=0,"",IF(NOT(LH_Ready),"",IF(BD82=0,N82,IF(PFYDate&lt;$F82,N82-N(T82)-N(U82),X82-N(U82)))))</f>
        <v/>
      </c>
      <c r="Z82" s="16" t="str">
        <f aca="false">IF(OR(AH82=0,Y82=""),"",IF(Y82&gt;0,"Yes","No"))</f>
        <v/>
      </c>
      <c r="AA82" s="16" t="str">
        <f aca="false">IF(AH82=0,IF(LEN($A82&amp;$B82)=0,"","FIX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month")&amp;IF(BD82=0,";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EH)",""),IF(AT82="None",R82,"Not yet - first day on "&amp;TEXT(S82,"dd/mm/yyyy")))))))))</f>
        <v/>
      </c>
      <c r="AB82" s="17" t="str">
        <f aca="false">IF(OR(AH82=0,T82=""),"",MAX(0,BB82-BN82)*HoursPerDay-T82)</f>
        <v/>
      </c>
      <c r="AC82" s="16" t="str">
        <f aca="false">IF(AH82=0,"",BD82)</f>
        <v/>
      </c>
      <c r="AD82" s="16" t="str">
        <f aca="false">IF(AH82=0,"",TRIM(IF(OR(ISTEXT($F82),ISTEXT($H82),ISTEXT($I82),ISTEXT($G82),ISTEXT($J82),ISTEXT($D82)),"A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J82&gt;=1,IF(AJ82&gt;=3,AP82,IF(AJ82=2,AO82,AN82))&lt;&gt;IF($C82="","",IF(OR(ISNUMBER(SEARCH("full",$C82)),UPPER(TRIM($C82))="FT",UPPER(TRIM($C82))="FTE"),"Full-Time",IF(OR(ISNUMBER(SEARCH("part",$C82)),UPPER(TRIM($C82))="PT",UPPER(TRIM($C82))="PTE"),"Part-Time",IF(OR(ISNUMBER(SEARCH("cas",$C82)),UPPER(TRIM($C82))="CAS"),"Casual","Unknown"))))),"EmploymentType does not match latest start date ("&amp;IF(AJ82&gt;=3,AP82,IF(AJ82=2,AO82,AN82))&amp;"). ","")&amp;IF(AND(AJ82&gt;=1,AK82&lt;&gt;$F82),"Earliest type date should equal StartDate. ","")&amp;IF(AND(AJ82&gt;=2,AK82=AL82),"Two types start on the same date. ","")&amp;IF(AND(OR(ISNUMBER(SEARCH("part",$C82)),UPPER(TRIM($C82))="PT",UPPER(TRIM($C82))="PTE"),$P82=""),"Part-time: enter PT Hrs/Week (blank = 24+). ","")))</f>
        <v/>
      </c>
      <c r="AE82" s="17" t="str">
        <f aca="false">IF(AH82=0,"",O82-MAX(0,BI82-BN82))</f>
        <v/>
      </c>
      <c r="AF82" s="14" t="str">
        <f aca="false">IF(OR(AH82=0,AE82="",N(AE82)=0,BJ82=""),"",EDATE(AI82,BJ82))</f>
        <v/>
      </c>
      <c r="AG82" s="12"/>
      <c r="AH82" s="16" t="n">
        <f aca="false">IF(OR(LEN($A82&amp;$B82)=0,$F82=""),0,1)</f>
        <v>0</v>
      </c>
      <c r="AI82" s="14" t="str">
        <f aca="false">IF(AH82=0,"",IF($J82&lt;&gt;"",$J82,IF(OR(CasualCounts="Yes",COUNT($G82:$I82)=0,COUNT($H82:$I82)=0),$F82,MIN($H82:$I82))))</f>
        <v/>
      </c>
      <c r="AJ82" s="16" t="str">
        <f aca="false">IF(AH82=0,"",COUNT($G82:$I82))</f>
        <v/>
      </c>
      <c r="AK82" s="14" t="str">
        <f aca="false">IF(AH82=0,"",IFERROR(SMALL($G82:$I82,1),""))</f>
        <v/>
      </c>
      <c r="AL82" s="14" t="str">
        <f aca="false">IF(AH82=0,"",IFERROR(SMALL($G82:$I82,2),""))</f>
        <v/>
      </c>
      <c r="AM82" s="14" t="str">
        <f aca="false">IF(AH82=0,"",IFERROR(SMALL($G82:$I82,3),""))</f>
        <v/>
      </c>
      <c r="AN82" s="16" t="str">
        <f aca="false">IF(AH82=0,"",IF(AK82="","",IF(AK82=$H82,"Part-Time",IF(AK82=$I82,"Full-Time","Casual"))))</f>
        <v/>
      </c>
      <c r="AO82" s="16" t="str">
        <f aca="false">IF(AH82=0,"",IF(AL82="","",IF(AL82=$H82,"Part-Time",IF(AL82=$I82,"Full-Time","Casual"))))</f>
        <v/>
      </c>
      <c r="AP82" s="16" t="str">
        <f aca="false">IF(AH82=0,"",IF(AM82="","",IF(AM82=$H82,"Part-Time",IF(AM82=$I82,"Full-Time","Casual"))))</f>
        <v/>
      </c>
      <c r="AQ82" s="16" t="str">
        <f aca="false">IF(AH82=0,"",IF(AJ82=0,IF(OR(ISNUMBER(SEARCH("full",$C82)),UPPER(TRIM($C82))="FT",UPPER(TRIM($C82))="FTE"),"FT",IF(AND(OR(ISNUMBER(SEARCH("part",$C82)),UPPER(TRIM($C82))="PT",UPPER(TRIM($C82))="PTE"),OR($P82="",N($P82)&gt;=PT_MinHours)),"PT","None")),IF(OR(ISNUMBER(SEARCH("full",AN82)),UPPER(TRIM(AN82))="FT",UPPER(TRIM(AN82))="FTE"),"FT",IF(AND(OR(ISNUMBER(SEARCH("part",AN82)),UPPER(TRIM(AN82))="PT",UPPER(TRIM(AN82))="PTE"),OR($P82="",N($P82)&gt;=PT_MinHours)),"PT","None"))))</f>
        <v/>
      </c>
      <c r="AR82" s="16" t="str">
        <f aca="false">IF(AH82=0,"",IF(AJ82&lt;2,"",IF(OR(ISNUMBER(SEARCH("full",AO82)),UPPER(TRIM(AO82))="FT",UPPER(TRIM(AO82))="FTE"),"FT",IF(AND(OR(ISNUMBER(SEARCH("part",AO82)),UPPER(TRIM(AO82))="PT",UPPER(TRIM(AO82))="PTE"),OR($P82="",N($P82)&gt;=PT_MinHours)),"PT","None"))))</f>
        <v/>
      </c>
      <c r="AS82" s="16" t="str">
        <f aca="false">IF(AH82=0,"",IF(AJ82&lt;3,"",IF(OR(ISNUMBER(SEARCH("full",AP82)),UPPER(TRIM(AP82))="FT",UPPER(TRIM(AP82))="FTE"),"FT",IF(AND(OR(ISNUMBER(SEARCH("part",AP82)),UPPER(TRIM(AP82))="PT",UPPER(TRIM(AP82))="PTE"),OR($P82="",N($P82)&gt;=PT_MinHours)),"PT","None"))))</f>
        <v/>
      </c>
      <c r="AT82" s="16" t="str">
        <f aca="false">IF(AH82=0,"",IF(AND(AJ82&gt;=3,AM82&lt;=AsOfDate),AS82,IF(AND(AJ82&gt;=2,AL82&lt;=AsOfDate),AR82,AQ82)))</f>
        <v/>
      </c>
      <c r="AU82" s="16" t="str">
        <f aca="false">IF(AH82=0,"",IF(AsOfDate&lt;AI82,-1,12*(YEAR(AsOfDate)-YEAR(AI82))+MONTH(AsOfDate)-MONTH(AI82)-IF(DAY(AsOfDate)&lt;MIN(DAY(AI82),DAY(EOMONTH(AsOfDate,0))),1,0)))</f>
        <v/>
      </c>
      <c r="AV82" s="16" t="str">
        <f aca="false">IF(AH82=0,"",IF(OR(AJ82&lt;2,AL82&gt;AsOfDate),AU82,IF((AL82-1)&lt;AI82,-1,12*(YEAR((AL82-1))-YEAR(AI82))+MONTH((AL82-1))-MONTH(AI82)-IF(DAY((AL82-1))&lt;MIN(DAY(AI82),DAY(EOMONTH((AL82-1),0))),1,0))))</f>
        <v/>
      </c>
      <c r="AW82" s="16" t="str">
        <f aca="false">IF(AH82=0,"",IF(OR(AJ82&lt;3,AM82&gt;AsOfDate),AU82,IF((AM82-1)&lt;AI82,-1,12*(YEAR((AM82-1))-YEAR(AI82))+MONTH((AM82-1))-MONTH(AI82)-IF(DAY((AM82-1))&lt;MIN(DAY(AI82),DAY(EOMONTH((AM82-1),0))),1,0))))</f>
        <v/>
      </c>
      <c r="AX82" s="16" t="str">
        <f aca="false">IF(AH82=0,"",IF(PFYDate&lt;AI82,-1,12*(YEAR(PFYDate)-YEAR(AI82))+MONTH(PFYDate)-MONTH(AI82)-IF(DAY(PFYDate)&lt;MIN(DAY(AI82),DAY(EOMONTH(PFYDate,0))),1,0)))</f>
        <v/>
      </c>
      <c r="AY82" s="16" t="str">
        <f aca="false">IF(AH82=0,"",IF(OR(AJ82&lt;2,AL82&gt;PFYDate),AX82,IF((AL82-1)&lt;AI82,-1,12*(YEAR((AL82-1))-YEAR(AI82))+MONTH((AL82-1))-MONTH(AI82)-IF(DAY((AL82-1))&lt;MIN(DAY(AI82),DAY(EOMONTH((AL82-1),0))),1,0))))</f>
        <v/>
      </c>
      <c r="AZ82" s="16" t="str">
        <f aca="false">IF(AH82=0,"",IF(OR(AJ82&lt;3,AM82&gt;PFYDate),AX82,IF((AM82-1)&lt;AI82,-1,12*(YEAR((AM82-1))-YEAR(AI82))+MONTH((AM82-1))-MONTH(AI82)-IF(DAY((AM82-1))&lt;MIN(DAY(AI82),DAY(EOMONTH((AM82-1),0))),1,0))))</f>
        <v/>
      </c>
      <c r="BA82" s="16" t="str">
        <f aca="false">IF(AH82=0,"",IF(AQ82="FT",IF(AV82&lt;FT_First,0,IF(AV82&lt;FT_Y5,1+INT((AV82-FT_First)/FT_Int1),FT_PreY5+FT_PerYear*INT((AV82-FT_Y5)/12)+FT_AnnivDays+INT(MOD(AV82-FT_Y5,12)/FT_Int2)-IF(EDATE(AI82,FT_Y5)&lt;PolicyDate,FT_AnnivDays-1,0))),IF(AQ82="PT",IF(AV82&lt;PT_First,0,1+INT((AV82-PT_First)/PT_Int)),0))+IF(AND(AJ82&gt;=2,AL82&lt;=AsOfDate),IF(AR82="FT",IF(AW82&lt;FT_First,0,IF(AW82&lt;FT_Y5,1+INT((AW82-FT_First)/FT_Int1),FT_PreY5+FT_PerYear*INT((AW82-FT_Y5)/12)+FT_AnnivDays+INT(MOD(AW82-FT_Y5,12)/FT_Int2)-IF(EDATE(AI82,FT_Y5)&lt;PolicyDate,FT_AnnivDays-1,0))),IF(AR82="PT",IF(AW82&lt;PT_First,0,1+INT((AW82-PT_First)/PT_Int)),0))-IF(AR82="FT",IF(AV82&lt;FT_First,0,IF(AV82&lt;FT_Y5,1+INT((AV82-FT_First)/FT_Int1),FT_PreY5+FT_PerYear*INT((AV82-FT_Y5)/12)+FT_AnnivDays+INT(MOD(AV82-FT_Y5,12)/FT_Int2)-IF(EDATE(AI82,FT_Y5)&lt;PolicyDate,FT_AnnivDays-1,0))),IF(AR82="PT",IF(AV82&lt;PT_First,0,1+INT((AV82-PT_First)/PT_Int)),0)),0)+IF(AND(AJ82&gt;=3,AM82&lt;=AsOfDate),IF(AS82="FT",IF(AU82&lt;FT_First,0,IF(AU82&lt;FT_Y5,1+INT((AU82-FT_First)/FT_Int1),FT_PreY5+FT_PerYear*INT((AU82-FT_Y5)/12)+FT_AnnivDays+INT(MOD(AU82-FT_Y5,12)/FT_Int2)-IF(EDATE(AI82,FT_Y5)&lt;PolicyDate,FT_AnnivDays-1,0))),IF(AS82="PT",IF(AU82&lt;PT_First,0,1+INT((AU82-PT_First)/PT_Int)),0))-IF(AS82="FT",IF(AW82&lt;FT_First,0,IF(AW82&lt;FT_Y5,1+INT((AW82-FT_First)/FT_Int1),FT_PreY5+FT_PerYear*INT((AW82-FT_Y5)/12)+FT_AnnivDays+INT(MOD(AW82-FT_Y5,12)/FT_Int2)-IF(EDATE(AI82,FT_Y5)&lt;PolicyDate,FT_AnnivDays-1,0))),IF(AS82="PT",IF(AW82&lt;PT_First,0,1+INT((AW82-PT_First)/PT_Int)),0)),0))</f>
        <v/>
      </c>
      <c r="BB82" s="16" t="str">
        <f aca="false">IF(AH82=0,"",IF(AQ82="FT",IF(AY82&lt;FT_First,0,IF(AY82&lt;FT_Y5,1+INT((AY82-FT_First)/FT_Int1),FT_PreY5+FT_PerYear*INT((AY82-FT_Y5)/12)+FT_AnnivDays+INT(MOD(AY82-FT_Y5,12)/FT_Int2)-IF(EDATE(AI82,FT_Y5)&lt;PolicyDate,FT_AnnivDays-1,0))),IF(AQ82="PT",IF(AY82&lt;PT_First,0,1+INT((AY82-PT_First)/PT_Int)),0))+IF(AND(AJ82&gt;=2,AL82&lt;=PFYDate),IF(AR82="FT",IF(AZ82&lt;FT_First,0,IF(AZ82&lt;FT_Y5,1+INT((AZ82-FT_First)/FT_Int1),FT_PreY5+FT_PerYear*INT((AZ82-FT_Y5)/12)+FT_AnnivDays+INT(MOD(AZ82-FT_Y5,12)/FT_Int2)-IF(EDATE(AI82,FT_Y5)&lt;PolicyDate,FT_AnnivDays-1,0))),IF(AR82="PT",IF(AZ82&lt;PT_First,0,1+INT((AZ82-PT_First)/PT_Int)),0))-IF(AR82="FT",IF(AY82&lt;FT_First,0,IF(AY82&lt;FT_Y5,1+INT((AY82-FT_First)/FT_Int1),FT_PreY5+FT_PerYear*INT((AY82-FT_Y5)/12)+FT_AnnivDays+INT(MOD(AY82-FT_Y5,12)/FT_Int2)-IF(EDATE(AI82,FT_Y5)&lt;PolicyDate,FT_AnnivDays-1,0))),IF(AR82="PT",IF(AY82&lt;PT_First,0,1+INT((AY82-PT_First)/PT_Int)),0)),0)+IF(AND(AJ82&gt;=3,AM82&lt;=PFYDate),IF(AS82="FT",IF(AX82&lt;FT_First,0,IF(AX82&lt;FT_Y5,1+INT((AX82-FT_First)/FT_Int1),FT_PreY5+FT_PerYear*INT((AX82-FT_Y5)/12)+FT_AnnivDays+INT(MOD(AX82-FT_Y5,12)/FT_Int2)-IF(EDATE(AI82,FT_Y5)&lt;PolicyDate,FT_AnnivDays-1,0))),IF(AS82="PT",IF(AX82&lt;PT_First,0,1+INT((AX82-PT_First)/PT_Int)),0))-IF(AS82="FT",IF(AZ82&lt;FT_First,0,IF(AZ82&lt;FT_Y5,1+INT((AZ82-FT_First)/FT_Int1),FT_PreY5+FT_PerYear*INT((AZ82-FT_Y5)/12)+FT_AnnivDays+INT(MOD(AZ82-FT_Y5,12)/FT_Int2)-IF(EDATE(AI82,FT_Y5)&lt;PolicyDate,FT_AnnivDays-1,0))),IF(AS82="PT",IF(AZ82&lt;PT_First,0,1+INT((AZ82-PT_First)/PT_Int)),0)),0))</f>
        <v/>
      </c>
      <c r="BC82" s="16" t="str">
        <f aca="false">IF(AH82=0,"",IF(AT82="FT",IF(AU82&lt;FT_First,FT_First,IF(AU82&lt;FT_Y5,MIN(FT_Y5,FT_First+FT_Int1*(INT((AU82-FT_First)/FT_Int1)+1)),FT_Y5+12*INT((AU82-FT_Y5)/12)+FT_Int2*(INT(MOD(AU82-FT_Y5,12)/FT_Int2)+1))),IF(AT82="PT",IF(AU82&lt;PT_First,PT_First,PT_First+PT_Int*(INT((AU82-PT_First)/PT_Int)+1)),"")))</f>
        <v/>
      </c>
      <c r="BD82" s="16" t="str">
        <f aca="false">IF(AH82=0,"",IF(NOT(LH_Ready),0,COUNTIFS(INDEX(LH_Data,0,LH_ColFirst),$A82,INDEX(LH_Data,0,LH_ColSur),$B82,INDEX(LH_Data,0,LH_ColCat),BonusCat)))</f>
        <v/>
      </c>
      <c r="BE82" s="16" t="str">
        <f aca="false">IF(AH82=0,"",IF(OR(NOT(LH_Ready),BD82=0),0,SUMPRODUCT(MAX((INDEX(LH_Data,0,LH_ColFirst)=$A82)*(INDEX(LH_Data,0,LH_ColSur)=$B82)*(INDEX(LH_Data,0,LH_ColCat)=BonusCat)*ROW(LH_Data)))))</f>
        <v/>
      </c>
      <c r="BF82" s="16" t="str">
        <f aca="false">IF(AH82=0,"",IF(EOMONTH(AsOfDate,-1)&lt;AI82,-1,12*(YEAR(EOMONTH(AsOfDate,-1))-YEAR(AI82))+MONTH(EOMONTH(AsOfDate,-1))-MONTH(AI82)-IF(DAY(EOMONTH(AsOfDate,-1))&lt;MIN(DAY(AI82),DAY(EOMONTH(EOMONTH(AsOfDate,-1),0))),1,0)))</f>
        <v/>
      </c>
      <c r="BG82" s="16" t="str">
        <f aca="false">IF(AH82=0,"",IF(OR(AJ82&lt;2,AL82&gt;EOMONTH(AsOfDate,-1)),BF82,IF((AL82-1)&lt;AI82,-1,12*(YEAR((AL82-1))-YEAR(AI82))+MONTH((AL82-1))-MONTH(AI82)-IF(DAY((AL82-1))&lt;MIN(DAY(AI82),DAY(EOMONTH((AL82-1),0))),1,0))))</f>
        <v/>
      </c>
      <c r="BH82" s="16" t="str">
        <f aca="false">IF(AH82=0,"",IF(OR(AJ82&lt;3,AM82&gt;EOMONTH(AsOfDate,-1)),BF82,IF((AM82-1)&lt;AI82,-1,12*(YEAR((AM82-1))-YEAR(AI82))+MONTH((AM82-1))-MONTH(AI82)-IF(DAY((AM82-1))&lt;MIN(DAY(AI82),DAY(EOMONTH((AM82-1),0))),1,0))))</f>
        <v/>
      </c>
      <c r="BI82" s="16" t="str">
        <f aca="false">IF(AH82=0,"",IF(AQ82="FT",IF(BG82&lt;FT_First,0,IF(BG82&lt;FT_Y5,1+INT((BG82-FT_First)/FT_Int1),FT_PreY5+FT_PerYear*INT((BG82-FT_Y5)/12)+FT_AnnivDays+INT(MOD(BG82-FT_Y5,12)/FT_Int2)-IF(EDATE(AI82,FT_Y5)&lt;PolicyDate,FT_AnnivDays-1,0))),IF(AQ82="PT",IF(BG82&lt;PT_First,0,1+INT((BG82-PT_First)/PT_Int)),0))+IF(AND(AJ82&gt;=2,AL82&lt;=EOMONTH(AsOfDate,-1)),IF(AR82="FT",IF(BH82&lt;FT_First,0,IF(BH82&lt;FT_Y5,1+INT((BH82-FT_First)/FT_Int1),FT_PreY5+FT_PerYear*INT((BH82-FT_Y5)/12)+FT_AnnivDays+INT(MOD(BH82-FT_Y5,12)/FT_Int2)-IF(EDATE(AI82,FT_Y5)&lt;PolicyDate,FT_AnnivDays-1,0))),IF(AR82="PT",IF(BH82&lt;PT_First,0,1+INT((BH82-PT_First)/PT_Int)),0))-IF(AR82="FT",IF(BG82&lt;FT_First,0,IF(BG82&lt;FT_Y5,1+INT((BG82-FT_First)/FT_Int1),FT_PreY5+FT_PerYear*INT((BG82-FT_Y5)/12)+FT_AnnivDays+INT(MOD(BG82-FT_Y5,12)/FT_Int2)-IF(EDATE(AI82,FT_Y5)&lt;PolicyDate,FT_AnnivDays-1,0))),IF(AR82="PT",IF(BG82&lt;PT_First,0,1+INT((BG82-PT_First)/PT_Int)),0)),0)+IF(AND(AJ82&gt;=3,AM82&lt;=EOMONTH(AsOfDate,-1)),IF(AS82="FT",IF(BF82&lt;FT_First,0,IF(BF82&lt;FT_Y5,1+INT((BF82-FT_First)/FT_Int1),FT_PreY5+FT_PerYear*INT((BF82-FT_Y5)/12)+FT_AnnivDays+INT(MOD(BF82-FT_Y5,12)/FT_Int2)-IF(EDATE(AI82,FT_Y5)&lt;PolicyDate,FT_AnnivDays-1,0))),IF(AS82="PT",IF(BF82&lt;PT_First,0,1+INT((BF82-PT_First)/PT_Int)),0))-IF(AS82="FT",IF(BH82&lt;FT_First,0,IF(BH82&lt;FT_Y5,1+INT((BH82-FT_First)/FT_Int1),FT_PreY5+FT_PerYear*INT((BH82-FT_Y5)/12)+FT_AnnivDays+INT(MOD(BH82-FT_Y5,12)/FT_Int2)-IF(EDATE(AI82,FT_Y5)&lt;PolicyDate,FT_AnnivDays-1,0))),IF(AS82="PT",IF(BH82&lt;PT_First,0,1+INT((BH82-PT_First)/PT_Int)),0)),0))</f>
        <v/>
      </c>
      <c r="BJ82" s="16" t="str">
        <f aca="false">IF(AH82=0,"",IF(AT82="FT",IF(AU82&lt;FT_First,"",IF(AU82&lt;FT_Y5,FT_First+FT_Int1*INT((AU82-FT_First)/FT_Int1),FT_Y5+FT_Int2*INT((AU82-FT_Y5)/FT_Int2))),IF(AT82="PT",IF(AU82&lt;PT_First,"",PT_First+PT_Int*INT((AU82-PT_First)/PT_Int)),"")))</f>
        <v/>
      </c>
      <c r="BK82" s="16" t="str">
        <f aca="false">IF(AH82=0,"",IF((SchemeStart-1)&lt;AI82,-1,12*(YEAR((SchemeStart-1))-YEAR(AI82))+MONTH((SchemeStart-1))-MONTH(AI82)-IF(DAY((SchemeStart-1))&lt;MIN(DAY(AI82),DAY(EOMONTH((SchemeStart-1),0))),1,0)))</f>
        <v/>
      </c>
      <c r="BL82" s="16" t="str">
        <f aca="false">IF(AH82=0,"",IF(OR(AJ82&lt;2,AL82&gt;(SchemeStart-1)),BK82,IF((AL82-1)&lt;AI82,-1,12*(YEAR((AL82-1))-YEAR(AI82))+MONTH((AL82-1))-MONTH(AI82)-IF(DAY((AL82-1))&lt;MIN(DAY(AI82),DAY(EOMONTH((AL82-1),0))),1,0))))</f>
        <v/>
      </c>
      <c r="BM82" s="16" t="str">
        <f aca="false">IF(AH82=0,"",IF(OR(AJ82&lt;3,AM82&gt;(SchemeStart-1)),BK82,IF((AM82-1)&lt;AI82,-1,12*(YEAR((AM82-1))-YEAR(AI82))+MONTH((AM82-1))-MONTH(AI82)-IF(DAY((AM82-1))&lt;MIN(DAY(AI82),DAY(EOMONTH((AM82-1),0))),1,0))))</f>
        <v/>
      </c>
      <c r="BN82" s="16" t="str">
        <f aca="false">IF(AH82=0,"",IF(AQ82="FT",IF(BL82&lt;FT_First,0,IF(BL82&lt;FT_Y5,1+INT((BL82-FT_First)/FT_Int1),FT_PreY5+FT_PerYear*INT((BL82-FT_Y5)/12)+FT_AnnivDays+INT(MOD(BL82-FT_Y5,12)/FT_Int2)-IF(EDATE(AI82,FT_Y5)&lt;PolicyDate,FT_AnnivDays-1,0))),IF(AQ82="PT",IF(BL82&lt;PT_First,0,1+INT((BL82-PT_First)/PT_Int)),0))+IF(AND(AJ82&gt;=2,AL82&lt;=(SchemeStart-1)),IF(AR82="FT",IF(BM82&lt;FT_First,0,IF(BM82&lt;FT_Y5,1+INT((BM82-FT_First)/FT_Int1),FT_PreY5+FT_PerYear*INT((BM82-FT_Y5)/12)+FT_AnnivDays+INT(MOD(BM82-FT_Y5,12)/FT_Int2)-IF(EDATE(AI82,FT_Y5)&lt;PolicyDate,FT_AnnivDays-1,0))),IF(AR82="PT",IF(BM82&lt;PT_First,0,1+INT((BM82-PT_First)/PT_Int)),0))-IF(AR82="FT",IF(BL82&lt;FT_First,0,IF(BL82&lt;FT_Y5,1+INT((BL82-FT_First)/FT_Int1),FT_PreY5+FT_PerYear*INT((BL82-FT_Y5)/12)+FT_AnnivDays+INT(MOD(BL82-FT_Y5,12)/FT_Int2)-IF(EDATE(AI82,FT_Y5)&lt;PolicyDate,FT_AnnivDays-1,0))),IF(AR82="PT",IF(BL82&lt;PT_First,0,1+INT((BL82-PT_First)/PT_Int)),0)),0)+IF(AND(AJ82&gt;=3,AM82&lt;=(SchemeStart-1)),IF(AS82="FT",IF(BK82&lt;FT_First,0,IF(BK82&lt;FT_Y5,1+INT((BK82-FT_First)/FT_Int1),FT_PreY5+FT_PerYear*INT((BK82-FT_Y5)/12)+FT_AnnivDays+INT(MOD(BK82-FT_Y5,12)/FT_Int2)-IF(EDATE(AI82,FT_Y5)&lt;PolicyDate,FT_AnnivDays-1,0))),IF(AS82="PT",IF(BK82&lt;PT_First,0,1+INT((BK82-PT_First)/PT_Int)),0))-IF(AS82="FT",IF(BM82&lt;FT_First,0,IF(BM82&lt;FT_Y5,1+INT((BM82-FT_First)/FT_Int1),FT_PreY5+FT_PerYear*INT((BM82-FT_Y5)/12)+FT_AnnivDays+INT(MOD(BM82-FT_Y5,12)/FT_Int2)-IF(EDATE(AI82,FT_Y5)&lt;PolicyDate,FT_AnnivDays-1,0))),IF(AS82="PT",IF(BM82&lt;PT_First,0,1+INT((BM82-PT_First)/PT_Int)),0)),0))</f>
        <v/>
      </c>
      <c r="BO82" s="0" t="str">
        <f aca="false">IF(LEN($A82&amp;$B82)=0,"",$A82&amp;" "&amp;$B82)</f>
        <v/>
      </c>
    </row>
    <row r="83" customFormat="false" ht="15" hidden="false" customHeight="false" outlineLevel="0" collapsed="false">
      <c r="A83" s="12"/>
      <c r="B83" s="12"/>
      <c r="C83" s="12"/>
      <c r="D83" s="13"/>
      <c r="E83" s="14" t="str">
        <f aca="false">IF(OR(AH83=0,$D83=""),"",DATE(YEAR(AsOfDate)+IF(DATE(YEAR(AsOfDate),MONTH($D83),DAY($D83))&lt;=AsOfDate,1,0),MONTH($D83),DAY($D83)))</f>
        <v/>
      </c>
      <c r="F83" s="13"/>
      <c r="G83" s="13"/>
      <c r="H83" s="13"/>
      <c r="I83" s="13"/>
      <c r="J83" s="13"/>
      <c r="K83" s="14" t="str">
        <f aca="false">IF(AH83=0,"",DATE(YEAR(AsOfDate)+IF(DATE(YEAR(AsOfDate),MONTH(AI83),DAY(AI83))&lt;=AsOfDate,1,0),MONTH(AI83),DAY(AI83)))</f>
        <v/>
      </c>
      <c r="L83" s="15" t="str">
        <f aca="false">IF(AH83=0,"",ROUND((AsOfDate-AI83)/365.25,1))</f>
        <v/>
      </c>
      <c r="M83" s="16" t="str">
        <f aca="false">IF(AH83=0,"",IF(AsOfDate&lt;AI83,"-",DATEDIF(AI83,AsOfDate,"y")&amp;"y "&amp;DATEDIF(AI83,AsOfDate,"ym")&amp;"m "&amp;DATEDIF(AI83,AsOfDate,"md")&amp;"d"))</f>
        <v/>
      </c>
      <c r="N83" s="17" t="str">
        <f aca="false">IF(AH83=0,"",O83*HoursPerDay)</f>
        <v/>
      </c>
      <c r="O83" s="17" t="str">
        <f aca="false">IF(AH83=0,"",MAX(0,BA83-BN83))</f>
        <v/>
      </c>
      <c r="P83" s="18"/>
      <c r="Q83" s="16" t="str">
        <f aca="false">IF(AH83=0,"",IF(AJ83&lt;2,"",AN83&amp;" to "&amp;AO83&amp;" on "&amp;TEXT(AL83,"dd/mm/yyyy")&amp;IF(AL83&gt;AsOfDate," (future)",IF(AQ83=AR83,"",IF(AR83="None"," - STOPPED accruing",IF(AQ83="None"," - commencement for Bonus Leave"," - pathway changed"))))&amp;IF(AJ83&lt;3,"","; "&amp;AO83&amp;" to "&amp;AP83&amp;" on "&amp;TEXT(AM83,"dd/mm/yyyy")&amp;IF(AM83&gt;AsOfDate," (future)",IF(AR83=AS83,"",IF(AS83="None"," - STOPPED accruing",IF(AR83="None"," - commencement for Bonus Leave"," - pathway changed")))))))</f>
        <v/>
      </c>
      <c r="R83" s="16" t="str">
        <f aca="false">IF(AH83=0,"",IF(AT83="None",IF(O83&gt;0,"No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IF(AH83=0,"",IF(AT83="None","",EDATE(AI83,BC83)))</f>
        <v/>
      </c>
      <c r="T83" s="17" t="str">
        <f aca="false">IF(AH83=0,"",IF(NOT(LH_Ready),"",IF(AI83&gt;PFYDate,0,IF(LH_ColPeriod=0,W83-U83+V83,SUMIFS(INDEX(LH_Data,0,LH_ColAcc),INDEX(LH_Data,0,LH_ColFirst),$A83,INDEX(LH_Data,0,LH_ColSur),$B83,INDEX(LH_Data,0,LH_ColCat),BonusCat,INDEX(LH_Data,0,LH_ColPeriod),LH_OpenLabel)*UnitFactor))))</f>
        <v/>
      </c>
      <c r="U83" s="17" t="str">
        <f aca="false">IF(AH83=0,"",IF(NOT(LH_Ready),"",SUMIFS(INDEX(LH_Data,0,LH_ColAcc),INDEX(LH_Data,0,LH_ColFirst),$A83,INDEX(LH_Data,0,LH_ColSur),$B83,INDEX(LH_Data,0,LH_ColCat),BonusCat,INDEX(LH_Data,0,LH_ColStart),"&gt;="&amp;AI83)*UnitFactor))</f>
        <v/>
      </c>
      <c r="V83" s="17" t="str">
        <f aca="false">IF(AH83=0,"",IF(NOT(LH_Ready),"",SUMIFS(INDEX(LH_Data,0,LH_ColTaken),INDEX(LH_Data,0,LH_ColFirst),$A83,INDEX(LH_Data,0,LH_ColSur),$B83,INDEX(LH_Data,0,LH_ColCat),BonusCat,INDEX(LH_Data,0,LH_ColStart),"&gt;="&amp;AI83)*UnitFactor))</f>
        <v/>
      </c>
      <c r="W83" s="17" t="str">
        <f aca="false">IF(AH83=0,"",IF(NOT(LH_Ready),"",IF(BE83=0,0,INDEX(INDEX(LH_Data,0,LH_ColClose),BE83-1)*UnitFactor)))</f>
        <v/>
      </c>
      <c r="X83" s="17" t="str">
        <f aca="false">IF(AH83=0,"",(MAX(0,BA83-BN83)-MAX(0,BB83-BN83))*HoursPerDay)</f>
        <v/>
      </c>
      <c r="Y83" s="17" t="str">
        <f aca="false">IF(AH83=0,"",IF(NOT(LH_Ready),"",IF(BD83=0,N83,IF(PFYDate&lt;$F83,N83-N(T83)-N(U83),X83-N(U83)))))</f>
        <v/>
      </c>
      <c r="Z83" s="16" t="str">
        <f aca="false">IF(OR(AH83=0,Y83=""),"",IF(Y83&gt;0,"Yes","No"))</f>
        <v/>
      </c>
      <c r="AA83" s="16" t="str">
        <f aca="false">IF(AH83=0,IF(LEN($A83&amp;$B83)=0,"","FIX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month")&amp;IF(BD83=0,";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EH)",""),IF(AT83="None",R83,"Not yet - first day on "&amp;TEXT(S83,"dd/mm/yyyy")))))))))</f>
        <v/>
      </c>
      <c r="AB83" s="17" t="str">
        <f aca="false">IF(OR(AH83=0,T83=""),"",MAX(0,BB83-BN83)*HoursPerDay-T83)</f>
        <v/>
      </c>
      <c r="AC83" s="16" t="str">
        <f aca="false">IF(AH83=0,"",BD83)</f>
        <v/>
      </c>
      <c r="AD83" s="16" t="str">
        <f aca="false">IF(AH83=0,"",TRIM(IF(OR(ISTEXT($F83),ISTEXT($H83),ISTEXT($I83),ISTEXT($G83),ISTEXT($J83),ISTEXT($D83)),"A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J83&gt;=1,IF(AJ83&gt;=3,AP83,IF(AJ83=2,AO83,AN83))&lt;&gt;IF($C83="","",IF(OR(ISNUMBER(SEARCH("full",$C83)),UPPER(TRIM($C83))="FT",UPPER(TRIM($C83))="FTE"),"Full-Time",IF(OR(ISNUMBER(SEARCH("part",$C83)),UPPER(TRIM($C83))="PT",UPPER(TRIM($C83))="PTE"),"Part-Time",IF(OR(ISNUMBER(SEARCH("cas",$C83)),UPPER(TRIM($C83))="CAS"),"Casual","Unknown"))))),"EmploymentType does not match latest start date ("&amp;IF(AJ83&gt;=3,AP83,IF(AJ83=2,AO83,AN83))&amp;"). ","")&amp;IF(AND(AJ83&gt;=1,AK83&lt;&gt;$F83),"Earliest type date should equal StartDate. ","")&amp;IF(AND(AJ83&gt;=2,AK83=AL83),"Two types start on the same date. ","")&amp;IF(AND(OR(ISNUMBER(SEARCH("part",$C83)),UPPER(TRIM($C83))="PT",UPPER(TRIM($C83))="PTE"),$P83=""),"Part-time: enter PT Hrs/Week (blank = 24+). ","")))</f>
        <v/>
      </c>
      <c r="AE83" s="17" t="str">
        <f aca="false">IF(AH83=0,"",O83-MAX(0,BI83-BN83))</f>
        <v/>
      </c>
      <c r="AF83" s="14" t="str">
        <f aca="false">IF(OR(AH83=0,AE83="",N(AE83)=0,BJ83=""),"",EDATE(AI83,BJ83))</f>
        <v/>
      </c>
      <c r="AG83" s="12"/>
      <c r="AH83" s="16" t="n">
        <f aca="false">IF(OR(LEN($A83&amp;$B83)=0,$F83=""),0,1)</f>
        <v>0</v>
      </c>
      <c r="AI83" s="14" t="str">
        <f aca="false">IF(AH83=0,"",IF($J83&lt;&gt;"",$J83,IF(OR(CasualCounts="Yes",COUNT($G83:$I83)=0,COUNT($H83:$I83)=0),$F83,MIN($H83:$I83))))</f>
        <v/>
      </c>
      <c r="AJ83" s="16" t="str">
        <f aca="false">IF(AH83=0,"",COUNT($G83:$I83))</f>
        <v/>
      </c>
      <c r="AK83" s="14" t="str">
        <f aca="false">IF(AH83=0,"",IFERROR(SMALL($G83:$I83,1),""))</f>
        <v/>
      </c>
      <c r="AL83" s="14" t="str">
        <f aca="false">IF(AH83=0,"",IFERROR(SMALL($G83:$I83,2),""))</f>
        <v/>
      </c>
      <c r="AM83" s="14" t="str">
        <f aca="false">IF(AH83=0,"",IFERROR(SMALL($G83:$I83,3),""))</f>
        <v/>
      </c>
      <c r="AN83" s="16" t="str">
        <f aca="false">IF(AH83=0,"",IF(AK83="","",IF(AK83=$H83,"Part-Time",IF(AK83=$I83,"Full-Time","Casual"))))</f>
        <v/>
      </c>
      <c r="AO83" s="16" t="str">
        <f aca="false">IF(AH83=0,"",IF(AL83="","",IF(AL83=$H83,"Part-Time",IF(AL83=$I83,"Full-Time","Casual"))))</f>
        <v/>
      </c>
      <c r="AP83" s="16" t="str">
        <f aca="false">IF(AH83=0,"",IF(AM83="","",IF(AM83=$H83,"Part-Time",IF(AM83=$I83,"Full-Time","Casual"))))</f>
        <v/>
      </c>
      <c r="AQ83" s="16" t="str">
        <f aca="false">IF(AH83=0,"",IF(AJ83=0,IF(OR(ISNUMBER(SEARCH("full",$C83)),UPPER(TRIM($C83))="FT",UPPER(TRIM($C83))="FTE"),"FT",IF(AND(OR(ISNUMBER(SEARCH("part",$C83)),UPPER(TRIM($C83))="PT",UPPER(TRIM($C83))="PTE"),OR($P83="",N($P83)&gt;=PT_MinHours)),"PT","None")),IF(OR(ISNUMBER(SEARCH("full",AN83)),UPPER(TRIM(AN83))="FT",UPPER(TRIM(AN83))="FTE"),"FT",IF(AND(OR(ISNUMBER(SEARCH("part",AN83)),UPPER(TRIM(AN83))="PT",UPPER(TRIM(AN83))="PTE"),OR($P83="",N($P83)&gt;=PT_MinHours)),"PT","None"))))</f>
        <v/>
      </c>
      <c r="AR83" s="16" t="str">
        <f aca="false">IF(AH83=0,"",IF(AJ83&lt;2,"",IF(OR(ISNUMBER(SEARCH("full",AO83)),UPPER(TRIM(AO83))="FT",UPPER(TRIM(AO83))="FTE"),"FT",IF(AND(OR(ISNUMBER(SEARCH("part",AO83)),UPPER(TRIM(AO83))="PT",UPPER(TRIM(AO83))="PTE"),OR($P83="",N($P83)&gt;=PT_MinHours)),"PT","None"))))</f>
        <v/>
      </c>
      <c r="AS83" s="16" t="str">
        <f aca="false">IF(AH83=0,"",IF(AJ83&lt;3,"",IF(OR(ISNUMBER(SEARCH("full",AP83)),UPPER(TRIM(AP83))="FT",UPPER(TRIM(AP83))="FTE"),"FT",IF(AND(OR(ISNUMBER(SEARCH("part",AP83)),UPPER(TRIM(AP83))="PT",UPPER(TRIM(AP83))="PTE"),OR($P83="",N($P83)&gt;=PT_MinHours)),"PT","None"))))</f>
        <v/>
      </c>
      <c r="AT83" s="16" t="str">
        <f aca="false">IF(AH83=0,"",IF(AND(AJ83&gt;=3,AM83&lt;=AsOfDate),AS83,IF(AND(AJ83&gt;=2,AL83&lt;=AsOfDate),AR83,AQ83)))</f>
        <v/>
      </c>
      <c r="AU83" s="16" t="str">
        <f aca="false">IF(AH83=0,"",IF(AsOfDate&lt;AI83,-1,12*(YEAR(AsOfDate)-YEAR(AI83))+MONTH(AsOfDate)-MONTH(AI83)-IF(DAY(AsOfDate)&lt;MIN(DAY(AI83),DAY(EOMONTH(AsOfDate,0))),1,0)))</f>
        <v/>
      </c>
      <c r="AV83" s="16" t="str">
        <f aca="false">IF(AH83=0,"",IF(OR(AJ83&lt;2,AL83&gt;AsOfDate),AU83,IF((AL83-1)&lt;AI83,-1,12*(YEAR((AL83-1))-YEAR(AI83))+MONTH((AL83-1))-MONTH(AI83)-IF(DAY((AL83-1))&lt;MIN(DAY(AI83),DAY(EOMONTH((AL83-1),0))),1,0))))</f>
        <v/>
      </c>
      <c r="AW83" s="16" t="str">
        <f aca="false">IF(AH83=0,"",IF(OR(AJ83&lt;3,AM83&gt;AsOfDate),AU83,IF((AM83-1)&lt;AI83,-1,12*(YEAR((AM83-1))-YEAR(AI83))+MONTH((AM83-1))-MONTH(AI83)-IF(DAY((AM83-1))&lt;MIN(DAY(AI83),DAY(EOMONTH((AM83-1),0))),1,0))))</f>
        <v/>
      </c>
      <c r="AX83" s="16" t="str">
        <f aca="false">IF(AH83=0,"",IF(PFYDate&lt;AI83,-1,12*(YEAR(PFYDate)-YEAR(AI83))+MONTH(PFYDate)-MONTH(AI83)-IF(DAY(PFYDate)&lt;MIN(DAY(AI83),DAY(EOMONTH(PFYDate,0))),1,0)))</f>
        <v/>
      </c>
      <c r="AY83" s="16" t="str">
        <f aca="false">IF(AH83=0,"",IF(OR(AJ83&lt;2,AL83&gt;PFYDate),AX83,IF((AL83-1)&lt;AI83,-1,12*(YEAR((AL83-1))-YEAR(AI83))+MONTH((AL83-1))-MONTH(AI83)-IF(DAY((AL83-1))&lt;MIN(DAY(AI83),DAY(EOMONTH((AL83-1),0))),1,0))))</f>
        <v/>
      </c>
      <c r="AZ83" s="16" t="str">
        <f aca="false">IF(AH83=0,"",IF(OR(AJ83&lt;3,AM83&gt;PFYDate),AX83,IF((AM83-1)&lt;AI83,-1,12*(YEAR((AM83-1))-YEAR(AI83))+MONTH((AM83-1))-MONTH(AI83)-IF(DAY((AM83-1))&lt;MIN(DAY(AI83),DAY(EOMONTH((AM83-1),0))),1,0))))</f>
        <v/>
      </c>
      <c r="BA83" s="16" t="str">
        <f aca="false">IF(AH83=0,"",IF(AQ83="FT",IF(AV83&lt;FT_First,0,IF(AV83&lt;FT_Y5,1+INT((AV83-FT_First)/FT_Int1),FT_PreY5+FT_PerYear*INT((AV83-FT_Y5)/12)+FT_AnnivDays+INT(MOD(AV83-FT_Y5,12)/FT_Int2)-IF(EDATE(AI83,FT_Y5)&lt;PolicyDate,FT_AnnivDays-1,0))),IF(AQ83="PT",IF(AV83&lt;PT_First,0,1+INT((AV83-PT_First)/PT_Int)),0))+IF(AND(AJ83&gt;=2,AL83&lt;=AsOfDate),IF(AR83="FT",IF(AW83&lt;FT_First,0,IF(AW83&lt;FT_Y5,1+INT((AW83-FT_First)/FT_Int1),FT_PreY5+FT_PerYear*INT((AW83-FT_Y5)/12)+FT_AnnivDays+INT(MOD(AW83-FT_Y5,12)/FT_Int2)-IF(EDATE(AI83,FT_Y5)&lt;PolicyDate,FT_AnnivDays-1,0))),IF(AR83="PT",IF(AW83&lt;PT_First,0,1+INT((AW83-PT_First)/PT_Int)),0))-IF(AR83="FT",IF(AV83&lt;FT_First,0,IF(AV83&lt;FT_Y5,1+INT((AV83-FT_First)/FT_Int1),FT_PreY5+FT_PerYear*INT((AV83-FT_Y5)/12)+FT_AnnivDays+INT(MOD(AV83-FT_Y5,12)/FT_Int2)-IF(EDATE(AI83,FT_Y5)&lt;PolicyDate,FT_AnnivDays-1,0))),IF(AR83="PT",IF(AV83&lt;PT_First,0,1+INT((AV83-PT_First)/PT_Int)),0)),0)+IF(AND(AJ83&gt;=3,AM83&lt;=AsOfDate),IF(AS83="FT",IF(AU83&lt;FT_First,0,IF(AU83&lt;FT_Y5,1+INT((AU83-FT_First)/FT_Int1),FT_PreY5+FT_PerYear*INT((AU83-FT_Y5)/12)+FT_AnnivDays+INT(MOD(AU83-FT_Y5,12)/FT_Int2)-IF(EDATE(AI83,FT_Y5)&lt;PolicyDate,FT_AnnivDays-1,0))),IF(AS83="PT",IF(AU83&lt;PT_First,0,1+INT((AU83-PT_First)/PT_Int)),0))-IF(AS83="FT",IF(AW83&lt;FT_First,0,IF(AW83&lt;FT_Y5,1+INT((AW83-FT_First)/FT_Int1),FT_PreY5+FT_PerYear*INT((AW83-FT_Y5)/12)+FT_AnnivDays+INT(MOD(AW83-FT_Y5,12)/FT_Int2)-IF(EDATE(AI83,FT_Y5)&lt;PolicyDate,FT_AnnivDays-1,0))),IF(AS83="PT",IF(AW83&lt;PT_First,0,1+INT((AW83-PT_First)/PT_Int)),0)),0))</f>
        <v/>
      </c>
      <c r="BB83" s="16" t="str">
        <f aca="false">IF(AH83=0,"",IF(AQ83="FT",IF(AY83&lt;FT_First,0,IF(AY83&lt;FT_Y5,1+INT((AY83-FT_First)/FT_Int1),FT_PreY5+FT_PerYear*INT((AY83-FT_Y5)/12)+FT_AnnivDays+INT(MOD(AY83-FT_Y5,12)/FT_Int2)-IF(EDATE(AI83,FT_Y5)&lt;PolicyDate,FT_AnnivDays-1,0))),IF(AQ83="PT",IF(AY83&lt;PT_First,0,1+INT((AY83-PT_First)/PT_Int)),0))+IF(AND(AJ83&gt;=2,AL83&lt;=PFYDate),IF(AR83="FT",IF(AZ83&lt;FT_First,0,IF(AZ83&lt;FT_Y5,1+INT((AZ83-FT_First)/FT_Int1),FT_PreY5+FT_PerYear*INT((AZ83-FT_Y5)/12)+FT_AnnivDays+INT(MOD(AZ83-FT_Y5,12)/FT_Int2)-IF(EDATE(AI83,FT_Y5)&lt;PolicyDate,FT_AnnivDays-1,0))),IF(AR83="PT",IF(AZ83&lt;PT_First,0,1+INT((AZ83-PT_First)/PT_Int)),0))-IF(AR83="FT",IF(AY83&lt;FT_First,0,IF(AY83&lt;FT_Y5,1+INT((AY83-FT_First)/FT_Int1),FT_PreY5+FT_PerYear*INT((AY83-FT_Y5)/12)+FT_AnnivDays+INT(MOD(AY83-FT_Y5,12)/FT_Int2)-IF(EDATE(AI83,FT_Y5)&lt;PolicyDate,FT_AnnivDays-1,0))),IF(AR83="PT",IF(AY83&lt;PT_First,0,1+INT((AY83-PT_First)/PT_Int)),0)),0)+IF(AND(AJ83&gt;=3,AM83&lt;=PFYDate),IF(AS83="FT",IF(AX83&lt;FT_First,0,IF(AX83&lt;FT_Y5,1+INT((AX83-FT_First)/FT_Int1),FT_PreY5+FT_PerYear*INT((AX83-FT_Y5)/12)+FT_AnnivDays+INT(MOD(AX83-FT_Y5,12)/FT_Int2)-IF(EDATE(AI83,FT_Y5)&lt;PolicyDate,FT_AnnivDays-1,0))),IF(AS83="PT",IF(AX83&lt;PT_First,0,1+INT((AX83-PT_First)/PT_Int)),0))-IF(AS83="FT",IF(AZ83&lt;FT_First,0,IF(AZ83&lt;FT_Y5,1+INT((AZ83-FT_First)/FT_Int1),FT_PreY5+FT_PerYear*INT((AZ83-FT_Y5)/12)+FT_AnnivDays+INT(MOD(AZ83-FT_Y5,12)/FT_Int2)-IF(EDATE(AI83,FT_Y5)&lt;PolicyDate,FT_AnnivDays-1,0))),IF(AS83="PT",IF(AZ83&lt;PT_First,0,1+INT((AZ83-PT_First)/PT_Int)),0)),0))</f>
        <v/>
      </c>
      <c r="BC83" s="16" t="str">
        <f aca="false">IF(AH83=0,"",IF(AT83="FT",IF(AU83&lt;FT_First,FT_First,IF(AU83&lt;FT_Y5,MIN(FT_Y5,FT_First+FT_Int1*(INT((AU83-FT_First)/FT_Int1)+1)),FT_Y5+12*INT((AU83-FT_Y5)/12)+FT_Int2*(INT(MOD(AU83-FT_Y5,12)/FT_Int2)+1))),IF(AT83="PT",IF(AU83&lt;PT_First,PT_First,PT_First+PT_Int*(INT((AU83-PT_First)/PT_Int)+1)),"")))</f>
        <v/>
      </c>
      <c r="BD83" s="16" t="str">
        <f aca="false">IF(AH83=0,"",IF(NOT(LH_Ready),0,COUNTIFS(INDEX(LH_Data,0,LH_ColFirst),$A83,INDEX(LH_Data,0,LH_ColSur),$B83,INDEX(LH_Data,0,LH_ColCat),BonusCat)))</f>
        <v/>
      </c>
      <c r="BE83" s="16" t="str">
        <f aca="false">IF(AH83=0,"",IF(OR(NOT(LH_Ready),BD83=0),0,SUMPRODUCT(MAX((INDEX(LH_Data,0,LH_ColFirst)=$A83)*(INDEX(LH_Data,0,LH_ColSur)=$B83)*(INDEX(LH_Data,0,LH_ColCat)=BonusCat)*ROW(LH_Data)))))</f>
        <v/>
      </c>
      <c r="BF83" s="16" t="str">
        <f aca="false">IF(AH83=0,"",IF(EOMONTH(AsOfDate,-1)&lt;AI83,-1,12*(YEAR(EOMONTH(AsOfDate,-1))-YEAR(AI83))+MONTH(EOMONTH(AsOfDate,-1))-MONTH(AI83)-IF(DAY(EOMONTH(AsOfDate,-1))&lt;MIN(DAY(AI83),DAY(EOMONTH(EOMONTH(AsOfDate,-1),0))),1,0)))</f>
        <v/>
      </c>
      <c r="BG83" s="16" t="str">
        <f aca="false">IF(AH83=0,"",IF(OR(AJ83&lt;2,AL83&gt;EOMONTH(AsOfDate,-1)),BF83,IF((AL83-1)&lt;AI83,-1,12*(YEAR((AL83-1))-YEAR(AI83))+MONTH((AL83-1))-MONTH(AI83)-IF(DAY((AL83-1))&lt;MIN(DAY(AI83),DAY(EOMONTH((AL83-1),0))),1,0))))</f>
        <v/>
      </c>
      <c r="BH83" s="16" t="str">
        <f aca="false">IF(AH83=0,"",IF(OR(AJ83&lt;3,AM83&gt;EOMONTH(AsOfDate,-1)),BF83,IF((AM83-1)&lt;AI83,-1,12*(YEAR((AM83-1))-YEAR(AI83))+MONTH((AM83-1))-MONTH(AI83)-IF(DAY((AM83-1))&lt;MIN(DAY(AI83),DAY(EOMONTH((AM83-1),0))),1,0))))</f>
        <v/>
      </c>
      <c r="BI83" s="16" t="str">
        <f aca="false">IF(AH83=0,"",IF(AQ83="FT",IF(BG83&lt;FT_First,0,IF(BG83&lt;FT_Y5,1+INT((BG83-FT_First)/FT_Int1),FT_PreY5+FT_PerYear*INT((BG83-FT_Y5)/12)+FT_AnnivDays+INT(MOD(BG83-FT_Y5,12)/FT_Int2)-IF(EDATE(AI83,FT_Y5)&lt;PolicyDate,FT_AnnivDays-1,0))),IF(AQ83="PT",IF(BG83&lt;PT_First,0,1+INT((BG83-PT_First)/PT_Int)),0))+IF(AND(AJ83&gt;=2,AL83&lt;=EOMONTH(AsOfDate,-1)),IF(AR83="FT",IF(BH83&lt;FT_First,0,IF(BH83&lt;FT_Y5,1+INT((BH83-FT_First)/FT_Int1),FT_PreY5+FT_PerYear*INT((BH83-FT_Y5)/12)+FT_AnnivDays+INT(MOD(BH83-FT_Y5,12)/FT_Int2)-IF(EDATE(AI83,FT_Y5)&lt;PolicyDate,FT_AnnivDays-1,0))),IF(AR83="PT",IF(BH83&lt;PT_First,0,1+INT((BH83-PT_First)/PT_Int)),0))-IF(AR83="FT",IF(BG83&lt;FT_First,0,IF(BG83&lt;FT_Y5,1+INT((BG83-FT_First)/FT_Int1),FT_PreY5+FT_PerYear*INT((BG83-FT_Y5)/12)+FT_AnnivDays+INT(MOD(BG83-FT_Y5,12)/FT_Int2)-IF(EDATE(AI83,FT_Y5)&lt;PolicyDate,FT_AnnivDays-1,0))),IF(AR83="PT",IF(BG83&lt;PT_First,0,1+INT((BG83-PT_First)/PT_Int)),0)),0)+IF(AND(AJ83&gt;=3,AM83&lt;=EOMONTH(AsOfDate,-1)),IF(AS83="FT",IF(BF83&lt;FT_First,0,IF(BF83&lt;FT_Y5,1+INT((BF83-FT_First)/FT_Int1),FT_PreY5+FT_PerYear*INT((BF83-FT_Y5)/12)+FT_AnnivDays+INT(MOD(BF83-FT_Y5,12)/FT_Int2)-IF(EDATE(AI83,FT_Y5)&lt;PolicyDate,FT_AnnivDays-1,0))),IF(AS83="PT",IF(BF83&lt;PT_First,0,1+INT((BF83-PT_First)/PT_Int)),0))-IF(AS83="FT",IF(BH83&lt;FT_First,0,IF(BH83&lt;FT_Y5,1+INT((BH83-FT_First)/FT_Int1),FT_PreY5+FT_PerYear*INT((BH83-FT_Y5)/12)+FT_AnnivDays+INT(MOD(BH83-FT_Y5,12)/FT_Int2)-IF(EDATE(AI83,FT_Y5)&lt;PolicyDate,FT_AnnivDays-1,0))),IF(AS83="PT",IF(BH83&lt;PT_First,0,1+INT((BH83-PT_First)/PT_Int)),0)),0))</f>
        <v/>
      </c>
      <c r="BJ83" s="16" t="str">
        <f aca="false">IF(AH83=0,"",IF(AT83="FT",IF(AU83&lt;FT_First,"",IF(AU83&lt;FT_Y5,FT_First+FT_Int1*INT((AU83-FT_First)/FT_Int1),FT_Y5+FT_Int2*INT((AU83-FT_Y5)/FT_Int2))),IF(AT83="PT",IF(AU83&lt;PT_First,"",PT_First+PT_Int*INT((AU83-PT_First)/PT_Int)),"")))</f>
        <v/>
      </c>
      <c r="BK83" s="16" t="str">
        <f aca="false">IF(AH83=0,"",IF((SchemeStart-1)&lt;AI83,-1,12*(YEAR((SchemeStart-1))-YEAR(AI83))+MONTH((SchemeStart-1))-MONTH(AI83)-IF(DAY((SchemeStart-1))&lt;MIN(DAY(AI83),DAY(EOMONTH((SchemeStart-1),0))),1,0)))</f>
        <v/>
      </c>
      <c r="BL83" s="16" t="str">
        <f aca="false">IF(AH83=0,"",IF(OR(AJ83&lt;2,AL83&gt;(SchemeStart-1)),BK83,IF((AL83-1)&lt;AI83,-1,12*(YEAR((AL83-1))-YEAR(AI83))+MONTH((AL83-1))-MONTH(AI83)-IF(DAY((AL83-1))&lt;MIN(DAY(AI83),DAY(EOMONTH((AL83-1),0))),1,0))))</f>
        <v/>
      </c>
      <c r="BM83" s="16" t="str">
        <f aca="false">IF(AH83=0,"",IF(OR(AJ83&lt;3,AM83&gt;(SchemeStart-1)),BK83,IF((AM83-1)&lt;AI83,-1,12*(YEAR((AM83-1))-YEAR(AI83))+MONTH((AM83-1))-MONTH(AI83)-IF(DAY((AM83-1))&lt;MIN(DAY(AI83),DAY(EOMONTH((AM83-1),0))),1,0))))</f>
        <v/>
      </c>
      <c r="BN83" s="16" t="str">
        <f aca="false">IF(AH83=0,"",IF(AQ83="FT",IF(BL83&lt;FT_First,0,IF(BL83&lt;FT_Y5,1+INT((BL83-FT_First)/FT_Int1),FT_PreY5+FT_PerYear*INT((BL83-FT_Y5)/12)+FT_AnnivDays+INT(MOD(BL83-FT_Y5,12)/FT_Int2)-IF(EDATE(AI83,FT_Y5)&lt;PolicyDate,FT_AnnivDays-1,0))),IF(AQ83="PT",IF(BL83&lt;PT_First,0,1+INT((BL83-PT_First)/PT_Int)),0))+IF(AND(AJ83&gt;=2,AL83&lt;=(SchemeStart-1)),IF(AR83="FT",IF(BM83&lt;FT_First,0,IF(BM83&lt;FT_Y5,1+INT((BM83-FT_First)/FT_Int1),FT_PreY5+FT_PerYear*INT((BM83-FT_Y5)/12)+FT_AnnivDays+INT(MOD(BM83-FT_Y5,12)/FT_Int2)-IF(EDATE(AI83,FT_Y5)&lt;PolicyDate,FT_AnnivDays-1,0))),IF(AR83="PT",IF(BM83&lt;PT_First,0,1+INT((BM83-PT_First)/PT_Int)),0))-IF(AR83="FT",IF(BL83&lt;FT_First,0,IF(BL83&lt;FT_Y5,1+INT((BL83-FT_First)/FT_Int1),FT_PreY5+FT_PerYear*INT((BL83-FT_Y5)/12)+FT_AnnivDays+INT(MOD(BL83-FT_Y5,12)/FT_Int2)-IF(EDATE(AI83,FT_Y5)&lt;PolicyDate,FT_AnnivDays-1,0))),IF(AR83="PT",IF(BL83&lt;PT_First,0,1+INT((BL83-PT_First)/PT_Int)),0)),0)+IF(AND(AJ83&gt;=3,AM83&lt;=(SchemeStart-1)),IF(AS83="FT",IF(BK83&lt;FT_First,0,IF(BK83&lt;FT_Y5,1+INT((BK83-FT_First)/FT_Int1),FT_PreY5+FT_PerYear*INT((BK83-FT_Y5)/12)+FT_AnnivDays+INT(MOD(BK83-FT_Y5,12)/FT_Int2)-IF(EDATE(AI83,FT_Y5)&lt;PolicyDate,FT_AnnivDays-1,0))),IF(AS83="PT",IF(BK83&lt;PT_First,0,1+INT((BK83-PT_First)/PT_Int)),0))-IF(AS83="FT",IF(BM83&lt;FT_First,0,IF(BM83&lt;FT_Y5,1+INT((BM83-FT_First)/FT_Int1),FT_PreY5+FT_PerYear*INT((BM83-FT_Y5)/12)+FT_AnnivDays+INT(MOD(BM83-FT_Y5,12)/FT_Int2)-IF(EDATE(AI83,FT_Y5)&lt;PolicyDate,FT_AnnivDays-1,0))),IF(AS83="PT",IF(BM83&lt;PT_First,0,1+INT((BM83-PT_First)/PT_Int)),0)),0))</f>
        <v/>
      </c>
      <c r="BO83" s="0" t="str">
        <f aca="false">IF(LEN($A83&amp;$B83)=0,"",$A83&amp;" "&amp;$B83)</f>
        <v/>
      </c>
    </row>
    <row r="84" customFormat="false" ht="15" hidden="false" customHeight="false" outlineLevel="0" collapsed="false">
      <c r="A84" s="12"/>
      <c r="B84" s="12"/>
      <c r="C84" s="12"/>
      <c r="D84" s="13"/>
      <c r="E84" s="14" t="str">
        <f aca="false">IF(OR(AH84=0,$D84=""),"",DATE(YEAR(AsOfDate)+IF(DATE(YEAR(AsOfDate),MONTH($D84),DAY($D84))&lt;=AsOfDate,1,0),MONTH($D84),DAY($D84)))</f>
        <v/>
      </c>
      <c r="F84" s="13"/>
      <c r="G84" s="13"/>
      <c r="H84" s="13"/>
      <c r="I84" s="13"/>
      <c r="J84" s="13"/>
      <c r="K84" s="14" t="str">
        <f aca="false">IF(AH84=0,"",DATE(YEAR(AsOfDate)+IF(DATE(YEAR(AsOfDate),MONTH(AI84),DAY(AI84))&lt;=AsOfDate,1,0),MONTH(AI84),DAY(AI84)))</f>
        <v/>
      </c>
      <c r="L84" s="15" t="str">
        <f aca="false">IF(AH84=0,"",ROUND((AsOfDate-AI84)/365.25,1))</f>
        <v/>
      </c>
      <c r="M84" s="16" t="str">
        <f aca="false">IF(AH84=0,"",IF(AsOfDate&lt;AI84,"-",DATEDIF(AI84,AsOfDate,"y")&amp;"y "&amp;DATEDIF(AI84,AsOfDate,"ym")&amp;"m "&amp;DATEDIF(AI84,AsOfDate,"md")&amp;"d"))</f>
        <v/>
      </c>
      <c r="N84" s="17" t="str">
        <f aca="false">IF(AH84=0,"",O84*HoursPerDay)</f>
        <v/>
      </c>
      <c r="O84" s="17" t="str">
        <f aca="false">IF(AH84=0,"",MAX(0,BA84-BN84))</f>
        <v/>
      </c>
      <c r="P84" s="18"/>
      <c r="Q84" s="16" t="str">
        <f aca="false">IF(AH84=0,"",IF(AJ84&lt;2,"",AN84&amp;" to "&amp;AO84&amp;" on "&amp;TEXT(AL84,"dd/mm/yyyy")&amp;IF(AL84&gt;AsOfDate," (future)",IF(AQ84=AR84,"",IF(AR84="None"," - STOPPED accruing",IF(AQ84="None"," - commencement for Bonus Leave"," - pathway changed"))))&amp;IF(AJ84&lt;3,"","; "&amp;AO84&amp;" to "&amp;AP84&amp;" on "&amp;TEXT(AM84,"dd/mm/yyyy")&amp;IF(AM84&gt;AsOfDate," (future)",IF(AR84=AS84,"",IF(AS84="None"," - STOPPED accruing",IF(AR84="None"," - commencement for Bonus Leave"," - pathway changed")))))))</f>
        <v/>
      </c>
      <c r="R84" s="16" t="str">
        <f aca="false">IF(AH84=0,"",IF(AT84="None",IF(O84&gt;0,"No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IF(AH84=0,"",IF(AT84="None","",EDATE(AI84,BC84)))</f>
        <v/>
      </c>
      <c r="T84" s="17" t="str">
        <f aca="false">IF(AH84=0,"",IF(NOT(LH_Ready),"",IF(AI84&gt;PFYDate,0,IF(LH_ColPeriod=0,W84-U84+V84,SUMIFS(INDEX(LH_Data,0,LH_ColAcc),INDEX(LH_Data,0,LH_ColFirst),$A84,INDEX(LH_Data,0,LH_ColSur),$B84,INDEX(LH_Data,0,LH_ColCat),BonusCat,INDEX(LH_Data,0,LH_ColPeriod),LH_OpenLabel)*UnitFactor))))</f>
        <v/>
      </c>
      <c r="U84" s="17" t="str">
        <f aca="false">IF(AH84=0,"",IF(NOT(LH_Ready),"",SUMIFS(INDEX(LH_Data,0,LH_ColAcc),INDEX(LH_Data,0,LH_ColFirst),$A84,INDEX(LH_Data,0,LH_ColSur),$B84,INDEX(LH_Data,0,LH_ColCat),BonusCat,INDEX(LH_Data,0,LH_ColStart),"&gt;="&amp;AI84)*UnitFactor))</f>
        <v/>
      </c>
      <c r="V84" s="17" t="str">
        <f aca="false">IF(AH84=0,"",IF(NOT(LH_Ready),"",SUMIFS(INDEX(LH_Data,0,LH_ColTaken),INDEX(LH_Data,0,LH_ColFirst),$A84,INDEX(LH_Data,0,LH_ColSur),$B84,INDEX(LH_Data,0,LH_ColCat),BonusCat,INDEX(LH_Data,0,LH_ColStart),"&gt;="&amp;AI84)*UnitFactor))</f>
        <v/>
      </c>
      <c r="W84" s="17" t="str">
        <f aca="false">IF(AH84=0,"",IF(NOT(LH_Ready),"",IF(BE84=0,0,INDEX(INDEX(LH_Data,0,LH_ColClose),BE84-1)*UnitFactor)))</f>
        <v/>
      </c>
      <c r="X84" s="17" t="str">
        <f aca="false">IF(AH84=0,"",(MAX(0,BA84-BN84)-MAX(0,BB84-BN84))*HoursPerDay)</f>
        <v/>
      </c>
      <c r="Y84" s="17" t="str">
        <f aca="false">IF(AH84=0,"",IF(NOT(LH_Ready),"",IF(BD84=0,N84,IF(PFYDate&lt;$F84,N84-N(T84)-N(U84),X84-N(U84)))))</f>
        <v/>
      </c>
      <c r="Z84" s="16" t="str">
        <f aca="false">IF(OR(AH84=0,Y84=""),"",IF(Y84&gt;0,"Yes","No"))</f>
        <v/>
      </c>
      <c r="AA84" s="16" t="str">
        <f aca="false">IF(AH84=0,IF(LEN($A84&amp;$B84)=0,"","FIX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month")&amp;IF(BD84=0,";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EH)",""),IF(AT84="None",R84,"Not yet - first day on "&amp;TEXT(S84,"dd/mm/yyyy")))))))))</f>
        <v/>
      </c>
      <c r="AB84" s="17" t="str">
        <f aca="false">IF(OR(AH84=0,T84=""),"",MAX(0,BB84-BN84)*HoursPerDay-T84)</f>
        <v/>
      </c>
      <c r="AC84" s="16" t="str">
        <f aca="false">IF(AH84=0,"",BD84)</f>
        <v/>
      </c>
      <c r="AD84" s="16" t="str">
        <f aca="false">IF(AH84=0,"",TRIM(IF(OR(ISTEXT($F84),ISTEXT($H84),ISTEXT($I84),ISTEXT($G84),ISTEXT($J84),ISTEXT($D84)),"A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J84&gt;=1,IF(AJ84&gt;=3,AP84,IF(AJ84=2,AO84,AN84))&lt;&gt;IF($C84="","",IF(OR(ISNUMBER(SEARCH("full",$C84)),UPPER(TRIM($C84))="FT",UPPER(TRIM($C84))="FTE"),"Full-Time",IF(OR(ISNUMBER(SEARCH("part",$C84)),UPPER(TRIM($C84))="PT",UPPER(TRIM($C84))="PTE"),"Part-Time",IF(OR(ISNUMBER(SEARCH("cas",$C84)),UPPER(TRIM($C84))="CAS"),"Casual","Unknown"))))),"EmploymentType does not match latest start date ("&amp;IF(AJ84&gt;=3,AP84,IF(AJ84=2,AO84,AN84))&amp;"). ","")&amp;IF(AND(AJ84&gt;=1,AK84&lt;&gt;$F84),"Earliest type date should equal StartDate. ","")&amp;IF(AND(AJ84&gt;=2,AK84=AL84),"Two types start on the same date. ","")&amp;IF(AND(OR(ISNUMBER(SEARCH("part",$C84)),UPPER(TRIM($C84))="PT",UPPER(TRIM($C84))="PTE"),$P84=""),"Part-time: enter PT Hrs/Week (blank = 24+). ","")))</f>
        <v/>
      </c>
      <c r="AE84" s="17" t="str">
        <f aca="false">IF(AH84=0,"",O84-MAX(0,BI84-BN84))</f>
        <v/>
      </c>
      <c r="AF84" s="14" t="str">
        <f aca="false">IF(OR(AH84=0,AE84="",N(AE84)=0,BJ84=""),"",EDATE(AI84,BJ84))</f>
        <v/>
      </c>
      <c r="AG84" s="12"/>
      <c r="AH84" s="16" t="n">
        <f aca="false">IF(OR(LEN($A84&amp;$B84)=0,$F84=""),0,1)</f>
        <v>0</v>
      </c>
      <c r="AI84" s="14" t="str">
        <f aca="false">IF(AH84=0,"",IF($J84&lt;&gt;"",$J84,IF(OR(CasualCounts="Yes",COUNT($G84:$I84)=0,COUNT($H84:$I84)=0),$F84,MIN($H84:$I84))))</f>
        <v/>
      </c>
      <c r="AJ84" s="16" t="str">
        <f aca="false">IF(AH84=0,"",COUNT($G84:$I84))</f>
        <v/>
      </c>
      <c r="AK84" s="14" t="str">
        <f aca="false">IF(AH84=0,"",IFERROR(SMALL($G84:$I84,1),""))</f>
        <v/>
      </c>
      <c r="AL84" s="14" t="str">
        <f aca="false">IF(AH84=0,"",IFERROR(SMALL($G84:$I84,2),""))</f>
        <v/>
      </c>
      <c r="AM84" s="14" t="str">
        <f aca="false">IF(AH84=0,"",IFERROR(SMALL($G84:$I84,3),""))</f>
        <v/>
      </c>
      <c r="AN84" s="16" t="str">
        <f aca="false">IF(AH84=0,"",IF(AK84="","",IF(AK84=$H84,"Part-Time",IF(AK84=$I84,"Full-Time","Casual"))))</f>
        <v/>
      </c>
      <c r="AO84" s="16" t="str">
        <f aca="false">IF(AH84=0,"",IF(AL84="","",IF(AL84=$H84,"Part-Time",IF(AL84=$I84,"Full-Time","Casual"))))</f>
        <v/>
      </c>
      <c r="AP84" s="16" t="str">
        <f aca="false">IF(AH84=0,"",IF(AM84="","",IF(AM84=$H84,"Part-Time",IF(AM84=$I84,"Full-Time","Casual"))))</f>
        <v/>
      </c>
      <c r="AQ84" s="16" t="str">
        <f aca="false">IF(AH84=0,"",IF(AJ84=0,IF(OR(ISNUMBER(SEARCH("full",$C84)),UPPER(TRIM($C84))="FT",UPPER(TRIM($C84))="FTE"),"FT",IF(AND(OR(ISNUMBER(SEARCH("part",$C84)),UPPER(TRIM($C84))="PT",UPPER(TRIM($C84))="PTE"),OR($P84="",N($P84)&gt;=PT_MinHours)),"PT","None")),IF(OR(ISNUMBER(SEARCH("full",AN84)),UPPER(TRIM(AN84))="FT",UPPER(TRIM(AN84))="FTE"),"FT",IF(AND(OR(ISNUMBER(SEARCH("part",AN84)),UPPER(TRIM(AN84))="PT",UPPER(TRIM(AN84))="PTE"),OR($P84="",N($P84)&gt;=PT_MinHours)),"PT","None"))))</f>
        <v/>
      </c>
      <c r="AR84" s="16" t="str">
        <f aca="false">IF(AH84=0,"",IF(AJ84&lt;2,"",IF(OR(ISNUMBER(SEARCH("full",AO84)),UPPER(TRIM(AO84))="FT",UPPER(TRIM(AO84))="FTE"),"FT",IF(AND(OR(ISNUMBER(SEARCH("part",AO84)),UPPER(TRIM(AO84))="PT",UPPER(TRIM(AO84))="PTE"),OR($P84="",N($P84)&gt;=PT_MinHours)),"PT","None"))))</f>
        <v/>
      </c>
      <c r="AS84" s="16" t="str">
        <f aca="false">IF(AH84=0,"",IF(AJ84&lt;3,"",IF(OR(ISNUMBER(SEARCH("full",AP84)),UPPER(TRIM(AP84))="FT",UPPER(TRIM(AP84))="FTE"),"FT",IF(AND(OR(ISNUMBER(SEARCH("part",AP84)),UPPER(TRIM(AP84))="PT",UPPER(TRIM(AP84))="PTE"),OR($P84="",N($P84)&gt;=PT_MinHours)),"PT","None"))))</f>
        <v/>
      </c>
      <c r="AT84" s="16" t="str">
        <f aca="false">IF(AH84=0,"",IF(AND(AJ84&gt;=3,AM84&lt;=AsOfDate),AS84,IF(AND(AJ84&gt;=2,AL84&lt;=AsOfDate),AR84,AQ84)))</f>
        <v/>
      </c>
      <c r="AU84" s="16" t="str">
        <f aca="false">IF(AH84=0,"",IF(AsOfDate&lt;AI84,-1,12*(YEAR(AsOfDate)-YEAR(AI84))+MONTH(AsOfDate)-MONTH(AI84)-IF(DAY(AsOfDate)&lt;MIN(DAY(AI84),DAY(EOMONTH(AsOfDate,0))),1,0)))</f>
        <v/>
      </c>
      <c r="AV84" s="16" t="str">
        <f aca="false">IF(AH84=0,"",IF(OR(AJ84&lt;2,AL84&gt;AsOfDate),AU84,IF((AL84-1)&lt;AI84,-1,12*(YEAR((AL84-1))-YEAR(AI84))+MONTH((AL84-1))-MONTH(AI84)-IF(DAY((AL84-1))&lt;MIN(DAY(AI84),DAY(EOMONTH((AL84-1),0))),1,0))))</f>
        <v/>
      </c>
      <c r="AW84" s="16" t="str">
        <f aca="false">IF(AH84=0,"",IF(OR(AJ84&lt;3,AM84&gt;AsOfDate),AU84,IF((AM84-1)&lt;AI84,-1,12*(YEAR((AM84-1))-YEAR(AI84))+MONTH((AM84-1))-MONTH(AI84)-IF(DAY((AM84-1))&lt;MIN(DAY(AI84),DAY(EOMONTH((AM84-1),0))),1,0))))</f>
        <v/>
      </c>
      <c r="AX84" s="16" t="str">
        <f aca="false">IF(AH84=0,"",IF(PFYDate&lt;AI84,-1,12*(YEAR(PFYDate)-YEAR(AI84))+MONTH(PFYDate)-MONTH(AI84)-IF(DAY(PFYDate)&lt;MIN(DAY(AI84),DAY(EOMONTH(PFYDate,0))),1,0)))</f>
        <v/>
      </c>
      <c r="AY84" s="16" t="str">
        <f aca="false">IF(AH84=0,"",IF(OR(AJ84&lt;2,AL84&gt;PFYDate),AX84,IF((AL84-1)&lt;AI84,-1,12*(YEAR((AL84-1))-YEAR(AI84))+MONTH((AL84-1))-MONTH(AI84)-IF(DAY((AL84-1))&lt;MIN(DAY(AI84),DAY(EOMONTH((AL84-1),0))),1,0))))</f>
        <v/>
      </c>
      <c r="AZ84" s="16" t="str">
        <f aca="false">IF(AH84=0,"",IF(OR(AJ84&lt;3,AM84&gt;PFYDate),AX84,IF((AM84-1)&lt;AI84,-1,12*(YEAR((AM84-1))-YEAR(AI84))+MONTH((AM84-1))-MONTH(AI84)-IF(DAY((AM84-1))&lt;MIN(DAY(AI84),DAY(EOMONTH((AM84-1),0))),1,0))))</f>
        <v/>
      </c>
      <c r="BA84" s="16" t="str">
        <f aca="false">IF(AH84=0,"",IF(AQ84="FT",IF(AV84&lt;FT_First,0,IF(AV84&lt;FT_Y5,1+INT((AV84-FT_First)/FT_Int1),FT_PreY5+FT_PerYear*INT((AV84-FT_Y5)/12)+FT_AnnivDays+INT(MOD(AV84-FT_Y5,12)/FT_Int2)-IF(EDATE(AI84,FT_Y5)&lt;PolicyDate,FT_AnnivDays-1,0))),IF(AQ84="PT",IF(AV84&lt;PT_First,0,1+INT((AV84-PT_First)/PT_Int)),0))+IF(AND(AJ84&gt;=2,AL84&lt;=AsOfDate),IF(AR84="FT",IF(AW84&lt;FT_First,0,IF(AW84&lt;FT_Y5,1+INT((AW84-FT_First)/FT_Int1),FT_PreY5+FT_PerYear*INT((AW84-FT_Y5)/12)+FT_AnnivDays+INT(MOD(AW84-FT_Y5,12)/FT_Int2)-IF(EDATE(AI84,FT_Y5)&lt;PolicyDate,FT_AnnivDays-1,0))),IF(AR84="PT",IF(AW84&lt;PT_First,0,1+INT((AW84-PT_First)/PT_Int)),0))-IF(AR84="FT",IF(AV84&lt;FT_First,0,IF(AV84&lt;FT_Y5,1+INT((AV84-FT_First)/FT_Int1),FT_PreY5+FT_PerYear*INT((AV84-FT_Y5)/12)+FT_AnnivDays+INT(MOD(AV84-FT_Y5,12)/FT_Int2)-IF(EDATE(AI84,FT_Y5)&lt;PolicyDate,FT_AnnivDays-1,0))),IF(AR84="PT",IF(AV84&lt;PT_First,0,1+INT((AV84-PT_First)/PT_Int)),0)),0)+IF(AND(AJ84&gt;=3,AM84&lt;=AsOfDate),IF(AS84="FT",IF(AU84&lt;FT_First,0,IF(AU84&lt;FT_Y5,1+INT((AU84-FT_First)/FT_Int1),FT_PreY5+FT_PerYear*INT((AU84-FT_Y5)/12)+FT_AnnivDays+INT(MOD(AU84-FT_Y5,12)/FT_Int2)-IF(EDATE(AI84,FT_Y5)&lt;PolicyDate,FT_AnnivDays-1,0))),IF(AS84="PT",IF(AU84&lt;PT_First,0,1+INT((AU84-PT_First)/PT_Int)),0))-IF(AS84="FT",IF(AW84&lt;FT_First,0,IF(AW84&lt;FT_Y5,1+INT((AW84-FT_First)/FT_Int1),FT_PreY5+FT_PerYear*INT((AW84-FT_Y5)/12)+FT_AnnivDays+INT(MOD(AW84-FT_Y5,12)/FT_Int2)-IF(EDATE(AI84,FT_Y5)&lt;PolicyDate,FT_AnnivDays-1,0))),IF(AS84="PT",IF(AW84&lt;PT_First,0,1+INT((AW84-PT_First)/PT_Int)),0)),0))</f>
        <v/>
      </c>
      <c r="BB84" s="16" t="str">
        <f aca="false">IF(AH84=0,"",IF(AQ84="FT",IF(AY84&lt;FT_First,0,IF(AY84&lt;FT_Y5,1+INT((AY84-FT_First)/FT_Int1),FT_PreY5+FT_PerYear*INT((AY84-FT_Y5)/12)+FT_AnnivDays+INT(MOD(AY84-FT_Y5,12)/FT_Int2)-IF(EDATE(AI84,FT_Y5)&lt;PolicyDate,FT_AnnivDays-1,0))),IF(AQ84="PT",IF(AY84&lt;PT_First,0,1+INT((AY84-PT_First)/PT_Int)),0))+IF(AND(AJ84&gt;=2,AL84&lt;=PFYDate),IF(AR84="FT",IF(AZ84&lt;FT_First,0,IF(AZ84&lt;FT_Y5,1+INT((AZ84-FT_First)/FT_Int1),FT_PreY5+FT_PerYear*INT((AZ84-FT_Y5)/12)+FT_AnnivDays+INT(MOD(AZ84-FT_Y5,12)/FT_Int2)-IF(EDATE(AI84,FT_Y5)&lt;PolicyDate,FT_AnnivDays-1,0))),IF(AR84="PT",IF(AZ84&lt;PT_First,0,1+INT((AZ84-PT_First)/PT_Int)),0))-IF(AR84="FT",IF(AY84&lt;FT_First,0,IF(AY84&lt;FT_Y5,1+INT((AY84-FT_First)/FT_Int1),FT_PreY5+FT_PerYear*INT((AY84-FT_Y5)/12)+FT_AnnivDays+INT(MOD(AY84-FT_Y5,12)/FT_Int2)-IF(EDATE(AI84,FT_Y5)&lt;PolicyDate,FT_AnnivDays-1,0))),IF(AR84="PT",IF(AY84&lt;PT_First,0,1+INT((AY84-PT_First)/PT_Int)),0)),0)+IF(AND(AJ84&gt;=3,AM84&lt;=PFYDate),IF(AS84="FT",IF(AX84&lt;FT_First,0,IF(AX84&lt;FT_Y5,1+INT((AX84-FT_First)/FT_Int1),FT_PreY5+FT_PerYear*INT((AX84-FT_Y5)/12)+FT_AnnivDays+INT(MOD(AX84-FT_Y5,12)/FT_Int2)-IF(EDATE(AI84,FT_Y5)&lt;PolicyDate,FT_AnnivDays-1,0))),IF(AS84="PT",IF(AX84&lt;PT_First,0,1+INT((AX84-PT_First)/PT_Int)),0))-IF(AS84="FT",IF(AZ84&lt;FT_First,0,IF(AZ84&lt;FT_Y5,1+INT((AZ84-FT_First)/FT_Int1),FT_PreY5+FT_PerYear*INT((AZ84-FT_Y5)/12)+FT_AnnivDays+INT(MOD(AZ84-FT_Y5,12)/FT_Int2)-IF(EDATE(AI84,FT_Y5)&lt;PolicyDate,FT_AnnivDays-1,0))),IF(AS84="PT",IF(AZ84&lt;PT_First,0,1+INT((AZ84-PT_First)/PT_Int)),0)),0))</f>
        <v/>
      </c>
      <c r="BC84" s="16" t="str">
        <f aca="false">IF(AH84=0,"",IF(AT84="FT",IF(AU84&lt;FT_First,FT_First,IF(AU84&lt;FT_Y5,MIN(FT_Y5,FT_First+FT_Int1*(INT((AU84-FT_First)/FT_Int1)+1)),FT_Y5+12*INT((AU84-FT_Y5)/12)+FT_Int2*(INT(MOD(AU84-FT_Y5,12)/FT_Int2)+1))),IF(AT84="PT",IF(AU84&lt;PT_First,PT_First,PT_First+PT_Int*(INT((AU84-PT_First)/PT_Int)+1)),"")))</f>
        <v/>
      </c>
      <c r="BD84" s="16" t="str">
        <f aca="false">IF(AH84=0,"",IF(NOT(LH_Ready),0,COUNTIFS(INDEX(LH_Data,0,LH_ColFirst),$A84,INDEX(LH_Data,0,LH_ColSur),$B84,INDEX(LH_Data,0,LH_ColCat),BonusCat)))</f>
        <v/>
      </c>
      <c r="BE84" s="16" t="str">
        <f aca="false">IF(AH84=0,"",IF(OR(NOT(LH_Ready),BD84=0),0,SUMPRODUCT(MAX((INDEX(LH_Data,0,LH_ColFirst)=$A84)*(INDEX(LH_Data,0,LH_ColSur)=$B84)*(INDEX(LH_Data,0,LH_ColCat)=BonusCat)*ROW(LH_Data)))))</f>
        <v/>
      </c>
      <c r="BF84" s="16" t="str">
        <f aca="false">IF(AH84=0,"",IF(EOMONTH(AsOfDate,-1)&lt;AI84,-1,12*(YEAR(EOMONTH(AsOfDate,-1))-YEAR(AI84))+MONTH(EOMONTH(AsOfDate,-1))-MONTH(AI84)-IF(DAY(EOMONTH(AsOfDate,-1))&lt;MIN(DAY(AI84),DAY(EOMONTH(EOMONTH(AsOfDate,-1),0))),1,0)))</f>
        <v/>
      </c>
      <c r="BG84" s="16" t="str">
        <f aca="false">IF(AH84=0,"",IF(OR(AJ84&lt;2,AL84&gt;EOMONTH(AsOfDate,-1)),BF84,IF((AL84-1)&lt;AI84,-1,12*(YEAR((AL84-1))-YEAR(AI84))+MONTH((AL84-1))-MONTH(AI84)-IF(DAY((AL84-1))&lt;MIN(DAY(AI84),DAY(EOMONTH((AL84-1),0))),1,0))))</f>
        <v/>
      </c>
      <c r="BH84" s="16" t="str">
        <f aca="false">IF(AH84=0,"",IF(OR(AJ84&lt;3,AM84&gt;EOMONTH(AsOfDate,-1)),BF84,IF((AM84-1)&lt;AI84,-1,12*(YEAR((AM84-1))-YEAR(AI84))+MONTH((AM84-1))-MONTH(AI84)-IF(DAY((AM84-1))&lt;MIN(DAY(AI84),DAY(EOMONTH((AM84-1),0))),1,0))))</f>
        <v/>
      </c>
      <c r="BI84" s="16" t="str">
        <f aca="false">IF(AH84=0,"",IF(AQ84="FT",IF(BG84&lt;FT_First,0,IF(BG84&lt;FT_Y5,1+INT((BG84-FT_First)/FT_Int1),FT_PreY5+FT_PerYear*INT((BG84-FT_Y5)/12)+FT_AnnivDays+INT(MOD(BG84-FT_Y5,12)/FT_Int2)-IF(EDATE(AI84,FT_Y5)&lt;PolicyDate,FT_AnnivDays-1,0))),IF(AQ84="PT",IF(BG84&lt;PT_First,0,1+INT((BG84-PT_First)/PT_Int)),0))+IF(AND(AJ84&gt;=2,AL84&lt;=EOMONTH(AsOfDate,-1)),IF(AR84="FT",IF(BH84&lt;FT_First,0,IF(BH84&lt;FT_Y5,1+INT((BH84-FT_First)/FT_Int1),FT_PreY5+FT_PerYear*INT((BH84-FT_Y5)/12)+FT_AnnivDays+INT(MOD(BH84-FT_Y5,12)/FT_Int2)-IF(EDATE(AI84,FT_Y5)&lt;PolicyDate,FT_AnnivDays-1,0))),IF(AR84="PT",IF(BH84&lt;PT_First,0,1+INT((BH84-PT_First)/PT_Int)),0))-IF(AR84="FT",IF(BG84&lt;FT_First,0,IF(BG84&lt;FT_Y5,1+INT((BG84-FT_First)/FT_Int1),FT_PreY5+FT_PerYear*INT((BG84-FT_Y5)/12)+FT_AnnivDays+INT(MOD(BG84-FT_Y5,12)/FT_Int2)-IF(EDATE(AI84,FT_Y5)&lt;PolicyDate,FT_AnnivDays-1,0))),IF(AR84="PT",IF(BG84&lt;PT_First,0,1+INT((BG84-PT_First)/PT_Int)),0)),0)+IF(AND(AJ84&gt;=3,AM84&lt;=EOMONTH(AsOfDate,-1)),IF(AS84="FT",IF(BF84&lt;FT_First,0,IF(BF84&lt;FT_Y5,1+INT((BF84-FT_First)/FT_Int1),FT_PreY5+FT_PerYear*INT((BF84-FT_Y5)/12)+FT_AnnivDays+INT(MOD(BF84-FT_Y5,12)/FT_Int2)-IF(EDATE(AI84,FT_Y5)&lt;PolicyDate,FT_AnnivDays-1,0))),IF(AS84="PT",IF(BF84&lt;PT_First,0,1+INT((BF84-PT_First)/PT_Int)),0))-IF(AS84="FT",IF(BH84&lt;FT_First,0,IF(BH84&lt;FT_Y5,1+INT((BH84-FT_First)/FT_Int1),FT_PreY5+FT_PerYear*INT((BH84-FT_Y5)/12)+FT_AnnivDays+INT(MOD(BH84-FT_Y5,12)/FT_Int2)-IF(EDATE(AI84,FT_Y5)&lt;PolicyDate,FT_AnnivDays-1,0))),IF(AS84="PT",IF(BH84&lt;PT_First,0,1+INT((BH84-PT_First)/PT_Int)),0)),0))</f>
        <v/>
      </c>
      <c r="BJ84" s="16" t="str">
        <f aca="false">IF(AH84=0,"",IF(AT84="FT",IF(AU84&lt;FT_First,"",IF(AU84&lt;FT_Y5,FT_First+FT_Int1*INT((AU84-FT_First)/FT_Int1),FT_Y5+FT_Int2*INT((AU84-FT_Y5)/FT_Int2))),IF(AT84="PT",IF(AU84&lt;PT_First,"",PT_First+PT_Int*INT((AU84-PT_First)/PT_Int)),"")))</f>
        <v/>
      </c>
      <c r="BK84" s="16" t="str">
        <f aca="false">IF(AH84=0,"",IF((SchemeStart-1)&lt;AI84,-1,12*(YEAR((SchemeStart-1))-YEAR(AI84))+MONTH((SchemeStart-1))-MONTH(AI84)-IF(DAY((SchemeStart-1))&lt;MIN(DAY(AI84),DAY(EOMONTH((SchemeStart-1),0))),1,0)))</f>
        <v/>
      </c>
      <c r="BL84" s="16" t="str">
        <f aca="false">IF(AH84=0,"",IF(OR(AJ84&lt;2,AL84&gt;(SchemeStart-1)),BK84,IF((AL84-1)&lt;AI84,-1,12*(YEAR((AL84-1))-YEAR(AI84))+MONTH((AL84-1))-MONTH(AI84)-IF(DAY((AL84-1))&lt;MIN(DAY(AI84),DAY(EOMONTH((AL84-1),0))),1,0))))</f>
        <v/>
      </c>
      <c r="BM84" s="16" t="str">
        <f aca="false">IF(AH84=0,"",IF(OR(AJ84&lt;3,AM84&gt;(SchemeStart-1)),BK84,IF((AM84-1)&lt;AI84,-1,12*(YEAR((AM84-1))-YEAR(AI84))+MONTH((AM84-1))-MONTH(AI84)-IF(DAY((AM84-1))&lt;MIN(DAY(AI84),DAY(EOMONTH((AM84-1),0))),1,0))))</f>
        <v/>
      </c>
      <c r="BN84" s="16" t="str">
        <f aca="false">IF(AH84=0,"",IF(AQ84="FT",IF(BL84&lt;FT_First,0,IF(BL84&lt;FT_Y5,1+INT((BL84-FT_First)/FT_Int1),FT_PreY5+FT_PerYear*INT((BL84-FT_Y5)/12)+FT_AnnivDays+INT(MOD(BL84-FT_Y5,12)/FT_Int2)-IF(EDATE(AI84,FT_Y5)&lt;PolicyDate,FT_AnnivDays-1,0))),IF(AQ84="PT",IF(BL84&lt;PT_First,0,1+INT((BL84-PT_First)/PT_Int)),0))+IF(AND(AJ84&gt;=2,AL84&lt;=(SchemeStart-1)),IF(AR84="FT",IF(BM84&lt;FT_First,0,IF(BM84&lt;FT_Y5,1+INT((BM84-FT_First)/FT_Int1),FT_PreY5+FT_PerYear*INT((BM84-FT_Y5)/12)+FT_AnnivDays+INT(MOD(BM84-FT_Y5,12)/FT_Int2)-IF(EDATE(AI84,FT_Y5)&lt;PolicyDate,FT_AnnivDays-1,0))),IF(AR84="PT",IF(BM84&lt;PT_First,0,1+INT((BM84-PT_First)/PT_Int)),0))-IF(AR84="FT",IF(BL84&lt;FT_First,0,IF(BL84&lt;FT_Y5,1+INT((BL84-FT_First)/FT_Int1),FT_PreY5+FT_PerYear*INT((BL84-FT_Y5)/12)+FT_AnnivDays+INT(MOD(BL84-FT_Y5,12)/FT_Int2)-IF(EDATE(AI84,FT_Y5)&lt;PolicyDate,FT_AnnivDays-1,0))),IF(AR84="PT",IF(BL84&lt;PT_First,0,1+INT((BL84-PT_First)/PT_Int)),0)),0)+IF(AND(AJ84&gt;=3,AM84&lt;=(SchemeStart-1)),IF(AS84="FT",IF(BK84&lt;FT_First,0,IF(BK84&lt;FT_Y5,1+INT((BK84-FT_First)/FT_Int1),FT_PreY5+FT_PerYear*INT((BK84-FT_Y5)/12)+FT_AnnivDays+INT(MOD(BK84-FT_Y5,12)/FT_Int2)-IF(EDATE(AI84,FT_Y5)&lt;PolicyDate,FT_AnnivDays-1,0))),IF(AS84="PT",IF(BK84&lt;PT_First,0,1+INT((BK84-PT_First)/PT_Int)),0))-IF(AS84="FT",IF(BM84&lt;FT_First,0,IF(BM84&lt;FT_Y5,1+INT((BM84-FT_First)/FT_Int1),FT_PreY5+FT_PerYear*INT((BM84-FT_Y5)/12)+FT_AnnivDays+INT(MOD(BM84-FT_Y5,12)/FT_Int2)-IF(EDATE(AI84,FT_Y5)&lt;PolicyDate,FT_AnnivDays-1,0))),IF(AS84="PT",IF(BM84&lt;PT_First,0,1+INT((BM84-PT_First)/PT_Int)),0)),0))</f>
        <v/>
      </c>
      <c r="BO84" s="0" t="str">
        <f aca="false">IF(LEN($A84&amp;$B84)=0,"",$A84&amp;" "&amp;$B84)</f>
        <v/>
      </c>
    </row>
    <row r="85" customFormat="false" ht="15" hidden="false" customHeight="false" outlineLevel="0" collapsed="false">
      <c r="A85" s="12"/>
      <c r="B85" s="12"/>
      <c r="C85" s="12"/>
      <c r="D85" s="13"/>
      <c r="E85" s="14" t="str">
        <f aca="false">IF(OR(AH85=0,$D85=""),"",DATE(YEAR(AsOfDate)+IF(DATE(YEAR(AsOfDate),MONTH($D85),DAY($D85))&lt;=AsOfDate,1,0),MONTH($D85),DAY($D85)))</f>
        <v/>
      </c>
      <c r="F85" s="13"/>
      <c r="G85" s="13"/>
      <c r="H85" s="13"/>
      <c r="I85" s="13"/>
      <c r="J85" s="13"/>
      <c r="K85" s="14" t="str">
        <f aca="false">IF(AH85=0,"",DATE(YEAR(AsOfDate)+IF(DATE(YEAR(AsOfDate),MONTH(AI85),DAY(AI85))&lt;=AsOfDate,1,0),MONTH(AI85),DAY(AI85)))</f>
        <v/>
      </c>
      <c r="L85" s="15" t="str">
        <f aca="false">IF(AH85=0,"",ROUND((AsOfDate-AI85)/365.25,1))</f>
        <v/>
      </c>
      <c r="M85" s="16" t="str">
        <f aca="false">IF(AH85=0,"",IF(AsOfDate&lt;AI85,"-",DATEDIF(AI85,AsOfDate,"y")&amp;"y "&amp;DATEDIF(AI85,AsOfDate,"ym")&amp;"m "&amp;DATEDIF(AI85,AsOfDate,"md")&amp;"d"))</f>
        <v/>
      </c>
      <c r="N85" s="17" t="str">
        <f aca="false">IF(AH85=0,"",O85*HoursPerDay)</f>
        <v/>
      </c>
      <c r="O85" s="17" t="str">
        <f aca="false">IF(AH85=0,"",MAX(0,BA85-BN85))</f>
        <v/>
      </c>
      <c r="P85" s="18"/>
      <c r="Q85" s="16" t="str">
        <f aca="false">IF(AH85=0,"",IF(AJ85&lt;2,"",AN85&amp;" to "&amp;AO85&amp;" on "&amp;TEXT(AL85,"dd/mm/yyyy")&amp;IF(AL85&gt;AsOfDate," (future)",IF(AQ85=AR85,"",IF(AR85="None"," - STOPPED accruing",IF(AQ85="None"," - commencement for Bonus Leave"," - pathway changed"))))&amp;IF(AJ85&lt;3,"","; "&amp;AO85&amp;" to "&amp;AP85&amp;" on "&amp;TEXT(AM85,"dd/mm/yyyy")&amp;IF(AM85&gt;AsOfDate," (future)",IF(AR85=AS85,"",IF(AS85="None"," - STOPPED accruing",IF(AR85="None"," - commencement for Bonus Leave"," - pathway changed")))))))</f>
        <v/>
      </c>
      <c r="R85" s="16" t="str">
        <f aca="false">IF(AH85=0,"",IF(AT85="None",IF(O85&gt;0,"No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IF(AH85=0,"",IF(AT85="None","",EDATE(AI85,BC85)))</f>
        <v/>
      </c>
      <c r="T85" s="17" t="str">
        <f aca="false">IF(AH85=0,"",IF(NOT(LH_Ready),"",IF(AI85&gt;PFYDate,0,IF(LH_ColPeriod=0,W85-U85+V85,SUMIFS(INDEX(LH_Data,0,LH_ColAcc),INDEX(LH_Data,0,LH_ColFirst),$A85,INDEX(LH_Data,0,LH_ColSur),$B85,INDEX(LH_Data,0,LH_ColCat),BonusCat,INDEX(LH_Data,0,LH_ColPeriod),LH_OpenLabel)*UnitFactor))))</f>
        <v/>
      </c>
      <c r="U85" s="17" t="str">
        <f aca="false">IF(AH85=0,"",IF(NOT(LH_Ready),"",SUMIFS(INDEX(LH_Data,0,LH_ColAcc),INDEX(LH_Data,0,LH_ColFirst),$A85,INDEX(LH_Data,0,LH_ColSur),$B85,INDEX(LH_Data,0,LH_ColCat),BonusCat,INDEX(LH_Data,0,LH_ColStart),"&gt;="&amp;AI85)*UnitFactor))</f>
        <v/>
      </c>
      <c r="V85" s="17" t="str">
        <f aca="false">IF(AH85=0,"",IF(NOT(LH_Ready),"",SUMIFS(INDEX(LH_Data,0,LH_ColTaken),INDEX(LH_Data,0,LH_ColFirst),$A85,INDEX(LH_Data,0,LH_ColSur),$B85,INDEX(LH_Data,0,LH_ColCat),BonusCat,INDEX(LH_Data,0,LH_ColStart),"&gt;="&amp;AI85)*UnitFactor))</f>
        <v/>
      </c>
      <c r="W85" s="17" t="str">
        <f aca="false">IF(AH85=0,"",IF(NOT(LH_Ready),"",IF(BE85=0,0,INDEX(INDEX(LH_Data,0,LH_ColClose),BE85-1)*UnitFactor)))</f>
        <v/>
      </c>
      <c r="X85" s="17" t="str">
        <f aca="false">IF(AH85=0,"",(MAX(0,BA85-BN85)-MAX(0,BB85-BN85))*HoursPerDay)</f>
        <v/>
      </c>
      <c r="Y85" s="17" t="str">
        <f aca="false">IF(AH85=0,"",IF(NOT(LH_Ready),"",IF(BD85=0,N85,IF(PFYDate&lt;$F85,N85-N(T85)-N(U85),X85-N(U85)))))</f>
        <v/>
      </c>
      <c r="Z85" s="16" t="str">
        <f aca="false">IF(OR(AH85=0,Y85=""),"",IF(Y85&gt;0,"Yes","No"))</f>
        <v/>
      </c>
      <c r="AA85" s="16" t="str">
        <f aca="false">IF(AH85=0,IF(LEN($A85&amp;$B85)=0,"","FIX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month")&amp;IF(BD85=0,";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EH)",""),IF(AT85="None",R85,"Not yet - first day on "&amp;TEXT(S85,"dd/mm/yyyy")))))))))</f>
        <v/>
      </c>
      <c r="AB85" s="17" t="str">
        <f aca="false">IF(OR(AH85=0,T85=""),"",MAX(0,BB85-BN85)*HoursPerDay-T85)</f>
        <v/>
      </c>
      <c r="AC85" s="16" t="str">
        <f aca="false">IF(AH85=0,"",BD85)</f>
        <v/>
      </c>
      <c r="AD85" s="16" t="str">
        <f aca="false">IF(AH85=0,"",TRIM(IF(OR(ISTEXT($F85),ISTEXT($H85),ISTEXT($I85),ISTEXT($G85),ISTEXT($J85),ISTEXT($D85)),"A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J85&gt;=1,IF(AJ85&gt;=3,AP85,IF(AJ85=2,AO85,AN85))&lt;&gt;IF($C85="","",IF(OR(ISNUMBER(SEARCH("full",$C85)),UPPER(TRIM($C85))="FT",UPPER(TRIM($C85))="FTE"),"Full-Time",IF(OR(ISNUMBER(SEARCH("part",$C85)),UPPER(TRIM($C85))="PT",UPPER(TRIM($C85))="PTE"),"Part-Time",IF(OR(ISNUMBER(SEARCH("cas",$C85)),UPPER(TRIM($C85))="CAS"),"Casual","Unknown"))))),"EmploymentType does not match latest start date ("&amp;IF(AJ85&gt;=3,AP85,IF(AJ85=2,AO85,AN85))&amp;"). ","")&amp;IF(AND(AJ85&gt;=1,AK85&lt;&gt;$F85),"Earliest type date should equal StartDate. ","")&amp;IF(AND(AJ85&gt;=2,AK85=AL85),"Two types start on the same date. ","")&amp;IF(AND(OR(ISNUMBER(SEARCH("part",$C85)),UPPER(TRIM($C85))="PT",UPPER(TRIM($C85))="PTE"),$P85=""),"Part-time: enter PT Hrs/Week (blank = 24+). ","")))</f>
        <v/>
      </c>
      <c r="AE85" s="17" t="str">
        <f aca="false">IF(AH85=0,"",O85-MAX(0,BI85-BN85))</f>
        <v/>
      </c>
      <c r="AF85" s="14" t="str">
        <f aca="false">IF(OR(AH85=0,AE85="",N(AE85)=0,BJ85=""),"",EDATE(AI85,BJ85))</f>
        <v/>
      </c>
      <c r="AG85" s="12"/>
      <c r="AH85" s="16" t="n">
        <f aca="false">IF(OR(LEN($A85&amp;$B85)=0,$F85=""),0,1)</f>
        <v>0</v>
      </c>
      <c r="AI85" s="14" t="str">
        <f aca="false">IF(AH85=0,"",IF($J85&lt;&gt;"",$J85,IF(OR(CasualCounts="Yes",COUNT($G85:$I85)=0,COUNT($H85:$I85)=0),$F85,MIN($H85:$I85))))</f>
        <v/>
      </c>
      <c r="AJ85" s="16" t="str">
        <f aca="false">IF(AH85=0,"",COUNT($G85:$I85))</f>
        <v/>
      </c>
      <c r="AK85" s="14" t="str">
        <f aca="false">IF(AH85=0,"",IFERROR(SMALL($G85:$I85,1),""))</f>
        <v/>
      </c>
      <c r="AL85" s="14" t="str">
        <f aca="false">IF(AH85=0,"",IFERROR(SMALL($G85:$I85,2),""))</f>
        <v/>
      </c>
      <c r="AM85" s="14" t="str">
        <f aca="false">IF(AH85=0,"",IFERROR(SMALL($G85:$I85,3),""))</f>
        <v/>
      </c>
      <c r="AN85" s="16" t="str">
        <f aca="false">IF(AH85=0,"",IF(AK85="","",IF(AK85=$H85,"Part-Time",IF(AK85=$I85,"Full-Time","Casual"))))</f>
        <v/>
      </c>
      <c r="AO85" s="16" t="str">
        <f aca="false">IF(AH85=0,"",IF(AL85="","",IF(AL85=$H85,"Part-Time",IF(AL85=$I85,"Full-Time","Casual"))))</f>
        <v/>
      </c>
      <c r="AP85" s="16" t="str">
        <f aca="false">IF(AH85=0,"",IF(AM85="","",IF(AM85=$H85,"Part-Time",IF(AM85=$I85,"Full-Time","Casual"))))</f>
        <v/>
      </c>
      <c r="AQ85" s="16" t="str">
        <f aca="false">IF(AH85=0,"",IF(AJ85=0,IF(OR(ISNUMBER(SEARCH("full",$C85)),UPPER(TRIM($C85))="FT",UPPER(TRIM($C85))="FTE"),"FT",IF(AND(OR(ISNUMBER(SEARCH("part",$C85)),UPPER(TRIM($C85))="PT",UPPER(TRIM($C85))="PTE"),OR($P85="",N($P85)&gt;=PT_MinHours)),"PT","None")),IF(OR(ISNUMBER(SEARCH("full",AN85)),UPPER(TRIM(AN85))="FT",UPPER(TRIM(AN85))="FTE"),"FT",IF(AND(OR(ISNUMBER(SEARCH("part",AN85)),UPPER(TRIM(AN85))="PT",UPPER(TRIM(AN85))="PTE"),OR($P85="",N($P85)&gt;=PT_MinHours)),"PT","None"))))</f>
        <v/>
      </c>
      <c r="AR85" s="16" t="str">
        <f aca="false">IF(AH85=0,"",IF(AJ85&lt;2,"",IF(OR(ISNUMBER(SEARCH("full",AO85)),UPPER(TRIM(AO85))="FT",UPPER(TRIM(AO85))="FTE"),"FT",IF(AND(OR(ISNUMBER(SEARCH("part",AO85)),UPPER(TRIM(AO85))="PT",UPPER(TRIM(AO85))="PTE"),OR($P85="",N($P85)&gt;=PT_MinHours)),"PT","None"))))</f>
        <v/>
      </c>
      <c r="AS85" s="16" t="str">
        <f aca="false">IF(AH85=0,"",IF(AJ85&lt;3,"",IF(OR(ISNUMBER(SEARCH("full",AP85)),UPPER(TRIM(AP85))="FT",UPPER(TRIM(AP85))="FTE"),"FT",IF(AND(OR(ISNUMBER(SEARCH("part",AP85)),UPPER(TRIM(AP85))="PT",UPPER(TRIM(AP85))="PTE"),OR($P85="",N($P85)&gt;=PT_MinHours)),"PT","None"))))</f>
        <v/>
      </c>
      <c r="AT85" s="16" t="str">
        <f aca="false">IF(AH85=0,"",IF(AND(AJ85&gt;=3,AM85&lt;=AsOfDate),AS85,IF(AND(AJ85&gt;=2,AL85&lt;=AsOfDate),AR85,AQ85)))</f>
        <v/>
      </c>
      <c r="AU85" s="16" t="str">
        <f aca="false">IF(AH85=0,"",IF(AsOfDate&lt;AI85,-1,12*(YEAR(AsOfDate)-YEAR(AI85))+MONTH(AsOfDate)-MONTH(AI85)-IF(DAY(AsOfDate)&lt;MIN(DAY(AI85),DAY(EOMONTH(AsOfDate,0))),1,0)))</f>
        <v/>
      </c>
      <c r="AV85" s="16" t="str">
        <f aca="false">IF(AH85=0,"",IF(OR(AJ85&lt;2,AL85&gt;AsOfDate),AU85,IF((AL85-1)&lt;AI85,-1,12*(YEAR((AL85-1))-YEAR(AI85))+MONTH((AL85-1))-MONTH(AI85)-IF(DAY((AL85-1))&lt;MIN(DAY(AI85),DAY(EOMONTH((AL85-1),0))),1,0))))</f>
        <v/>
      </c>
      <c r="AW85" s="16" t="str">
        <f aca="false">IF(AH85=0,"",IF(OR(AJ85&lt;3,AM85&gt;AsOfDate),AU85,IF((AM85-1)&lt;AI85,-1,12*(YEAR((AM85-1))-YEAR(AI85))+MONTH((AM85-1))-MONTH(AI85)-IF(DAY((AM85-1))&lt;MIN(DAY(AI85),DAY(EOMONTH((AM85-1),0))),1,0))))</f>
        <v/>
      </c>
      <c r="AX85" s="16" t="str">
        <f aca="false">IF(AH85=0,"",IF(PFYDate&lt;AI85,-1,12*(YEAR(PFYDate)-YEAR(AI85))+MONTH(PFYDate)-MONTH(AI85)-IF(DAY(PFYDate)&lt;MIN(DAY(AI85),DAY(EOMONTH(PFYDate,0))),1,0)))</f>
        <v/>
      </c>
      <c r="AY85" s="16" t="str">
        <f aca="false">IF(AH85=0,"",IF(OR(AJ85&lt;2,AL85&gt;PFYDate),AX85,IF((AL85-1)&lt;AI85,-1,12*(YEAR((AL85-1))-YEAR(AI85))+MONTH((AL85-1))-MONTH(AI85)-IF(DAY((AL85-1))&lt;MIN(DAY(AI85),DAY(EOMONTH((AL85-1),0))),1,0))))</f>
        <v/>
      </c>
      <c r="AZ85" s="16" t="str">
        <f aca="false">IF(AH85=0,"",IF(OR(AJ85&lt;3,AM85&gt;PFYDate),AX85,IF((AM85-1)&lt;AI85,-1,12*(YEAR((AM85-1))-YEAR(AI85))+MONTH((AM85-1))-MONTH(AI85)-IF(DAY((AM85-1))&lt;MIN(DAY(AI85),DAY(EOMONTH((AM85-1),0))),1,0))))</f>
        <v/>
      </c>
      <c r="BA85" s="16" t="str">
        <f aca="false">IF(AH85=0,"",IF(AQ85="FT",IF(AV85&lt;FT_First,0,IF(AV85&lt;FT_Y5,1+INT((AV85-FT_First)/FT_Int1),FT_PreY5+FT_PerYear*INT((AV85-FT_Y5)/12)+FT_AnnivDays+INT(MOD(AV85-FT_Y5,12)/FT_Int2)-IF(EDATE(AI85,FT_Y5)&lt;PolicyDate,FT_AnnivDays-1,0))),IF(AQ85="PT",IF(AV85&lt;PT_First,0,1+INT((AV85-PT_First)/PT_Int)),0))+IF(AND(AJ85&gt;=2,AL85&lt;=AsOfDate),IF(AR85="FT",IF(AW85&lt;FT_First,0,IF(AW85&lt;FT_Y5,1+INT((AW85-FT_First)/FT_Int1),FT_PreY5+FT_PerYear*INT((AW85-FT_Y5)/12)+FT_AnnivDays+INT(MOD(AW85-FT_Y5,12)/FT_Int2)-IF(EDATE(AI85,FT_Y5)&lt;PolicyDate,FT_AnnivDays-1,0))),IF(AR85="PT",IF(AW85&lt;PT_First,0,1+INT((AW85-PT_First)/PT_Int)),0))-IF(AR85="FT",IF(AV85&lt;FT_First,0,IF(AV85&lt;FT_Y5,1+INT((AV85-FT_First)/FT_Int1),FT_PreY5+FT_PerYear*INT((AV85-FT_Y5)/12)+FT_AnnivDays+INT(MOD(AV85-FT_Y5,12)/FT_Int2)-IF(EDATE(AI85,FT_Y5)&lt;PolicyDate,FT_AnnivDays-1,0))),IF(AR85="PT",IF(AV85&lt;PT_First,0,1+INT((AV85-PT_First)/PT_Int)),0)),0)+IF(AND(AJ85&gt;=3,AM85&lt;=AsOfDate),IF(AS85="FT",IF(AU85&lt;FT_First,0,IF(AU85&lt;FT_Y5,1+INT((AU85-FT_First)/FT_Int1),FT_PreY5+FT_PerYear*INT((AU85-FT_Y5)/12)+FT_AnnivDays+INT(MOD(AU85-FT_Y5,12)/FT_Int2)-IF(EDATE(AI85,FT_Y5)&lt;PolicyDate,FT_AnnivDays-1,0))),IF(AS85="PT",IF(AU85&lt;PT_First,0,1+INT((AU85-PT_First)/PT_Int)),0))-IF(AS85="FT",IF(AW85&lt;FT_First,0,IF(AW85&lt;FT_Y5,1+INT((AW85-FT_First)/FT_Int1),FT_PreY5+FT_PerYear*INT((AW85-FT_Y5)/12)+FT_AnnivDays+INT(MOD(AW85-FT_Y5,12)/FT_Int2)-IF(EDATE(AI85,FT_Y5)&lt;PolicyDate,FT_AnnivDays-1,0))),IF(AS85="PT",IF(AW85&lt;PT_First,0,1+INT((AW85-PT_First)/PT_Int)),0)),0))</f>
        <v/>
      </c>
      <c r="BB85" s="16" t="str">
        <f aca="false">IF(AH85=0,"",IF(AQ85="FT",IF(AY85&lt;FT_First,0,IF(AY85&lt;FT_Y5,1+INT((AY85-FT_First)/FT_Int1),FT_PreY5+FT_PerYear*INT((AY85-FT_Y5)/12)+FT_AnnivDays+INT(MOD(AY85-FT_Y5,12)/FT_Int2)-IF(EDATE(AI85,FT_Y5)&lt;PolicyDate,FT_AnnivDays-1,0))),IF(AQ85="PT",IF(AY85&lt;PT_First,0,1+INT((AY85-PT_First)/PT_Int)),0))+IF(AND(AJ85&gt;=2,AL85&lt;=PFYDate),IF(AR85="FT",IF(AZ85&lt;FT_First,0,IF(AZ85&lt;FT_Y5,1+INT((AZ85-FT_First)/FT_Int1),FT_PreY5+FT_PerYear*INT((AZ85-FT_Y5)/12)+FT_AnnivDays+INT(MOD(AZ85-FT_Y5,12)/FT_Int2)-IF(EDATE(AI85,FT_Y5)&lt;PolicyDate,FT_AnnivDays-1,0))),IF(AR85="PT",IF(AZ85&lt;PT_First,0,1+INT((AZ85-PT_First)/PT_Int)),0))-IF(AR85="FT",IF(AY85&lt;FT_First,0,IF(AY85&lt;FT_Y5,1+INT((AY85-FT_First)/FT_Int1),FT_PreY5+FT_PerYear*INT((AY85-FT_Y5)/12)+FT_AnnivDays+INT(MOD(AY85-FT_Y5,12)/FT_Int2)-IF(EDATE(AI85,FT_Y5)&lt;PolicyDate,FT_AnnivDays-1,0))),IF(AR85="PT",IF(AY85&lt;PT_First,0,1+INT((AY85-PT_First)/PT_Int)),0)),0)+IF(AND(AJ85&gt;=3,AM85&lt;=PFYDate),IF(AS85="FT",IF(AX85&lt;FT_First,0,IF(AX85&lt;FT_Y5,1+INT((AX85-FT_First)/FT_Int1),FT_PreY5+FT_PerYear*INT((AX85-FT_Y5)/12)+FT_AnnivDays+INT(MOD(AX85-FT_Y5,12)/FT_Int2)-IF(EDATE(AI85,FT_Y5)&lt;PolicyDate,FT_AnnivDays-1,0))),IF(AS85="PT",IF(AX85&lt;PT_First,0,1+INT((AX85-PT_First)/PT_Int)),0))-IF(AS85="FT",IF(AZ85&lt;FT_First,0,IF(AZ85&lt;FT_Y5,1+INT((AZ85-FT_First)/FT_Int1),FT_PreY5+FT_PerYear*INT((AZ85-FT_Y5)/12)+FT_AnnivDays+INT(MOD(AZ85-FT_Y5,12)/FT_Int2)-IF(EDATE(AI85,FT_Y5)&lt;PolicyDate,FT_AnnivDays-1,0))),IF(AS85="PT",IF(AZ85&lt;PT_First,0,1+INT((AZ85-PT_First)/PT_Int)),0)),0))</f>
        <v/>
      </c>
      <c r="BC85" s="16" t="str">
        <f aca="false">IF(AH85=0,"",IF(AT85="FT",IF(AU85&lt;FT_First,FT_First,IF(AU85&lt;FT_Y5,MIN(FT_Y5,FT_First+FT_Int1*(INT((AU85-FT_First)/FT_Int1)+1)),FT_Y5+12*INT((AU85-FT_Y5)/12)+FT_Int2*(INT(MOD(AU85-FT_Y5,12)/FT_Int2)+1))),IF(AT85="PT",IF(AU85&lt;PT_First,PT_First,PT_First+PT_Int*(INT((AU85-PT_First)/PT_Int)+1)),"")))</f>
        <v/>
      </c>
      <c r="BD85" s="16" t="str">
        <f aca="false">IF(AH85=0,"",IF(NOT(LH_Ready),0,COUNTIFS(INDEX(LH_Data,0,LH_ColFirst),$A85,INDEX(LH_Data,0,LH_ColSur),$B85,INDEX(LH_Data,0,LH_ColCat),BonusCat)))</f>
        <v/>
      </c>
      <c r="BE85" s="16" t="str">
        <f aca="false">IF(AH85=0,"",IF(OR(NOT(LH_Ready),BD85=0),0,SUMPRODUCT(MAX((INDEX(LH_Data,0,LH_ColFirst)=$A85)*(INDEX(LH_Data,0,LH_ColSur)=$B85)*(INDEX(LH_Data,0,LH_ColCat)=BonusCat)*ROW(LH_Data)))))</f>
        <v/>
      </c>
      <c r="BF85" s="16" t="str">
        <f aca="false">IF(AH85=0,"",IF(EOMONTH(AsOfDate,-1)&lt;AI85,-1,12*(YEAR(EOMONTH(AsOfDate,-1))-YEAR(AI85))+MONTH(EOMONTH(AsOfDate,-1))-MONTH(AI85)-IF(DAY(EOMONTH(AsOfDate,-1))&lt;MIN(DAY(AI85),DAY(EOMONTH(EOMONTH(AsOfDate,-1),0))),1,0)))</f>
        <v/>
      </c>
      <c r="BG85" s="16" t="str">
        <f aca="false">IF(AH85=0,"",IF(OR(AJ85&lt;2,AL85&gt;EOMONTH(AsOfDate,-1)),BF85,IF((AL85-1)&lt;AI85,-1,12*(YEAR((AL85-1))-YEAR(AI85))+MONTH((AL85-1))-MONTH(AI85)-IF(DAY((AL85-1))&lt;MIN(DAY(AI85),DAY(EOMONTH((AL85-1),0))),1,0))))</f>
        <v/>
      </c>
      <c r="BH85" s="16" t="str">
        <f aca="false">IF(AH85=0,"",IF(OR(AJ85&lt;3,AM85&gt;EOMONTH(AsOfDate,-1)),BF85,IF((AM85-1)&lt;AI85,-1,12*(YEAR((AM85-1))-YEAR(AI85))+MONTH((AM85-1))-MONTH(AI85)-IF(DAY((AM85-1))&lt;MIN(DAY(AI85),DAY(EOMONTH((AM85-1),0))),1,0))))</f>
        <v/>
      </c>
      <c r="BI85" s="16" t="str">
        <f aca="false">IF(AH85=0,"",IF(AQ85="FT",IF(BG85&lt;FT_First,0,IF(BG85&lt;FT_Y5,1+INT((BG85-FT_First)/FT_Int1),FT_PreY5+FT_PerYear*INT((BG85-FT_Y5)/12)+FT_AnnivDays+INT(MOD(BG85-FT_Y5,12)/FT_Int2)-IF(EDATE(AI85,FT_Y5)&lt;PolicyDate,FT_AnnivDays-1,0))),IF(AQ85="PT",IF(BG85&lt;PT_First,0,1+INT((BG85-PT_First)/PT_Int)),0))+IF(AND(AJ85&gt;=2,AL85&lt;=EOMONTH(AsOfDate,-1)),IF(AR85="FT",IF(BH85&lt;FT_First,0,IF(BH85&lt;FT_Y5,1+INT((BH85-FT_First)/FT_Int1),FT_PreY5+FT_PerYear*INT((BH85-FT_Y5)/12)+FT_AnnivDays+INT(MOD(BH85-FT_Y5,12)/FT_Int2)-IF(EDATE(AI85,FT_Y5)&lt;PolicyDate,FT_AnnivDays-1,0))),IF(AR85="PT",IF(BH85&lt;PT_First,0,1+INT((BH85-PT_First)/PT_Int)),0))-IF(AR85="FT",IF(BG85&lt;FT_First,0,IF(BG85&lt;FT_Y5,1+INT((BG85-FT_First)/FT_Int1),FT_PreY5+FT_PerYear*INT((BG85-FT_Y5)/12)+FT_AnnivDays+INT(MOD(BG85-FT_Y5,12)/FT_Int2)-IF(EDATE(AI85,FT_Y5)&lt;PolicyDate,FT_AnnivDays-1,0))),IF(AR85="PT",IF(BG85&lt;PT_First,0,1+INT((BG85-PT_First)/PT_Int)),0)),0)+IF(AND(AJ85&gt;=3,AM85&lt;=EOMONTH(AsOfDate,-1)),IF(AS85="FT",IF(BF85&lt;FT_First,0,IF(BF85&lt;FT_Y5,1+INT((BF85-FT_First)/FT_Int1),FT_PreY5+FT_PerYear*INT((BF85-FT_Y5)/12)+FT_AnnivDays+INT(MOD(BF85-FT_Y5,12)/FT_Int2)-IF(EDATE(AI85,FT_Y5)&lt;PolicyDate,FT_AnnivDays-1,0))),IF(AS85="PT",IF(BF85&lt;PT_First,0,1+INT((BF85-PT_First)/PT_Int)),0))-IF(AS85="FT",IF(BH85&lt;FT_First,0,IF(BH85&lt;FT_Y5,1+INT((BH85-FT_First)/FT_Int1),FT_PreY5+FT_PerYear*INT((BH85-FT_Y5)/12)+FT_AnnivDays+INT(MOD(BH85-FT_Y5,12)/FT_Int2)-IF(EDATE(AI85,FT_Y5)&lt;PolicyDate,FT_AnnivDays-1,0))),IF(AS85="PT",IF(BH85&lt;PT_First,0,1+INT((BH85-PT_First)/PT_Int)),0)),0))</f>
        <v/>
      </c>
      <c r="BJ85" s="16" t="str">
        <f aca="false">IF(AH85=0,"",IF(AT85="FT",IF(AU85&lt;FT_First,"",IF(AU85&lt;FT_Y5,FT_First+FT_Int1*INT((AU85-FT_First)/FT_Int1),FT_Y5+FT_Int2*INT((AU85-FT_Y5)/FT_Int2))),IF(AT85="PT",IF(AU85&lt;PT_First,"",PT_First+PT_Int*INT((AU85-PT_First)/PT_Int)),"")))</f>
        <v/>
      </c>
      <c r="BK85" s="16" t="str">
        <f aca="false">IF(AH85=0,"",IF((SchemeStart-1)&lt;AI85,-1,12*(YEAR((SchemeStart-1))-YEAR(AI85))+MONTH((SchemeStart-1))-MONTH(AI85)-IF(DAY((SchemeStart-1))&lt;MIN(DAY(AI85),DAY(EOMONTH((SchemeStart-1),0))),1,0)))</f>
        <v/>
      </c>
      <c r="BL85" s="16" t="str">
        <f aca="false">IF(AH85=0,"",IF(OR(AJ85&lt;2,AL85&gt;(SchemeStart-1)),BK85,IF((AL85-1)&lt;AI85,-1,12*(YEAR((AL85-1))-YEAR(AI85))+MONTH((AL85-1))-MONTH(AI85)-IF(DAY((AL85-1))&lt;MIN(DAY(AI85),DAY(EOMONTH((AL85-1),0))),1,0))))</f>
        <v/>
      </c>
      <c r="BM85" s="16" t="str">
        <f aca="false">IF(AH85=0,"",IF(OR(AJ85&lt;3,AM85&gt;(SchemeStart-1)),BK85,IF((AM85-1)&lt;AI85,-1,12*(YEAR((AM85-1))-YEAR(AI85))+MONTH((AM85-1))-MONTH(AI85)-IF(DAY((AM85-1))&lt;MIN(DAY(AI85),DAY(EOMONTH((AM85-1),0))),1,0))))</f>
        <v/>
      </c>
      <c r="BN85" s="16" t="str">
        <f aca="false">IF(AH85=0,"",IF(AQ85="FT",IF(BL85&lt;FT_First,0,IF(BL85&lt;FT_Y5,1+INT((BL85-FT_First)/FT_Int1),FT_PreY5+FT_PerYear*INT((BL85-FT_Y5)/12)+FT_AnnivDays+INT(MOD(BL85-FT_Y5,12)/FT_Int2)-IF(EDATE(AI85,FT_Y5)&lt;PolicyDate,FT_AnnivDays-1,0))),IF(AQ85="PT",IF(BL85&lt;PT_First,0,1+INT((BL85-PT_First)/PT_Int)),0))+IF(AND(AJ85&gt;=2,AL85&lt;=(SchemeStart-1)),IF(AR85="FT",IF(BM85&lt;FT_First,0,IF(BM85&lt;FT_Y5,1+INT((BM85-FT_First)/FT_Int1),FT_PreY5+FT_PerYear*INT((BM85-FT_Y5)/12)+FT_AnnivDays+INT(MOD(BM85-FT_Y5,12)/FT_Int2)-IF(EDATE(AI85,FT_Y5)&lt;PolicyDate,FT_AnnivDays-1,0))),IF(AR85="PT",IF(BM85&lt;PT_First,0,1+INT((BM85-PT_First)/PT_Int)),0))-IF(AR85="FT",IF(BL85&lt;FT_First,0,IF(BL85&lt;FT_Y5,1+INT((BL85-FT_First)/FT_Int1),FT_PreY5+FT_PerYear*INT((BL85-FT_Y5)/12)+FT_AnnivDays+INT(MOD(BL85-FT_Y5,12)/FT_Int2)-IF(EDATE(AI85,FT_Y5)&lt;PolicyDate,FT_AnnivDays-1,0))),IF(AR85="PT",IF(BL85&lt;PT_First,0,1+INT((BL85-PT_First)/PT_Int)),0)),0)+IF(AND(AJ85&gt;=3,AM85&lt;=(SchemeStart-1)),IF(AS85="FT",IF(BK85&lt;FT_First,0,IF(BK85&lt;FT_Y5,1+INT((BK85-FT_First)/FT_Int1),FT_PreY5+FT_PerYear*INT((BK85-FT_Y5)/12)+FT_AnnivDays+INT(MOD(BK85-FT_Y5,12)/FT_Int2)-IF(EDATE(AI85,FT_Y5)&lt;PolicyDate,FT_AnnivDays-1,0))),IF(AS85="PT",IF(BK85&lt;PT_First,0,1+INT((BK85-PT_First)/PT_Int)),0))-IF(AS85="FT",IF(BM85&lt;FT_First,0,IF(BM85&lt;FT_Y5,1+INT((BM85-FT_First)/FT_Int1),FT_PreY5+FT_PerYear*INT((BM85-FT_Y5)/12)+FT_AnnivDays+INT(MOD(BM85-FT_Y5,12)/FT_Int2)-IF(EDATE(AI85,FT_Y5)&lt;PolicyDate,FT_AnnivDays-1,0))),IF(AS85="PT",IF(BM85&lt;PT_First,0,1+INT((BM85-PT_First)/PT_Int)),0)),0))</f>
        <v/>
      </c>
      <c r="BO85" s="0" t="str">
        <f aca="false">IF(LEN($A85&amp;$B85)=0,"",$A85&amp;" "&amp;$B85)</f>
        <v/>
      </c>
    </row>
    <row r="86" customFormat="false" ht="15" hidden="false" customHeight="false" outlineLevel="0" collapsed="false">
      <c r="A86" s="12"/>
      <c r="B86" s="12"/>
      <c r="C86" s="12"/>
      <c r="D86" s="13"/>
      <c r="E86" s="14" t="str">
        <f aca="false">IF(OR(AH86=0,$D86=""),"",DATE(YEAR(AsOfDate)+IF(DATE(YEAR(AsOfDate),MONTH($D86),DAY($D86))&lt;=AsOfDate,1,0),MONTH($D86),DAY($D86)))</f>
        <v/>
      </c>
      <c r="F86" s="13"/>
      <c r="G86" s="13"/>
      <c r="H86" s="13"/>
      <c r="I86" s="13"/>
      <c r="J86" s="13"/>
      <c r="K86" s="14" t="str">
        <f aca="false">IF(AH86=0,"",DATE(YEAR(AsOfDate)+IF(DATE(YEAR(AsOfDate),MONTH(AI86),DAY(AI86))&lt;=AsOfDate,1,0),MONTH(AI86),DAY(AI86)))</f>
        <v/>
      </c>
      <c r="L86" s="15" t="str">
        <f aca="false">IF(AH86=0,"",ROUND((AsOfDate-AI86)/365.25,1))</f>
        <v/>
      </c>
      <c r="M86" s="16" t="str">
        <f aca="false">IF(AH86=0,"",IF(AsOfDate&lt;AI86,"-",DATEDIF(AI86,AsOfDate,"y")&amp;"y "&amp;DATEDIF(AI86,AsOfDate,"ym")&amp;"m "&amp;DATEDIF(AI86,AsOfDate,"md")&amp;"d"))</f>
        <v/>
      </c>
      <c r="N86" s="17" t="str">
        <f aca="false">IF(AH86=0,"",O86*HoursPerDay)</f>
        <v/>
      </c>
      <c r="O86" s="17" t="str">
        <f aca="false">IF(AH86=0,"",MAX(0,BA86-BN86))</f>
        <v/>
      </c>
      <c r="P86" s="18"/>
      <c r="Q86" s="16" t="str">
        <f aca="false">IF(AH86=0,"",IF(AJ86&lt;2,"",AN86&amp;" to "&amp;AO86&amp;" on "&amp;TEXT(AL86,"dd/mm/yyyy")&amp;IF(AL86&gt;AsOfDate," (future)",IF(AQ86=AR86,"",IF(AR86="None"," - STOPPED accruing",IF(AQ86="None"," - commencement for Bonus Leave"," - pathway changed"))))&amp;IF(AJ86&lt;3,"","; "&amp;AO86&amp;" to "&amp;AP86&amp;" on "&amp;TEXT(AM86,"dd/mm/yyyy")&amp;IF(AM86&gt;AsOfDate," (future)",IF(AR86=AS86,"",IF(AS86="None"," - STOPPED accruing",IF(AR86="None"," - commencement for Bonus Leave"," - pathway changed")))))))</f>
        <v/>
      </c>
      <c r="R86" s="16" t="str">
        <f aca="false">IF(AH86=0,"",IF(AT86="None",IF(O86&gt;0,"No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IF(AH86=0,"",IF(AT86="None","",EDATE(AI86,BC86)))</f>
        <v/>
      </c>
      <c r="T86" s="17" t="str">
        <f aca="false">IF(AH86=0,"",IF(NOT(LH_Ready),"",IF(AI86&gt;PFYDate,0,IF(LH_ColPeriod=0,W86-U86+V86,SUMIFS(INDEX(LH_Data,0,LH_ColAcc),INDEX(LH_Data,0,LH_ColFirst),$A86,INDEX(LH_Data,0,LH_ColSur),$B86,INDEX(LH_Data,0,LH_ColCat),BonusCat,INDEX(LH_Data,0,LH_ColPeriod),LH_OpenLabel)*UnitFactor))))</f>
        <v/>
      </c>
      <c r="U86" s="17" t="str">
        <f aca="false">IF(AH86=0,"",IF(NOT(LH_Ready),"",SUMIFS(INDEX(LH_Data,0,LH_ColAcc),INDEX(LH_Data,0,LH_ColFirst),$A86,INDEX(LH_Data,0,LH_ColSur),$B86,INDEX(LH_Data,0,LH_ColCat),BonusCat,INDEX(LH_Data,0,LH_ColStart),"&gt;="&amp;AI86)*UnitFactor))</f>
        <v/>
      </c>
      <c r="V86" s="17" t="str">
        <f aca="false">IF(AH86=0,"",IF(NOT(LH_Ready),"",SUMIFS(INDEX(LH_Data,0,LH_ColTaken),INDEX(LH_Data,0,LH_ColFirst),$A86,INDEX(LH_Data,0,LH_ColSur),$B86,INDEX(LH_Data,0,LH_ColCat),BonusCat,INDEX(LH_Data,0,LH_ColStart),"&gt;="&amp;AI86)*UnitFactor))</f>
        <v/>
      </c>
      <c r="W86" s="17" t="str">
        <f aca="false">IF(AH86=0,"",IF(NOT(LH_Ready),"",IF(BE86=0,0,INDEX(INDEX(LH_Data,0,LH_ColClose),BE86-1)*UnitFactor)))</f>
        <v/>
      </c>
      <c r="X86" s="17" t="str">
        <f aca="false">IF(AH86=0,"",(MAX(0,BA86-BN86)-MAX(0,BB86-BN86))*HoursPerDay)</f>
        <v/>
      </c>
      <c r="Y86" s="17" t="str">
        <f aca="false">IF(AH86=0,"",IF(NOT(LH_Ready),"",IF(BD86=0,N86,IF(PFYDate&lt;$F86,N86-N(T86)-N(U86),X86-N(U86)))))</f>
        <v/>
      </c>
      <c r="Z86" s="16" t="str">
        <f aca="false">IF(OR(AH86=0,Y86=""),"",IF(Y86&gt;0,"Yes","No"))</f>
        <v/>
      </c>
      <c r="AA86" s="16" t="str">
        <f aca="false">IF(AH86=0,IF(LEN($A86&amp;$B86)=0,"","FIX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month")&amp;IF(BD86=0,";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EH)",""),IF(AT86="None",R86,"Not yet - first day on "&amp;TEXT(S86,"dd/mm/yyyy")))))))))</f>
        <v/>
      </c>
      <c r="AB86" s="17" t="str">
        <f aca="false">IF(OR(AH86=0,T86=""),"",MAX(0,BB86-BN86)*HoursPerDay-T86)</f>
        <v/>
      </c>
      <c r="AC86" s="16" t="str">
        <f aca="false">IF(AH86=0,"",BD86)</f>
        <v/>
      </c>
      <c r="AD86" s="16" t="str">
        <f aca="false">IF(AH86=0,"",TRIM(IF(OR(ISTEXT($F86),ISTEXT($H86),ISTEXT($I86),ISTEXT($G86),ISTEXT($J86),ISTEXT($D86)),"A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J86&gt;=1,IF(AJ86&gt;=3,AP86,IF(AJ86=2,AO86,AN86))&lt;&gt;IF($C86="","",IF(OR(ISNUMBER(SEARCH("full",$C86)),UPPER(TRIM($C86))="FT",UPPER(TRIM($C86))="FTE"),"Full-Time",IF(OR(ISNUMBER(SEARCH("part",$C86)),UPPER(TRIM($C86))="PT",UPPER(TRIM($C86))="PTE"),"Part-Time",IF(OR(ISNUMBER(SEARCH("cas",$C86)),UPPER(TRIM($C86))="CAS"),"Casual","Unknown"))))),"EmploymentType does not match latest start date ("&amp;IF(AJ86&gt;=3,AP86,IF(AJ86=2,AO86,AN86))&amp;"). ","")&amp;IF(AND(AJ86&gt;=1,AK86&lt;&gt;$F86),"Earliest type date should equal StartDate. ","")&amp;IF(AND(AJ86&gt;=2,AK86=AL86),"Two types start on the same date. ","")&amp;IF(AND(OR(ISNUMBER(SEARCH("part",$C86)),UPPER(TRIM($C86))="PT",UPPER(TRIM($C86))="PTE"),$P86=""),"Part-time: enter PT Hrs/Week (blank = 24+). ","")))</f>
        <v/>
      </c>
      <c r="AE86" s="17" t="str">
        <f aca="false">IF(AH86=0,"",O86-MAX(0,BI86-BN86))</f>
        <v/>
      </c>
      <c r="AF86" s="14" t="str">
        <f aca="false">IF(OR(AH86=0,AE86="",N(AE86)=0,BJ86=""),"",EDATE(AI86,BJ86))</f>
        <v/>
      </c>
      <c r="AG86" s="12"/>
      <c r="AH86" s="16" t="n">
        <f aca="false">IF(OR(LEN($A86&amp;$B86)=0,$F86=""),0,1)</f>
        <v>0</v>
      </c>
      <c r="AI86" s="14" t="str">
        <f aca="false">IF(AH86=0,"",IF($J86&lt;&gt;"",$J86,IF(OR(CasualCounts="Yes",COUNT($G86:$I86)=0,COUNT($H86:$I86)=0),$F86,MIN($H86:$I86))))</f>
        <v/>
      </c>
      <c r="AJ86" s="16" t="str">
        <f aca="false">IF(AH86=0,"",COUNT($G86:$I86))</f>
        <v/>
      </c>
      <c r="AK86" s="14" t="str">
        <f aca="false">IF(AH86=0,"",IFERROR(SMALL($G86:$I86,1),""))</f>
        <v/>
      </c>
      <c r="AL86" s="14" t="str">
        <f aca="false">IF(AH86=0,"",IFERROR(SMALL($G86:$I86,2),""))</f>
        <v/>
      </c>
      <c r="AM86" s="14" t="str">
        <f aca="false">IF(AH86=0,"",IFERROR(SMALL($G86:$I86,3),""))</f>
        <v/>
      </c>
      <c r="AN86" s="16" t="str">
        <f aca="false">IF(AH86=0,"",IF(AK86="","",IF(AK86=$H86,"Part-Time",IF(AK86=$I86,"Full-Time","Casual"))))</f>
        <v/>
      </c>
      <c r="AO86" s="16" t="str">
        <f aca="false">IF(AH86=0,"",IF(AL86="","",IF(AL86=$H86,"Part-Time",IF(AL86=$I86,"Full-Time","Casual"))))</f>
        <v/>
      </c>
      <c r="AP86" s="16" t="str">
        <f aca="false">IF(AH86=0,"",IF(AM86="","",IF(AM86=$H86,"Part-Time",IF(AM86=$I86,"Full-Time","Casual"))))</f>
        <v/>
      </c>
      <c r="AQ86" s="16" t="str">
        <f aca="false">IF(AH86=0,"",IF(AJ86=0,IF(OR(ISNUMBER(SEARCH("full",$C86)),UPPER(TRIM($C86))="FT",UPPER(TRIM($C86))="FTE"),"FT",IF(AND(OR(ISNUMBER(SEARCH("part",$C86)),UPPER(TRIM($C86))="PT",UPPER(TRIM($C86))="PTE"),OR($P86="",N($P86)&gt;=PT_MinHours)),"PT","None")),IF(OR(ISNUMBER(SEARCH("full",AN86)),UPPER(TRIM(AN86))="FT",UPPER(TRIM(AN86))="FTE"),"FT",IF(AND(OR(ISNUMBER(SEARCH("part",AN86)),UPPER(TRIM(AN86))="PT",UPPER(TRIM(AN86))="PTE"),OR($P86="",N($P86)&gt;=PT_MinHours)),"PT","None"))))</f>
        <v/>
      </c>
      <c r="AR86" s="16" t="str">
        <f aca="false">IF(AH86=0,"",IF(AJ86&lt;2,"",IF(OR(ISNUMBER(SEARCH("full",AO86)),UPPER(TRIM(AO86))="FT",UPPER(TRIM(AO86))="FTE"),"FT",IF(AND(OR(ISNUMBER(SEARCH("part",AO86)),UPPER(TRIM(AO86))="PT",UPPER(TRIM(AO86))="PTE"),OR($P86="",N($P86)&gt;=PT_MinHours)),"PT","None"))))</f>
        <v/>
      </c>
      <c r="AS86" s="16" t="str">
        <f aca="false">IF(AH86=0,"",IF(AJ86&lt;3,"",IF(OR(ISNUMBER(SEARCH("full",AP86)),UPPER(TRIM(AP86))="FT",UPPER(TRIM(AP86))="FTE"),"FT",IF(AND(OR(ISNUMBER(SEARCH("part",AP86)),UPPER(TRIM(AP86))="PT",UPPER(TRIM(AP86))="PTE"),OR($P86="",N($P86)&gt;=PT_MinHours)),"PT","None"))))</f>
        <v/>
      </c>
      <c r="AT86" s="16" t="str">
        <f aca="false">IF(AH86=0,"",IF(AND(AJ86&gt;=3,AM86&lt;=AsOfDate),AS86,IF(AND(AJ86&gt;=2,AL86&lt;=AsOfDate),AR86,AQ86)))</f>
        <v/>
      </c>
      <c r="AU86" s="16" t="str">
        <f aca="false">IF(AH86=0,"",IF(AsOfDate&lt;AI86,-1,12*(YEAR(AsOfDate)-YEAR(AI86))+MONTH(AsOfDate)-MONTH(AI86)-IF(DAY(AsOfDate)&lt;MIN(DAY(AI86),DAY(EOMONTH(AsOfDate,0))),1,0)))</f>
        <v/>
      </c>
      <c r="AV86" s="16" t="str">
        <f aca="false">IF(AH86=0,"",IF(OR(AJ86&lt;2,AL86&gt;AsOfDate),AU86,IF((AL86-1)&lt;AI86,-1,12*(YEAR((AL86-1))-YEAR(AI86))+MONTH((AL86-1))-MONTH(AI86)-IF(DAY((AL86-1))&lt;MIN(DAY(AI86),DAY(EOMONTH((AL86-1),0))),1,0))))</f>
        <v/>
      </c>
      <c r="AW86" s="16" t="str">
        <f aca="false">IF(AH86=0,"",IF(OR(AJ86&lt;3,AM86&gt;AsOfDate),AU86,IF((AM86-1)&lt;AI86,-1,12*(YEAR((AM86-1))-YEAR(AI86))+MONTH((AM86-1))-MONTH(AI86)-IF(DAY((AM86-1))&lt;MIN(DAY(AI86),DAY(EOMONTH((AM86-1),0))),1,0))))</f>
        <v/>
      </c>
      <c r="AX86" s="16" t="str">
        <f aca="false">IF(AH86=0,"",IF(PFYDate&lt;AI86,-1,12*(YEAR(PFYDate)-YEAR(AI86))+MONTH(PFYDate)-MONTH(AI86)-IF(DAY(PFYDate)&lt;MIN(DAY(AI86),DAY(EOMONTH(PFYDate,0))),1,0)))</f>
        <v/>
      </c>
      <c r="AY86" s="16" t="str">
        <f aca="false">IF(AH86=0,"",IF(OR(AJ86&lt;2,AL86&gt;PFYDate),AX86,IF((AL86-1)&lt;AI86,-1,12*(YEAR((AL86-1))-YEAR(AI86))+MONTH((AL86-1))-MONTH(AI86)-IF(DAY((AL86-1))&lt;MIN(DAY(AI86),DAY(EOMONTH((AL86-1),0))),1,0))))</f>
        <v/>
      </c>
      <c r="AZ86" s="16" t="str">
        <f aca="false">IF(AH86=0,"",IF(OR(AJ86&lt;3,AM86&gt;PFYDate),AX86,IF((AM86-1)&lt;AI86,-1,12*(YEAR((AM86-1))-YEAR(AI86))+MONTH((AM86-1))-MONTH(AI86)-IF(DAY((AM86-1))&lt;MIN(DAY(AI86),DAY(EOMONTH((AM86-1),0))),1,0))))</f>
        <v/>
      </c>
      <c r="BA86" s="16" t="str">
        <f aca="false">IF(AH86=0,"",IF(AQ86="FT",IF(AV86&lt;FT_First,0,IF(AV86&lt;FT_Y5,1+INT((AV86-FT_First)/FT_Int1),FT_PreY5+FT_PerYear*INT((AV86-FT_Y5)/12)+FT_AnnivDays+INT(MOD(AV86-FT_Y5,12)/FT_Int2)-IF(EDATE(AI86,FT_Y5)&lt;PolicyDate,FT_AnnivDays-1,0))),IF(AQ86="PT",IF(AV86&lt;PT_First,0,1+INT((AV86-PT_First)/PT_Int)),0))+IF(AND(AJ86&gt;=2,AL86&lt;=AsOfDate),IF(AR86="FT",IF(AW86&lt;FT_First,0,IF(AW86&lt;FT_Y5,1+INT((AW86-FT_First)/FT_Int1),FT_PreY5+FT_PerYear*INT((AW86-FT_Y5)/12)+FT_AnnivDays+INT(MOD(AW86-FT_Y5,12)/FT_Int2)-IF(EDATE(AI86,FT_Y5)&lt;PolicyDate,FT_AnnivDays-1,0))),IF(AR86="PT",IF(AW86&lt;PT_First,0,1+INT((AW86-PT_First)/PT_Int)),0))-IF(AR86="FT",IF(AV86&lt;FT_First,0,IF(AV86&lt;FT_Y5,1+INT((AV86-FT_First)/FT_Int1),FT_PreY5+FT_PerYear*INT((AV86-FT_Y5)/12)+FT_AnnivDays+INT(MOD(AV86-FT_Y5,12)/FT_Int2)-IF(EDATE(AI86,FT_Y5)&lt;PolicyDate,FT_AnnivDays-1,0))),IF(AR86="PT",IF(AV86&lt;PT_First,0,1+INT((AV86-PT_First)/PT_Int)),0)),0)+IF(AND(AJ86&gt;=3,AM86&lt;=AsOfDate),IF(AS86="FT",IF(AU86&lt;FT_First,0,IF(AU86&lt;FT_Y5,1+INT((AU86-FT_First)/FT_Int1),FT_PreY5+FT_PerYear*INT((AU86-FT_Y5)/12)+FT_AnnivDays+INT(MOD(AU86-FT_Y5,12)/FT_Int2)-IF(EDATE(AI86,FT_Y5)&lt;PolicyDate,FT_AnnivDays-1,0))),IF(AS86="PT",IF(AU86&lt;PT_First,0,1+INT((AU86-PT_First)/PT_Int)),0))-IF(AS86="FT",IF(AW86&lt;FT_First,0,IF(AW86&lt;FT_Y5,1+INT((AW86-FT_First)/FT_Int1),FT_PreY5+FT_PerYear*INT((AW86-FT_Y5)/12)+FT_AnnivDays+INT(MOD(AW86-FT_Y5,12)/FT_Int2)-IF(EDATE(AI86,FT_Y5)&lt;PolicyDate,FT_AnnivDays-1,0))),IF(AS86="PT",IF(AW86&lt;PT_First,0,1+INT((AW86-PT_First)/PT_Int)),0)),0))</f>
        <v/>
      </c>
      <c r="BB86" s="16" t="str">
        <f aca="false">IF(AH86=0,"",IF(AQ86="FT",IF(AY86&lt;FT_First,0,IF(AY86&lt;FT_Y5,1+INT((AY86-FT_First)/FT_Int1),FT_PreY5+FT_PerYear*INT((AY86-FT_Y5)/12)+FT_AnnivDays+INT(MOD(AY86-FT_Y5,12)/FT_Int2)-IF(EDATE(AI86,FT_Y5)&lt;PolicyDate,FT_AnnivDays-1,0))),IF(AQ86="PT",IF(AY86&lt;PT_First,0,1+INT((AY86-PT_First)/PT_Int)),0))+IF(AND(AJ86&gt;=2,AL86&lt;=PFYDate),IF(AR86="FT",IF(AZ86&lt;FT_First,0,IF(AZ86&lt;FT_Y5,1+INT((AZ86-FT_First)/FT_Int1),FT_PreY5+FT_PerYear*INT((AZ86-FT_Y5)/12)+FT_AnnivDays+INT(MOD(AZ86-FT_Y5,12)/FT_Int2)-IF(EDATE(AI86,FT_Y5)&lt;PolicyDate,FT_AnnivDays-1,0))),IF(AR86="PT",IF(AZ86&lt;PT_First,0,1+INT((AZ86-PT_First)/PT_Int)),0))-IF(AR86="FT",IF(AY86&lt;FT_First,0,IF(AY86&lt;FT_Y5,1+INT((AY86-FT_First)/FT_Int1),FT_PreY5+FT_PerYear*INT((AY86-FT_Y5)/12)+FT_AnnivDays+INT(MOD(AY86-FT_Y5,12)/FT_Int2)-IF(EDATE(AI86,FT_Y5)&lt;PolicyDate,FT_AnnivDays-1,0))),IF(AR86="PT",IF(AY86&lt;PT_First,0,1+INT((AY86-PT_First)/PT_Int)),0)),0)+IF(AND(AJ86&gt;=3,AM86&lt;=PFYDate),IF(AS86="FT",IF(AX86&lt;FT_First,0,IF(AX86&lt;FT_Y5,1+INT((AX86-FT_First)/FT_Int1),FT_PreY5+FT_PerYear*INT((AX86-FT_Y5)/12)+FT_AnnivDays+INT(MOD(AX86-FT_Y5,12)/FT_Int2)-IF(EDATE(AI86,FT_Y5)&lt;PolicyDate,FT_AnnivDays-1,0))),IF(AS86="PT",IF(AX86&lt;PT_First,0,1+INT((AX86-PT_First)/PT_Int)),0))-IF(AS86="FT",IF(AZ86&lt;FT_First,0,IF(AZ86&lt;FT_Y5,1+INT((AZ86-FT_First)/FT_Int1),FT_PreY5+FT_PerYear*INT((AZ86-FT_Y5)/12)+FT_AnnivDays+INT(MOD(AZ86-FT_Y5,12)/FT_Int2)-IF(EDATE(AI86,FT_Y5)&lt;PolicyDate,FT_AnnivDays-1,0))),IF(AS86="PT",IF(AZ86&lt;PT_First,0,1+INT((AZ86-PT_First)/PT_Int)),0)),0))</f>
        <v/>
      </c>
      <c r="BC86" s="16" t="str">
        <f aca="false">IF(AH86=0,"",IF(AT86="FT",IF(AU86&lt;FT_First,FT_First,IF(AU86&lt;FT_Y5,MIN(FT_Y5,FT_First+FT_Int1*(INT((AU86-FT_First)/FT_Int1)+1)),FT_Y5+12*INT((AU86-FT_Y5)/12)+FT_Int2*(INT(MOD(AU86-FT_Y5,12)/FT_Int2)+1))),IF(AT86="PT",IF(AU86&lt;PT_First,PT_First,PT_First+PT_Int*(INT((AU86-PT_First)/PT_Int)+1)),"")))</f>
        <v/>
      </c>
      <c r="BD86" s="16" t="str">
        <f aca="false">IF(AH86=0,"",IF(NOT(LH_Ready),0,COUNTIFS(INDEX(LH_Data,0,LH_ColFirst),$A86,INDEX(LH_Data,0,LH_ColSur),$B86,INDEX(LH_Data,0,LH_ColCat),BonusCat)))</f>
        <v/>
      </c>
      <c r="BE86" s="16" t="str">
        <f aca="false">IF(AH86=0,"",IF(OR(NOT(LH_Ready),BD86=0),0,SUMPRODUCT(MAX((INDEX(LH_Data,0,LH_ColFirst)=$A86)*(INDEX(LH_Data,0,LH_ColSur)=$B86)*(INDEX(LH_Data,0,LH_ColCat)=BonusCat)*ROW(LH_Data)))))</f>
        <v/>
      </c>
      <c r="BF86" s="16" t="str">
        <f aca="false">IF(AH86=0,"",IF(EOMONTH(AsOfDate,-1)&lt;AI86,-1,12*(YEAR(EOMONTH(AsOfDate,-1))-YEAR(AI86))+MONTH(EOMONTH(AsOfDate,-1))-MONTH(AI86)-IF(DAY(EOMONTH(AsOfDate,-1))&lt;MIN(DAY(AI86),DAY(EOMONTH(EOMONTH(AsOfDate,-1),0))),1,0)))</f>
        <v/>
      </c>
      <c r="BG86" s="16" t="str">
        <f aca="false">IF(AH86=0,"",IF(OR(AJ86&lt;2,AL86&gt;EOMONTH(AsOfDate,-1)),BF86,IF((AL86-1)&lt;AI86,-1,12*(YEAR((AL86-1))-YEAR(AI86))+MONTH((AL86-1))-MONTH(AI86)-IF(DAY((AL86-1))&lt;MIN(DAY(AI86),DAY(EOMONTH((AL86-1),0))),1,0))))</f>
        <v/>
      </c>
      <c r="BH86" s="16" t="str">
        <f aca="false">IF(AH86=0,"",IF(OR(AJ86&lt;3,AM86&gt;EOMONTH(AsOfDate,-1)),BF86,IF((AM86-1)&lt;AI86,-1,12*(YEAR((AM86-1))-YEAR(AI86))+MONTH((AM86-1))-MONTH(AI86)-IF(DAY((AM86-1))&lt;MIN(DAY(AI86),DAY(EOMONTH((AM86-1),0))),1,0))))</f>
        <v/>
      </c>
      <c r="BI86" s="16" t="str">
        <f aca="false">IF(AH86=0,"",IF(AQ86="FT",IF(BG86&lt;FT_First,0,IF(BG86&lt;FT_Y5,1+INT((BG86-FT_First)/FT_Int1),FT_PreY5+FT_PerYear*INT((BG86-FT_Y5)/12)+FT_AnnivDays+INT(MOD(BG86-FT_Y5,12)/FT_Int2)-IF(EDATE(AI86,FT_Y5)&lt;PolicyDate,FT_AnnivDays-1,0))),IF(AQ86="PT",IF(BG86&lt;PT_First,0,1+INT((BG86-PT_First)/PT_Int)),0))+IF(AND(AJ86&gt;=2,AL86&lt;=EOMONTH(AsOfDate,-1)),IF(AR86="FT",IF(BH86&lt;FT_First,0,IF(BH86&lt;FT_Y5,1+INT((BH86-FT_First)/FT_Int1),FT_PreY5+FT_PerYear*INT((BH86-FT_Y5)/12)+FT_AnnivDays+INT(MOD(BH86-FT_Y5,12)/FT_Int2)-IF(EDATE(AI86,FT_Y5)&lt;PolicyDate,FT_AnnivDays-1,0))),IF(AR86="PT",IF(BH86&lt;PT_First,0,1+INT((BH86-PT_First)/PT_Int)),0))-IF(AR86="FT",IF(BG86&lt;FT_First,0,IF(BG86&lt;FT_Y5,1+INT((BG86-FT_First)/FT_Int1),FT_PreY5+FT_PerYear*INT((BG86-FT_Y5)/12)+FT_AnnivDays+INT(MOD(BG86-FT_Y5,12)/FT_Int2)-IF(EDATE(AI86,FT_Y5)&lt;PolicyDate,FT_AnnivDays-1,0))),IF(AR86="PT",IF(BG86&lt;PT_First,0,1+INT((BG86-PT_First)/PT_Int)),0)),0)+IF(AND(AJ86&gt;=3,AM86&lt;=EOMONTH(AsOfDate,-1)),IF(AS86="FT",IF(BF86&lt;FT_First,0,IF(BF86&lt;FT_Y5,1+INT((BF86-FT_First)/FT_Int1),FT_PreY5+FT_PerYear*INT((BF86-FT_Y5)/12)+FT_AnnivDays+INT(MOD(BF86-FT_Y5,12)/FT_Int2)-IF(EDATE(AI86,FT_Y5)&lt;PolicyDate,FT_AnnivDays-1,0))),IF(AS86="PT",IF(BF86&lt;PT_First,0,1+INT((BF86-PT_First)/PT_Int)),0))-IF(AS86="FT",IF(BH86&lt;FT_First,0,IF(BH86&lt;FT_Y5,1+INT((BH86-FT_First)/FT_Int1),FT_PreY5+FT_PerYear*INT((BH86-FT_Y5)/12)+FT_AnnivDays+INT(MOD(BH86-FT_Y5,12)/FT_Int2)-IF(EDATE(AI86,FT_Y5)&lt;PolicyDate,FT_AnnivDays-1,0))),IF(AS86="PT",IF(BH86&lt;PT_First,0,1+INT((BH86-PT_First)/PT_Int)),0)),0))</f>
        <v/>
      </c>
      <c r="BJ86" s="16" t="str">
        <f aca="false">IF(AH86=0,"",IF(AT86="FT",IF(AU86&lt;FT_First,"",IF(AU86&lt;FT_Y5,FT_First+FT_Int1*INT((AU86-FT_First)/FT_Int1),FT_Y5+FT_Int2*INT((AU86-FT_Y5)/FT_Int2))),IF(AT86="PT",IF(AU86&lt;PT_First,"",PT_First+PT_Int*INT((AU86-PT_First)/PT_Int)),"")))</f>
        <v/>
      </c>
      <c r="BK86" s="16" t="str">
        <f aca="false">IF(AH86=0,"",IF((SchemeStart-1)&lt;AI86,-1,12*(YEAR((SchemeStart-1))-YEAR(AI86))+MONTH((SchemeStart-1))-MONTH(AI86)-IF(DAY((SchemeStart-1))&lt;MIN(DAY(AI86),DAY(EOMONTH((SchemeStart-1),0))),1,0)))</f>
        <v/>
      </c>
      <c r="BL86" s="16" t="str">
        <f aca="false">IF(AH86=0,"",IF(OR(AJ86&lt;2,AL86&gt;(SchemeStart-1)),BK86,IF((AL86-1)&lt;AI86,-1,12*(YEAR((AL86-1))-YEAR(AI86))+MONTH((AL86-1))-MONTH(AI86)-IF(DAY((AL86-1))&lt;MIN(DAY(AI86),DAY(EOMONTH((AL86-1),0))),1,0))))</f>
        <v/>
      </c>
      <c r="BM86" s="16" t="str">
        <f aca="false">IF(AH86=0,"",IF(OR(AJ86&lt;3,AM86&gt;(SchemeStart-1)),BK86,IF((AM86-1)&lt;AI86,-1,12*(YEAR((AM86-1))-YEAR(AI86))+MONTH((AM86-1))-MONTH(AI86)-IF(DAY((AM86-1))&lt;MIN(DAY(AI86),DAY(EOMONTH((AM86-1),0))),1,0))))</f>
        <v/>
      </c>
      <c r="BN86" s="16" t="str">
        <f aca="false">IF(AH86=0,"",IF(AQ86="FT",IF(BL86&lt;FT_First,0,IF(BL86&lt;FT_Y5,1+INT((BL86-FT_First)/FT_Int1),FT_PreY5+FT_PerYear*INT((BL86-FT_Y5)/12)+FT_AnnivDays+INT(MOD(BL86-FT_Y5,12)/FT_Int2)-IF(EDATE(AI86,FT_Y5)&lt;PolicyDate,FT_AnnivDays-1,0))),IF(AQ86="PT",IF(BL86&lt;PT_First,0,1+INT((BL86-PT_First)/PT_Int)),0))+IF(AND(AJ86&gt;=2,AL86&lt;=(SchemeStart-1)),IF(AR86="FT",IF(BM86&lt;FT_First,0,IF(BM86&lt;FT_Y5,1+INT((BM86-FT_First)/FT_Int1),FT_PreY5+FT_PerYear*INT((BM86-FT_Y5)/12)+FT_AnnivDays+INT(MOD(BM86-FT_Y5,12)/FT_Int2)-IF(EDATE(AI86,FT_Y5)&lt;PolicyDate,FT_AnnivDays-1,0))),IF(AR86="PT",IF(BM86&lt;PT_First,0,1+INT((BM86-PT_First)/PT_Int)),0))-IF(AR86="FT",IF(BL86&lt;FT_First,0,IF(BL86&lt;FT_Y5,1+INT((BL86-FT_First)/FT_Int1),FT_PreY5+FT_PerYear*INT((BL86-FT_Y5)/12)+FT_AnnivDays+INT(MOD(BL86-FT_Y5,12)/FT_Int2)-IF(EDATE(AI86,FT_Y5)&lt;PolicyDate,FT_AnnivDays-1,0))),IF(AR86="PT",IF(BL86&lt;PT_First,0,1+INT((BL86-PT_First)/PT_Int)),0)),0)+IF(AND(AJ86&gt;=3,AM86&lt;=(SchemeStart-1)),IF(AS86="FT",IF(BK86&lt;FT_First,0,IF(BK86&lt;FT_Y5,1+INT((BK86-FT_First)/FT_Int1),FT_PreY5+FT_PerYear*INT((BK86-FT_Y5)/12)+FT_AnnivDays+INT(MOD(BK86-FT_Y5,12)/FT_Int2)-IF(EDATE(AI86,FT_Y5)&lt;PolicyDate,FT_AnnivDays-1,0))),IF(AS86="PT",IF(BK86&lt;PT_First,0,1+INT((BK86-PT_First)/PT_Int)),0))-IF(AS86="FT",IF(BM86&lt;FT_First,0,IF(BM86&lt;FT_Y5,1+INT((BM86-FT_First)/FT_Int1),FT_PreY5+FT_PerYear*INT((BM86-FT_Y5)/12)+FT_AnnivDays+INT(MOD(BM86-FT_Y5,12)/FT_Int2)-IF(EDATE(AI86,FT_Y5)&lt;PolicyDate,FT_AnnivDays-1,0))),IF(AS86="PT",IF(BM86&lt;PT_First,0,1+INT((BM86-PT_First)/PT_Int)),0)),0))</f>
        <v/>
      </c>
      <c r="BO86" s="0" t="str">
        <f aca="false">IF(LEN($A86&amp;$B86)=0,"",$A86&amp;" "&amp;$B86)</f>
        <v/>
      </c>
    </row>
    <row r="87" customFormat="false" ht="15" hidden="false" customHeight="false" outlineLevel="0" collapsed="false">
      <c r="A87" s="12"/>
      <c r="B87" s="12"/>
      <c r="C87" s="12"/>
      <c r="D87" s="13"/>
      <c r="E87" s="14" t="str">
        <f aca="false">IF(OR(AH87=0,$D87=""),"",DATE(YEAR(AsOfDate)+IF(DATE(YEAR(AsOfDate),MONTH($D87),DAY($D87))&lt;=AsOfDate,1,0),MONTH($D87),DAY($D87)))</f>
        <v/>
      </c>
      <c r="F87" s="13"/>
      <c r="G87" s="13"/>
      <c r="H87" s="13"/>
      <c r="I87" s="13"/>
      <c r="J87" s="13"/>
      <c r="K87" s="14" t="str">
        <f aca="false">IF(AH87=0,"",DATE(YEAR(AsOfDate)+IF(DATE(YEAR(AsOfDate),MONTH(AI87),DAY(AI87))&lt;=AsOfDate,1,0),MONTH(AI87),DAY(AI87)))</f>
        <v/>
      </c>
      <c r="L87" s="15" t="str">
        <f aca="false">IF(AH87=0,"",ROUND((AsOfDate-AI87)/365.25,1))</f>
        <v/>
      </c>
      <c r="M87" s="16" t="str">
        <f aca="false">IF(AH87=0,"",IF(AsOfDate&lt;AI87,"-",DATEDIF(AI87,AsOfDate,"y")&amp;"y "&amp;DATEDIF(AI87,AsOfDate,"ym")&amp;"m "&amp;DATEDIF(AI87,AsOfDate,"md")&amp;"d"))</f>
        <v/>
      </c>
      <c r="N87" s="17" t="str">
        <f aca="false">IF(AH87=0,"",O87*HoursPerDay)</f>
        <v/>
      </c>
      <c r="O87" s="17" t="str">
        <f aca="false">IF(AH87=0,"",MAX(0,BA87-BN87))</f>
        <v/>
      </c>
      <c r="P87" s="18"/>
      <c r="Q87" s="16" t="str">
        <f aca="false">IF(AH87=0,"",IF(AJ87&lt;2,"",AN87&amp;" to "&amp;AO87&amp;" on "&amp;TEXT(AL87,"dd/mm/yyyy")&amp;IF(AL87&gt;AsOfDate," (future)",IF(AQ87=AR87,"",IF(AR87="None"," - STOPPED accruing",IF(AQ87="None"," - commencement for Bonus Leave"," - pathway changed"))))&amp;IF(AJ87&lt;3,"","; "&amp;AO87&amp;" to "&amp;AP87&amp;" on "&amp;TEXT(AM87,"dd/mm/yyyy")&amp;IF(AM87&gt;AsOfDate," (future)",IF(AR87=AS87,"",IF(AS87="None"," - STOPPED accruing",IF(AR87="None"," - commencement for Bonus Leave"," - pathway changed")))))))</f>
        <v/>
      </c>
      <c r="R87" s="16" t="str">
        <f aca="false">IF(AH87=0,"",IF(AT87="None",IF(O87&gt;0,"No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IF(AH87=0,"",IF(AT87="None","",EDATE(AI87,BC87)))</f>
        <v/>
      </c>
      <c r="T87" s="17" t="str">
        <f aca="false">IF(AH87=0,"",IF(NOT(LH_Ready),"",IF(AI87&gt;PFYDate,0,IF(LH_ColPeriod=0,W87-U87+V87,SUMIFS(INDEX(LH_Data,0,LH_ColAcc),INDEX(LH_Data,0,LH_ColFirst),$A87,INDEX(LH_Data,0,LH_ColSur),$B87,INDEX(LH_Data,0,LH_ColCat),BonusCat,INDEX(LH_Data,0,LH_ColPeriod),LH_OpenLabel)*UnitFactor))))</f>
        <v/>
      </c>
      <c r="U87" s="17" t="str">
        <f aca="false">IF(AH87=0,"",IF(NOT(LH_Ready),"",SUMIFS(INDEX(LH_Data,0,LH_ColAcc),INDEX(LH_Data,0,LH_ColFirst),$A87,INDEX(LH_Data,0,LH_ColSur),$B87,INDEX(LH_Data,0,LH_ColCat),BonusCat,INDEX(LH_Data,0,LH_ColStart),"&gt;="&amp;AI87)*UnitFactor))</f>
        <v/>
      </c>
      <c r="V87" s="17" t="str">
        <f aca="false">IF(AH87=0,"",IF(NOT(LH_Ready),"",SUMIFS(INDEX(LH_Data,0,LH_ColTaken),INDEX(LH_Data,0,LH_ColFirst),$A87,INDEX(LH_Data,0,LH_ColSur),$B87,INDEX(LH_Data,0,LH_ColCat),BonusCat,INDEX(LH_Data,0,LH_ColStart),"&gt;="&amp;AI87)*UnitFactor))</f>
        <v/>
      </c>
      <c r="W87" s="17" t="str">
        <f aca="false">IF(AH87=0,"",IF(NOT(LH_Ready),"",IF(BE87=0,0,INDEX(INDEX(LH_Data,0,LH_ColClose),BE87-1)*UnitFactor)))</f>
        <v/>
      </c>
      <c r="X87" s="17" t="str">
        <f aca="false">IF(AH87=0,"",(MAX(0,BA87-BN87)-MAX(0,BB87-BN87))*HoursPerDay)</f>
        <v/>
      </c>
      <c r="Y87" s="17" t="str">
        <f aca="false">IF(AH87=0,"",IF(NOT(LH_Ready),"",IF(BD87=0,N87,IF(PFYDate&lt;$F87,N87-N(T87)-N(U87),X87-N(U87)))))</f>
        <v/>
      </c>
      <c r="Z87" s="16" t="str">
        <f aca="false">IF(OR(AH87=0,Y87=""),"",IF(Y87&gt;0,"Yes","No"))</f>
        <v/>
      </c>
      <c r="AA87" s="16" t="str">
        <f aca="false">IF(AH87=0,IF(LEN($A87&amp;$B87)=0,"","FIX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month")&amp;IF(BD87=0,";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EH)",""),IF(AT87="None",R87,"Not yet - first day on "&amp;TEXT(S87,"dd/mm/yyyy")))))))))</f>
        <v/>
      </c>
      <c r="AB87" s="17" t="str">
        <f aca="false">IF(OR(AH87=0,T87=""),"",MAX(0,BB87-BN87)*HoursPerDay-T87)</f>
        <v/>
      </c>
      <c r="AC87" s="16" t="str">
        <f aca="false">IF(AH87=0,"",BD87)</f>
        <v/>
      </c>
      <c r="AD87" s="16" t="str">
        <f aca="false">IF(AH87=0,"",TRIM(IF(OR(ISTEXT($F87),ISTEXT($H87),ISTEXT($I87),ISTEXT($G87),ISTEXT($J87),ISTEXT($D87)),"A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J87&gt;=1,IF(AJ87&gt;=3,AP87,IF(AJ87=2,AO87,AN87))&lt;&gt;IF($C87="","",IF(OR(ISNUMBER(SEARCH("full",$C87)),UPPER(TRIM($C87))="FT",UPPER(TRIM($C87))="FTE"),"Full-Time",IF(OR(ISNUMBER(SEARCH("part",$C87)),UPPER(TRIM($C87))="PT",UPPER(TRIM($C87))="PTE"),"Part-Time",IF(OR(ISNUMBER(SEARCH("cas",$C87)),UPPER(TRIM($C87))="CAS"),"Casual","Unknown"))))),"EmploymentType does not match latest start date ("&amp;IF(AJ87&gt;=3,AP87,IF(AJ87=2,AO87,AN87))&amp;"). ","")&amp;IF(AND(AJ87&gt;=1,AK87&lt;&gt;$F87),"Earliest type date should equal StartDate. ","")&amp;IF(AND(AJ87&gt;=2,AK87=AL87),"Two types start on the same date. ","")&amp;IF(AND(OR(ISNUMBER(SEARCH("part",$C87)),UPPER(TRIM($C87))="PT",UPPER(TRIM($C87))="PTE"),$P87=""),"Part-time: enter PT Hrs/Week (blank = 24+). ","")))</f>
        <v/>
      </c>
      <c r="AE87" s="17" t="str">
        <f aca="false">IF(AH87=0,"",O87-MAX(0,BI87-BN87))</f>
        <v/>
      </c>
      <c r="AF87" s="14" t="str">
        <f aca="false">IF(OR(AH87=0,AE87="",N(AE87)=0,BJ87=""),"",EDATE(AI87,BJ87))</f>
        <v/>
      </c>
      <c r="AG87" s="12"/>
      <c r="AH87" s="16" t="n">
        <f aca="false">IF(OR(LEN($A87&amp;$B87)=0,$F87=""),0,1)</f>
        <v>0</v>
      </c>
      <c r="AI87" s="14" t="str">
        <f aca="false">IF(AH87=0,"",IF($J87&lt;&gt;"",$J87,IF(OR(CasualCounts="Yes",COUNT($G87:$I87)=0,COUNT($H87:$I87)=0),$F87,MIN($H87:$I87))))</f>
        <v/>
      </c>
      <c r="AJ87" s="16" t="str">
        <f aca="false">IF(AH87=0,"",COUNT($G87:$I87))</f>
        <v/>
      </c>
      <c r="AK87" s="14" t="str">
        <f aca="false">IF(AH87=0,"",IFERROR(SMALL($G87:$I87,1),""))</f>
        <v/>
      </c>
      <c r="AL87" s="14" t="str">
        <f aca="false">IF(AH87=0,"",IFERROR(SMALL($G87:$I87,2),""))</f>
        <v/>
      </c>
      <c r="AM87" s="14" t="str">
        <f aca="false">IF(AH87=0,"",IFERROR(SMALL($G87:$I87,3),""))</f>
        <v/>
      </c>
      <c r="AN87" s="16" t="str">
        <f aca="false">IF(AH87=0,"",IF(AK87="","",IF(AK87=$H87,"Part-Time",IF(AK87=$I87,"Full-Time","Casual"))))</f>
        <v/>
      </c>
      <c r="AO87" s="16" t="str">
        <f aca="false">IF(AH87=0,"",IF(AL87="","",IF(AL87=$H87,"Part-Time",IF(AL87=$I87,"Full-Time","Casual"))))</f>
        <v/>
      </c>
      <c r="AP87" s="16" t="str">
        <f aca="false">IF(AH87=0,"",IF(AM87="","",IF(AM87=$H87,"Part-Time",IF(AM87=$I87,"Full-Time","Casual"))))</f>
        <v/>
      </c>
      <c r="AQ87" s="16" t="str">
        <f aca="false">IF(AH87=0,"",IF(AJ87=0,IF(OR(ISNUMBER(SEARCH("full",$C87)),UPPER(TRIM($C87))="FT",UPPER(TRIM($C87))="FTE"),"FT",IF(AND(OR(ISNUMBER(SEARCH("part",$C87)),UPPER(TRIM($C87))="PT",UPPER(TRIM($C87))="PTE"),OR($P87="",N($P87)&gt;=PT_MinHours)),"PT","None")),IF(OR(ISNUMBER(SEARCH("full",AN87)),UPPER(TRIM(AN87))="FT",UPPER(TRIM(AN87))="FTE"),"FT",IF(AND(OR(ISNUMBER(SEARCH("part",AN87)),UPPER(TRIM(AN87))="PT",UPPER(TRIM(AN87))="PTE"),OR($P87="",N($P87)&gt;=PT_MinHours)),"PT","None"))))</f>
        <v/>
      </c>
      <c r="AR87" s="16" t="str">
        <f aca="false">IF(AH87=0,"",IF(AJ87&lt;2,"",IF(OR(ISNUMBER(SEARCH("full",AO87)),UPPER(TRIM(AO87))="FT",UPPER(TRIM(AO87))="FTE"),"FT",IF(AND(OR(ISNUMBER(SEARCH("part",AO87)),UPPER(TRIM(AO87))="PT",UPPER(TRIM(AO87))="PTE"),OR($P87="",N($P87)&gt;=PT_MinHours)),"PT","None"))))</f>
        <v/>
      </c>
      <c r="AS87" s="16" t="str">
        <f aca="false">IF(AH87=0,"",IF(AJ87&lt;3,"",IF(OR(ISNUMBER(SEARCH("full",AP87)),UPPER(TRIM(AP87))="FT",UPPER(TRIM(AP87))="FTE"),"FT",IF(AND(OR(ISNUMBER(SEARCH("part",AP87)),UPPER(TRIM(AP87))="PT",UPPER(TRIM(AP87))="PTE"),OR($P87="",N($P87)&gt;=PT_MinHours)),"PT","None"))))</f>
        <v/>
      </c>
      <c r="AT87" s="16" t="str">
        <f aca="false">IF(AH87=0,"",IF(AND(AJ87&gt;=3,AM87&lt;=AsOfDate),AS87,IF(AND(AJ87&gt;=2,AL87&lt;=AsOfDate),AR87,AQ87)))</f>
        <v/>
      </c>
      <c r="AU87" s="16" t="str">
        <f aca="false">IF(AH87=0,"",IF(AsOfDate&lt;AI87,-1,12*(YEAR(AsOfDate)-YEAR(AI87))+MONTH(AsOfDate)-MONTH(AI87)-IF(DAY(AsOfDate)&lt;MIN(DAY(AI87),DAY(EOMONTH(AsOfDate,0))),1,0)))</f>
        <v/>
      </c>
      <c r="AV87" s="16" t="str">
        <f aca="false">IF(AH87=0,"",IF(OR(AJ87&lt;2,AL87&gt;AsOfDate),AU87,IF((AL87-1)&lt;AI87,-1,12*(YEAR((AL87-1))-YEAR(AI87))+MONTH((AL87-1))-MONTH(AI87)-IF(DAY((AL87-1))&lt;MIN(DAY(AI87),DAY(EOMONTH((AL87-1),0))),1,0))))</f>
        <v/>
      </c>
      <c r="AW87" s="16" t="str">
        <f aca="false">IF(AH87=0,"",IF(OR(AJ87&lt;3,AM87&gt;AsOfDate),AU87,IF((AM87-1)&lt;AI87,-1,12*(YEAR((AM87-1))-YEAR(AI87))+MONTH((AM87-1))-MONTH(AI87)-IF(DAY((AM87-1))&lt;MIN(DAY(AI87),DAY(EOMONTH((AM87-1),0))),1,0))))</f>
        <v/>
      </c>
      <c r="AX87" s="16" t="str">
        <f aca="false">IF(AH87=0,"",IF(PFYDate&lt;AI87,-1,12*(YEAR(PFYDate)-YEAR(AI87))+MONTH(PFYDate)-MONTH(AI87)-IF(DAY(PFYDate)&lt;MIN(DAY(AI87),DAY(EOMONTH(PFYDate,0))),1,0)))</f>
        <v/>
      </c>
      <c r="AY87" s="16" t="str">
        <f aca="false">IF(AH87=0,"",IF(OR(AJ87&lt;2,AL87&gt;PFYDate),AX87,IF((AL87-1)&lt;AI87,-1,12*(YEAR((AL87-1))-YEAR(AI87))+MONTH((AL87-1))-MONTH(AI87)-IF(DAY((AL87-1))&lt;MIN(DAY(AI87),DAY(EOMONTH((AL87-1),0))),1,0))))</f>
        <v/>
      </c>
      <c r="AZ87" s="16" t="str">
        <f aca="false">IF(AH87=0,"",IF(OR(AJ87&lt;3,AM87&gt;PFYDate),AX87,IF((AM87-1)&lt;AI87,-1,12*(YEAR((AM87-1))-YEAR(AI87))+MONTH((AM87-1))-MONTH(AI87)-IF(DAY((AM87-1))&lt;MIN(DAY(AI87),DAY(EOMONTH((AM87-1),0))),1,0))))</f>
        <v/>
      </c>
      <c r="BA87" s="16" t="str">
        <f aca="false">IF(AH87=0,"",IF(AQ87="FT",IF(AV87&lt;FT_First,0,IF(AV87&lt;FT_Y5,1+INT((AV87-FT_First)/FT_Int1),FT_PreY5+FT_PerYear*INT((AV87-FT_Y5)/12)+FT_AnnivDays+INT(MOD(AV87-FT_Y5,12)/FT_Int2)-IF(EDATE(AI87,FT_Y5)&lt;PolicyDate,FT_AnnivDays-1,0))),IF(AQ87="PT",IF(AV87&lt;PT_First,0,1+INT((AV87-PT_First)/PT_Int)),0))+IF(AND(AJ87&gt;=2,AL87&lt;=AsOfDate),IF(AR87="FT",IF(AW87&lt;FT_First,0,IF(AW87&lt;FT_Y5,1+INT((AW87-FT_First)/FT_Int1),FT_PreY5+FT_PerYear*INT((AW87-FT_Y5)/12)+FT_AnnivDays+INT(MOD(AW87-FT_Y5,12)/FT_Int2)-IF(EDATE(AI87,FT_Y5)&lt;PolicyDate,FT_AnnivDays-1,0))),IF(AR87="PT",IF(AW87&lt;PT_First,0,1+INT((AW87-PT_First)/PT_Int)),0))-IF(AR87="FT",IF(AV87&lt;FT_First,0,IF(AV87&lt;FT_Y5,1+INT((AV87-FT_First)/FT_Int1),FT_PreY5+FT_PerYear*INT((AV87-FT_Y5)/12)+FT_AnnivDays+INT(MOD(AV87-FT_Y5,12)/FT_Int2)-IF(EDATE(AI87,FT_Y5)&lt;PolicyDate,FT_AnnivDays-1,0))),IF(AR87="PT",IF(AV87&lt;PT_First,0,1+INT((AV87-PT_First)/PT_Int)),0)),0)+IF(AND(AJ87&gt;=3,AM87&lt;=AsOfDate),IF(AS87="FT",IF(AU87&lt;FT_First,0,IF(AU87&lt;FT_Y5,1+INT((AU87-FT_First)/FT_Int1),FT_PreY5+FT_PerYear*INT((AU87-FT_Y5)/12)+FT_AnnivDays+INT(MOD(AU87-FT_Y5,12)/FT_Int2)-IF(EDATE(AI87,FT_Y5)&lt;PolicyDate,FT_AnnivDays-1,0))),IF(AS87="PT",IF(AU87&lt;PT_First,0,1+INT((AU87-PT_First)/PT_Int)),0))-IF(AS87="FT",IF(AW87&lt;FT_First,0,IF(AW87&lt;FT_Y5,1+INT((AW87-FT_First)/FT_Int1),FT_PreY5+FT_PerYear*INT((AW87-FT_Y5)/12)+FT_AnnivDays+INT(MOD(AW87-FT_Y5,12)/FT_Int2)-IF(EDATE(AI87,FT_Y5)&lt;PolicyDate,FT_AnnivDays-1,0))),IF(AS87="PT",IF(AW87&lt;PT_First,0,1+INT((AW87-PT_First)/PT_Int)),0)),0))</f>
        <v/>
      </c>
      <c r="BB87" s="16" t="str">
        <f aca="false">IF(AH87=0,"",IF(AQ87="FT",IF(AY87&lt;FT_First,0,IF(AY87&lt;FT_Y5,1+INT((AY87-FT_First)/FT_Int1),FT_PreY5+FT_PerYear*INT((AY87-FT_Y5)/12)+FT_AnnivDays+INT(MOD(AY87-FT_Y5,12)/FT_Int2)-IF(EDATE(AI87,FT_Y5)&lt;PolicyDate,FT_AnnivDays-1,0))),IF(AQ87="PT",IF(AY87&lt;PT_First,0,1+INT((AY87-PT_First)/PT_Int)),0))+IF(AND(AJ87&gt;=2,AL87&lt;=PFYDate),IF(AR87="FT",IF(AZ87&lt;FT_First,0,IF(AZ87&lt;FT_Y5,1+INT((AZ87-FT_First)/FT_Int1),FT_PreY5+FT_PerYear*INT((AZ87-FT_Y5)/12)+FT_AnnivDays+INT(MOD(AZ87-FT_Y5,12)/FT_Int2)-IF(EDATE(AI87,FT_Y5)&lt;PolicyDate,FT_AnnivDays-1,0))),IF(AR87="PT",IF(AZ87&lt;PT_First,0,1+INT((AZ87-PT_First)/PT_Int)),0))-IF(AR87="FT",IF(AY87&lt;FT_First,0,IF(AY87&lt;FT_Y5,1+INT((AY87-FT_First)/FT_Int1),FT_PreY5+FT_PerYear*INT((AY87-FT_Y5)/12)+FT_AnnivDays+INT(MOD(AY87-FT_Y5,12)/FT_Int2)-IF(EDATE(AI87,FT_Y5)&lt;PolicyDate,FT_AnnivDays-1,0))),IF(AR87="PT",IF(AY87&lt;PT_First,0,1+INT((AY87-PT_First)/PT_Int)),0)),0)+IF(AND(AJ87&gt;=3,AM87&lt;=PFYDate),IF(AS87="FT",IF(AX87&lt;FT_First,0,IF(AX87&lt;FT_Y5,1+INT((AX87-FT_First)/FT_Int1),FT_PreY5+FT_PerYear*INT((AX87-FT_Y5)/12)+FT_AnnivDays+INT(MOD(AX87-FT_Y5,12)/FT_Int2)-IF(EDATE(AI87,FT_Y5)&lt;PolicyDate,FT_AnnivDays-1,0))),IF(AS87="PT",IF(AX87&lt;PT_First,0,1+INT((AX87-PT_First)/PT_Int)),0))-IF(AS87="FT",IF(AZ87&lt;FT_First,0,IF(AZ87&lt;FT_Y5,1+INT((AZ87-FT_First)/FT_Int1),FT_PreY5+FT_PerYear*INT((AZ87-FT_Y5)/12)+FT_AnnivDays+INT(MOD(AZ87-FT_Y5,12)/FT_Int2)-IF(EDATE(AI87,FT_Y5)&lt;PolicyDate,FT_AnnivDays-1,0))),IF(AS87="PT",IF(AZ87&lt;PT_First,0,1+INT((AZ87-PT_First)/PT_Int)),0)),0))</f>
        <v/>
      </c>
      <c r="BC87" s="16" t="str">
        <f aca="false">IF(AH87=0,"",IF(AT87="FT",IF(AU87&lt;FT_First,FT_First,IF(AU87&lt;FT_Y5,MIN(FT_Y5,FT_First+FT_Int1*(INT((AU87-FT_First)/FT_Int1)+1)),FT_Y5+12*INT((AU87-FT_Y5)/12)+FT_Int2*(INT(MOD(AU87-FT_Y5,12)/FT_Int2)+1))),IF(AT87="PT",IF(AU87&lt;PT_First,PT_First,PT_First+PT_Int*(INT((AU87-PT_First)/PT_Int)+1)),"")))</f>
        <v/>
      </c>
      <c r="BD87" s="16" t="str">
        <f aca="false">IF(AH87=0,"",IF(NOT(LH_Ready),0,COUNTIFS(INDEX(LH_Data,0,LH_ColFirst),$A87,INDEX(LH_Data,0,LH_ColSur),$B87,INDEX(LH_Data,0,LH_ColCat),BonusCat)))</f>
        <v/>
      </c>
      <c r="BE87" s="16" t="str">
        <f aca="false">IF(AH87=0,"",IF(OR(NOT(LH_Ready),BD87=0),0,SUMPRODUCT(MAX((INDEX(LH_Data,0,LH_ColFirst)=$A87)*(INDEX(LH_Data,0,LH_ColSur)=$B87)*(INDEX(LH_Data,0,LH_ColCat)=BonusCat)*ROW(LH_Data)))))</f>
        <v/>
      </c>
      <c r="BF87" s="16" t="str">
        <f aca="false">IF(AH87=0,"",IF(EOMONTH(AsOfDate,-1)&lt;AI87,-1,12*(YEAR(EOMONTH(AsOfDate,-1))-YEAR(AI87))+MONTH(EOMONTH(AsOfDate,-1))-MONTH(AI87)-IF(DAY(EOMONTH(AsOfDate,-1))&lt;MIN(DAY(AI87),DAY(EOMONTH(EOMONTH(AsOfDate,-1),0))),1,0)))</f>
        <v/>
      </c>
      <c r="BG87" s="16" t="str">
        <f aca="false">IF(AH87=0,"",IF(OR(AJ87&lt;2,AL87&gt;EOMONTH(AsOfDate,-1)),BF87,IF((AL87-1)&lt;AI87,-1,12*(YEAR((AL87-1))-YEAR(AI87))+MONTH((AL87-1))-MONTH(AI87)-IF(DAY((AL87-1))&lt;MIN(DAY(AI87),DAY(EOMONTH((AL87-1),0))),1,0))))</f>
        <v/>
      </c>
      <c r="BH87" s="16" t="str">
        <f aca="false">IF(AH87=0,"",IF(OR(AJ87&lt;3,AM87&gt;EOMONTH(AsOfDate,-1)),BF87,IF((AM87-1)&lt;AI87,-1,12*(YEAR((AM87-1))-YEAR(AI87))+MONTH((AM87-1))-MONTH(AI87)-IF(DAY((AM87-1))&lt;MIN(DAY(AI87),DAY(EOMONTH((AM87-1),0))),1,0))))</f>
        <v/>
      </c>
      <c r="BI87" s="16" t="str">
        <f aca="false">IF(AH87=0,"",IF(AQ87="FT",IF(BG87&lt;FT_First,0,IF(BG87&lt;FT_Y5,1+INT((BG87-FT_First)/FT_Int1),FT_PreY5+FT_PerYear*INT((BG87-FT_Y5)/12)+FT_AnnivDays+INT(MOD(BG87-FT_Y5,12)/FT_Int2)-IF(EDATE(AI87,FT_Y5)&lt;PolicyDate,FT_AnnivDays-1,0))),IF(AQ87="PT",IF(BG87&lt;PT_First,0,1+INT((BG87-PT_First)/PT_Int)),0))+IF(AND(AJ87&gt;=2,AL87&lt;=EOMONTH(AsOfDate,-1)),IF(AR87="FT",IF(BH87&lt;FT_First,0,IF(BH87&lt;FT_Y5,1+INT((BH87-FT_First)/FT_Int1),FT_PreY5+FT_PerYear*INT((BH87-FT_Y5)/12)+FT_AnnivDays+INT(MOD(BH87-FT_Y5,12)/FT_Int2)-IF(EDATE(AI87,FT_Y5)&lt;PolicyDate,FT_AnnivDays-1,0))),IF(AR87="PT",IF(BH87&lt;PT_First,0,1+INT((BH87-PT_First)/PT_Int)),0))-IF(AR87="FT",IF(BG87&lt;FT_First,0,IF(BG87&lt;FT_Y5,1+INT((BG87-FT_First)/FT_Int1),FT_PreY5+FT_PerYear*INT((BG87-FT_Y5)/12)+FT_AnnivDays+INT(MOD(BG87-FT_Y5,12)/FT_Int2)-IF(EDATE(AI87,FT_Y5)&lt;PolicyDate,FT_AnnivDays-1,0))),IF(AR87="PT",IF(BG87&lt;PT_First,0,1+INT((BG87-PT_First)/PT_Int)),0)),0)+IF(AND(AJ87&gt;=3,AM87&lt;=EOMONTH(AsOfDate,-1)),IF(AS87="FT",IF(BF87&lt;FT_First,0,IF(BF87&lt;FT_Y5,1+INT((BF87-FT_First)/FT_Int1),FT_PreY5+FT_PerYear*INT((BF87-FT_Y5)/12)+FT_AnnivDays+INT(MOD(BF87-FT_Y5,12)/FT_Int2)-IF(EDATE(AI87,FT_Y5)&lt;PolicyDate,FT_AnnivDays-1,0))),IF(AS87="PT",IF(BF87&lt;PT_First,0,1+INT((BF87-PT_First)/PT_Int)),0))-IF(AS87="FT",IF(BH87&lt;FT_First,0,IF(BH87&lt;FT_Y5,1+INT((BH87-FT_First)/FT_Int1),FT_PreY5+FT_PerYear*INT((BH87-FT_Y5)/12)+FT_AnnivDays+INT(MOD(BH87-FT_Y5,12)/FT_Int2)-IF(EDATE(AI87,FT_Y5)&lt;PolicyDate,FT_AnnivDays-1,0))),IF(AS87="PT",IF(BH87&lt;PT_First,0,1+INT((BH87-PT_First)/PT_Int)),0)),0))</f>
        <v/>
      </c>
      <c r="BJ87" s="16" t="str">
        <f aca="false">IF(AH87=0,"",IF(AT87="FT",IF(AU87&lt;FT_First,"",IF(AU87&lt;FT_Y5,FT_First+FT_Int1*INT((AU87-FT_First)/FT_Int1),FT_Y5+FT_Int2*INT((AU87-FT_Y5)/FT_Int2))),IF(AT87="PT",IF(AU87&lt;PT_First,"",PT_First+PT_Int*INT((AU87-PT_First)/PT_Int)),"")))</f>
        <v/>
      </c>
      <c r="BK87" s="16" t="str">
        <f aca="false">IF(AH87=0,"",IF((SchemeStart-1)&lt;AI87,-1,12*(YEAR((SchemeStart-1))-YEAR(AI87))+MONTH((SchemeStart-1))-MONTH(AI87)-IF(DAY((SchemeStart-1))&lt;MIN(DAY(AI87),DAY(EOMONTH((SchemeStart-1),0))),1,0)))</f>
        <v/>
      </c>
      <c r="BL87" s="16" t="str">
        <f aca="false">IF(AH87=0,"",IF(OR(AJ87&lt;2,AL87&gt;(SchemeStart-1)),BK87,IF((AL87-1)&lt;AI87,-1,12*(YEAR((AL87-1))-YEAR(AI87))+MONTH((AL87-1))-MONTH(AI87)-IF(DAY((AL87-1))&lt;MIN(DAY(AI87),DAY(EOMONTH((AL87-1),0))),1,0))))</f>
        <v/>
      </c>
      <c r="BM87" s="16" t="str">
        <f aca="false">IF(AH87=0,"",IF(OR(AJ87&lt;3,AM87&gt;(SchemeStart-1)),BK87,IF((AM87-1)&lt;AI87,-1,12*(YEAR((AM87-1))-YEAR(AI87))+MONTH((AM87-1))-MONTH(AI87)-IF(DAY((AM87-1))&lt;MIN(DAY(AI87),DAY(EOMONTH((AM87-1),0))),1,0))))</f>
        <v/>
      </c>
      <c r="BN87" s="16" t="str">
        <f aca="false">IF(AH87=0,"",IF(AQ87="FT",IF(BL87&lt;FT_First,0,IF(BL87&lt;FT_Y5,1+INT((BL87-FT_First)/FT_Int1),FT_PreY5+FT_PerYear*INT((BL87-FT_Y5)/12)+FT_AnnivDays+INT(MOD(BL87-FT_Y5,12)/FT_Int2)-IF(EDATE(AI87,FT_Y5)&lt;PolicyDate,FT_AnnivDays-1,0))),IF(AQ87="PT",IF(BL87&lt;PT_First,0,1+INT((BL87-PT_First)/PT_Int)),0))+IF(AND(AJ87&gt;=2,AL87&lt;=(SchemeStart-1)),IF(AR87="FT",IF(BM87&lt;FT_First,0,IF(BM87&lt;FT_Y5,1+INT((BM87-FT_First)/FT_Int1),FT_PreY5+FT_PerYear*INT((BM87-FT_Y5)/12)+FT_AnnivDays+INT(MOD(BM87-FT_Y5,12)/FT_Int2)-IF(EDATE(AI87,FT_Y5)&lt;PolicyDate,FT_AnnivDays-1,0))),IF(AR87="PT",IF(BM87&lt;PT_First,0,1+INT((BM87-PT_First)/PT_Int)),0))-IF(AR87="FT",IF(BL87&lt;FT_First,0,IF(BL87&lt;FT_Y5,1+INT((BL87-FT_First)/FT_Int1),FT_PreY5+FT_PerYear*INT((BL87-FT_Y5)/12)+FT_AnnivDays+INT(MOD(BL87-FT_Y5,12)/FT_Int2)-IF(EDATE(AI87,FT_Y5)&lt;PolicyDate,FT_AnnivDays-1,0))),IF(AR87="PT",IF(BL87&lt;PT_First,0,1+INT((BL87-PT_First)/PT_Int)),0)),0)+IF(AND(AJ87&gt;=3,AM87&lt;=(SchemeStart-1)),IF(AS87="FT",IF(BK87&lt;FT_First,0,IF(BK87&lt;FT_Y5,1+INT((BK87-FT_First)/FT_Int1),FT_PreY5+FT_PerYear*INT((BK87-FT_Y5)/12)+FT_AnnivDays+INT(MOD(BK87-FT_Y5,12)/FT_Int2)-IF(EDATE(AI87,FT_Y5)&lt;PolicyDate,FT_AnnivDays-1,0))),IF(AS87="PT",IF(BK87&lt;PT_First,0,1+INT((BK87-PT_First)/PT_Int)),0))-IF(AS87="FT",IF(BM87&lt;FT_First,0,IF(BM87&lt;FT_Y5,1+INT((BM87-FT_First)/FT_Int1),FT_PreY5+FT_PerYear*INT((BM87-FT_Y5)/12)+FT_AnnivDays+INT(MOD(BM87-FT_Y5,12)/FT_Int2)-IF(EDATE(AI87,FT_Y5)&lt;PolicyDate,FT_AnnivDays-1,0))),IF(AS87="PT",IF(BM87&lt;PT_First,0,1+INT((BM87-PT_First)/PT_Int)),0)),0))</f>
        <v/>
      </c>
      <c r="BO87" s="0" t="str">
        <f aca="false">IF(LEN($A87&amp;$B87)=0,"",$A87&amp;" "&amp;$B87)</f>
        <v/>
      </c>
    </row>
    <row r="88" customFormat="false" ht="15" hidden="false" customHeight="false" outlineLevel="0" collapsed="false">
      <c r="A88" s="12"/>
      <c r="B88" s="12"/>
      <c r="C88" s="12"/>
      <c r="D88" s="13"/>
      <c r="E88" s="14" t="str">
        <f aca="false">IF(OR(AH88=0,$D88=""),"",DATE(YEAR(AsOfDate)+IF(DATE(YEAR(AsOfDate),MONTH($D88),DAY($D88))&lt;=AsOfDate,1,0),MONTH($D88),DAY($D88)))</f>
        <v/>
      </c>
      <c r="F88" s="13"/>
      <c r="G88" s="13"/>
      <c r="H88" s="13"/>
      <c r="I88" s="13"/>
      <c r="J88" s="13"/>
      <c r="K88" s="14" t="str">
        <f aca="false">IF(AH88=0,"",DATE(YEAR(AsOfDate)+IF(DATE(YEAR(AsOfDate),MONTH(AI88),DAY(AI88))&lt;=AsOfDate,1,0),MONTH(AI88),DAY(AI88)))</f>
        <v/>
      </c>
      <c r="L88" s="15" t="str">
        <f aca="false">IF(AH88=0,"",ROUND((AsOfDate-AI88)/365.25,1))</f>
        <v/>
      </c>
      <c r="M88" s="16" t="str">
        <f aca="false">IF(AH88=0,"",IF(AsOfDate&lt;AI88,"-",DATEDIF(AI88,AsOfDate,"y")&amp;"y "&amp;DATEDIF(AI88,AsOfDate,"ym")&amp;"m "&amp;DATEDIF(AI88,AsOfDate,"md")&amp;"d"))</f>
        <v/>
      </c>
      <c r="N88" s="17" t="str">
        <f aca="false">IF(AH88=0,"",O88*HoursPerDay)</f>
        <v/>
      </c>
      <c r="O88" s="17" t="str">
        <f aca="false">IF(AH88=0,"",MAX(0,BA88-BN88))</f>
        <v/>
      </c>
      <c r="P88" s="18"/>
      <c r="Q88" s="16" t="str">
        <f aca="false">IF(AH88=0,"",IF(AJ88&lt;2,"",AN88&amp;" to "&amp;AO88&amp;" on "&amp;TEXT(AL88,"dd/mm/yyyy")&amp;IF(AL88&gt;AsOfDate," (future)",IF(AQ88=AR88,"",IF(AR88="None"," - STOPPED accruing",IF(AQ88="None"," - commencement for Bonus Leave"," - pathway changed"))))&amp;IF(AJ88&lt;3,"","; "&amp;AO88&amp;" to "&amp;AP88&amp;" on "&amp;TEXT(AM88,"dd/mm/yyyy")&amp;IF(AM88&gt;AsOfDate," (future)",IF(AR88=AS88,"",IF(AS88="None"," - STOPPED accruing",IF(AR88="None"," - commencement for Bonus Leave"," - pathway changed")))))))</f>
        <v/>
      </c>
      <c r="R88" s="16" t="str">
        <f aca="false">IF(AH88=0,"",IF(AT88="None",IF(O88&gt;0,"No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IF(AH88=0,"",IF(AT88="None","",EDATE(AI88,BC88)))</f>
        <v/>
      </c>
      <c r="T88" s="17" t="str">
        <f aca="false">IF(AH88=0,"",IF(NOT(LH_Ready),"",IF(AI88&gt;PFYDate,0,IF(LH_ColPeriod=0,W88-U88+V88,SUMIFS(INDEX(LH_Data,0,LH_ColAcc),INDEX(LH_Data,0,LH_ColFirst),$A88,INDEX(LH_Data,0,LH_ColSur),$B88,INDEX(LH_Data,0,LH_ColCat),BonusCat,INDEX(LH_Data,0,LH_ColPeriod),LH_OpenLabel)*UnitFactor))))</f>
        <v/>
      </c>
      <c r="U88" s="17" t="str">
        <f aca="false">IF(AH88=0,"",IF(NOT(LH_Ready),"",SUMIFS(INDEX(LH_Data,0,LH_ColAcc),INDEX(LH_Data,0,LH_ColFirst),$A88,INDEX(LH_Data,0,LH_ColSur),$B88,INDEX(LH_Data,0,LH_ColCat),BonusCat,INDEX(LH_Data,0,LH_ColStart),"&gt;="&amp;AI88)*UnitFactor))</f>
        <v/>
      </c>
      <c r="V88" s="17" t="str">
        <f aca="false">IF(AH88=0,"",IF(NOT(LH_Ready),"",SUMIFS(INDEX(LH_Data,0,LH_ColTaken),INDEX(LH_Data,0,LH_ColFirst),$A88,INDEX(LH_Data,0,LH_ColSur),$B88,INDEX(LH_Data,0,LH_ColCat),BonusCat,INDEX(LH_Data,0,LH_ColStart),"&gt;="&amp;AI88)*UnitFactor))</f>
        <v/>
      </c>
      <c r="W88" s="17" t="str">
        <f aca="false">IF(AH88=0,"",IF(NOT(LH_Ready),"",IF(BE88=0,0,INDEX(INDEX(LH_Data,0,LH_ColClose),BE88-1)*UnitFactor)))</f>
        <v/>
      </c>
      <c r="X88" s="17" t="str">
        <f aca="false">IF(AH88=0,"",(MAX(0,BA88-BN88)-MAX(0,BB88-BN88))*HoursPerDay)</f>
        <v/>
      </c>
      <c r="Y88" s="17" t="str">
        <f aca="false">IF(AH88=0,"",IF(NOT(LH_Ready),"",IF(BD88=0,N88,IF(PFYDate&lt;$F88,N88-N(T88)-N(U88),X88-N(U88)))))</f>
        <v/>
      </c>
      <c r="Z88" s="16" t="str">
        <f aca="false">IF(OR(AH88=0,Y88=""),"",IF(Y88&gt;0,"Yes","No"))</f>
        <v/>
      </c>
      <c r="AA88" s="16" t="str">
        <f aca="false">IF(AH88=0,IF(LEN($A88&amp;$B88)=0,"","FIX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month")&amp;IF(BD88=0,";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EH)",""),IF(AT88="None",R88,"Not yet - first day on "&amp;TEXT(S88,"dd/mm/yyyy")))))))))</f>
        <v/>
      </c>
      <c r="AB88" s="17" t="str">
        <f aca="false">IF(OR(AH88=0,T88=""),"",MAX(0,BB88-BN88)*HoursPerDay-T88)</f>
        <v/>
      </c>
      <c r="AC88" s="16" t="str">
        <f aca="false">IF(AH88=0,"",BD88)</f>
        <v/>
      </c>
      <c r="AD88" s="16" t="str">
        <f aca="false">IF(AH88=0,"",TRIM(IF(OR(ISTEXT($F88),ISTEXT($H88),ISTEXT($I88),ISTEXT($G88),ISTEXT($J88),ISTEXT($D88)),"A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J88&gt;=1,IF(AJ88&gt;=3,AP88,IF(AJ88=2,AO88,AN88))&lt;&gt;IF($C88="","",IF(OR(ISNUMBER(SEARCH("full",$C88)),UPPER(TRIM($C88))="FT",UPPER(TRIM($C88))="FTE"),"Full-Time",IF(OR(ISNUMBER(SEARCH("part",$C88)),UPPER(TRIM($C88))="PT",UPPER(TRIM($C88))="PTE"),"Part-Time",IF(OR(ISNUMBER(SEARCH("cas",$C88)),UPPER(TRIM($C88))="CAS"),"Casual","Unknown"))))),"EmploymentType does not match latest start date ("&amp;IF(AJ88&gt;=3,AP88,IF(AJ88=2,AO88,AN88))&amp;"). ","")&amp;IF(AND(AJ88&gt;=1,AK88&lt;&gt;$F88),"Earliest type date should equal StartDate. ","")&amp;IF(AND(AJ88&gt;=2,AK88=AL88),"Two types start on the same date. ","")&amp;IF(AND(OR(ISNUMBER(SEARCH("part",$C88)),UPPER(TRIM($C88))="PT",UPPER(TRIM($C88))="PTE"),$P88=""),"Part-time: enter PT Hrs/Week (blank = 24+). ","")))</f>
        <v/>
      </c>
      <c r="AE88" s="17" t="str">
        <f aca="false">IF(AH88=0,"",O88-MAX(0,BI88-BN88))</f>
        <v/>
      </c>
      <c r="AF88" s="14" t="str">
        <f aca="false">IF(OR(AH88=0,AE88="",N(AE88)=0,BJ88=""),"",EDATE(AI88,BJ88))</f>
        <v/>
      </c>
      <c r="AG88" s="12"/>
      <c r="AH88" s="16" t="n">
        <f aca="false">IF(OR(LEN($A88&amp;$B88)=0,$F88=""),0,1)</f>
        <v>0</v>
      </c>
      <c r="AI88" s="14" t="str">
        <f aca="false">IF(AH88=0,"",IF($J88&lt;&gt;"",$J88,IF(OR(CasualCounts="Yes",COUNT($G88:$I88)=0,COUNT($H88:$I88)=0),$F88,MIN($H88:$I88))))</f>
        <v/>
      </c>
      <c r="AJ88" s="16" t="str">
        <f aca="false">IF(AH88=0,"",COUNT($G88:$I88))</f>
        <v/>
      </c>
      <c r="AK88" s="14" t="str">
        <f aca="false">IF(AH88=0,"",IFERROR(SMALL($G88:$I88,1),""))</f>
        <v/>
      </c>
      <c r="AL88" s="14" t="str">
        <f aca="false">IF(AH88=0,"",IFERROR(SMALL($G88:$I88,2),""))</f>
        <v/>
      </c>
      <c r="AM88" s="14" t="str">
        <f aca="false">IF(AH88=0,"",IFERROR(SMALL($G88:$I88,3),""))</f>
        <v/>
      </c>
      <c r="AN88" s="16" t="str">
        <f aca="false">IF(AH88=0,"",IF(AK88="","",IF(AK88=$H88,"Part-Time",IF(AK88=$I88,"Full-Time","Casual"))))</f>
        <v/>
      </c>
      <c r="AO88" s="16" t="str">
        <f aca="false">IF(AH88=0,"",IF(AL88="","",IF(AL88=$H88,"Part-Time",IF(AL88=$I88,"Full-Time","Casual"))))</f>
        <v/>
      </c>
      <c r="AP88" s="16" t="str">
        <f aca="false">IF(AH88=0,"",IF(AM88="","",IF(AM88=$H88,"Part-Time",IF(AM88=$I88,"Full-Time","Casual"))))</f>
        <v/>
      </c>
      <c r="AQ88" s="16" t="str">
        <f aca="false">IF(AH88=0,"",IF(AJ88=0,IF(OR(ISNUMBER(SEARCH("full",$C88)),UPPER(TRIM($C88))="FT",UPPER(TRIM($C88))="FTE"),"FT",IF(AND(OR(ISNUMBER(SEARCH("part",$C88)),UPPER(TRIM($C88))="PT",UPPER(TRIM($C88))="PTE"),OR($P88="",N($P88)&gt;=PT_MinHours)),"PT","None")),IF(OR(ISNUMBER(SEARCH("full",AN88)),UPPER(TRIM(AN88))="FT",UPPER(TRIM(AN88))="FTE"),"FT",IF(AND(OR(ISNUMBER(SEARCH("part",AN88)),UPPER(TRIM(AN88))="PT",UPPER(TRIM(AN88))="PTE"),OR($P88="",N($P88)&gt;=PT_MinHours)),"PT","None"))))</f>
        <v/>
      </c>
      <c r="AR88" s="16" t="str">
        <f aca="false">IF(AH88=0,"",IF(AJ88&lt;2,"",IF(OR(ISNUMBER(SEARCH("full",AO88)),UPPER(TRIM(AO88))="FT",UPPER(TRIM(AO88))="FTE"),"FT",IF(AND(OR(ISNUMBER(SEARCH("part",AO88)),UPPER(TRIM(AO88))="PT",UPPER(TRIM(AO88))="PTE"),OR($P88="",N($P88)&gt;=PT_MinHours)),"PT","None"))))</f>
        <v/>
      </c>
      <c r="AS88" s="16" t="str">
        <f aca="false">IF(AH88=0,"",IF(AJ88&lt;3,"",IF(OR(ISNUMBER(SEARCH("full",AP88)),UPPER(TRIM(AP88))="FT",UPPER(TRIM(AP88))="FTE"),"FT",IF(AND(OR(ISNUMBER(SEARCH("part",AP88)),UPPER(TRIM(AP88))="PT",UPPER(TRIM(AP88))="PTE"),OR($P88="",N($P88)&gt;=PT_MinHours)),"PT","None"))))</f>
        <v/>
      </c>
      <c r="AT88" s="16" t="str">
        <f aca="false">IF(AH88=0,"",IF(AND(AJ88&gt;=3,AM88&lt;=AsOfDate),AS88,IF(AND(AJ88&gt;=2,AL88&lt;=AsOfDate),AR88,AQ88)))</f>
        <v/>
      </c>
      <c r="AU88" s="16" t="str">
        <f aca="false">IF(AH88=0,"",IF(AsOfDate&lt;AI88,-1,12*(YEAR(AsOfDate)-YEAR(AI88))+MONTH(AsOfDate)-MONTH(AI88)-IF(DAY(AsOfDate)&lt;MIN(DAY(AI88),DAY(EOMONTH(AsOfDate,0))),1,0)))</f>
        <v/>
      </c>
      <c r="AV88" s="16" t="str">
        <f aca="false">IF(AH88=0,"",IF(OR(AJ88&lt;2,AL88&gt;AsOfDate),AU88,IF((AL88-1)&lt;AI88,-1,12*(YEAR((AL88-1))-YEAR(AI88))+MONTH((AL88-1))-MONTH(AI88)-IF(DAY((AL88-1))&lt;MIN(DAY(AI88),DAY(EOMONTH((AL88-1),0))),1,0))))</f>
        <v/>
      </c>
      <c r="AW88" s="16" t="str">
        <f aca="false">IF(AH88=0,"",IF(OR(AJ88&lt;3,AM88&gt;AsOfDate),AU88,IF((AM88-1)&lt;AI88,-1,12*(YEAR((AM88-1))-YEAR(AI88))+MONTH((AM88-1))-MONTH(AI88)-IF(DAY((AM88-1))&lt;MIN(DAY(AI88),DAY(EOMONTH((AM88-1),0))),1,0))))</f>
        <v/>
      </c>
      <c r="AX88" s="16" t="str">
        <f aca="false">IF(AH88=0,"",IF(PFYDate&lt;AI88,-1,12*(YEAR(PFYDate)-YEAR(AI88))+MONTH(PFYDate)-MONTH(AI88)-IF(DAY(PFYDate)&lt;MIN(DAY(AI88),DAY(EOMONTH(PFYDate,0))),1,0)))</f>
        <v/>
      </c>
      <c r="AY88" s="16" t="str">
        <f aca="false">IF(AH88=0,"",IF(OR(AJ88&lt;2,AL88&gt;PFYDate),AX88,IF((AL88-1)&lt;AI88,-1,12*(YEAR((AL88-1))-YEAR(AI88))+MONTH((AL88-1))-MONTH(AI88)-IF(DAY((AL88-1))&lt;MIN(DAY(AI88),DAY(EOMONTH((AL88-1),0))),1,0))))</f>
        <v/>
      </c>
      <c r="AZ88" s="16" t="str">
        <f aca="false">IF(AH88=0,"",IF(OR(AJ88&lt;3,AM88&gt;PFYDate),AX88,IF((AM88-1)&lt;AI88,-1,12*(YEAR((AM88-1))-YEAR(AI88))+MONTH((AM88-1))-MONTH(AI88)-IF(DAY((AM88-1))&lt;MIN(DAY(AI88),DAY(EOMONTH((AM88-1),0))),1,0))))</f>
        <v/>
      </c>
      <c r="BA88" s="16" t="str">
        <f aca="false">IF(AH88=0,"",IF(AQ88="FT",IF(AV88&lt;FT_First,0,IF(AV88&lt;FT_Y5,1+INT((AV88-FT_First)/FT_Int1),FT_PreY5+FT_PerYear*INT((AV88-FT_Y5)/12)+FT_AnnivDays+INT(MOD(AV88-FT_Y5,12)/FT_Int2)-IF(EDATE(AI88,FT_Y5)&lt;PolicyDate,FT_AnnivDays-1,0))),IF(AQ88="PT",IF(AV88&lt;PT_First,0,1+INT((AV88-PT_First)/PT_Int)),0))+IF(AND(AJ88&gt;=2,AL88&lt;=AsOfDate),IF(AR88="FT",IF(AW88&lt;FT_First,0,IF(AW88&lt;FT_Y5,1+INT((AW88-FT_First)/FT_Int1),FT_PreY5+FT_PerYear*INT((AW88-FT_Y5)/12)+FT_AnnivDays+INT(MOD(AW88-FT_Y5,12)/FT_Int2)-IF(EDATE(AI88,FT_Y5)&lt;PolicyDate,FT_AnnivDays-1,0))),IF(AR88="PT",IF(AW88&lt;PT_First,0,1+INT((AW88-PT_First)/PT_Int)),0))-IF(AR88="FT",IF(AV88&lt;FT_First,0,IF(AV88&lt;FT_Y5,1+INT((AV88-FT_First)/FT_Int1),FT_PreY5+FT_PerYear*INT((AV88-FT_Y5)/12)+FT_AnnivDays+INT(MOD(AV88-FT_Y5,12)/FT_Int2)-IF(EDATE(AI88,FT_Y5)&lt;PolicyDate,FT_AnnivDays-1,0))),IF(AR88="PT",IF(AV88&lt;PT_First,0,1+INT((AV88-PT_First)/PT_Int)),0)),0)+IF(AND(AJ88&gt;=3,AM88&lt;=AsOfDate),IF(AS88="FT",IF(AU88&lt;FT_First,0,IF(AU88&lt;FT_Y5,1+INT((AU88-FT_First)/FT_Int1),FT_PreY5+FT_PerYear*INT((AU88-FT_Y5)/12)+FT_AnnivDays+INT(MOD(AU88-FT_Y5,12)/FT_Int2)-IF(EDATE(AI88,FT_Y5)&lt;PolicyDate,FT_AnnivDays-1,0))),IF(AS88="PT",IF(AU88&lt;PT_First,0,1+INT((AU88-PT_First)/PT_Int)),0))-IF(AS88="FT",IF(AW88&lt;FT_First,0,IF(AW88&lt;FT_Y5,1+INT((AW88-FT_First)/FT_Int1),FT_PreY5+FT_PerYear*INT((AW88-FT_Y5)/12)+FT_AnnivDays+INT(MOD(AW88-FT_Y5,12)/FT_Int2)-IF(EDATE(AI88,FT_Y5)&lt;PolicyDate,FT_AnnivDays-1,0))),IF(AS88="PT",IF(AW88&lt;PT_First,0,1+INT((AW88-PT_First)/PT_Int)),0)),0))</f>
        <v/>
      </c>
      <c r="BB88" s="16" t="str">
        <f aca="false">IF(AH88=0,"",IF(AQ88="FT",IF(AY88&lt;FT_First,0,IF(AY88&lt;FT_Y5,1+INT((AY88-FT_First)/FT_Int1),FT_PreY5+FT_PerYear*INT((AY88-FT_Y5)/12)+FT_AnnivDays+INT(MOD(AY88-FT_Y5,12)/FT_Int2)-IF(EDATE(AI88,FT_Y5)&lt;PolicyDate,FT_AnnivDays-1,0))),IF(AQ88="PT",IF(AY88&lt;PT_First,0,1+INT((AY88-PT_First)/PT_Int)),0))+IF(AND(AJ88&gt;=2,AL88&lt;=PFYDate),IF(AR88="FT",IF(AZ88&lt;FT_First,0,IF(AZ88&lt;FT_Y5,1+INT((AZ88-FT_First)/FT_Int1),FT_PreY5+FT_PerYear*INT((AZ88-FT_Y5)/12)+FT_AnnivDays+INT(MOD(AZ88-FT_Y5,12)/FT_Int2)-IF(EDATE(AI88,FT_Y5)&lt;PolicyDate,FT_AnnivDays-1,0))),IF(AR88="PT",IF(AZ88&lt;PT_First,0,1+INT((AZ88-PT_First)/PT_Int)),0))-IF(AR88="FT",IF(AY88&lt;FT_First,0,IF(AY88&lt;FT_Y5,1+INT((AY88-FT_First)/FT_Int1),FT_PreY5+FT_PerYear*INT((AY88-FT_Y5)/12)+FT_AnnivDays+INT(MOD(AY88-FT_Y5,12)/FT_Int2)-IF(EDATE(AI88,FT_Y5)&lt;PolicyDate,FT_AnnivDays-1,0))),IF(AR88="PT",IF(AY88&lt;PT_First,0,1+INT((AY88-PT_First)/PT_Int)),0)),0)+IF(AND(AJ88&gt;=3,AM88&lt;=PFYDate),IF(AS88="FT",IF(AX88&lt;FT_First,0,IF(AX88&lt;FT_Y5,1+INT((AX88-FT_First)/FT_Int1),FT_PreY5+FT_PerYear*INT((AX88-FT_Y5)/12)+FT_AnnivDays+INT(MOD(AX88-FT_Y5,12)/FT_Int2)-IF(EDATE(AI88,FT_Y5)&lt;PolicyDate,FT_AnnivDays-1,0))),IF(AS88="PT",IF(AX88&lt;PT_First,0,1+INT((AX88-PT_First)/PT_Int)),0))-IF(AS88="FT",IF(AZ88&lt;FT_First,0,IF(AZ88&lt;FT_Y5,1+INT((AZ88-FT_First)/FT_Int1),FT_PreY5+FT_PerYear*INT((AZ88-FT_Y5)/12)+FT_AnnivDays+INT(MOD(AZ88-FT_Y5,12)/FT_Int2)-IF(EDATE(AI88,FT_Y5)&lt;PolicyDate,FT_AnnivDays-1,0))),IF(AS88="PT",IF(AZ88&lt;PT_First,0,1+INT((AZ88-PT_First)/PT_Int)),0)),0))</f>
        <v/>
      </c>
      <c r="BC88" s="16" t="str">
        <f aca="false">IF(AH88=0,"",IF(AT88="FT",IF(AU88&lt;FT_First,FT_First,IF(AU88&lt;FT_Y5,MIN(FT_Y5,FT_First+FT_Int1*(INT((AU88-FT_First)/FT_Int1)+1)),FT_Y5+12*INT((AU88-FT_Y5)/12)+FT_Int2*(INT(MOD(AU88-FT_Y5,12)/FT_Int2)+1))),IF(AT88="PT",IF(AU88&lt;PT_First,PT_First,PT_First+PT_Int*(INT((AU88-PT_First)/PT_Int)+1)),"")))</f>
        <v/>
      </c>
      <c r="BD88" s="16" t="str">
        <f aca="false">IF(AH88=0,"",IF(NOT(LH_Ready),0,COUNTIFS(INDEX(LH_Data,0,LH_ColFirst),$A88,INDEX(LH_Data,0,LH_ColSur),$B88,INDEX(LH_Data,0,LH_ColCat),BonusCat)))</f>
        <v/>
      </c>
      <c r="BE88" s="16" t="str">
        <f aca="false">IF(AH88=0,"",IF(OR(NOT(LH_Ready),BD88=0),0,SUMPRODUCT(MAX((INDEX(LH_Data,0,LH_ColFirst)=$A88)*(INDEX(LH_Data,0,LH_ColSur)=$B88)*(INDEX(LH_Data,0,LH_ColCat)=BonusCat)*ROW(LH_Data)))))</f>
        <v/>
      </c>
      <c r="BF88" s="16" t="str">
        <f aca="false">IF(AH88=0,"",IF(EOMONTH(AsOfDate,-1)&lt;AI88,-1,12*(YEAR(EOMONTH(AsOfDate,-1))-YEAR(AI88))+MONTH(EOMONTH(AsOfDate,-1))-MONTH(AI88)-IF(DAY(EOMONTH(AsOfDate,-1))&lt;MIN(DAY(AI88),DAY(EOMONTH(EOMONTH(AsOfDate,-1),0))),1,0)))</f>
        <v/>
      </c>
      <c r="BG88" s="16" t="str">
        <f aca="false">IF(AH88=0,"",IF(OR(AJ88&lt;2,AL88&gt;EOMONTH(AsOfDate,-1)),BF88,IF((AL88-1)&lt;AI88,-1,12*(YEAR((AL88-1))-YEAR(AI88))+MONTH((AL88-1))-MONTH(AI88)-IF(DAY((AL88-1))&lt;MIN(DAY(AI88),DAY(EOMONTH((AL88-1),0))),1,0))))</f>
        <v/>
      </c>
      <c r="BH88" s="16" t="str">
        <f aca="false">IF(AH88=0,"",IF(OR(AJ88&lt;3,AM88&gt;EOMONTH(AsOfDate,-1)),BF88,IF((AM88-1)&lt;AI88,-1,12*(YEAR((AM88-1))-YEAR(AI88))+MONTH((AM88-1))-MONTH(AI88)-IF(DAY((AM88-1))&lt;MIN(DAY(AI88),DAY(EOMONTH((AM88-1),0))),1,0))))</f>
        <v/>
      </c>
      <c r="BI88" s="16" t="str">
        <f aca="false">IF(AH88=0,"",IF(AQ88="FT",IF(BG88&lt;FT_First,0,IF(BG88&lt;FT_Y5,1+INT((BG88-FT_First)/FT_Int1),FT_PreY5+FT_PerYear*INT((BG88-FT_Y5)/12)+FT_AnnivDays+INT(MOD(BG88-FT_Y5,12)/FT_Int2)-IF(EDATE(AI88,FT_Y5)&lt;PolicyDate,FT_AnnivDays-1,0))),IF(AQ88="PT",IF(BG88&lt;PT_First,0,1+INT((BG88-PT_First)/PT_Int)),0))+IF(AND(AJ88&gt;=2,AL88&lt;=EOMONTH(AsOfDate,-1)),IF(AR88="FT",IF(BH88&lt;FT_First,0,IF(BH88&lt;FT_Y5,1+INT((BH88-FT_First)/FT_Int1),FT_PreY5+FT_PerYear*INT((BH88-FT_Y5)/12)+FT_AnnivDays+INT(MOD(BH88-FT_Y5,12)/FT_Int2)-IF(EDATE(AI88,FT_Y5)&lt;PolicyDate,FT_AnnivDays-1,0))),IF(AR88="PT",IF(BH88&lt;PT_First,0,1+INT((BH88-PT_First)/PT_Int)),0))-IF(AR88="FT",IF(BG88&lt;FT_First,0,IF(BG88&lt;FT_Y5,1+INT((BG88-FT_First)/FT_Int1),FT_PreY5+FT_PerYear*INT((BG88-FT_Y5)/12)+FT_AnnivDays+INT(MOD(BG88-FT_Y5,12)/FT_Int2)-IF(EDATE(AI88,FT_Y5)&lt;PolicyDate,FT_AnnivDays-1,0))),IF(AR88="PT",IF(BG88&lt;PT_First,0,1+INT((BG88-PT_First)/PT_Int)),0)),0)+IF(AND(AJ88&gt;=3,AM88&lt;=EOMONTH(AsOfDate,-1)),IF(AS88="FT",IF(BF88&lt;FT_First,0,IF(BF88&lt;FT_Y5,1+INT((BF88-FT_First)/FT_Int1),FT_PreY5+FT_PerYear*INT((BF88-FT_Y5)/12)+FT_AnnivDays+INT(MOD(BF88-FT_Y5,12)/FT_Int2)-IF(EDATE(AI88,FT_Y5)&lt;PolicyDate,FT_AnnivDays-1,0))),IF(AS88="PT",IF(BF88&lt;PT_First,0,1+INT((BF88-PT_First)/PT_Int)),0))-IF(AS88="FT",IF(BH88&lt;FT_First,0,IF(BH88&lt;FT_Y5,1+INT((BH88-FT_First)/FT_Int1),FT_PreY5+FT_PerYear*INT((BH88-FT_Y5)/12)+FT_AnnivDays+INT(MOD(BH88-FT_Y5,12)/FT_Int2)-IF(EDATE(AI88,FT_Y5)&lt;PolicyDate,FT_AnnivDays-1,0))),IF(AS88="PT",IF(BH88&lt;PT_First,0,1+INT((BH88-PT_First)/PT_Int)),0)),0))</f>
        <v/>
      </c>
      <c r="BJ88" s="16" t="str">
        <f aca="false">IF(AH88=0,"",IF(AT88="FT",IF(AU88&lt;FT_First,"",IF(AU88&lt;FT_Y5,FT_First+FT_Int1*INT((AU88-FT_First)/FT_Int1),FT_Y5+FT_Int2*INT((AU88-FT_Y5)/FT_Int2))),IF(AT88="PT",IF(AU88&lt;PT_First,"",PT_First+PT_Int*INT((AU88-PT_First)/PT_Int)),"")))</f>
        <v/>
      </c>
      <c r="BK88" s="16" t="str">
        <f aca="false">IF(AH88=0,"",IF((SchemeStart-1)&lt;AI88,-1,12*(YEAR((SchemeStart-1))-YEAR(AI88))+MONTH((SchemeStart-1))-MONTH(AI88)-IF(DAY((SchemeStart-1))&lt;MIN(DAY(AI88),DAY(EOMONTH((SchemeStart-1),0))),1,0)))</f>
        <v/>
      </c>
      <c r="BL88" s="16" t="str">
        <f aca="false">IF(AH88=0,"",IF(OR(AJ88&lt;2,AL88&gt;(SchemeStart-1)),BK88,IF((AL88-1)&lt;AI88,-1,12*(YEAR((AL88-1))-YEAR(AI88))+MONTH((AL88-1))-MONTH(AI88)-IF(DAY((AL88-1))&lt;MIN(DAY(AI88),DAY(EOMONTH((AL88-1),0))),1,0))))</f>
        <v/>
      </c>
      <c r="BM88" s="16" t="str">
        <f aca="false">IF(AH88=0,"",IF(OR(AJ88&lt;3,AM88&gt;(SchemeStart-1)),BK88,IF((AM88-1)&lt;AI88,-1,12*(YEAR((AM88-1))-YEAR(AI88))+MONTH((AM88-1))-MONTH(AI88)-IF(DAY((AM88-1))&lt;MIN(DAY(AI88),DAY(EOMONTH((AM88-1),0))),1,0))))</f>
        <v/>
      </c>
      <c r="BN88" s="16" t="str">
        <f aca="false">IF(AH88=0,"",IF(AQ88="FT",IF(BL88&lt;FT_First,0,IF(BL88&lt;FT_Y5,1+INT((BL88-FT_First)/FT_Int1),FT_PreY5+FT_PerYear*INT((BL88-FT_Y5)/12)+FT_AnnivDays+INT(MOD(BL88-FT_Y5,12)/FT_Int2)-IF(EDATE(AI88,FT_Y5)&lt;PolicyDate,FT_AnnivDays-1,0))),IF(AQ88="PT",IF(BL88&lt;PT_First,0,1+INT((BL88-PT_First)/PT_Int)),0))+IF(AND(AJ88&gt;=2,AL88&lt;=(SchemeStart-1)),IF(AR88="FT",IF(BM88&lt;FT_First,0,IF(BM88&lt;FT_Y5,1+INT((BM88-FT_First)/FT_Int1),FT_PreY5+FT_PerYear*INT((BM88-FT_Y5)/12)+FT_AnnivDays+INT(MOD(BM88-FT_Y5,12)/FT_Int2)-IF(EDATE(AI88,FT_Y5)&lt;PolicyDate,FT_AnnivDays-1,0))),IF(AR88="PT",IF(BM88&lt;PT_First,0,1+INT((BM88-PT_First)/PT_Int)),0))-IF(AR88="FT",IF(BL88&lt;FT_First,0,IF(BL88&lt;FT_Y5,1+INT((BL88-FT_First)/FT_Int1),FT_PreY5+FT_PerYear*INT((BL88-FT_Y5)/12)+FT_AnnivDays+INT(MOD(BL88-FT_Y5,12)/FT_Int2)-IF(EDATE(AI88,FT_Y5)&lt;PolicyDate,FT_AnnivDays-1,0))),IF(AR88="PT",IF(BL88&lt;PT_First,0,1+INT((BL88-PT_First)/PT_Int)),0)),0)+IF(AND(AJ88&gt;=3,AM88&lt;=(SchemeStart-1)),IF(AS88="FT",IF(BK88&lt;FT_First,0,IF(BK88&lt;FT_Y5,1+INT((BK88-FT_First)/FT_Int1),FT_PreY5+FT_PerYear*INT((BK88-FT_Y5)/12)+FT_AnnivDays+INT(MOD(BK88-FT_Y5,12)/FT_Int2)-IF(EDATE(AI88,FT_Y5)&lt;PolicyDate,FT_AnnivDays-1,0))),IF(AS88="PT",IF(BK88&lt;PT_First,0,1+INT((BK88-PT_First)/PT_Int)),0))-IF(AS88="FT",IF(BM88&lt;FT_First,0,IF(BM88&lt;FT_Y5,1+INT((BM88-FT_First)/FT_Int1),FT_PreY5+FT_PerYear*INT((BM88-FT_Y5)/12)+FT_AnnivDays+INT(MOD(BM88-FT_Y5,12)/FT_Int2)-IF(EDATE(AI88,FT_Y5)&lt;PolicyDate,FT_AnnivDays-1,0))),IF(AS88="PT",IF(BM88&lt;PT_First,0,1+INT((BM88-PT_First)/PT_Int)),0)),0))</f>
        <v/>
      </c>
      <c r="BO88" s="0" t="str">
        <f aca="false">IF(LEN($A88&amp;$B88)=0,"",$A88&amp;" "&amp;$B88)</f>
        <v/>
      </c>
    </row>
    <row r="89" customFormat="false" ht="15" hidden="false" customHeight="false" outlineLevel="0" collapsed="false">
      <c r="A89" s="12"/>
      <c r="B89" s="12"/>
      <c r="C89" s="12"/>
      <c r="D89" s="13"/>
      <c r="E89" s="14" t="str">
        <f aca="false">IF(OR(AH89=0,$D89=""),"",DATE(YEAR(AsOfDate)+IF(DATE(YEAR(AsOfDate),MONTH($D89),DAY($D89))&lt;=AsOfDate,1,0),MONTH($D89),DAY($D89)))</f>
        <v/>
      </c>
      <c r="F89" s="13"/>
      <c r="G89" s="13"/>
      <c r="H89" s="13"/>
      <c r="I89" s="13"/>
      <c r="J89" s="13"/>
      <c r="K89" s="14" t="str">
        <f aca="false">IF(AH89=0,"",DATE(YEAR(AsOfDate)+IF(DATE(YEAR(AsOfDate),MONTH(AI89),DAY(AI89))&lt;=AsOfDate,1,0),MONTH(AI89),DAY(AI89)))</f>
        <v/>
      </c>
      <c r="L89" s="15" t="str">
        <f aca="false">IF(AH89=0,"",ROUND((AsOfDate-AI89)/365.25,1))</f>
        <v/>
      </c>
      <c r="M89" s="16" t="str">
        <f aca="false">IF(AH89=0,"",IF(AsOfDate&lt;AI89,"-",DATEDIF(AI89,AsOfDate,"y")&amp;"y "&amp;DATEDIF(AI89,AsOfDate,"ym")&amp;"m "&amp;DATEDIF(AI89,AsOfDate,"md")&amp;"d"))</f>
        <v/>
      </c>
      <c r="N89" s="17" t="str">
        <f aca="false">IF(AH89=0,"",O89*HoursPerDay)</f>
        <v/>
      </c>
      <c r="O89" s="17" t="str">
        <f aca="false">IF(AH89=0,"",MAX(0,BA89-BN89))</f>
        <v/>
      </c>
      <c r="P89" s="18"/>
      <c r="Q89" s="16" t="str">
        <f aca="false">IF(AH89=0,"",IF(AJ89&lt;2,"",AN89&amp;" to "&amp;AO89&amp;" on "&amp;TEXT(AL89,"dd/mm/yyyy")&amp;IF(AL89&gt;AsOfDate," (future)",IF(AQ89=AR89,"",IF(AR89="None"," - STOPPED accruing",IF(AQ89="None"," - commencement for Bonus Leave"," - pathway changed"))))&amp;IF(AJ89&lt;3,"","; "&amp;AO89&amp;" to "&amp;AP89&amp;" on "&amp;TEXT(AM89,"dd/mm/yyyy")&amp;IF(AM89&gt;AsOfDate," (future)",IF(AR89=AS89,"",IF(AS89="None"," - STOPPED accruing",IF(AR89="None"," - commencement for Bonus Leave"," - pathway changed")))))))</f>
        <v/>
      </c>
      <c r="R89" s="16" t="str">
        <f aca="false">IF(AH89=0,"",IF(AT89="None",IF(O89&gt;0,"No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IF(AH89=0,"",IF(AT89="None","",EDATE(AI89,BC89)))</f>
        <v/>
      </c>
      <c r="T89" s="17" t="str">
        <f aca="false">IF(AH89=0,"",IF(NOT(LH_Ready),"",IF(AI89&gt;PFYDate,0,IF(LH_ColPeriod=0,W89-U89+V89,SUMIFS(INDEX(LH_Data,0,LH_ColAcc),INDEX(LH_Data,0,LH_ColFirst),$A89,INDEX(LH_Data,0,LH_ColSur),$B89,INDEX(LH_Data,0,LH_ColCat),BonusCat,INDEX(LH_Data,0,LH_ColPeriod),LH_OpenLabel)*UnitFactor))))</f>
        <v/>
      </c>
      <c r="U89" s="17" t="str">
        <f aca="false">IF(AH89=0,"",IF(NOT(LH_Ready),"",SUMIFS(INDEX(LH_Data,0,LH_ColAcc),INDEX(LH_Data,0,LH_ColFirst),$A89,INDEX(LH_Data,0,LH_ColSur),$B89,INDEX(LH_Data,0,LH_ColCat),BonusCat,INDEX(LH_Data,0,LH_ColStart),"&gt;="&amp;AI89)*UnitFactor))</f>
        <v/>
      </c>
      <c r="V89" s="17" t="str">
        <f aca="false">IF(AH89=0,"",IF(NOT(LH_Ready),"",SUMIFS(INDEX(LH_Data,0,LH_ColTaken),INDEX(LH_Data,0,LH_ColFirst),$A89,INDEX(LH_Data,0,LH_ColSur),$B89,INDEX(LH_Data,0,LH_ColCat),BonusCat,INDEX(LH_Data,0,LH_ColStart),"&gt;="&amp;AI89)*UnitFactor))</f>
        <v/>
      </c>
      <c r="W89" s="17" t="str">
        <f aca="false">IF(AH89=0,"",IF(NOT(LH_Ready),"",IF(BE89=0,0,INDEX(INDEX(LH_Data,0,LH_ColClose),BE89-1)*UnitFactor)))</f>
        <v/>
      </c>
      <c r="X89" s="17" t="str">
        <f aca="false">IF(AH89=0,"",(MAX(0,BA89-BN89)-MAX(0,BB89-BN89))*HoursPerDay)</f>
        <v/>
      </c>
      <c r="Y89" s="17" t="str">
        <f aca="false">IF(AH89=0,"",IF(NOT(LH_Ready),"",IF(BD89=0,N89,IF(PFYDate&lt;$F89,N89-N(T89)-N(U89),X89-N(U89)))))</f>
        <v/>
      </c>
      <c r="Z89" s="16" t="str">
        <f aca="false">IF(OR(AH89=0,Y89=""),"",IF(Y89&gt;0,"Yes","No"))</f>
        <v/>
      </c>
      <c r="AA89" s="16" t="str">
        <f aca="false">IF(AH89=0,IF(LEN($A89&amp;$B89)=0,"","FIX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month")&amp;IF(BD89=0,";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EH)",""),IF(AT89="None",R89,"Not yet - first day on "&amp;TEXT(S89,"dd/mm/yyyy")))))))))</f>
        <v/>
      </c>
      <c r="AB89" s="17" t="str">
        <f aca="false">IF(OR(AH89=0,T89=""),"",MAX(0,BB89-BN89)*HoursPerDay-T89)</f>
        <v/>
      </c>
      <c r="AC89" s="16" t="str">
        <f aca="false">IF(AH89=0,"",BD89)</f>
        <v/>
      </c>
      <c r="AD89" s="16" t="str">
        <f aca="false">IF(AH89=0,"",TRIM(IF(OR(ISTEXT($F89),ISTEXT($H89),ISTEXT($I89),ISTEXT($G89),ISTEXT($J89),ISTEXT($D89)),"A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J89&gt;=1,IF(AJ89&gt;=3,AP89,IF(AJ89=2,AO89,AN89))&lt;&gt;IF($C89="","",IF(OR(ISNUMBER(SEARCH("full",$C89)),UPPER(TRIM($C89))="FT",UPPER(TRIM($C89))="FTE"),"Full-Time",IF(OR(ISNUMBER(SEARCH("part",$C89)),UPPER(TRIM($C89))="PT",UPPER(TRIM($C89))="PTE"),"Part-Time",IF(OR(ISNUMBER(SEARCH("cas",$C89)),UPPER(TRIM($C89))="CAS"),"Casual","Unknown"))))),"EmploymentType does not match latest start date ("&amp;IF(AJ89&gt;=3,AP89,IF(AJ89=2,AO89,AN89))&amp;"). ","")&amp;IF(AND(AJ89&gt;=1,AK89&lt;&gt;$F89),"Earliest type date should equal StartDate. ","")&amp;IF(AND(AJ89&gt;=2,AK89=AL89),"Two types start on the same date. ","")&amp;IF(AND(OR(ISNUMBER(SEARCH("part",$C89)),UPPER(TRIM($C89))="PT",UPPER(TRIM($C89))="PTE"),$P89=""),"Part-time: enter PT Hrs/Week (blank = 24+). ","")))</f>
        <v/>
      </c>
      <c r="AE89" s="17" t="str">
        <f aca="false">IF(AH89=0,"",O89-MAX(0,BI89-BN89))</f>
        <v/>
      </c>
      <c r="AF89" s="14" t="str">
        <f aca="false">IF(OR(AH89=0,AE89="",N(AE89)=0,BJ89=""),"",EDATE(AI89,BJ89))</f>
        <v/>
      </c>
      <c r="AG89" s="12"/>
      <c r="AH89" s="16" t="n">
        <f aca="false">IF(OR(LEN($A89&amp;$B89)=0,$F89=""),0,1)</f>
        <v>0</v>
      </c>
      <c r="AI89" s="14" t="str">
        <f aca="false">IF(AH89=0,"",IF($J89&lt;&gt;"",$J89,IF(OR(CasualCounts="Yes",COUNT($G89:$I89)=0,COUNT($H89:$I89)=0),$F89,MIN($H89:$I89))))</f>
        <v/>
      </c>
      <c r="AJ89" s="16" t="str">
        <f aca="false">IF(AH89=0,"",COUNT($G89:$I89))</f>
        <v/>
      </c>
      <c r="AK89" s="14" t="str">
        <f aca="false">IF(AH89=0,"",IFERROR(SMALL($G89:$I89,1),""))</f>
        <v/>
      </c>
      <c r="AL89" s="14" t="str">
        <f aca="false">IF(AH89=0,"",IFERROR(SMALL($G89:$I89,2),""))</f>
        <v/>
      </c>
      <c r="AM89" s="14" t="str">
        <f aca="false">IF(AH89=0,"",IFERROR(SMALL($G89:$I89,3),""))</f>
        <v/>
      </c>
      <c r="AN89" s="16" t="str">
        <f aca="false">IF(AH89=0,"",IF(AK89="","",IF(AK89=$H89,"Part-Time",IF(AK89=$I89,"Full-Time","Casual"))))</f>
        <v/>
      </c>
      <c r="AO89" s="16" t="str">
        <f aca="false">IF(AH89=0,"",IF(AL89="","",IF(AL89=$H89,"Part-Time",IF(AL89=$I89,"Full-Time","Casual"))))</f>
        <v/>
      </c>
      <c r="AP89" s="16" t="str">
        <f aca="false">IF(AH89=0,"",IF(AM89="","",IF(AM89=$H89,"Part-Time",IF(AM89=$I89,"Full-Time","Casual"))))</f>
        <v/>
      </c>
      <c r="AQ89" s="16" t="str">
        <f aca="false">IF(AH89=0,"",IF(AJ89=0,IF(OR(ISNUMBER(SEARCH("full",$C89)),UPPER(TRIM($C89))="FT",UPPER(TRIM($C89))="FTE"),"FT",IF(AND(OR(ISNUMBER(SEARCH("part",$C89)),UPPER(TRIM($C89))="PT",UPPER(TRIM($C89))="PTE"),OR($P89="",N($P89)&gt;=PT_MinHours)),"PT","None")),IF(OR(ISNUMBER(SEARCH("full",AN89)),UPPER(TRIM(AN89))="FT",UPPER(TRIM(AN89))="FTE"),"FT",IF(AND(OR(ISNUMBER(SEARCH("part",AN89)),UPPER(TRIM(AN89))="PT",UPPER(TRIM(AN89))="PTE"),OR($P89="",N($P89)&gt;=PT_MinHours)),"PT","None"))))</f>
        <v/>
      </c>
      <c r="AR89" s="16" t="str">
        <f aca="false">IF(AH89=0,"",IF(AJ89&lt;2,"",IF(OR(ISNUMBER(SEARCH("full",AO89)),UPPER(TRIM(AO89))="FT",UPPER(TRIM(AO89))="FTE"),"FT",IF(AND(OR(ISNUMBER(SEARCH("part",AO89)),UPPER(TRIM(AO89))="PT",UPPER(TRIM(AO89))="PTE"),OR($P89="",N($P89)&gt;=PT_MinHours)),"PT","None"))))</f>
        <v/>
      </c>
      <c r="AS89" s="16" t="str">
        <f aca="false">IF(AH89=0,"",IF(AJ89&lt;3,"",IF(OR(ISNUMBER(SEARCH("full",AP89)),UPPER(TRIM(AP89))="FT",UPPER(TRIM(AP89))="FTE"),"FT",IF(AND(OR(ISNUMBER(SEARCH("part",AP89)),UPPER(TRIM(AP89))="PT",UPPER(TRIM(AP89))="PTE"),OR($P89="",N($P89)&gt;=PT_MinHours)),"PT","None"))))</f>
        <v/>
      </c>
      <c r="AT89" s="16" t="str">
        <f aca="false">IF(AH89=0,"",IF(AND(AJ89&gt;=3,AM89&lt;=AsOfDate),AS89,IF(AND(AJ89&gt;=2,AL89&lt;=AsOfDate),AR89,AQ89)))</f>
        <v/>
      </c>
      <c r="AU89" s="16" t="str">
        <f aca="false">IF(AH89=0,"",IF(AsOfDate&lt;AI89,-1,12*(YEAR(AsOfDate)-YEAR(AI89))+MONTH(AsOfDate)-MONTH(AI89)-IF(DAY(AsOfDate)&lt;MIN(DAY(AI89),DAY(EOMONTH(AsOfDate,0))),1,0)))</f>
        <v/>
      </c>
      <c r="AV89" s="16" t="str">
        <f aca="false">IF(AH89=0,"",IF(OR(AJ89&lt;2,AL89&gt;AsOfDate),AU89,IF((AL89-1)&lt;AI89,-1,12*(YEAR((AL89-1))-YEAR(AI89))+MONTH((AL89-1))-MONTH(AI89)-IF(DAY((AL89-1))&lt;MIN(DAY(AI89),DAY(EOMONTH((AL89-1),0))),1,0))))</f>
        <v/>
      </c>
      <c r="AW89" s="16" t="str">
        <f aca="false">IF(AH89=0,"",IF(OR(AJ89&lt;3,AM89&gt;AsOfDate),AU89,IF((AM89-1)&lt;AI89,-1,12*(YEAR((AM89-1))-YEAR(AI89))+MONTH((AM89-1))-MONTH(AI89)-IF(DAY((AM89-1))&lt;MIN(DAY(AI89),DAY(EOMONTH((AM89-1),0))),1,0))))</f>
        <v/>
      </c>
      <c r="AX89" s="16" t="str">
        <f aca="false">IF(AH89=0,"",IF(PFYDate&lt;AI89,-1,12*(YEAR(PFYDate)-YEAR(AI89))+MONTH(PFYDate)-MONTH(AI89)-IF(DAY(PFYDate)&lt;MIN(DAY(AI89),DAY(EOMONTH(PFYDate,0))),1,0)))</f>
        <v/>
      </c>
      <c r="AY89" s="16" t="str">
        <f aca="false">IF(AH89=0,"",IF(OR(AJ89&lt;2,AL89&gt;PFYDate),AX89,IF((AL89-1)&lt;AI89,-1,12*(YEAR((AL89-1))-YEAR(AI89))+MONTH((AL89-1))-MONTH(AI89)-IF(DAY((AL89-1))&lt;MIN(DAY(AI89),DAY(EOMONTH((AL89-1),0))),1,0))))</f>
        <v/>
      </c>
      <c r="AZ89" s="16" t="str">
        <f aca="false">IF(AH89=0,"",IF(OR(AJ89&lt;3,AM89&gt;PFYDate),AX89,IF((AM89-1)&lt;AI89,-1,12*(YEAR((AM89-1))-YEAR(AI89))+MONTH((AM89-1))-MONTH(AI89)-IF(DAY((AM89-1))&lt;MIN(DAY(AI89),DAY(EOMONTH((AM89-1),0))),1,0))))</f>
        <v/>
      </c>
      <c r="BA89" s="16" t="str">
        <f aca="false">IF(AH89=0,"",IF(AQ89="FT",IF(AV89&lt;FT_First,0,IF(AV89&lt;FT_Y5,1+INT((AV89-FT_First)/FT_Int1),FT_PreY5+FT_PerYear*INT((AV89-FT_Y5)/12)+FT_AnnivDays+INT(MOD(AV89-FT_Y5,12)/FT_Int2)-IF(EDATE(AI89,FT_Y5)&lt;PolicyDate,FT_AnnivDays-1,0))),IF(AQ89="PT",IF(AV89&lt;PT_First,0,1+INT((AV89-PT_First)/PT_Int)),0))+IF(AND(AJ89&gt;=2,AL89&lt;=AsOfDate),IF(AR89="FT",IF(AW89&lt;FT_First,0,IF(AW89&lt;FT_Y5,1+INT((AW89-FT_First)/FT_Int1),FT_PreY5+FT_PerYear*INT((AW89-FT_Y5)/12)+FT_AnnivDays+INT(MOD(AW89-FT_Y5,12)/FT_Int2)-IF(EDATE(AI89,FT_Y5)&lt;PolicyDate,FT_AnnivDays-1,0))),IF(AR89="PT",IF(AW89&lt;PT_First,0,1+INT((AW89-PT_First)/PT_Int)),0))-IF(AR89="FT",IF(AV89&lt;FT_First,0,IF(AV89&lt;FT_Y5,1+INT((AV89-FT_First)/FT_Int1),FT_PreY5+FT_PerYear*INT((AV89-FT_Y5)/12)+FT_AnnivDays+INT(MOD(AV89-FT_Y5,12)/FT_Int2)-IF(EDATE(AI89,FT_Y5)&lt;PolicyDate,FT_AnnivDays-1,0))),IF(AR89="PT",IF(AV89&lt;PT_First,0,1+INT((AV89-PT_First)/PT_Int)),0)),0)+IF(AND(AJ89&gt;=3,AM89&lt;=AsOfDate),IF(AS89="FT",IF(AU89&lt;FT_First,0,IF(AU89&lt;FT_Y5,1+INT((AU89-FT_First)/FT_Int1),FT_PreY5+FT_PerYear*INT((AU89-FT_Y5)/12)+FT_AnnivDays+INT(MOD(AU89-FT_Y5,12)/FT_Int2)-IF(EDATE(AI89,FT_Y5)&lt;PolicyDate,FT_AnnivDays-1,0))),IF(AS89="PT",IF(AU89&lt;PT_First,0,1+INT((AU89-PT_First)/PT_Int)),0))-IF(AS89="FT",IF(AW89&lt;FT_First,0,IF(AW89&lt;FT_Y5,1+INT((AW89-FT_First)/FT_Int1),FT_PreY5+FT_PerYear*INT((AW89-FT_Y5)/12)+FT_AnnivDays+INT(MOD(AW89-FT_Y5,12)/FT_Int2)-IF(EDATE(AI89,FT_Y5)&lt;PolicyDate,FT_AnnivDays-1,0))),IF(AS89="PT",IF(AW89&lt;PT_First,0,1+INT((AW89-PT_First)/PT_Int)),0)),0))</f>
        <v/>
      </c>
      <c r="BB89" s="16" t="str">
        <f aca="false">IF(AH89=0,"",IF(AQ89="FT",IF(AY89&lt;FT_First,0,IF(AY89&lt;FT_Y5,1+INT((AY89-FT_First)/FT_Int1),FT_PreY5+FT_PerYear*INT((AY89-FT_Y5)/12)+FT_AnnivDays+INT(MOD(AY89-FT_Y5,12)/FT_Int2)-IF(EDATE(AI89,FT_Y5)&lt;PolicyDate,FT_AnnivDays-1,0))),IF(AQ89="PT",IF(AY89&lt;PT_First,0,1+INT((AY89-PT_First)/PT_Int)),0))+IF(AND(AJ89&gt;=2,AL89&lt;=PFYDate),IF(AR89="FT",IF(AZ89&lt;FT_First,0,IF(AZ89&lt;FT_Y5,1+INT((AZ89-FT_First)/FT_Int1),FT_PreY5+FT_PerYear*INT((AZ89-FT_Y5)/12)+FT_AnnivDays+INT(MOD(AZ89-FT_Y5,12)/FT_Int2)-IF(EDATE(AI89,FT_Y5)&lt;PolicyDate,FT_AnnivDays-1,0))),IF(AR89="PT",IF(AZ89&lt;PT_First,0,1+INT((AZ89-PT_First)/PT_Int)),0))-IF(AR89="FT",IF(AY89&lt;FT_First,0,IF(AY89&lt;FT_Y5,1+INT((AY89-FT_First)/FT_Int1),FT_PreY5+FT_PerYear*INT((AY89-FT_Y5)/12)+FT_AnnivDays+INT(MOD(AY89-FT_Y5,12)/FT_Int2)-IF(EDATE(AI89,FT_Y5)&lt;PolicyDate,FT_AnnivDays-1,0))),IF(AR89="PT",IF(AY89&lt;PT_First,0,1+INT((AY89-PT_First)/PT_Int)),0)),0)+IF(AND(AJ89&gt;=3,AM89&lt;=PFYDate),IF(AS89="FT",IF(AX89&lt;FT_First,0,IF(AX89&lt;FT_Y5,1+INT((AX89-FT_First)/FT_Int1),FT_PreY5+FT_PerYear*INT((AX89-FT_Y5)/12)+FT_AnnivDays+INT(MOD(AX89-FT_Y5,12)/FT_Int2)-IF(EDATE(AI89,FT_Y5)&lt;PolicyDate,FT_AnnivDays-1,0))),IF(AS89="PT",IF(AX89&lt;PT_First,0,1+INT((AX89-PT_First)/PT_Int)),0))-IF(AS89="FT",IF(AZ89&lt;FT_First,0,IF(AZ89&lt;FT_Y5,1+INT((AZ89-FT_First)/FT_Int1),FT_PreY5+FT_PerYear*INT((AZ89-FT_Y5)/12)+FT_AnnivDays+INT(MOD(AZ89-FT_Y5,12)/FT_Int2)-IF(EDATE(AI89,FT_Y5)&lt;PolicyDate,FT_AnnivDays-1,0))),IF(AS89="PT",IF(AZ89&lt;PT_First,0,1+INT((AZ89-PT_First)/PT_Int)),0)),0))</f>
        <v/>
      </c>
      <c r="BC89" s="16" t="str">
        <f aca="false">IF(AH89=0,"",IF(AT89="FT",IF(AU89&lt;FT_First,FT_First,IF(AU89&lt;FT_Y5,MIN(FT_Y5,FT_First+FT_Int1*(INT((AU89-FT_First)/FT_Int1)+1)),FT_Y5+12*INT((AU89-FT_Y5)/12)+FT_Int2*(INT(MOD(AU89-FT_Y5,12)/FT_Int2)+1))),IF(AT89="PT",IF(AU89&lt;PT_First,PT_First,PT_First+PT_Int*(INT((AU89-PT_First)/PT_Int)+1)),"")))</f>
        <v/>
      </c>
      <c r="BD89" s="16" t="str">
        <f aca="false">IF(AH89=0,"",IF(NOT(LH_Ready),0,COUNTIFS(INDEX(LH_Data,0,LH_ColFirst),$A89,INDEX(LH_Data,0,LH_ColSur),$B89,INDEX(LH_Data,0,LH_ColCat),BonusCat)))</f>
        <v/>
      </c>
      <c r="BE89" s="16" t="str">
        <f aca="false">IF(AH89=0,"",IF(OR(NOT(LH_Ready),BD89=0),0,SUMPRODUCT(MAX((INDEX(LH_Data,0,LH_ColFirst)=$A89)*(INDEX(LH_Data,0,LH_ColSur)=$B89)*(INDEX(LH_Data,0,LH_ColCat)=BonusCat)*ROW(LH_Data)))))</f>
        <v/>
      </c>
      <c r="BF89" s="16" t="str">
        <f aca="false">IF(AH89=0,"",IF(EOMONTH(AsOfDate,-1)&lt;AI89,-1,12*(YEAR(EOMONTH(AsOfDate,-1))-YEAR(AI89))+MONTH(EOMONTH(AsOfDate,-1))-MONTH(AI89)-IF(DAY(EOMONTH(AsOfDate,-1))&lt;MIN(DAY(AI89),DAY(EOMONTH(EOMONTH(AsOfDate,-1),0))),1,0)))</f>
        <v/>
      </c>
      <c r="BG89" s="16" t="str">
        <f aca="false">IF(AH89=0,"",IF(OR(AJ89&lt;2,AL89&gt;EOMONTH(AsOfDate,-1)),BF89,IF((AL89-1)&lt;AI89,-1,12*(YEAR((AL89-1))-YEAR(AI89))+MONTH((AL89-1))-MONTH(AI89)-IF(DAY((AL89-1))&lt;MIN(DAY(AI89),DAY(EOMONTH((AL89-1),0))),1,0))))</f>
        <v/>
      </c>
      <c r="BH89" s="16" t="str">
        <f aca="false">IF(AH89=0,"",IF(OR(AJ89&lt;3,AM89&gt;EOMONTH(AsOfDate,-1)),BF89,IF((AM89-1)&lt;AI89,-1,12*(YEAR((AM89-1))-YEAR(AI89))+MONTH((AM89-1))-MONTH(AI89)-IF(DAY((AM89-1))&lt;MIN(DAY(AI89),DAY(EOMONTH((AM89-1),0))),1,0))))</f>
        <v/>
      </c>
      <c r="BI89" s="16" t="str">
        <f aca="false">IF(AH89=0,"",IF(AQ89="FT",IF(BG89&lt;FT_First,0,IF(BG89&lt;FT_Y5,1+INT((BG89-FT_First)/FT_Int1),FT_PreY5+FT_PerYear*INT((BG89-FT_Y5)/12)+FT_AnnivDays+INT(MOD(BG89-FT_Y5,12)/FT_Int2)-IF(EDATE(AI89,FT_Y5)&lt;PolicyDate,FT_AnnivDays-1,0))),IF(AQ89="PT",IF(BG89&lt;PT_First,0,1+INT((BG89-PT_First)/PT_Int)),0))+IF(AND(AJ89&gt;=2,AL89&lt;=EOMONTH(AsOfDate,-1)),IF(AR89="FT",IF(BH89&lt;FT_First,0,IF(BH89&lt;FT_Y5,1+INT((BH89-FT_First)/FT_Int1),FT_PreY5+FT_PerYear*INT((BH89-FT_Y5)/12)+FT_AnnivDays+INT(MOD(BH89-FT_Y5,12)/FT_Int2)-IF(EDATE(AI89,FT_Y5)&lt;PolicyDate,FT_AnnivDays-1,0))),IF(AR89="PT",IF(BH89&lt;PT_First,0,1+INT((BH89-PT_First)/PT_Int)),0))-IF(AR89="FT",IF(BG89&lt;FT_First,0,IF(BG89&lt;FT_Y5,1+INT((BG89-FT_First)/FT_Int1),FT_PreY5+FT_PerYear*INT((BG89-FT_Y5)/12)+FT_AnnivDays+INT(MOD(BG89-FT_Y5,12)/FT_Int2)-IF(EDATE(AI89,FT_Y5)&lt;PolicyDate,FT_AnnivDays-1,0))),IF(AR89="PT",IF(BG89&lt;PT_First,0,1+INT((BG89-PT_First)/PT_Int)),0)),0)+IF(AND(AJ89&gt;=3,AM89&lt;=EOMONTH(AsOfDate,-1)),IF(AS89="FT",IF(BF89&lt;FT_First,0,IF(BF89&lt;FT_Y5,1+INT((BF89-FT_First)/FT_Int1),FT_PreY5+FT_PerYear*INT((BF89-FT_Y5)/12)+FT_AnnivDays+INT(MOD(BF89-FT_Y5,12)/FT_Int2)-IF(EDATE(AI89,FT_Y5)&lt;PolicyDate,FT_AnnivDays-1,0))),IF(AS89="PT",IF(BF89&lt;PT_First,0,1+INT((BF89-PT_First)/PT_Int)),0))-IF(AS89="FT",IF(BH89&lt;FT_First,0,IF(BH89&lt;FT_Y5,1+INT((BH89-FT_First)/FT_Int1),FT_PreY5+FT_PerYear*INT((BH89-FT_Y5)/12)+FT_AnnivDays+INT(MOD(BH89-FT_Y5,12)/FT_Int2)-IF(EDATE(AI89,FT_Y5)&lt;PolicyDate,FT_AnnivDays-1,0))),IF(AS89="PT",IF(BH89&lt;PT_First,0,1+INT((BH89-PT_First)/PT_Int)),0)),0))</f>
        <v/>
      </c>
      <c r="BJ89" s="16" t="str">
        <f aca="false">IF(AH89=0,"",IF(AT89="FT",IF(AU89&lt;FT_First,"",IF(AU89&lt;FT_Y5,FT_First+FT_Int1*INT((AU89-FT_First)/FT_Int1),FT_Y5+FT_Int2*INT((AU89-FT_Y5)/FT_Int2))),IF(AT89="PT",IF(AU89&lt;PT_First,"",PT_First+PT_Int*INT((AU89-PT_First)/PT_Int)),"")))</f>
        <v/>
      </c>
      <c r="BK89" s="16" t="str">
        <f aca="false">IF(AH89=0,"",IF((SchemeStart-1)&lt;AI89,-1,12*(YEAR((SchemeStart-1))-YEAR(AI89))+MONTH((SchemeStart-1))-MONTH(AI89)-IF(DAY((SchemeStart-1))&lt;MIN(DAY(AI89),DAY(EOMONTH((SchemeStart-1),0))),1,0)))</f>
        <v/>
      </c>
      <c r="BL89" s="16" t="str">
        <f aca="false">IF(AH89=0,"",IF(OR(AJ89&lt;2,AL89&gt;(SchemeStart-1)),BK89,IF((AL89-1)&lt;AI89,-1,12*(YEAR((AL89-1))-YEAR(AI89))+MONTH((AL89-1))-MONTH(AI89)-IF(DAY((AL89-1))&lt;MIN(DAY(AI89),DAY(EOMONTH((AL89-1),0))),1,0))))</f>
        <v/>
      </c>
      <c r="BM89" s="16" t="str">
        <f aca="false">IF(AH89=0,"",IF(OR(AJ89&lt;3,AM89&gt;(SchemeStart-1)),BK89,IF((AM89-1)&lt;AI89,-1,12*(YEAR((AM89-1))-YEAR(AI89))+MONTH((AM89-1))-MONTH(AI89)-IF(DAY((AM89-1))&lt;MIN(DAY(AI89),DAY(EOMONTH((AM89-1),0))),1,0))))</f>
        <v/>
      </c>
      <c r="BN89" s="16" t="str">
        <f aca="false">IF(AH89=0,"",IF(AQ89="FT",IF(BL89&lt;FT_First,0,IF(BL89&lt;FT_Y5,1+INT((BL89-FT_First)/FT_Int1),FT_PreY5+FT_PerYear*INT((BL89-FT_Y5)/12)+FT_AnnivDays+INT(MOD(BL89-FT_Y5,12)/FT_Int2)-IF(EDATE(AI89,FT_Y5)&lt;PolicyDate,FT_AnnivDays-1,0))),IF(AQ89="PT",IF(BL89&lt;PT_First,0,1+INT((BL89-PT_First)/PT_Int)),0))+IF(AND(AJ89&gt;=2,AL89&lt;=(SchemeStart-1)),IF(AR89="FT",IF(BM89&lt;FT_First,0,IF(BM89&lt;FT_Y5,1+INT((BM89-FT_First)/FT_Int1),FT_PreY5+FT_PerYear*INT((BM89-FT_Y5)/12)+FT_AnnivDays+INT(MOD(BM89-FT_Y5,12)/FT_Int2)-IF(EDATE(AI89,FT_Y5)&lt;PolicyDate,FT_AnnivDays-1,0))),IF(AR89="PT",IF(BM89&lt;PT_First,0,1+INT((BM89-PT_First)/PT_Int)),0))-IF(AR89="FT",IF(BL89&lt;FT_First,0,IF(BL89&lt;FT_Y5,1+INT((BL89-FT_First)/FT_Int1),FT_PreY5+FT_PerYear*INT((BL89-FT_Y5)/12)+FT_AnnivDays+INT(MOD(BL89-FT_Y5,12)/FT_Int2)-IF(EDATE(AI89,FT_Y5)&lt;PolicyDate,FT_AnnivDays-1,0))),IF(AR89="PT",IF(BL89&lt;PT_First,0,1+INT((BL89-PT_First)/PT_Int)),0)),0)+IF(AND(AJ89&gt;=3,AM89&lt;=(SchemeStart-1)),IF(AS89="FT",IF(BK89&lt;FT_First,0,IF(BK89&lt;FT_Y5,1+INT((BK89-FT_First)/FT_Int1),FT_PreY5+FT_PerYear*INT((BK89-FT_Y5)/12)+FT_AnnivDays+INT(MOD(BK89-FT_Y5,12)/FT_Int2)-IF(EDATE(AI89,FT_Y5)&lt;PolicyDate,FT_AnnivDays-1,0))),IF(AS89="PT",IF(BK89&lt;PT_First,0,1+INT((BK89-PT_First)/PT_Int)),0))-IF(AS89="FT",IF(BM89&lt;FT_First,0,IF(BM89&lt;FT_Y5,1+INT((BM89-FT_First)/FT_Int1),FT_PreY5+FT_PerYear*INT((BM89-FT_Y5)/12)+FT_AnnivDays+INT(MOD(BM89-FT_Y5,12)/FT_Int2)-IF(EDATE(AI89,FT_Y5)&lt;PolicyDate,FT_AnnivDays-1,0))),IF(AS89="PT",IF(BM89&lt;PT_First,0,1+INT((BM89-PT_First)/PT_Int)),0)),0))</f>
        <v/>
      </c>
      <c r="BO89" s="0" t="str">
        <f aca="false">IF(LEN($A89&amp;$B89)=0,"",$A89&amp;" "&amp;$B89)</f>
        <v/>
      </c>
    </row>
    <row r="90" customFormat="false" ht="15" hidden="false" customHeight="false" outlineLevel="0" collapsed="false">
      <c r="A90" s="12"/>
      <c r="B90" s="12"/>
      <c r="C90" s="12"/>
      <c r="D90" s="13"/>
      <c r="E90" s="14" t="str">
        <f aca="false">IF(OR(AH90=0,$D90=""),"",DATE(YEAR(AsOfDate)+IF(DATE(YEAR(AsOfDate),MONTH($D90),DAY($D90))&lt;=AsOfDate,1,0),MONTH($D90),DAY($D90)))</f>
        <v/>
      </c>
      <c r="F90" s="13"/>
      <c r="G90" s="13"/>
      <c r="H90" s="13"/>
      <c r="I90" s="13"/>
      <c r="J90" s="13"/>
      <c r="K90" s="14" t="str">
        <f aca="false">IF(AH90=0,"",DATE(YEAR(AsOfDate)+IF(DATE(YEAR(AsOfDate),MONTH(AI90),DAY(AI90))&lt;=AsOfDate,1,0),MONTH(AI90),DAY(AI90)))</f>
        <v/>
      </c>
      <c r="L90" s="15" t="str">
        <f aca="false">IF(AH90=0,"",ROUND((AsOfDate-AI90)/365.25,1))</f>
        <v/>
      </c>
      <c r="M90" s="16" t="str">
        <f aca="false">IF(AH90=0,"",IF(AsOfDate&lt;AI90,"-",DATEDIF(AI90,AsOfDate,"y")&amp;"y "&amp;DATEDIF(AI90,AsOfDate,"ym")&amp;"m "&amp;DATEDIF(AI90,AsOfDate,"md")&amp;"d"))</f>
        <v/>
      </c>
      <c r="N90" s="17" t="str">
        <f aca="false">IF(AH90=0,"",O90*HoursPerDay)</f>
        <v/>
      </c>
      <c r="O90" s="17" t="str">
        <f aca="false">IF(AH90=0,"",MAX(0,BA90-BN90))</f>
        <v/>
      </c>
      <c r="P90" s="18"/>
      <c r="Q90" s="16" t="str">
        <f aca="false">IF(AH90=0,"",IF(AJ90&lt;2,"",AN90&amp;" to "&amp;AO90&amp;" on "&amp;TEXT(AL90,"dd/mm/yyyy")&amp;IF(AL90&gt;AsOfDate," (future)",IF(AQ90=AR90,"",IF(AR90="None"," - STOPPED accruing",IF(AQ90="None"," - commencement for Bonus Leave"," - pathway changed"))))&amp;IF(AJ90&lt;3,"","; "&amp;AO90&amp;" to "&amp;AP90&amp;" on "&amp;TEXT(AM90,"dd/mm/yyyy")&amp;IF(AM90&gt;AsOfDate," (future)",IF(AR90=AS90,"",IF(AS90="None"," - STOPPED accruing",IF(AR90="None"," - commencement for Bonus Leave"," - pathway changed")))))))</f>
        <v/>
      </c>
      <c r="R90" s="16" t="str">
        <f aca="false">IF(AH90=0,"",IF(AT90="None",IF(O90&gt;0,"No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IF(AH90=0,"",IF(AT90="None","",EDATE(AI90,BC90)))</f>
        <v/>
      </c>
      <c r="T90" s="17" t="str">
        <f aca="false">IF(AH90=0,"",IF(NOT(LH_Ready),"",IF(AI90&gt;PFYDate,0,IF(LH_ColPeriod=0,W90-U90+V90,SUMIFS(INDEX(LH_Data,0,LH_ColAcc),INDEX(LH_Data,0,LH_ColFirst),$A90,INDEX(LH_Data,0,LH_ColSur),$B90,INDEX(LH_Data,0,LH_ColCat),BonusCat,INDEX(LH_Data,0,LH_ColPeriod),LH_OpenLabel)*UnitFactor))))</f>
        <v/>
      </c>
      <c r="U90" s="17" t="str">
        <f aca="false">IF(AH90=0,"",IF(NOT(LH_Ready),"",SUMIFS(INDEX(LH_Data,0,LH_ColAcc),INDEX(LH_Data,0,LH_ColFirst),$A90,INDEX(LH_Data,0,LH_ColSur),$B90,INDEX(LH_Data,0,LH_ColCat),BonusCat,INDEX(LH_Data,0,LH_ColStart),"&gt;="&amp;AI90)*UnitFactor))</f>
        <v/>
      </c>
      <c r="V90" s="17" t="str">
        <f aca="false">IF(AH90=0,"",IF(NOT(LH_Ready),"",SUMIFS(INDEX(LH_Data,0,LH_ColTaken),INDEX(LH_Data,0,LH_ColFirst),$A90,INDEX(LH_Data,0,LH_ColSur),$B90,INDEX(LH_Data,0,LH_ColCat),BonusCat,INDEX(LH_Data,0,LH_ColStart),"&gt;="&amp;AI90)*UnitFactor))</f>
        <v/>
      </c>
      <c r="W90" s="17" t="str">
        <f aca="false">IF(AH90=0,"",IF(NOT(LH_Ready),"",IF(BE90=0,0,INDEX(INDEX(LH_Data,0,LH_ColClose),BE90-1)*UnitFactor)))</f>
        <v/>
      </c>
      <c r="X90" s="17" t="str">
        <f aca="false">IF(AH90=0,"",(MAX(0,BA90-BN90)-MAX(0,BB90-BN90))*HoursPerDay)</f>
        <v/>
      </c>
      <c r="Y90" s="17" t="str">
        <f aca="false">IF(AH90=0,"",IF(NOT(LH_Ready),"",IF(BD90=0,N90,IF(PFYDate&lt;$F90,N90-N(T90)-N(U90),X90-N(U90)))))</f>
        <v/>
      </c>
      <c r="Z90" s="16" t="str">
        <f aca="false">IF(OR(AH90=0,Y90=""),"",IF(Y90&gt;0,"Yes","No"))</f>
        <v/>
      </c>
      <c r="AA90" s="16" t="str">
        <f aca="false">IF(AH90=0,IF(LEN($A90&amp;$B90)=0,"","FIX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month")&amp;IF(BD90=0,";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EH)",""),IF(AT90="None",R90,"Not yet - first day on "&amp;TEXT(S90,"dd/mm/yyyy")))))))))</f>
        <v/>
      </c>
      <c r="AB90" s="17" t="str">
        <f aca="false">IF(OR(AH90=0,T90=""),"",MAX(0,BB90-BN90)*HoursPerDay-T90)</f>
        <v/>
      </c>
      <c r="AC90" s="16" t="str">
        <f aca="false">IF(AH90=0,"",BD90)</f>
        <v/>
      </c>
      <c r="AD90" s="16" t="str">
        <f aca="false">IF(AH90=0,"",TRIM(IF(OR(ISTEXT($F90),ISTEXT($H90),ISTEXT($I90),ISTEXT($G90),ISTEXT($J90),ISTEXT($D90)),"A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J90&gt;=1,IF(AJ90&gt;=3,AP90,IF(AJ90=2,AO90,AN90))&lt;&gt;IF($C90="","",IF(OR(ISNUMBER(SEARCH("full",$C90)),UPPER(TRIM($C90))="FT",UPPER(TRIM($C90))="FTE"),"Full-Time",IF(OR(ISNUMBER(SEARCH("part",$C90)),UPPER(TRIM($C90))="PT",UPPER(TRIM($C90))="PTE"),"Part-Time",IF(OR(ISNUMBER(SEARCH("cas",$C90)),UPPER(TRIM($C90))="CAS"),"Casual","Unknown"))))),"EmploymentType does not match latest start date ("&amp;IF(AJ90&gt;=3,AP90,IF(AJ90=2,AO90,AN90))&amp;"). ","")&amp;IF(AND(AJ90&gt;=1,AK90&lt;&gt;$F90),"Earliest type date should equal StartDate. ","")&amp;IF(AND(AJ90&gt;=2,AK90=AL90),"Two types start on the same date. ","")&amp;IF(AND(OR(ISNUMBER(SEARCH("part",$C90)),UPPER(TRIM($C90))="PT",UPPER(TRIM($C90))="PTE"),$P90=""),"Part-time: enter PT Hrs/Week (blank = 24+). ","")))</f>
        <v/>
      </c>
      <c r="AE90" s="17" t="str">
        <f aca="false">IF(AH90=0,"",O90-MAX(0,BI90-BN90))</f>
        <v/>
      </c>
      <c r="AF90" s="14" t="str">
        <f aca="false">IF(OR(AH90=0,AE90="",N(AE90)=0,BJ90=""),"",EDATE(AI90,BJ90))</f>
        <v/>
      </c>
      <c r="AG90" s="12"/>
      <c r="AH90" s="16" t="n">
        <f aca="false">IF(OR(LEN($A90&amp;$B90)=0,$F90=""),0,1)</f>
        <v>0</v>
      </c>
      <c r="AI90" s="14" t="str">
        <f aca="false">IF(AH90=0,"",IF($J90&lt;&gt;"",$J90,IF(OR(CasualCounts="Yes",COUNT($G90:$I90)=0,COUNT($H90:$I90)=0),$F90,MIN($H90:$I90))))</f>
        <v/>
      </c>
      <c r="AJ90" s="16" t="str">
        <f aca="false">IF(AH90=0,"",COUNT($G90:$I90))</f>
        <v/>
      </c>
      <c r="AK90" s="14" t="str">
        <f aca="false">IF(AH90=0,"",IFERROR(SMALL($G90:$I90,1),""))</f>
        <v/>
      </c>
      <c r="AL90" s="14" t="str">
        <f aca="false">IF(AH90=0,"",IFERROR(SMALL($G90:$I90,2),""))</f>
        <v/>
      </c>
      <c r="AM90" s="14" t="str">
        <f aca="false">IF(AH90=0,"",IFERROR(SMALL($G90:$I90,3),""))</f>
        <v/>
      </c>
      <c r="AN90" s="16" t="str">
        <f aca="false">IF(AH90=0,"",IF(AK90="","",IF(AK90=$H90,"Part-Time",IF(AK90=$I90,"Full-Time","Casual"))))</f>
        <v/>
      </c>
      <c r="AO90" s="16" t="str">
        <f aca="false">IF(AH90=0,"",IF(AL90="","",IF(AL90=$H90,"Part-Time",IF(AL90=$I90,"Full-Time","Casual"))))</f>
        <v/>
      </c>
      <c r="AP90" s="16" t="str">
        <f aca="false">IF(AH90=0,"",IF(AM90="","",IF(AM90=$H90,"Part-Time",IF(AM90=$I90,"Full-Time","Casual"))))</f>
        <v/>
      </c>
      <c r="AQ90" s="16" t="str">
        <f aca="false">IF(AH90=0,"",IF(AJ90=0,IF(OR(ISNUMBER(SEARCH("full",$C90)),UPPER(TRIM($C90))="FT",UPPER(TRIM($C90))="FTE"),"FT",IF(AND(OR(ISNUMBER(SEARCH("part",$C90)),UPPER(TRIM($C90))="PT",UPPER(TRIM($C90))="PTE"),OR($P90="",N($P90)&gt;=PT_MinHours)),"PT","None")),IF(OR(ISNUMBER(SEARCH("full",AN90)),UPPER(TRIM(AN90))="FT",UPPER(TRIM(AN90))="FTE"),"FT",IF(AND(OR(ISNUMBER(SEARCH("part",AN90)),UPPER(TRIM(AN90))="PT",UPPER(TRIM(AN90))="PTE"),OR($P90="",N($P90)&gt;=PT_MinHours)),"PT","None"))))</f>
        <v/>
      </c>
      <c r="AR90" s="16" t="str">
        <f aca="false">IF(AH90=0,"",IF(AJ90&lt;2,"",IF(OR(ISNUMBER(SEARCH("full",AO90)),UPPER(TRIM(AO90))="FT",UPPER(TRIM(AO90))="FTE"),"FT",IF(AND(OR(ISNUMBER(SEARCH("part",AO90)),UPPER(TRIM(AO90))="PT",UPPER(TRIM(AO90))="PTE"),OR($P90="",N($P90)&gt;=PT_MinHours)),"PT","None"))))</f>
        <v/>
      </c>
      <c r="AS90" s="16" t="str">
        <f aca="false">IF(AH90=0,"",IF(AJ90&lt;3,"",IF(OR(ISNUMBER(SEARCH("full",AP90)),UPPER(TRIM(AP90))="FT",UPPER(TRIM(AP90))="FTE"),"FT",IF(AND(OR(ISNUMBER(SEARCH("part",AP90)),UPPER(TRIM(AP90))="PT",UPPER(TRIM(AP90))="PTE"),OR($P90="",N($P90)&gt;=PT_MinHours)),"PT","None"))))</f>
        <v/>
      </c>
      <c r="AT90" s="16" t="str">
        <f aca="false">IF(AH90=0,"",IF(AND(AJ90&gt;=3,AM90&lt;=AsOfDate),AS90,IF(AND(AJ90&gt;=2,AL90&lt;=AsOfDate),AR90,AQ90)))</f>
        <v/>
      </c>
      <c r="AU90" s="16" t="str">
        <f aca="false">IF(AH90=0,"",IF(AsOfDate&lt;AI90,-1,12*(YEAR(AsOfDate)-YEAR(AI90))+MONTH(AsOfDate)-MONTH(AI90)-IF(DAY(AsOfDate)&lt;MIN(DAY(AI90),DAY(EOMONTH(AsOfDate,0))),1,0)))</f>
        <v/>
      </c>
      <c r="AV90" s="16" t="str">
        <f aca="false">IF(AH90=0,"",IF(OR(AJ90&lt;2,AL90&gt;AsOfDate),AU90,IF((AL90-1)&lt;AI90,-1,12*(YEAR((AL90-1))-YEAR(AI90))+MONTH((AL90-1))-MONTH(AI90)-IF(DAY((AL90-1))&lt;MIN(DAY(AI90),DAY(EOMONTH((AL90-1),0))),1,0))))</f>
        <v/>
      </c>
      <c r="AW90" s="16" t="str">
        <f aca="false">IF(AH90=0,"",IF(OR(AJ90&lt;3,AM90&gt;AsOfDate),AU90,IF((AM90-1)&lt;AI90,-1,12*(YEAR((AM90-1))-YEAR(AI90))+MONTH((AM90-1))-MONTH(AI90)-IF(DAY((AM90-1))&lt;MIN(DAY(AI90),DAY(EOMONTH((AM90-1),0))),1,0))))</f>
        <v/>
      </c>
      <c r="AX90" s="16" t="str">
        <f aca="false">IF(AH90=0,"",IF(PFYDate&lt;AI90,-1,12*(YEAR(PFYDate)-YEAR(AI90))+MONTH(PFYDate)-MONTH(AI90)-IF(DAY(PFYDate)&lt;MIN(DAY(AI90),DAY(EOMONTH(PFYDate,0))),1,0)))</f>
        <v/>
      </c>
      <c r="AY90" s="16" t="str">
        <f aca="false">IF(AH90=0,"",IF(OR(AJ90&lt;2,AL90&gt;PFYDate),AX90,IF((AL90-1)&lt;AI90,-1,12*(YEAR((AL90-1))-YEAR(AI90))+MONTH((AL90-1))-MONTH(AI90)-IF(DAY((AL90-1))&lt;MIN(DAY(AI90),DAY(EOMONTH((AL90-1),0))),1,0))))</f>
        <v/>
      </c>
      <c r="AZ90" s="16" t="str">
        <f aca="false">IF(AH90=0,"",IF(OR(AJ90&lt;3,AM90&gt;PFYDate),AX90,IF((AM90-1)&lt;AI90,-1,12*(YEAR((AM90-1))-YEAR(AI90))+MONTH((AM90-1))-MONTH(AI90)-IF(DAY((AM90-1))&lt;MIN(DAY(AI90),DAY(EOMONTH((AM90-1),0))),1,0))))</f>
        <v/>
      </c>
      <c r="BA90" s="16" t="str">
        <f aca="false">IF(AH90=0,"",IF(AQ90="FT",IF(AV90&lt;FT_First,0,IF(AV90&lt;FT_Y5,1+INT((AV90-FT_First)/FT_Int1),FT_PreY5+FT_PerYear*INT((AV90-FT_Y5)/12)+FT_AnnivDays+INT(MOD(AV90-FT_Y5,12)/FT_Int2)-IF(EDATE(AI90,FT_Y5)&lt;PolicyDate,FT_AnnivDays-1,0))),IF(AQ90="PT",IF(AV90&lt;PT_First,0,1+INT((AV90-PT_First)/PT_Int)),0))+IF(AND(AJ90&gt;=2,AL90&lt;=AsOfDate),IF(AR90="FT",IF(AW90&lt;FT_First,0,IF(AW90&lt;FT_Y5,1+INT((AW90-FT_First)/FT_Int1),FT_PreY5+FT_PerYear*INT((AW90-FT_Y5)/12)+FT_AnnivDays+INT(MOD(AW90-FT_Y5,12)/FT_Int2)-IF(EDATE(AI90,FT_Y5)&lt;PolicyDate,FT_AnnivDays-1,0))),IF(AR90="PT",IF(AW90&lt;PT_First,0,1+INT((AW90-PT_First)/PT_Int)),0))-IF(AR90="FT",IF(AV90&lt;FT_First,0,IF(AV90&lt;FT_Y5,1+INT((AV90-FT_First)/FT_Int1),FT_PreY5+FT_PerYear*INT((AV90-FT_Y5)/12)+FT_AnnivDays+INT(MOD(AV90-FT_Y5,12)/FT_Int2)-IF(EDATE(AI90,FT_Y5)&lt;PolicyDate,FT_AnnivDays-1,0))),IF(AR90="PT",IF(AV90&lt;PT_First,0,1+INT((AV90-PT_First)/PT_Int)),0)),0)+IF(AND(AJ90&gt;=3,AM90&lt;=AsOfDate),IF(AS90="FT",IF(AU90&lt;FT_First,0,IF(AU90&lt;FT_Y5,1+INT((AU90-FT_First)/FT_Int1),FT_PreY5+FT_PerYear*INT((AU90-FT_Y5)/12)+FT_AnnivDays+INT(MOD(AU90-FT_Y5,12)/FT_Int2)-IF(EDATE(AI90,FT_Y5)&lt;PolicyDate,FT_AnnivDays-1,0))),IF(AS90="PT",IF(AU90&lt;PT_First,0,1+INT((AU90-PT_First)/PT_Int)),0))-IF(AS90="FT",IF(AW90&lt;FT_First,0,IF(AW90&lt;FT_Y5,1+INT((AW90-FT_First)/FT_Int1),FT_PreY5+FT_PerYear*INT((AW90-FT_Y5)/12)+FT_AnnivDays+INT(MOD(AW90-FT_Y5,12)/FT_Int2)-IF(EDATE(AI90,FT_Y5)&lt;PolicyDate,FT_AnnivDays-1,0))),IF(AS90="PT",IF(AW90&lt;PT_First,0,1+INT((AW90-PT_First)/PT_Int)),0)),0))</f>
        <v/>
      </c>
      <c r="BB90" s="16" t="str">
        <f aca="false">IF(AH90=0,"",IF(AQ90="FT",IF(AY90&lt;FT_First,0,IF(AY90&lt;FT_Y5,1+INT((AY90-FT_First)/FT_Int1),FT_PreY5+FT_PerYear*INT((AY90-FT_Y5)/12)+FT_AnnivDays+INT(MOD(AY90-FT_Y5,12)/FT_Int2)-IF(EDATE(AI90,FT_Y5)&lt;PolicyDate,FT_AnnivDays-1,0))),IF(AQ90="PT",IF(AY90&lt;PT_First,0,1+INT((AY90-PT_First)/PT_Int)),0))+IF(AND(AJ90&gt;=2,AL90&lt;=PFYDate),IF(AR90="FT",IF(AZ90&lt;FT_First,0,IF(AZ90&lt;FT_Y5,1+INT((AZ90-FT_First)/FT_Int1),FT_PreY5+FT_PerYear*INT((AZ90-FT_Y5)/12)+FT_AnnivDays+INT(MOD(AZ90-FT_Y5,12)/FT_Int2)-IF(EDATE(AI90,FT_Y5)&lt;PolicyDate,FT_AnnivDays-1,0))),IF(AR90="PT",IF(AZ90&lt;PT_First,0,1+INT((AZ90-PT_First)/PT_Int)),0))-IF(AR90="FT",IF(AY90&lt;FT_First,0,IF(AY90&lt;FT_Y5,1+INT((AY90-FT_First)/FT_Int1),FT_PreY5+FT_PerYear*INT((AY90-FT_Y5)/12)+FT_AnnivDays+INT(MOD(AY90-FT_Y5,12)/FT_Int2)-IF(EDATE(AI90,FT_Y5)&lt;PolicyDate,FT_AnnivDays-1,0))),IF(AR90="PT",IF(AY90&lt;PT_First,0,1+INT((AY90-PT_First)/PT_Int)),0)),0)+IF(AND(AJ90&gt;=3,AM90&lt;=PFYDate),IF(AS90="FT",IF(AX90&lt;FT_First,0,IF(AX90&lt;FT_Y5,1+INT((AX90-FT_First)/FT_Int1),FT_PreY5+FT_PerYear*INT((AX90-FT_Y5)/12)+FT_AnnivDays+INT(MOD(AX90-FT_Y5,12)/FT_Int2)-IF(EDATE(AI90,FT_Y5)&lt;PolicyDate,FT_AnnivDays-1,0))),IF(AS90="PT",IF(AX90&lt;PT_First,0,1+INT((AX90-PT_First)/PT_Int)),0))-IF(AS90="FT",IF(AZ90&lt;FT_First,0,IF(AZ90&lt;FT_Y5,1+INT((AZ90-FT_First)/FT_Int1),FT_PreY5+FT_PerYear*INT((AZ90-FT_Y5)/12)+FT_AnnivDays+INT(MOD(AZ90-FT_Y5,12)/FT_Int2)-IF(EDATE(AI90,FT_Y5)&lt;PolicyDate,FT_AnnivDays-1,0))),IF(AS90="PT",IF(AZ90&lt;PT_First,0,1+INT((AZ90-PT_First)/PT_Int)),0)),0))</f>
        <v/>
      </c>
      <c r="BC90" s="16" t="str">
        <f aca="false">IF(AH90=0,"",IF(AT90="FT",IF(AU90&lt;FT_First,FT_First,IF(AU90&lt;FT_Y5,MIN(FT_Y5,FT_First+FT_Int1*(INT((AU90-FT_First)/FT_Int1)+1)),FT_Y5+12*INT((AU90-FT_Y5)/12)+FT_Int2*(INT(MOD(AU90-FT_Y5,12)/FT_Int2)+1))),IF(AT90="PT",IF(AU90&lt;PT_First,PT_First,PT_First+PT_Int*(INT((AU90-PT_First)/PT_Int)+1)),"")))</f>
        <v/>
      </c>
      <c r="BD90" s="16" t="str">
        <f aca="false">IF(AH90=0,"",IF(NOT(LH_Ready),0,COUNTIFS(INDEX(LH_Data,0,LH_ColFirst),$A90,INDEX(LH_Data,0,LH_ColSur),$B90,INDEX(LH_Data,0,LH_ColCat),BonusCat)))</f>
        <v/>
      </c>
      <c r="BE90" s="16" t="str">
        <f aca="false">IF(AH90=0,"",IF(OR(NOT(LH_Ready),BD90=0),0,SUMPRODUCT(MAX((INDEX(LH_Data,0,LH_ColFirst)=$A90)*(INDEX(LH_Data,0,LH_ColSur)=$B90)*(INDEX(LH_Data,0,LH_ColCat)=BonusCat)*ROW(LH_Data)))))</f>
        <v/>
      </c>
      <c r="BF90" s="16" t="str">
        <f aca="false">IF(AH90=0,"",IF(EOMONTH(AsOfDate,-1)&lt;AI90,-1,12*(YEAR(EOMONTH(AsOfDate,-1))-YEAR(AI90))+MONTH(EOMONTH(AsOfDate,-1))-MONTH(AI90)-IF(DAY(EOMONTH(AsOfDate,-1))&lt;MIN(DAY(AI90),DAY(EOMONTH(EOMONTH(AsOfDate,-1),0))),1,0)))</f>
        <v/>
      </c>
      <c r="BG90" s="16" t="str">
        <f aca="false">IF(AH90=0,"",IF(OR(AJ90&lt;2,AL90&gt;EOMONTH(AsOfDate,-1)),BF90,IF((AL90-1)&lt;AI90,-1,12*(YEAR((AL90-1))-YEAR(AI90))+MONTH((AL90-1))-MONTH(AI90)-IF(DAY((AL90-1))&lt;MIN(DAY(AI90),DAY(EOMONTH((AL90-1),0))),1,0))))</f>
        <v/>
      </c>
      <c r="BH90" s="16" t="str">
        <f aca="false">IF(AH90=0,"",IF(OR(AJ90&lt;3,AM90&gt;EOMONTH(AsOfDate,-1)),BF90,IF((AM90-1)&lt;AI90,-1,12*(YEAR((AM90-1))-YEAR(AI90))+MONTH((AM90-1))-MONTH(AI90)-IF(DAY((AM90-1))&lt;MIN(DAY(AI90),DAY(EOMONTH((AM90-1),0))),1,0))))</f>
        <v/>
      </c>
      <c r="BI90" s="16" t="str">
        <f aca="false">IF(AH90=0,"",IF(AQ90="FT",IF(BG90&lt;FT_First,0,IF(BG90&lt;FT_Y5,1+INT((BG90-FT_First)/FT_Int1),FT_PreY5+FT_PerYear*INT((BG90-FT_Y5)/12)+FT_AnnivDays+INT(MOD(BG90-FT_Y5,12)/FT_Int2)-IF(EDATE(AI90,FT_Y5)&lt;PolicyDate,FT_AnnivDays-1,0))),IF(AQ90="PT",IF(BG90&lt;PT_First,0,1+INT((BG90-PT_First)/PT_Int)),0))+IF(AND(AJ90&gt;=2,AL90&lt;=EOMONTH(AsOfDate,-1)),IF(AR90="FT",IF(BH90&lt;FT_First,0,IF(BH90&lt;FT_Y5,1+INT((BH90-FT_First)/FT_Int1),FT_PreY5+FT_PerYear*INT((BH90-FT_Y5)/12)+FT_AnnivDays+INT(MOD(BH90-FT_Y5,12)/FT_Int2)-IF(EDATE(AI90,FT_Y5)&lt;PolicyDate,FT_AnnivDays-1,0))),IF(AR90="PT",IF(BH90&lt;PT_First,0,1+INT((BH90-PT_First)/PT_Int)),0))-IF(AR90="FT",IF(BG90&lt;FT_First,0,IF(BG90&lt;FT_Y5,1+INT((BG90-FT_First)/FT_Int1),FT_PreY5+FT_PerYear*INT((BG90-FT_Y5)/12)+FT_AnnivDays+INT(MOD(BG90-FT_Y5,12)/FT_Int2)-IF(EDATE(AI90,FT_Y5)&lt;PolicyDate,FT_AnnivDays-1,0))),IF(AR90="PT",IF(BG90&lt;PT_First,0,1+INT((BG90-PT_First)/PT_Int)),0)),0)+IF(AND(AJ90&gt;=3,AM90&lt;=EOMONTH(AsOfDate,-1)),IF(AS90="FT",IF(BF90&lt;FT_First,0,IF(BF90&lt;FT_Y5,1+INT((BF90-FT_First)/FT_Int1),FT_PreY5+FT_PerYear*INT((BF90-FT_Y5)/12)+FT_AnnivDays+INT(MOD(BF90-FT_Y5,12)/FT_Int2)-IF(EDATE(AI90,FT_Y5)&lt;PolicyDate,FT_AnnivDays-1,0))),IF(AS90="PT",IF(BF90&lt;PT_First,0,1+INT((BF90-PT_First)/PT_Int)),0))-IF(AS90="FT",IF(BH90&lt;FT_First,0,IF(BH90&lt;FT_Y5,1+INT((BH90-FT_First)/FT_Int1),FT_PreY5+FT_PerYear*INT((BH90-FT_Y5)/12)+FT_AnnivDays+INT(MOD(BH90-FT_Y5,12)/FT_Int2)-IF(EDATE(AI90,FT_Y5)&lt;PolicyDate,FT_AnnivDays-1,0))),IF(AS90="PT",IF(BH90&lt;PT_First,0,1+INT((BH90-PT_First)/PT_Int)),0)),0))</f>
        <v/>
      </c>
      <c r="BJ90" s="16" t="str">
        <f aca="false">IF(AH90=0,"",IF(AT90="FT",IF(AU90&lt;FT_First,"",IF(AU90&lt;FT_Y5,FT_First+FT_Int1*INT((AU90-FT_First)/FT_Int1),FT_Y5+FT_Int2*INT((AU90-FT_Y5)/FT_Int2))),IF(AT90="PT",IF(AU90&lt;PT_First,"",PT_First+PT_Int*INT((AU90-PT_First)/PT_Int)),"")))</f>
        <v/>
      </c>
      <c r="BK90" s="16" t="str">
        <f aca="false">IF(AH90=0,"",IF((SchemeStart-1)&lt;AI90,-1,12*(YEAR((SchemeStart-1))-YEAR(AI90))+MONTH((SchemeStart-1))-MONTH(AI90)-IF(DAY((SchemeStart-1))&lt;MIN(DAY(AI90),DAY(EOMONTH((SchemeStart-1),0))),1,0)))</f>
        <v/>
      </c>
      <c r="BL90" s="16" t="str">
        <f aca="false">IF(AH90=0,"",IF(OR(AJ90&lt;2,AL90&gt;(SchemeStart-1)),BK90,IF((AL90-1)&lt;AI90,-1,12*(YEAR((AL90-1))-YEAR(AI90))+MONTH((AL90-1))-MONTH(AI90)-IF(DAY((AL90-1))&lt;MIN(DAY(AI90),DAY(EOMONTH((AL90-1),0))),1,0))))</f>
        <v/>
      </c>
      <c r="BM90" s="16" t="str">
        <f aca="false">IF(AH90=0,"",IF(OR(AJ90&lt;3,AM90&gt;(SchemeStart-1)),BK90,IF((AM90-1)&lt;AI90,-1,12*(YEAR((AM90-1))-YEAR(AI90))+MONTH((AM90-1))-MONTH(AI90)-IF(DAY((AM90-1))&lt;MIN(DAY(AI90),DAY(EOMONTH((AM90-1),0))),1,0))))</f>
        <v/>
      </c>
      <c r="BN90" s="16" t="str">
        <f aca="false">IF(AH90=0,"",IF(AQ90="FT",IF(BL90&lt;FT_First,0,IF(BL90&lt;FT_Y5,1+INT((BL90-FT_First)/FT_Int1),FT_PreY5+FT_PerYear*INT((BL90-FT_Y5)/12)+FT_AnnivDays+INT(MOD(BL90-FT_Y5,12)/FT_Int2)-IF(EDATE(AI90,FT_Y5)&lt;PolicyDate,FT_AnnivDays-1,0))),IF(AQ90="PT",IF(BL90&lt;PT_First,0,1+INT((BL90-PT_First)/PT_Int)),0))+IF(AND(AJ90&gt;=2,AL90&lt;=(SchemeStart-1)),IF(AR90="FT",IF(BM90&lt;FT_First,0,IF(BM90&lt;FT_Y5,1+INT((BM90-FT_First)/FT_Int1),FT_PreY5+FT_PerYear*INT((BM90-FT_Y5)/12)+FT_AnnivDays+INT(MOD(BM90-FT_Y5,12)/FT_Int2)-IF(EDATE(AI90,FT_Y5)&lt;PolicyDate,FT_AnnivDays-1,0))),IF(AR90="PT",IF(BM90&lt;PT_First,0,1+INT((BM90-PT_First)/PT_Int)),0))-IF(AR90="FT",IF(BL90&lt;FT_First,0,IF(BL90&lt;FT_Y5,1+INT((BL90-FT_First)/FT_Int1),FT_PreY5+FT_PerYear*INT((BL90-FT_Y5)/12)+FT_AnnivDays+INT(MOD(BL90-FT_Y5,12)/FT_Int2)-IF(EDATE(AI90,FT_Y5)&lt;PolicyDate,FT_AnnivDays-1,0))),IF(AR90="PT",IF(BL90&lt;PT_First,0,1+INT((BL90-PT_First)/PT_Int)),0)),0)+IF(AND(AJ90&gt;=3,AM90&lt;=(SchemeStart-1)),IF(AS90="FT",IF(BK90&lt;FT_First,0,IF(BK90&lt;FT_Y5,1+INT((BK90-FT_First)/FT_Int1),FT_PreY5+FT_PerYear*INT((BK90-FT_Y5)/12)+FT_AnnivDays+INT(MOD(BK90-FT_Y5,12)/FT_Int2)-IF(EDATE(AI90,FT_Y5)&lt;PolicyDate,FT_AnnivDays-1,0))),IF(AS90="PT",IF(BK90&lt;PT_First,0,1+INT((BK90-PT_First)/PT_Int)),0))-IF(AS90="FT",IF(BM90&lt;FT_First,0,IF(BM90&lt;FT_Y5,1+INT((BM90-FT_First)/FT_Int1),FT_PreY5+FT_PerYear*INT((BM90-FT_Y5)/12)+FT_AnnivDays+INT(MOD(BM90-FT_Y5,12)/FT_Int2)-IF(EDATE(AI90,FT_Y5)&lt;PolicyDate,FT_AnnivDays-1,0))),IF(AS90="PT",IF(BM90&lt;PT_First,0,1+INT((BM90-PT_First)/PT_Int)),0)),0))</f>
        <v/>
      </c>
      <c r="BO90" s="0" t="str">
        <f aca="false">IF(LEN($A90&amp;$B90)=0,"",$A90&amp;" "&amp;$B90)</f>
        <v/>
      </c>
    </row>
    <row r="91" customFormat="false" ht="15" hidden="false" customHeight="false" outlineLevel="0" collapsed="false">
      <c r="A91" s="12"/>
      <c r="B91" s="12"/>
      <c r="C91" s="12"/>
      <c r="D91" s="13"/>
      <c r="E91" s="14" t="str">
        <f aca="false">IF(OR(AH91=0,$D91=""),"",DATE(YEAR(AsOfDate)+IF(DATE(YEAR(AsOfDate),MONTH($D91),DAY($D91))&lt;=AsOfDate,1,0),MONTH($D91),DAY($D91)))</f>
        <v/>
      </c>
      <c r="F91" s="13"/>
      <c r="G91" s="13"/>
      <c r="H91" s="13"/>
      <c r="I91" s="13"/>
      <c r="J91" s="13"/>
      <c r="K91" s="14" t="str">
        <f aca="false">IF(AH91=0,"",DATE(YEAR(AsOfDate)+IF(DATE(YEAR(AsOfDate),MONTH(AI91),DAY(AI91))&lt;=AsOfDate,1,0),MONTH(AI91),DAY(AI91)))</f>
        <v/>
      </c>
      <c r="L91" s="15" t="str">
        <f aca="false">IF(AH91=0,"",ROUND((AsOfDate-AI91)/365.25,1))</f>
        <v/>
      </c>
      <c r="M91" s="16" t="str">
        <f aca="false">IF(AH91=0,"",IF(AsOfDate&lt;AI91,"-",DATEDIF(AI91,AsOfDate,"y")&amp;"y "&amp;DATEDIF(AI91,AsOfDate,"ym")&amp;"m "&amp;DATEDIF(AI91,AsOfDate,"md")&amp;"d"))</f>
        <v/>
      </c>
      <c r="N91" s="17" t="str">
        <f aca="false">IF(AH91=0,"",O91*HoursPerDay)</f>
        <v/>
      </c>
      <c r="O91" s="17" t="str">
        <f aca="false">IF(AH91=0,"",MAX(0,BA91-BN91))</f>
        <v/>
      </c>
      <c r="P91" s="18"/>
      <c r="Q91" s="16" t="str">
        <f aca="false">IF(AH91=0,"",IF(AJ91&lt;2,"",AN91&amp;" to "&amp;AO91&amp;" on "&amp;TEXT(AL91,"dd/mm/yyyy")&amp;IF(AL91&gt;AsOfDate," (future)",IF(AQ91=AR91,"",IF(AR91="None"," - STOPPED accruing",IF(AQ91="None"," - commencement for Bonus Leave"," - pathway changed"))))&amp;IF(AJ91&lt;3,"","; "&amp;AO91&amp;" to "&amp;AP91&amp;" on "&amp;TEXT(AM91,"dd/mm/yyyy")&amp;IF(AM91&gt;AsOfDate," (future)",IF(AR91=AS91,"",IF(AS91="None"," - STOPPED accruing",IF(AR91="None"," - commencement for Bonus Leave"," - pathway changed")))))))</f>
        <v/>
      </c>
      <c r="R91" s="16" t="str">
        <f aca="false">IF(AH91=0,"",IF(AT91="None",IF(O91&gt;0,"No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IF(AH91=0,"",IF(AT91="None","",EDATE(AI91,BC91)))</f>
        <v/>
      </c>
      <c r="T91" s="17" t="str">
        <f aca="false">IF(AH91=0,"",IF(NOT(LH_Ready),"",IF(AI91&gt;PFYDate,0,IF(LH_ColPeriod=0,W91-U91+V91,SUMIFS(INDEX(LH_Data,0,LH_ColAcc),INDEX(LH_Data,0,LH_ColFirst),$A91,INDEX(LH_Data,0,LH_ColSur),$B91,INDEX(LH_Data,0,LH_ColCat),BonusCat,INDEX(LH_Data,0,LH_ColPeriod),LH_OpenLabel)*UnitFactor))))</f>
        <v/>
      </c>
      <c r="U91" s="17" t="str">
        <f aca="false">IF(AH91=0,"",IF(NOT(LH_Ready),"",SUMIFS(INDEX(LH_Data,0,LH_ColAcc),INDEX(LH_Data,0,LH_ColFirst),$A91,INDEX(LH_Data,0,LH_ColSur),$B91,INDEX(LH_Data,0,LH_ColCat),BonusCat,INDEX(LH_Data,0,LH_ColStart),"&gt;="&amp;AI91)*UnitFactor))</f>
        <v/>
      </c>
      <c r="V91" s="17" t="str">
        <f aca="false">IF(AH91=0,"",IF(NOT(LH_Ready),"",SUMIFS(INDEX(LH_Data,0,LH_ColTaken),INDEX(LH_Data,0,LH_ColFirst),$A91,INDEX(LH_Data,0,LH_ColSur),$B91,INDEX(LH_Data,0,LH_ColCat),BonusCat,INDEX(LH_Data,0,LH_ColStart),"&gt;="&amp;AI91)*UnitFactor))</f>
        <v/>
      </c>
      <c r="W91" s="17" t="str">
        <f aca="false">IF(AH91=0,"",IF(NOT(LH_Ready),"",IF(BE91=0,0,INDEX(INDEX(LH_Data,0,LH_ColClose),BE91-1)*UnitFactor)))</f>
        <v/>
      </c>
      <c r="X91" s="17" t="str">
        <f aca="false">IF(AH91=0,"",(MAX(0,BA91-BN91)-MAX(0,BB91-BN91))*HoursPerDay)</f>
        <v/>
      </c>
      <c r="Y91" s="17" t="str">
        <f aca="false">IF(AH91=0,"",IF(NOT(LH_Ready),"",IF(BD91=0,N91,IF(PFYDate&lt;$F91,N91-N(T91)-N(U91),X91-N(U91)))))</f>
        <v/>
      </c>
      <c r="Z91" s="16" t="str">
        <f aca="false">IF(OR(AH91=0,Y91=""),"",IF(Y91&gt;0,"Yes","No"))</f>
        <v/>
      </c>
      <c r="AA91" s="16" t="str">
        <f aca="false">IF(AH91=0,IF(LEN($A91&amp;$B91)=0,"","FIX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month")&amp;IF(BD91=0,";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EH)",""),IF(AT91="None",R91,"Not yet - first day on "&amp;TEXT(S91,"dd/mm/yyyy")))))))))</f>
        <v/>
      </c>
      <c r="AB91" s="17" t="str">
        <f aca="false">IF(OR(AH91=0,T91=""),"",MAX(0,BB91-BN91)*HoursPerDay-T91)</f>
        <v/>
      </c>
      <c r="AC91" s="16" t="str">
        <f aca="false">IF(AH91=0,"",BD91)</f>
        <v/>
      </c>
      <c r="AD91" s="16" t="str">
        <f aca="false">IF(AH91=0,"",TRIM(IF(OR(ISTEXT($F91),ISTEXT($H91),ISTEXT($I91),ISTEXT($G91),ISTEXT($J91),ISTEXT($D91)),"A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J91&gt;=1,IF(AJ91&gt;=3,AP91,IF(AJ91=2,AO91,AN91))&lt;&gt;IF($C91="","",IF(OR(ISNUMBER(SEARCH("full",$C91)),UPPER(TRIM($C91))="FT",UPPER(TRIM($C91))="FTE"),"Full-Time",IF(OR(ISNUMBER(SEARCH("part",$C91)),UPPER(TRIM($C91))="PT",UPPER(TRIM($C91))="PTE"),"Part-Time",IF(OR(ISNUMBER(SEARCH("cas",$C91)),UPPER(TRIM($C91))="CAS"),"Casual","Unknown"))))),"EmploymentType does not match latest start date ("&amp;IF(AJ91&gt;=3,AP91,IF(AJ91=2,AO91,AN91))&amp;"). ","")&amp;IF(AND(AJ91&gt;=1,AK91&lt;&gt;$F91),"Earliest type date should equal StartDate. ","")&amp;IF(AND(AJ91&gt;=2,AK91=AL91),"Two types start on the same date. ","")&amp;IF(AND(OR(ISNUMBER(SEARCH("part",$C91)),UPPER(TRIM($C91))="PT",UPPER(TRIM($C91))="PTE"),$P91=""),"Part-time: enter PT Hrs/Week (blank = 24+). ","")))</f>
        <v/>
      </c>
      <c r="AE91" s="17" t="str">
        <f aca="false">IF(AH91=0,"",O91-MAX(0,BI91-BN91))</f>
        <v/>
      </c>
      <c r="AF91" s="14" t="str">
        <f aca="false">IF(OR(AH91=0,AE91="",N(AE91)=0,BJ91=""),"",EDATE(AI91,BJ91))</f>
        <v/>
      </c>
      <c r="AG91" s="12"/>
      <c r="AH91" s="16" t="n">
        <f aca="false">IF(OR(LEN($A91&amp;$B91)=0,$F91=""),0,1)</f>
        <v>0</v>
      </c>
      <c r="AI91" s="14" t="str">
        <f aca="false">IF(AH91=0,"",IF($J91&lt;&gt;"",$J91,IF(OR(CasualCounts="Yes",COUNT($G91:$I91)=0,COUNT($H91:$I91)=0),$F91,MIN($H91:$I91))))</f>
        <v/>
      </c>
      <c r="AJ91" s="16" t="str">
        <f aca="false">IF(AH91=0,"",COUNT($G91:$I91))</f>
        <v/>
      </c>
      <c r="AK91" s="14" t="str">
        <f aca="false">IF(AH91=0,"",IFERROR(SMALL($G91:$I91,1),""))</f>
        <v/>
      </c>
      <c r="AL91" s="14" t="str">
        <f aca="false">IF(AH91=0,"",IFERROR(SMALL($G91:$I91,2),""))</f>
        <v/>
      </c>
      <c r="AM91" s="14" t="str">
        <f aca="false">IF(AH91=0,"",IFERROR(SMALL($G91:$I91,3),""))</f>
        <v/>
      </c>
      <c r="AN91" s="16" t="str">
        <f aca="false">IF(AH91=0,"",IF(AK91="","",IF(AK91=$H91,"Part-Time",IF(AK91=$I91,"Full-Time","Casual"))))</f>
        <v/>
      </c>
      <c r="AO91" s="16" t="str">
        <f aca="false">IF(AH91=0,"",IF(AL91="","",IF(AL91=$H91,"Part-Time",IF(AL91=$I91,"Full-Time","Casual"))))</f>
        <v/>
      </c>
      <c r="AP91" s="16" t="str">
        <f aca="false">IF(AH91=0,"",IF(AM91="","",IF(AM91=$H91,"Part-Time",IF(AM91=$I91,"Full-Time","Casual"))))</f>
        <v/>
      </c>
      <c r="AQ91" s="16" t="str">
        <f aca="false">IF(AH91=0,"",IF(AJ91=0,IF(OR(ISNUMBER(SEARCH("full",$C91)),UPPER(TRIM($C91))="FT",UPPER(TRIM($C91))="FTE"),"FT",IF(AND(OR(ISNUMBER(SEARCH("part",$C91)),UPPER(TRIM($C91))="PT",UPPER(TRIM($C91))="PTE"),OR($P91="",N($P91)&gt;=PT_MinHours)),"PT","None")),IF(OR(ISNUMBER(SEARCH("full",AN91)),UPPER(TRIM(AN91))="FT",UPPER(TRIM(AN91))="FTE"),"FT",IF(AND(OR(ISNUMBER(SEARCH("part",AN91)),UPPER(TRIM(AN91))="PT",UPPER(TRIM(AN91))="PTE"),OR($P91="",N($P91)&gt;=PT_MinHours)),"PT","None"))))</f>
        <v/>
      </c>
      <c r="AR91" s="16" t="str">
        <f aca="false">IF(AH91=0,"",IF(AJ91&lt;2,"",IF(OR(ISNUMBER(SEARCH("full",AO91)),UPPER(TRIM(AO91))="FT",UPPER(TRIM(AO91))="FTE"),"FT",IF(AND(OR(ISNUMBER(SEARCH("part",AO91)),UPPER(TRIM(AO91))="PT",UPPER(TRIM(AO91))="PTE"),OR($P91="",N($P91)&gt;=PT_MinHours)),"PT","None"))))</f>
        <v/>
      </c>
      <c r="AS91" s="16" t="str">
        <f aca="false">IF(AH91=0,"",IF(AJ91&lt;3,"",IF(OR(ISNUMBER(SEARCH("full",AP91)),UPPER(TRIM(AP91))="FT",UPPER(TRIM(AP91))="FTE"),"FT",IF(AND(OR(ISNUMBER(SEARCH("part",AP91)),UPPER(TRIM(AP91))="PT",UPPER(TRIM(AP91))="PTE"),OR($P91="",N($P91)&gt;=PT_MinHours)),"PT","None"))))</f>
        <v/>
      </c>
      <c r="AT91" s="16" t="str">
        <f aca="false">IF(AH91=0,"",IF(AND(AJ91&gt;=3,AM91&lt;=AsOfDate),AS91,IF(AND(AJ91&gt;=2,AL91&lt;=AsOfDate),AR91,AQ91)))</f>
        <v/>
      </c>
      <c r="AU91" s="16" t="str">
        <f aca="false">IF(AH91=0,"",IF(AsOfDate&lt;AI91,-1,12*(YEAR(AsOfDate)-YEAR(AI91))+MONTH(AsOfDate)-MONTH(AI91)-IF(DAY(AsOfDate)&lt;MIN(DAY(AI91),DAY(EOMONTH(AsOfDate,0))),1,0)))</f>
        <v/>
      </c>
      <c r="AV91" s="16" t="str">
        <f aca="false">IF(AH91=0,"",IF(OR(AJ91&lt;2,AL91&gt;AsOfDate),AU91,IF((AL91-1)&lt;AI91,-1,12*(YEAR((AL91-1))-YEAR(AI91))+MONTH((AL91-1))-MONTH(AI91)-IF(DAY((AL91-1))&lt;MIN(DAY(AI91),DAY(EOMONTH((AL91-1),0))),1,0))))</f>
        <v/>
      </c>
      <c r="AW91" s="16" t="str">
        <f aca="false">IF(AH91=0,"",IF(OR(AJ91&lt;3,AM91&gt;AsOfDate),AU91,IF((AM91-1)&lt;AI91,-1,12*(YEAR((AM91-1))-YEAR(AI91))+MONTH((AM91-1))-MONTH(AI91)-IF(DAY((AM91-1))&lt;MIN(DAY(AI91),DAY(EOMONTH((AM91-1),0))),1,0))))</f>
        <v/>
      </c>
      <c r="AX91" s="16" t="str">
        <f aca="false">IF(AH91=0,"",IF(PFYDate&lt;AI91,-1,12*(YEAR(PFYDate)-YEAR(AI91))+MONTH(PFYDate)-MONTH(AI91)-IF(DAY(PFYDate)&lt;MIN(DAY(AI91),DAY(EOMONTH(PFYDate,0))),1,0)))</f>
        <v/>
      </c>
      <c r="AY91" s="16" t="str">
        <f aca="false">IF(AH91=0,"",IF(OR(AJ91&lt;2,AL91&gt;PFYDate),AX91,IF((AL91-1)&lt;AI91,-1,12*(YEAR((AL91-1))-YEAR(AI91))+MONTH((AL91-1))-MONTH(AI91)-IF(DAY((AL91-1))&lt;MIN(DAY(AI91),DAY(EOMONTH((AL91-1),0))),1,0))))</f>
        <v/>
      </c>
      <c r="AZ91" s="16" t="str">
        <f aca="false">IF(AH91=0,"",IF(OR(AJ91&lt;3,AM91&gt;PFYDate),AX91,IF((AM91-1)&lt;AI91,-1,12*(YEAR((AM91-1))-YEAR(AI91))+MONTH((AM91-1))-MONTH(AI91)-IF(DAY((AM91-1))&lt;MIN(DAY(AI91),DAY(EOMONTH((AM91-1),0))),1,0))))</f>
        <v/>
      </c>
      <c r="BA91" s="16" t="str">
        <f aca="false">IF(AH91=0,"",IF(AQ91="FT",IF(AV91&lt;FT_First,0,IF(AV91&lt;FT_Y5,1+INT((AV91-FT_First)/FT_Int1),FT_PreY5+FT_PerYear*INT((AV91-FT_Y5)/12)+FT_AnnivDays+INT(MOD(AV91-FT_Y5,12)/FT_Int2)-IF(EDATE(AI91,FT_Y5)&lt;PolicyDate,FT_AnnivDays-1,0))),IF(AQ91="PT",IF(AV91&lt;PT_First,0,1+INT((AV91-PT_First)/PT_Int)),0))+IF(AND(AJ91&gt;=2,AL91&lt;=AsOfDate),IF(AR91="FT",IF(AW91&lt;FT_First,0,IF(AW91&lt;FT_Y5,1+INT((AW91-FT_First)/FT_Int1),FT_PreY5+FT_PerYear*INT((AW91-FT_Y5)/12)+FT_AnnivDays+INT(MOD(AW91-FT_Y5,12)/FT_Int2)-IF(EDATE(AI91,FT_Y5)&lt;PolicyDate,FT_AnnivDays-1,0))),IF(AR91="PT",IF(AW91&lt;PT_First,0,1+INT((AW91-PT_First)/PT_Int)),0))-IF(AR91="FT",IF(AV91&lt;FT_First,0,IF(AV91&lt;FT_Y5,1+INT((AV91-FT_First)/FT_Int1),FT_PreY5+FT_PerYear*INT((AV91-FT_Y5)/12)+FT_AnnivDays+INT(MOD(AV91-FT_Y5,12)/FT_Int2)-IF(EDATE(AI91,FT_Y5)&lt;PolicyDate,FT_AnnivDays-1,0))),IF(AR91="PT",IF(AV91&lt;PT_First,0,1+INT((AV91-PT_First)/PT_Int)),0)),0)+IF(AND(AJ91&gt;=3,AM91&lt;=AsOfDate),IF(AS91="FT",IF(AU91&lt;FT_First,0,IF(AU91&lt;FT_Y5,1+INT((AU91-FT_First)/FT_Int1),FT_PreY5+FT_PerYear*INT((AU91-FT_Y5)/12)+FT_AnnivDays+INT(MOD(AU91-FT_Y5,12)/FT_Int2)-IF(EDATE(AI91,FT_Y5)&lt;PolicyDate,FT_AnnivDays-1,0))),IF(AS91="PT",IF(AU91&lt;PT_First,0,1+INT((AU91-PT_First)/PT_Int)),0))-IF(AS91="FT",IF(AW91&lt;FT_First,0,IF(AW91&lt;FT_Y5,1+INT((AW91-FT_First)/FT_Int1),FT_PreY5+FT_PerYear*INT((AW91-FT_Y5)/12)+FT_AnnivDays+INT(MOD(AW91-FT_Y5,12)/FT_Int2)-IF(EDATE(AI91,FT_Y5)&lt;PolicyDate,FT_AnnivDays-1,0))),IF(AS91="PT",IF(AW91&lt;PT_First,0,1+INT((AW91-PT_First)/PT_Int)),0)),0))</f>
        <v/>
      </c>
      <c r="BB91" s="16" t="str">
        <f aca="false">IF(AH91=0,"",IF(AQ91="FT",IF(AY91&lt;FT_First,0,IF(AY91&lt;FT_Y5,1+INT((AY91-FT_First)/FT_Int1),FT_PreY5+FT_PerYear*INT((AY91-FT_Y5)/12)+FT_AnnivDays+INT(MOD(AY91-FT_Y5,12)/FT_Int2)-IF(EDATE(AI91,FT_Y5)&lt;PolicyDate,FT_AnnivDays-1,0))),IF(AQ91="PT",IF(AY91&lt;PT_First,0,1+INT((AY91-PT_First)/PT_Int)),0))+IF(AND(AJ91&gt;=2,AL91&lt;=PFYDate),IF(AR91="FT",IF(AZ91&lt;FT_First,0,IF(AZ91&lt;FT_Y5,1+INT((AZ91-FT_First)/FT_Int1),FT_PreY5+FT_PerYear*INT((AZ91-FT_Y5)/12)+FT_AnnivDays+INT(MOD(AZ91-FT_Y5,12)/FT_Int2)-IF(EDATE(AI91,FT_Y5)&lt;PolicyDate,FT_AnnivDays-1,0))),IF(AR91="PT",IF(AZ91&lt;PT_First,0,1+INT((AZ91-PT_First)/PT_Int)),0))-IF(AR91="FT",IF(AY91&lt;FT_First,0,IF(AY91&lt;FT_Y5,1+INT((AY91-FT_First)/FT_Int1),FT_PreY5+FT_PerYear*INT((AY91-FT_Y5)/12)+FT_AnnivDays+INT(MOD(AY91-FT_Y5,12)/FT_Int2)-IF(EDATE(AI91,FT_Y5)&lt;PolicyDate,FT_AnnivDays-1,0))),IF(AR91="PT",IF(AY91&lt;PT_First,0,1+INT((AY91-PT_First)/PT_Int)),0)),0)+IF(AND(AJ91&gt;=3,AM91&lt;=PFYDate),IF(AS91="FT",IF(AX91&lt;FT_First,0,IF(AX91&lt;FT_Y5,1+INT((AX91-FT_First)/FT_Int1),FT_PreY5+FT_PerYear*INT((AX91-FT_Y5)/12)+FT_AnnivDays+INT(MOD(AX91-FT_Y5,12)/FT_Int2)-IF(EDATE(AI91,FT_Y5)&lt;PolicyDate,FT_AnnivDays-1,0))),IF(AS91="PT",IF(AX91&lt;PT_First,0,1+INT((AX91-PT_First)/PT_Int)),0))-IF(AS91="FT",IF(AZ91&lt;FT_First,0,IF(AZ91&lt;FT_Y5,1+INT((AZ91-FT_First)/FT_Int1),FT_PreY5+FT_PerYear*INT((AZ91-FT_Y5)/12)+FT_AnnivDays+INT(MOD(AZ91-FT_Y5,12)/FT_Int2)-IF(EDATE(AI91,FT_Y5)&lt;PolicyDate,FT_AnnivDays-1,0))),IF(AS91="PT",IF(AZ91&lt;PT_First,0,1+INT((AZ91-PT_First)/PT_Int)),0)),0))</f>
        <v/>
      </c>
      <c r="BC91" s="16" t="str">
        <f aca="false">IF(AH91=0,"",IF(AT91="FT",IF(AU91&lt;FT_First,FT_First,IF(AU91&lt;FT_Y5,MIN(FT_Y5,FT_First+FT_Int1*(INT((AU91-FT_First)/FT_Int1)+1)),FT_Y5+12*INT((AU91-FT_Y5)/12)+FT_Int2*(INT(MOD(AU91-FT_Y5,12)/FT_Int2)+1))),IF(AT91="PT",IF(AU91&lt;PT_First,PT_First,PT_First+PT_Int*(INT((AU91-PT_First)/PT_Int)+1)),"")))</f>
        <v/>
      </c>
      <c r="BD91" s="16" t="str">
        <f aca="false">IF(AH91=0,"",IF(NOT(LH_Ready),0,COUNTIFS(INDEX(LH_Data,0,LH_ColFirst),$A91,INDEX(LH_Data,0,LH_ColSur),$B91,INDEX(LH_Data,0,LH_ColCat),BonusCat)))</f>
        <v/>
      </c>
      <c r="BE91" s="16" t="str">
        <f aca="false">IF(AH91=0,"",IF(OR(NOT(LH_Ready),BD91=0),0,SUMPRODUCT(MAX((INDEX(LH_Data,0,LH_ColFirst)=$A91)*(INDEX(LH_Data,0,LH_ColSur)=$B91)*(INDEX(LH_Data,0,LH_ColCat)=BonusCat)*ROW(LH_Data)))))</f>
        <v/>
      </c>
      <c r="BF91" s="16" t="str">
        <f aca="false">IF(AH91=0,"",IF(EOMONTH(AsOfDate,-1)&lt;AI91,-1,12*(YEAR(EOMONTH(AsOfDate,-1))-YEAR(AI91))+MONTH(EOMONTH(AsOfDate,-1))-MONTH(AI91)-IF(DAY(EOMONTH(AsOfDate,-1))&lt;MIN(DAY(AI91),DAY(EOMONTH(EOMONTH(AsOfDate,-1),0))),1,0)))</f>
        <v/>
      </c>
      <c r="BG91" s="16" t="str">
        <f aca="false">IF(AH91=0,"",IF(OR(AJ91&lt;2,AL91&gt;EOMONTH(AsOfDate,-1)),BF91,IF((AL91-1)&lt;AI91,-1,12*(YEAR((AL91-1))-YEAR(AI91))+MONTH((AL91-1))-MONTH(AI91)-IF(DAY((AL91-1))&lt;MIN(DAY(AI91),DAY(EOMONTH((AL91-1),0))),1,0))))</f>
        <v/>
      </c>
      <c r="BH91" s="16" t="str">
        <f aca="false">IF(AH91=0,"",IF(OR(AJ91&lt;3,AM91&gt;EOMONTH(AsOfDate,-1)),BF91,IF((AM91-1)&lt;AI91,-1,12*(YEAR((AM91-1))-YEAR(AI91))+MONTH((AM91-1))-MONTH(AI91)-IF(DAY((AM91-1))&lt;MIN(DAY(AI91),DAY(EOMONTH((AM91-1),0))),1,0))))</f>
        <v/>
      </c>
      <c r="BI91" s="16" t="str">
        <f aca="false">IF(AH91=0,"",IF(AQ91="FT",IF(BG91&lt;FT_First,0,IF(BG91&lt;FT_Y5,1+INT((BG91-FT_First)/FT_Int1),FT_PreY5+FT_PerYear*INT((BG91-FT_Y5)/12)+FT_AnnivDays+INT(MOD(BG91-FT_Y5,12)/FT_Int2)-IF(EDATE(AI91,FT_Y5)&lt;PolicyDate,FT_AnnivDays-1,0))),IF(AQ91="PT",IF(BG91&lt;PT_First,0,1+INT((BG91-PT_First)/PT_Int)),0))+IF(AND(AJ91&gt;=2,AL91&lt;=EOMONTH(AsOfDate,-1)),IF(AR91="FT",IF(BH91&lt;FT_First,0,IF(BH91&lt;FT_Y5,1+INT((BH91-FT_First)/FT_Int1),FT_PreY5+FT_PerYear*INT((BH91-FT_Y5)/12)+FT_AnnivDays+INT(MOD(BH91-FT_Y5,12)/FT_Int2)-IF(EDATE(AI91,FT_Y5)&lt;PolicyDate,FT_AnnivDays-1,0))),IF(AR91="PT",IF(BH91&lt;PT_First,0,1+INT((BH91-PT_First)/PT_Int)),0))-IF(AR91="FT",IF(BG91&lt;FT_First,0,IF(BG91&lt;FT_Y5,1+INT((BG91-FT_First)/FT_Int1),FT_PreY5+FT_PerYear*INT((BG91-FT_Y5)/12)+FT_AnnivDays+INT(MOD(BG91-FT_Y5,12)/FT_Int2)-IF(EDATE(AI91,FT_Y5)&lt;PolicyDate,FT_AnnivDays-1,0))),IF(AR91="PT",IF(BG91&lt;PT_First,0,1+INT((BG91-PT_First)/PT_Int)),0)),0)+IF(AND(AJ91&gt;=3,AM91&lt;=EOMONTH(AsOfDate,-1)),IF(AS91="FT",IF(BF91&lt;FT_First,0,IF(BF91&lt;FT_Y5,1+INT((BF91-FT_First)/FT_Int1),FT_PreY5+FT_PerYear*INT((BF91-FT_Y5)/12)+FT_AnnivDays+INT(MOD(BF91-FT_Y5,12)/FT_Int2)-IF(EDATE(AI91,FT_Y5)&lt;PolicyDate,FT_AnnivDays-1,0))),IF(AS91="PT",IF(BF91&lt;PT_First,0,1+INT((BF91-PT_First)/PT_Int)),0))-IF(AS91="FT",IF(BH91&lt;FT_First,0,IF(BH91&lt;FT_Y5,1+INT((BH91-FT_First)/FT_Int1),FT_PreY5+FT_PerYear*INT((BH91-FT_Y5)/12)+FT_AnnivDays+INT(MOD(BH91-FT_Y5,12)/FT_Int2)-IF(EDATE(AI91,FT_Y5)&lt;PolicyDate,FT_AnnivDays-1,0))),IF(AS91="PT",IF(BH91&lt;PT_First,0,1+INT((BH91-PT_First)/PT_Int)),0)),0))</f>
        <v/>
      </c>
      <c r="BJ91" s="16" t="str">
        <f aca="false">IF(AH91=0,"",IF(AT91="FT",IF(AU91&lt;FT_First,"",IF(AU91&lt;FT_Y5,FT_First+FT_Int1*INT((AU91-FT_First)/FT_Int1),FT_Y5+FT_Int2*INT((AU91-FT_Y5)/FT_Int2))),IF(AT91="PT",IF(AU91&lt;PT_First,"",PT_First+PT_Int*INT((AU91-PT_First)/PT_Int)),"")))</f>
        <v/>
      </c>
      <c r="BK91" s="16" t="str">
        <f aca="false">IF(AH91=0,"",IF((SchemeStart-1)&lt;AI91,-1,12*(YEAR((SchemeStart-1))-YEAR(AI91))+MONTH((SchemeStart-1))-MONTH(AI91)-IF(DAY((SchemeStart-1))&lt;MIN(DAY(AI91),DAY(EOMONTH((SchemeStart-1),0))),1,0)))</f>
        <v/>
      </c>
      <c r="BL91" s="16" t="str">
        <f aca="false">IF(AH91=0,"",IF(OR(AJ91&lt;2,AL91&gt;(SchemeStart-1)),BK91,IF((AL91-1)&lt;AI91,-1,12*(YEAR((AL91-1))-YEAR(AI91))+MONTH((AL91-1))-MONTH(AI91)-IF(DAY((AL91-1))&lt;MIN(DAY(AI91),DAY(EOMONTH((AL91-1),0))),1,0))))</f>
        <v/>
      </c>
      <c r="BM91" s="16" t="str">
        <f aca="false">IF(AH91=0,"",IF(OR(AJ91&lt;3,AM91&gt;(SchemeStart-1)),BK91,IF((AM91-1)&lt;AI91,-1,12*(YEAR((AM91-1))-YEAR(AI91))+MONTH((AM91-1))-MONTH(AI91)-IF(DAY((AM91-1))&lt;MIN(DAY(AI91),DAY(EOMONTH((AM91-1),0))),1,0))))</f>
        <v/>
      </c>
      <c r="BN91" s="16" t="str">
        <f aca="false">IF(AH91=0,"",IF(AQ91="FT",IF(BL91&lt;FT_First,0,IF(BL91&lt;FT_Y5,1+INT((BL91-FT_First)/FT_Int1),FT_PreY5+FT_PerYear*INT((BL91-FT_Y5)/12)+FT_AnnivDays+INT(MOD(BL91-FT_Y5,12)/FT_Int2)-IF(EDATE(AI91,FT_Y5)&lt;PolicyDate,FT_AnnivDays-1,0))),IF(AQ91="PT",IF(BL91&lt;PT_First,0,1+INT((BL91-PT_First)/PT_Int)),0))+IF(AND(AJ91&gt;=2,AL91&lt;=(SchemeStart-1)),IF(AR91="FT",IF(BM91&lt;FT_First,0,IF(BM91&lt;FT_Y5,1+INT((BM91-FT_First)/FT_Int1),FT_PreY5+FT_PerYear*INT((BM91-FT_Y5)/12)+FT_AnnivDays+INT(MOD(BM91-FT_Y5,12)/FT_Int2)-IF(EDATE(AI91,FT_Y5)&lt;PolicyDate,FT_AnnivDays-1,0))),IF(AR91="PT",IF(BM91&lt;PT_First,0,1+INT((BM91-PT_First)/PT_Int)),0))-IF(AR91="FT",IF(BL91&lt;FT_First,0,IF(BL91&lt;FT_Y5,1+INT((BL91-FT_First)/FT_Int1),FT_PreY5+FT_PerYear*INT((BL91-FT_Y5)/12)+FT_AnnivDays+INT(MOD(BL91-FT_Y5,12)/FT_Int2)-IF(EDATE(AI91,FT_Y5)&lt;PolicyDate,FT_AnnivDays-1,0))),IF(AR91="PT",IF(BL91&lt;PT_First,0,1+INT((BL91-PT_First)/PT_Int)),0)),0)+IF(AND(AJ91&gt;=3,AM91&lt;=(SchemeStart-1)),IF(AS91="FT",IF(BK91&lt;FT_First,0,IF(BK91&lt;FT_Y5,1+INT((BK91-FT_First)/FT_Int1),FT_PreY5+FT_PerYear*INT((BK91-FT_Y5)/12)+FT_AnnivDays+INT(MOD(BK91-FT_Y5,12)/FT_Int2)-IF(EDATE(AI91,FT_Y5)&lt;PolicyDate,FT_AnnivDays-1,0))),IF(AS91="PT",IF(BK91&lt;PT_First,0,1+INT((BK91-PT_First)/PT_Int)),0))-IF(AS91="FT",IF(BM91&lt;FT_First,0,IF(BM91&lt;FT_Y5,1+INT((BM91-FT_First)/FT_Int1),FT_PreY5+FT_PerYear*INT((BM91-FT_Y5)/12)+FT_AnnivDays+INT(MOD(BM91-FT_Y5,12)/FT_Int2)-IF(EDATE(AI91,FT_Y5)&lt;PolicyDate,FT_AnnivDays-1,0))),IF(AS91="PT",IF(BM91&lt;PT_First,0,1+INT((BM91-PT_First)/PT_Int)),0)),0))</f>
        <v/>
      </c>
      <c r="BO91" s="0" t="str">
        <f aca="false">IF(LEN($A91&amp;$B91)=0,"",$A91&amp;" "&amp;$B91)</f>
        <v/>
      </c>
    </row>
    <row r="92" customFormat="false" ht="15" hidden="false" customHeight="false" outlineLevel="0" collapsed="false">
      <c r="A92" s="12"/>
      <c r="B92" s="12"/>
      <c r="C92" s="12"/>
      <c r="D92" s="13"/>
      <c r="E92" s="14" t="str">
        <f aca="false">IF(OR(AH92=0,$D92=""),"",DATE(YEAR(AsOfDate)+IF(DATE(YEAR(AsOfDate),MONTH($D92),DAY($D92))&lt;=AsOfDate,1,0),MONTH($D92),DAY($D92)))</f>
        <v/>
      </c>
      <c r="F92" s="13"/>
      <c r="G92" s="13"/>
      <c r="H92" s="13"/>
      <c r="I92" s="13"/>
      <c r="J92" s="13"/>
      <c r="K92" s="14" t="str">
        <f aca="false">IF(AH92=0,"",DATE(YEAR(AsOfDate)+IF(DATE(YEAR(AsOfDate),MONTH(AI92),DAY(AI92))&lt;=AsOfDate,1,0),MONTH(AI92),DAY(AI92)))</f>
        <v/>
      </c>
      <c r="L92" s="15" t="str">
        <f aca="false">IF(AH92=0,"",ROUND((AsOfDate-AI92)/365.25,1))</f>
        <v/>
      </c>
      <c r="M92" s="16" t="str">
        <f aca="false">IF(AH92=0,"",IF(AsOfDate&lt;AI92,"-",DATEDIF(AI92,AsOfDate,"y")&amp;"y "&amp;DATEDIF(AI92,AsOfDate,"ym")&amp;"m "&amp;DATEDIF(AI92,AsOfDate,"md")&amp;"d"))</f>
        <v/>
      </c>
      <c r="N92" s="17" t="str">
        <f aca="false">IF(AH92=0,"",O92*HoursPerDay)</f>
        <v/>
      </c>
      <c r="O92" s="17" t="str">
        <f aca="false">IF(AH92=0,"",MAX(0,BA92-BN92))</f>
        <v/>
      </c>
      <c r="P92" s="18"/>
      <c r="Q92" s="16" t="str">
        <f aca="false">IF(AH92=0,"",IF(AJ92&lt;2,"",AN92&amp;" to "&amp;AO92&amp;" on "&amp;TEXT(AL92,"dd/mm/yyyy")&amp;IF(AL92&gt;AsOfDate," (future)",IF(AQ92=AR92,"",IF(AR92="None"," - STOPPED accruing",IF(AQ92="None"," - commencement for Bonus Leave"," - pathway changed"))))&amp;IF(AJ92&lt;3,"","; "&amp;AO92&amp;" to "&amp;AP92&amp;" on "&amp;TEXT(AM92,"dd/mm/yyyy")&amp;IF(AM92&gt;AsOfDate," (future)",IF(AR92=AS92,"",IF(AS92="None"," - STOPPED accruing",IF(AR92="None"," - commencement for Bonus Leave"," - pathway changed")))))))</f>
        <v/>
      </c>
      <c r="R92" s="16" t="str">
        <f aca="false">IF(AH92=0,"",IF(AT92="None",IF(O92&gt;0,"No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IF(AH92=0,"",IF(AT92="None","",EDATE(AI92,BC92)))</f>
        <v/>
      </c>
      <c r="T92" s="17" t="str">
        <f aca="false">IF(AH92=0,"",IF(NOT(LH_Ready),"",IF(AI92&gt;PFYDate,0,IF(LH_ColPeriod=0,W92-U92+V92,SUMIFS(INDEX(LH_Data,0,LH_ColAcc),INDEX(LH_Data,0,LH_ColFirst),$A92,INDEX(LH_Data,0,LH_ColSur),$B92,INDEX(LH_Data,0,LH_ColCat),BonusCat,INDEX(LH_Data,0,LH_ColPeriod),LH_OpenLabel)*UnitFactor))))</f>
        <v/>
      </c>
      <c r="U92" s="17" t="str">
        <f aca="false">IF(AH92=0,"",IF(NOT(LH_Ready),"",SUMIFS(INDEX(LH_Data,0,LH_ColAcc),INDEX(LH_Data,0,LH_ColFirst),$A92,INDEX(LH_Data,0,LH_ColSur),$B92,INDEX(LH_Data,0,LH_ColCat),BonusCat,INDEX(LH_Data,0,LH_ColStart),"&gt;="&amp;AI92)*UnitFactor))</f>
        <v/>
      </c>
      <c r="V92" s="17" t="str">
        <f aca="false">IF(AH92=0,"",IF(NOT(LH_Ready),"",SUMIFS(INDEX(LH_Data,0,LH_ColTaken),INDEX(LH_Data,0,LH_ColFirst),$A92,INDEX(LH_Data,0,LH_ColSur),$B92,INDEX(LH_Data,0,LH_ColCat),BonusCat,INDEX(LH_Data,0,LH_ColStart),"&gt;="&amp;AI92)*UnitFactor))</f>
        <v/>
      </c>
      <c r="W92" s="17" t="str">
        <f aca="false">IF(AH92=0,"",IF(NOT(LH_Ready),"",IF(BE92=0,0,INDEX(INDEX(LH_Data,0,LH_ColClose),BE92-1)*UnitFactor)))</f>
        <v/>
      </c>
      <c r="X92" s="17" t="str">
        <f aca="false">IF(AH92=0,"",(MAX(0,BA92-BN92)-MAX(0,BB92-BN92))*HoursPerDay)</f>
        <v/>
      </c>
      <c r="Y92" s="17" t="str">
        <f aca="false">IF(AH92=0,"",IF(NOT(LH_Ready),"",IF(BD92=0,N92,IF(PFYDate&lt;$F92,N92-N(T92)-N(U92),X92-N(U92)))))</f>
        <v/>
      </c>
      <c r="Z92" s="16" t="str">
        <f aca="false">IF(OR(AH92=0,Y92=""),"",IF(Y92&gt;0,"Yes","No"))</f>
        <v/>
      </c>
      <c r="AA92" s="16" t="str">
        <f aca="false">IF(AH92=0,IF(LEN($A92&amp;$B92)=0,"","FIX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month")&amp;IF(BD92=0,";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EH)",""),IF(AT92="None",R92,"Not yet - first day on "&amp;TEXT(S92,"dd/mm/yyyy")))))))))</f>
        <v/>
      </c>
      <c r="AB92" s="17" t="str">
        <f aca="false">IF(OR(AH92=0,T92=""),"",MAX(0,BB92-BN92)*HoursPerDay-T92)</f>
        <v/>
      </c>
      <c r="AC92" s="16" t="str">
        <f aca="false">IF(AH92=0,"",BD92)</f>
        <v/>
      </c>
      <c r="AD92" s="16" t="str">
        <f aca="false">IF(AH92=0,"",TRIM(IF(OR(ISTEXT($F92),ISTEXT($H92),ISTEXT($I92),ISTEXT($G92),ISTEXT($J92),ISTEXT($D92)),"A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J92&gt;=1,IF(AJ92&gt;=3,AP92,IF(AJ92=2,AO92,AN92))&lt;&gt;IF($C92="","",IF(OR(ISNUMBER(SEARCH("full",$C92)),UPPER(TRIM($C92))="FT",UPPER(TRIM($C92))="FTE"),"Full-Time",IF(OR(ISNUMBER(SEARCH("part",$C92)),UPPER(TRIM($C92))="PT",UPPER(TRIM($C92))="PTE"),"Part-Time",IF(OR(ISNUMBER(SEARCH("cas",$C92)),UPPER(TRIM($C92))="CAS"),"Casual","Unknown"))))),"EmploymentType does not match latest start date ("&amp;IF(AJ92&gt;=3,AP92,IF(AJ92=2,AO92,AN92))&amp;"). ","")&amp;IF(AND(AJ92&gt;=1,AK92&lt;&gt;$F92),"Earliest type date should equal StartDate. ","")&amp;IF(AND(AJ92&gt;=2,AK92=AL92),"Two types start on the same date. ","")&amp;IF(AND(OR(ISNUMBER(SEARCH("part",$C92)),UPPER(TRIM($C92))="PT",UPPER(TRIM($C92))="PTE"),$P92=""),"Part-time: enter PT Hrs/Week (blank = 24+). ","")))</f>
        <v/>
      </c>
      <c r="AE92" s="17" t="str">
        <f aca="false">IF(AH92=0,"",O92-MAX(0,BI92-BN92))</f>
        <v/>
      </c>
      <c r="AF92" s="14" t="str">
        <f aca="false">IF(OR(AH92=0,AE92="",N(AE92)=0,BJ92=""),"",EDATE(AI92,BJ92))</f>
        <v/>
      </c>
      <c r="AG92" s="12"/>
      <c r="AH92" s="16" t="n">
        <f aca="false">IF(OR(LEN($A92&amp;$B92)=0,$F92=""),0,1)</f>
        <v>0</v>
      </c>
      <c r="AI92" s="14" t="str">
        <f aca="false">IF(AH92=0,"",IF($J92&lt;&gt;"",$J92,IF(OR(CasualCounts="Yes",COUNT($G92:$I92)=0,COUNT($H92:$I92)=0),$F92,MIN($H92:$I92))))</f>
        <v/>
      </c>
      <c r="AJ92" s="16" t="str">
        <f aca="false">IF(AH92=0,"",COUNT($G92:$I92))</f>
        <v/>
      </c>
      <c r="AK92" s="14" t="str">
        <f aca="false">IF(AH92=0,"",IFERROR(SMALL($G92:$I92,1),""))</f>
        <v/>
      </c>
      <c r="AL92" s="14" t="str">
        <f aca="false">IF(AH92=0,"",IFERROR(SMALL($G92:$I92,2),""))</f>
        <v/>
      </c>
      <c r="AM92" s="14" t="str">
        <f aca="false">IF(AH92=0,"",IFERROR(SMALL($G92:$I92,3),""))</f>
        <v/>
      </c>
      <c r="AN92" s="16" t="str">
        <f aca="false">IF(AH92=0,"",IF(AK92="","",IF(AK92=$H92,"Part-Time",IF(AK92=$I92,"Full-Time","Casual"))))</f>
        <v/>
      </c>
      <c r="AO92" s="16" t="str">
        <f aca="false">IF(AH92=0,"",IF(AL92="","",IF(AL92=$H92,"Part-Time",IF(AL92=$I92,"Full-Time","Casual"))))</f>
        <v/>
      </c>
      <c r="AP92" s="16" t="str">
        <f aca="false">IF(AH92=0,"",IF(AM92="","",IF(AM92=$H92,"Part-Time",IF(AM92=$I92,"Full-Time","Casual"))))</f>
        <v/>
      </c>
      <c r="AQ92" s="16" t="str">
        <f aca="false">IF(AH92=0,"",IF(AJ92=0,IF(OR(ISNUMBER(SEARCH("full",$C92)),UPPER(TRIM($C92))="FT",UPPER(TRIM($C92))="FTE"),"FT",IF(AND(OR(ISNUMBER(SEARCH("part",$C92)),UPPER(TRIM($C92))="PT",UPPER(TRIM($C92))="PTE"),OR($P92="",N($P92)&gt;=PT_MinHours)),"PT","None")),IF(OR(ISNUMBER(SEARCH("full",AN92)),UPPER(TRIM(AN92))="FT",UPPER(TRIM(AN92))="FTE"),"FT",IF(AND(OR(ISNUMBER(SEARCH("part",AN92)),UPPER(TRIM(AN92))="PT",UPPER(TRIM(AN92))="PTE"),OR($P92="",N($P92)&gt;=PT_MinHours)),"PT","None"))))</f>
        <v/>
      </c>
      <c r="AR92" s="16" t="str">
        <f aca="false">IF(AH92=0,"",IF(AJ92&lt;2,"",IF(OR(ISNUMBER(SEARCH("full",AO92)),UPPER(TRIM(AO92))="FT",UPPER(TRIM(AO92))="FTE"),"FT",IF(AND(OR(ISNUMBER(SEARCH("part",AO92)),UPPER(TRIM(AO92))="PT",UPPER(TRIM(AO92))="PTE"),OR($P92="",N($P92)&gt;=PT_MinHours)),"PT","None"))))</f>
        <v/>
      </c>
      <c r="AS92" s="16" t="str">
        <f aca="false">IF(AH92=0,"",IF(AJ92&lt;3,"",IF(OR(ISNUMBER(SEARCH("full",AP92)),UPPER(TRIM(AP92))="FT",UPPER(TRIM(AP92))="FTE"),"FT",IF(AND(OR(ISNUMBER(SEARCH("part",AP92)),UPPER(TRIM(AP92))="PT",UPPER(TRIM(AP92))="PTE"),OR($P92="",N($P92)&gt;=PT_MinHours)),"PT","None"))))</f>
        <v/>
      </c>
      <c r="AT92" s="16" t="str">
        <f aca="false">IF(AH92=0,"",IF(AND(AJ92&gt;=3,AM92&lt;=AsOfDate),AS92,IF(AND(AJ92&gt;=2,AL92&lt;=AsOfDate),AR92,AQ92)))</f>
        <v/>
      </c>
      <c r="AU92" s="16" t="str">
        <f aca="false">IF(AH92=0,"",IF(AsOfDate&lt;AI92,-1,12*(YEAR(AsOfDate)-YEAR(AI92))+MONTH(AsOfDate)-MONTH(AI92)-IF(DAY(AsOfDate)&lt;MIN(DAY(AI92),DAY(EOMONTH(AsOfDate,0))),1,0)))</f>
        <v/>
      </c>
      <c r="AV92" s="16" t="str">
        <f aca="false">IF(AH92=0,"",IF(OR(AJ92&lt;2,AL92&gt;AsOfDate),AU92,IF((AL92-1)&lt;AI92,-1,12*(YEAR((AL92-1))-YEAR(AI92))+MONTH((AL92-1))-MONTH(AI92)-IF(DAY((AL92-1))&lt;MIN(DAY(AI92),DAY(EOMONTH((AL92-1),0))),1,0))))</f>
        <v/>
      </c>
      <c r="AW92" s="16" t="str">
        <f aca="false">IF(AH92=0,"",IF(OR(AJ92&lt;3,AM92&gt;AsOfDate),AU92,IF((AM92-1)&lt;AI92,-1,12*(YEAR((AM92-1))-YEAR(AI92))+MONTH((AM92-1))-MONTH(AI92)-IF(DAY((AM92-1))&lt;MIN(DAY(AI92),DAY(EOMONTH((AM92-1),0))),1,0))))</f>
        <v/>
      </c>
      <c r="AX92" s="16" t="str">
        <f aca="false">IF(AH92=0,"",IF(PFYDate&lt;AI92,-1,12*(YEAR(PFYDate)-YEAR(AI92))+MONTH(PFYDate)-MONTH(AI92)-IF(DAY(PFYDate)&lt;MIN(DAY(AI92),DAY(EOMONTH(PFYDate,0))),1,0)))</f>
        <v/>
      </c>
      <c r="AY92" s="16" t="str">
        <f aca="false">IF(AH92=0,"",IF(OR(AJ92&lt;2,AL92&gt;PFYDate),AX92,IF((AL92-1)&lt;AI92,-1,12*(YEAR((AL92-1))-YEAR(AI92))+MONTH((AL92-1))-MONTH(AI92)-IF(DAY((AL92-1))&lt;MIN(DAY(AI92),DAY(EOMONTH((AL92-1),0))),1,0))))</f>
        <v/>
      </c>
      <c r="AZ92" s="16" t="str">
        <f aca="false">IF(AH92=0,"",IF(OR(AJ92&lt;3,AM92&gt;PFYDate),AX92,IF((AM92-1)&lt;AI92,-1,12*(YEAR((AM92-1))-YEAR(AI92))+MONTH((AM92-1))-MONTH(AI92)-IF(DAY((AM92-1))&lt;MIN(DAY(AI92),DAY(EOMONTH((AM92-1),0))),1,0))))</f>
        <v/>
      </c>
      <c r="BA92" s="16" t="str">
        <f aca="false">IF(AH92=0,"",IF(AQ92="FT",IF(AV92&lt;FT_First,0,IF(AV92&lt;FT_Y5,1+INT((AV92-FT_First)/FT_Int1),FT_PreY5+FT_PerYear*INT((AV92-FT_Y5)/12)+FT_AnnivDays+INT(MOD(AV92-FT_Y5,12)/FT_Int2)-IF(EDATE(AI92,FT_Y5)&lt;PolicyDate,FT_AnnivDays-1,0))),IF(AQ92="PT",IF(AV92&lt;PT_First,0,1+INT((AV92-PT_First)/PT_Int)),0))+IF(AND(AJ92&gt;=2,AL92&lt;=AsOfDate),IF(AR92="FT",IF(AW92&lt;FT_First,0,IF(AW92&lt;FT_Y5,1+INT((AW92-FT_First)/FT_Int1),FT_PreY5+FT_PerYear*INT((AW92-FT_Y5)/12)+FT_AnnivDays+INT(MOD(AW92-FT_Y5,12)/FT_Int2)-IF(EDATE(AI92,FT_Y5)&lt;PolicyDate,FT_AnnivDays-1,0))),IF(AR92="PT",IF(AW92&lt;PT_First,0,1+INT((AW92-PT_First)/PT_Int)),0))-IF(AR92="FT",IF(AV92&lt;FT_First,0,IF(AV92&lt;FT_Y5,1+INT((AV92-FT_First)/FT_Int1),FT_PreY5+FT_PerYear*INT((AV92-FT_Y5)/12)+FT_AnnivDays+INT(MOD(AV92-FT_Y5,12)/FT_Int2)-IF(EDATE(AI92,FT_Y5)&lt;PolicyDate,FT_AnnivDays-1,0))),IF(AR92="PT",IF(AV92&lt;PT_First,0,1+INT((AV92-PT_First)/PT_Int)),0)),0)+IF(AND(AJ92&gt;=3,AM92&lt;=AsOfDate),IF(AS92="FT",IF(AU92&lt;FT_First,0,IF(AU92&lt;FT_Y5,1+INT((AU92-FT_First)/FT_Int1),FT_PreY5+FT_PerYear*INT((AU92-FT_Y5)/12)+FT_AnnivDays+INT(MOD(AU92-FT_Y5,12)/FT_Int2)-IF(EDATE(AI92,FT_Y5)&lt;PolicyDate,FT_AnnivDays-1,0))),IF(AS92="PT",IF(AU92&lt;PT_First,0,1+INT((AU92-PT_First)/PT_Int)),0))-IF(AS92="FT",IF(AW92&lt;FT_First,0,IF(AW92&lt;FT_Y5,1+INT((AW92-FT_First)/FT_Int1),FT_PreY5+FT_PerYear*INT((AW92-FT_Y5)/12)+FT_AnnivDays+INT(MOD(AW92-FT_Y5,12)/FT_Int2)-IF(EDATE(AI92,FT_Y5)&lt;PolicyDate,FT_AnnivDays-1,0))),IF(AS92="PT",IF(AW92&lt;PT_First,0,1+INT((AW92-PT_First)/PT_Int)),0)),0))</f>
        <v/>
      </c>
      <c r="BB92" s="16" t="str">
        <f aca="false">IF(AH92=0,"",IF(AQ92="FT",IF(AY92&lt;FT_First,0,IF(AY92&lt;FT_Y5,1+INT((AY92-FT_First)/FT_Int1),FT_PreY5+FT_PerYear*INT((AY92-FT_Y5)/12)+FT_AnnivDays+INT(MOD(AY92-FT_Y5,12)/FT_Int2)-IF(EDATE(AI92,FT_Y5)&lt;PolicyDate,FT_AnnivDays-1,0))),IF(AQ92="PT",IF(AY92&lt;PT_First,0,1+INT((AY92-PT_First)/PT_Int)),0))+IF(AND(AJ92&gt;=2,AL92&lt;=PFYDate),IF(AR92="FT",IF(AZ92&lt;FT_First,0,IF(AZ92&lt;FT_Y5,1+INT((AZ92-FT_First)/FT_Int1),FT_PreY5+FT_PerYear*INT((AZ92-FT_Y5)/12)+FT_AnnivDays+INT(MOD(AZ92-FT_Y5,12)/FT_Int2)-IF(EDATE(AI92,FT_Y5)&lt;PolicyDate,FT_AnnivDays-1,0))),IF(AR92="PT",IF(AZ92&lt;PT_First,0,1+INT((AZ92-PT_First)/PT_Int)),0))-IF(AR92="FT",IF(AY92&lt;FT_First,0,IF(AY92&lt;FT_Y5,1+INT((AY92-FT_First)/FT_Int1),FT_PreY5+FT_PerYear*INT((AY92-FT_Y5)/12)+FT_AnnivDays+INT(MOD(AY92-FT_Y5,12)/FT_Int2)-IF(EDATE(AI92,FT_Y5)&lt;PolicyDate,FT_AnnivDays-1,0))),IF(AR92="PT",IF(AY92&lt;PT_First,0,1+INT((AY92-PT_First)/PT_Int)),0)),0)+IF(AND(AJ92&gt;=3,AM92&lt;=PFYDate),IF(AS92="FT",IF(AX92&lt;FT_First,0,IF(AX92&lt;FT_Y5,1+INT((AX92-FT_First)/FT_Int1),FT_PreY5+FT_PerYear*INT((AX92-FT_Y5)/12)+FT_AnnivDays+INT(MOD(AX92-FT_Y5,12)/FT_Int2)-IF(EDATE(AI92,FT_Y5)&lt;PolicyDate,FT_AnnivDays-1,0))),IF(AS92="PT",IF(AX92&lt;PT_First,0,1+INT((AX92-PT_First)/PT_Int)),0))-IF(AS92="FT",IF(AZ92&lt;FT_First,0,IF(AZ92&lt;FT_Y5,1+INT((AZ92-FT_First)/FT_Int1),FT_PreY5+FT_PerYear*INT((AZ92-FT_Y5)/12)+FT_AnnivDays+INT(MOD(AZ92-FT_Y5,12)/FT_Int2)-IF(EDATE(AI92,FT_Y5)&lt;PolicyDate,FT_AnnivDays-1,0))),IF(AS92="PT",IF(AZ92&lt;PT_First,0,1+INT((AZ92-PT_First)/PT_Int)),0)),0))</f>
        <v/>
      </c>
      <c r="BC92" s="16" t="str">
        <f aca="false">IF(AH92=0,"",IF(AT92="FT",IF(AU92&lt;FT_First,FT_First,IF(AU92&lt;FT_Y5,MIN(FT_Y5,FT_First+FT_Int1*(INT((AU92-FT_First)/FT_Int1)+1)),FT_Y5+12*INT((AU92-FT_Y5)/12)+FT_Int2*(INT(MOD(AU92-FT_Y5,12)/FT_Int2)+1))),IF(AT92="PT",IF(AU92&lt;PT_First,PT_First,PT_First+PT_Int*(INT((AU92-PT_First)/PT_Int)+1)),"")))</f>
        <v/>
      </c>
      <c r="BD92" s="16" t="str">
        <f aca="false">IF(AH92=0,"",IF(NOT(LH_Ready),0,COUNTIFS(INDEX(LH_Data,0,LH_ColFirst),$A92,INDEX(LH_Data,0,LH_ColSur),$B92,INDEX(LH_Data,0,LH_ColCat),BonusCat)))</f>
        <v/>
      </c>
      <c r="BE92" s="16" t="str">
        <f aca="false">IF(AH92=0,"",IF(OR(NOT(LH_Ready),BD92=0),0,SUMPRODUCT(MAX((INDEX(LH_Data,0,LH_ColFirst)=$A92)*(INDEX(LH_Data,0,LH_ColSur)=$B92)*(INDEX(LH_Data,0,LH_ColCat)=BonusCat)*ROW(LH_Data)))))</f>
        <v/>
      </c>
      <c r="BF92" s="16" t="str">
        <f aca="false">IF(AH92=0,"",IF(EOMONTH(AsOfDate,-1)&lt;AI92,-1,12*(YEAR(EOMONTH(AsOfDate,-1))-YEAR(AI92))+MONTH(EOMONTH(AsOfDate,-1))-MONTH(AI92)-IF(DAY(EOMONTH(AsOfDate,-1))&lt;MIN(DAY(AI92),DAY(EOMONTH(EOMONTH(AsOfDate,-1),0))),1,0)))</f>
        <v/>
      </c>
      <c r="BG92" s="16" t="str">
        <f aca="false">IF(AH92=0,"",IF(OR(AJ92&lt;2,AL92&gt;EOMONTH(AsOfDate,-1)),BF92,IF((AL92-1)&lt;AI92,-1,12*(YEAR((AL92-1))-YEAR(AI92))+MONTH((AL92-1))-MONTH(AI92)-IF(DAY((AL92-1))&lt;MIN(DAY(AI92),DAY(EOMONTH((AL92-1),0))),1,0))))</f>
        <v/>
      </c>
      <c r="BH92" s="16" t="str">
        <f aca="false">IF(AH92=0,"",IF(OR(AJ92&lt;3,AM92&gt;EOMONTH(AsOfDate,-1)),BF92,IF((AM92-1)&lt;AI92,-1,12*(YEAR((AM92-1))-YEAR(AI92))+MONTH((AM92-1))-MONTH(AI92)-IF(DAY((AM92-1))&lt;MIN(DAY(AI92),DAY(EOMONTH((AM92-1),0))),1,0))))</f>
        <v/>
      </c>
      <c r="BI92" s="16" t="str">
        <f aca="false">IF(AH92=0,"",IF(AQ92="FT",IF(BG92&lt;FT_First,0,IF(BG92&lt;FT_Y5,1+INT((BG92-FT_First)/FT_Int1),FT_PreY5+FT_PerYear*INT((BG92-FT_Y5)/12)+FT_AnnivDays+INT(MOD(BG92-FT_Y5,12)/FT_Int2)-IF(EDATE(AI92,FT_Y5)&lt;PolicyDate,FT_AnnivDays-1,0))),IF(AQ92="PT",IF(BG92&lt;PT_First,0,1+INT((BG92-PT_First)/PT_Int)),0))+IF(AND(AJ92&gt;=2,AL92&lt;=EOMONTH(AsOfDate,-1)),IF(AR92="FT",IF(BH92&lt;FT_First,0,IF(BH92&lt;FT_Y5,1+INT((BH92-FT_First)/FT_Int1),FT_PreY5+FT_PerYear*INT((BH92-FT_Y5)/12)+FT_AnnivDays+INT(MOD(BH92-FT_Y5,12)/FT_Int2)-IF(EDATE(AI92,FT_Y5)&lt;PolicyDate,FT_AnnivDays-1,0))),IF(AR92="PT",IF(BH92&lt;PT_First,0,1+INT((BH92-PT_First)/PT_Int)),0))-IF(AR92="FT",IF(BG92&lt;FT_First,0,IF(BG92&lt;FT_Y5,1+INT((BG92-FT_First)/FT_Int1),FT_PreY5+FT_PerYear*INT((BG92-FT_Y5)/12)+FT_AnnivDays+INT(MOD(BG92-FT_Y5,12)/FT_Int2)-IF(EDATE(AI92,FT_Y5)&lt;PolicyDate,FT_AnnivDays-1,0))),IF(AR92="PT",IF(BG92&lt;PT_First,0,1+INT((BG92-PT_First)/PT_Int)),0)),0)+IF(AND(AJ92&gt;=3,AM92&lt;=EOMONTH(AsOfDate,-1)),IF(AS92="FT",IF(BF92&lt;FT_First,0,IF(BF92&lt;FT_Y5,1+INT((BF92-FT_First)/FT_Int1),FT_PreY5+FT_PerYear*INT((BF92-FT_Y5)/12)+FT_AnnivDays+INT(MOD(BF92-FT_Y5,12)/FT_Int2)-IF(EDATE(AI92,FT_Y5)&lt;PolicyDate,FT_AnnivDays-1,0))),IF(AS92="PT",IF(BF92&lt;PT_First,0,1+INT((BF92-PT_First)/PT_Int)),0))-IF(AS92="FT",IF(BH92&lt;FT_First,0,IF(BH92&lt;FT_Y5,1+INT((BH92-FT_First)/FT_Int1),FT_PreY5+FT_PerYear*INT((BH92-FT_Y5)/12)+FT_AnnivDays+INT(MOD(BH92-FT_Y5,12)/FT_Int2)-IF(EDATE(AI92,FT_Y5)&lt;PolicyDate,FT_AnnivDays-1,0))),IF(AS92="PT",IF(BH92&lt;PT_First,0,1+INT((BH92-PT_First)/PT_Int)),0)),0))</f>
        <v/>
      </c>
      <c r="BJ92" s="16" t="str">
        <f aca="false">IF(AH92=0,"",IF(AT92="FT",IF(AU92&lt;FT_First,"",IF(AU92&lt;FT_Y5,FT_First+FT_Int1*INT((AU92-FT_First)/FT_Int1),FT_Y5+FT_Int2*INT((AU92-FT_Y5)/FT_Int2))),IF(AT92="PT",IF(AU92&lt;PT_First,"",PT_First+PT_Int*INT((AU92-PT_First)/PT_Int)),"")))</f>
        <v/>
      </c>
      <c r="BK92" s="16" t="str">
        <f aca="false">IF(AH92=0,"",IF((SchemeStart-1)&lt;AI92,-1,12*(YEAR((SchemeStart-1))-YEAR(AI92))+MONTH((SchemeStart-1))-MONTH(AI92)-IF(DAY((SchemeStart-1))&lt;MIN(DAY(AI92),DAY(EOMONTH((SchemeStart-1),0))),1,0)))</f>
        <v/>
      </c>
      <c r="BL92" s="16" t="str">
        <f aca="false">IF(AH92=0,"",IF(OR(AJ92&lt;2,AL92&gt;(SchemeStart-1)),BK92,IF((AL92-1)&lt;AI92,-1,12*(YEAR((AL92-1))-YEAR(AI92))+MONTH((AL92-1))-MONTH(AI92)-IF(DAY((AL92-1))&lt;MIN(DAY(AI92),DAY(EOMONTH((AL92-1),0))),1,0))))</f>
        <v/>
      </c>
      <c r="BM92" s="16" t="str">
        <f aca="false">IF(AH92=0,"",IF(OR(AJ92&lt;3,AM92&gt;(SchemeStart-1)),BK92,IF((AM92-1)&lt;AI92,-1,12*(YEAR((AM92-1))-YEAR(AI92))+MONTH((AM92-1))-MONTH(AI92)-IF(DAY((AM92-1))&lt;MIN(DAY(AI92),DAY(EOMONTH((AM92-1),0))),1,0))))</f>
        <v/>
      </c>
      <c r="BN92" s="16" t="str">
        <f aca="false">IF(AH92=0,"",IF(AQ92="FT",IF(BL92&lt;FT_First,0,IF(BL92&lt;FT_Y5,1+INT((BL92-FT_First)/FT_Int1),FT_PreY5+FT_PerYear*INT((BL92-FT_Y5)/12)+FT_AnnivDays+INT(MOD(BL92-FT_Y5,12)/FT_Int2)-IF(EDATE(AI92,FT_Y5)&lt;PolicyDate,FT_AnnivDays-1,0))),IF(AQ92="PT",IF(BL92&lt;PT_First,0,1+INT((BL92-PT_First)/PT_Int)),0))+IF(AND(AJ92&gt;=2,AL92&lt;=(SchemeStart-1)),IF(AR92="FT",IF(BM92&lt;FT_First,0,IF(BM92&lt;FT_Y5,1+INT((BM92-FT_First)/FT_Int1),FT_PreY5+FT_PerYear*INT((BM92-FT_Y5)/12)+FT_AnnivDays+INT(MOD(BM92-FT_Y5,12)/FT_Int2)-IF(EDATE(AI92,FT_Y5)&lt;PolicyDate,FT_AnnivDays-1,0))),IF(AR92="PT",IF(BM92&lt;PT_First,0,1+INT((BM92-PT_First)/PT_Int)),0))-IF(AR92="FT",IF(BL92&lt;FT_First,0,IF(BL92&lt;FT_Y5,1+INT((BL92-FT_First)/FT_Int1),FT_PreY5+FT_PerYear*INT((BL92-FT_Y5)/12)+FT_AnnivDays+INT(MOD(BL92-FT_Y5,12)/FT_Int2)-IF(EDATE(AI92,FT_Y5)&lt;PolicyDate,FT_AnnivDays-1,0))),IF(AR92="PT",IF(BL92&lt;PT_First,0,1+INT((BL92-PT_First)/PT_Int)),0)),0)+IF(AND(AJ92&gt;=3,AM92&lt;=(SchemeStart-1)),IF(AS92="FT",IF(BK92&lt;FT_First,0,IF(BK92&lt;FT_Y5,1+INT((BK92-FT_First)/FT_Int1),FT_PreY5+FT_PerYear*INT((BK92-FT_Y5)/12)+FT_AnnivDays+INT(MOD(BK92-FT_Y5,12)/FT_Int2)-IF(EDATE(AI92,FT_Y5)&lt;PolicyDate,FT_AnnivDays-1,0))),IF(AS92="PT",IF(BK92&lt;PT_First,0,1+INT((BK92-PT_First)/PT_Int)),0))-IF(AS92="FT",IF(BM92&lt;FT_First,0,IF(BM92&lt;FT_Y5,1+INT((BM92-FT_First)/FT_Int1),FT_PreY5+FT_PerYear*INT((BM92-FT_Y5)/12)+FT_AnnivDays+INT(MOD(BM92-FT_Y5,12)/FT_Int2)-IF(EDATE(AI92,FT_Y5)&lt;PolicyDate,FT_AnnivDays-1,0))),IF(AS92="PT",IF(BM92&lt;PT_First,0,1+INT((BM92-PT_First)/PT_Int)),0)),0))</f>
        <v/>
      </c>
      <c r="BO92" s="0" t="str">
        <f aca="false">IF(LEN($A92&amp;$B92)=0,"",$A92&amp;" "&amp;$B92)</f>
        <v/>
      </c>
    </row>
    <row r="93" customFormat="false" ht="15" hidden="false" customHeight="false" outlineLevel="0" collapsed="false">
      <c r="A93" s="12"/>
      <c r="B93" s="12"/>
      <c r="C93" s="12"/>
      <c r="D93" s="13"/>
      <c r="E93" s="14" t="str">
        <f aca="false">IF(OR(AH93=0,$D93=""),"",DATE(YEAR(AsOfDate)+IF(DATE(YEAR(AsOfDate),MONTH($D93),DAY($D93))&lt;=AsOfDate,1,0),MONTH($D93),DAY($D93)))</f>
        <v/>
      </c>
      <c r="F93" s="13"/>
      <c r="G93" s="13"/>
      <c r="H93" s="13"/>
      <c r="I93" s="13"/>
      <c r="J93" s="13"/>
      <c r="K93" s="14" t="str">
        <f aca="false">IF(AH93=0,"",DATE(YEAR(AsOfDate)+IF(DATE(YEAR(AsOfDate),MONTH(AI93),DAY(AI93))&lt;=AsOfDate,1,0),MONTH(AI93),DAY(AI93)))</f>
        <v/>
      </c>
      <c r="L93" s="15" t="str">
        <f aca="false">IF(AH93=0,"",ROUND((AsOfDate-AI93)/365.25,1))</f>
        <v/>
      </c>
      <c r="M93" s="16" t="str">
        <f aca="false">IF(AH93=0,"",IF(AsOfDate&lt;AI93,"-",DATEDIF(AI93,AsOfDate,"y")&amp;"y "&amp;DATEDIF(AI93,AsOfDate,"ym")&amp;"m "&amp;DATEDIF(AI93,AsOfDate,"md")&amp;"d"))</f>
        <v/>
      </c>
      <c r="N93" s="17" t="str">
        <f aca="false">IF(AH93=0,"",O93*HoursPerDay)</f>
        <v/>
      </c>
      <c r="O93" s="17" t="str">
        <f aca="false">IF(AH93=0,"",MAX(0,BA93-BN93))</f>
        <v/>
      </c>
      <c r="P93" s="18"/>
      <c r="Q93" s="16" t="str">
        <f aca="false">IF(AH93=0,"",IF(AJ93&lt;2,"",AN93&amp;" to "&amp;AO93&amp;" on "&amp;TEXT(AL93,"dd/mm/yyyy")&amp;IF(AL93&gt;AsOfDate," (future)",IF(AQ93=AR93,"",IF(AR93="None"," - STOPPED accruing",IF(AQ93="None"," - commencement for Bonus Leave"," - pathway changed"))))&amp;IF(AJ93&lt;3,"","; "&amp;AO93&amp;" to "&amp;AP93&amp;" on "&amp;TEXT(AM93,"dd/mm/yyyy")&amp;IF(AM93&gt;AsOfDate," (future)",IF(AR93=AS93,"",IF(AS93="None"," - STOPPED accruing",IF(AR93="None"," - commencement for Bonus Leave"," - pathway changed")))))))</f>
        <v/>
      </c>
      <c r="R93" s="16" t="str">
        <f aca="false">IF(AH93=0,"",IF(AT93="None",IF(O93&gt;0,"No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IF(AH93=0,"",IF(AT93="None","",EDATE(AI93,BC93)))</f>
        <v/>
      </c>
      <c r="T93" s="17" t="str">
        <f aca="false">IF(AH93=0,"",IF(NOT(LH_Ready),"",IF(AI93&gt;PFYDate,0,IF(LH_ColPeriod=0,W93-U93+V93,SUMIFS(INDEX(LH_Data,0,LH_ColAcc),INDEX(LH_Data,0,LH_ColFirst),$A93,INDEX(LH_Data,0,LH_ColSur),$B93,INDEX(LH_Data,0,LH_ColCat),BonusCat,INDEX(LH_Data,0,LH_ColPeriod),LH_OpenLabel)*UnitFactor))))</f>
        <v/>
      </c>
      <c r="U93" s="17" t="str">
        <f aca="false">IF(AH93=0,"",IF(NOT(LH_Ready),"",SUMIFS(INDEX(LH_Data,0,LH_ColAcc),INDEX(LH_Data,0,LH_ColFirst),$A93,INDEX(LH_Data,0,LH_ColSur),$B93,INDEX(LH_Data,0,LH_ColCat),BonusCat,INDEX(LH_Data,0,LH_ColStart),"&gt;="&amp;AI93)*UnitFactor))</f>
        <v/>
      </c>
      <c r="V93" s="17" t="str">
        <f aca="false">IF(AH93=0,"",IF(NOT(LH_Ready),"",SUMIFS(INDEX(LH_Data,0,LH_ColTaken),INDEX(LH_Data,0,LH_ColFirst),$A93,INDEX(LH_Data,0,LH_ColSur),$B93,INDEX(LH_Data,0,LH_ColCat),BonusCat,INDEX(LH_Data,0,LH_ColStart),"&gt;="&amp;AI93)*UnitFactor))</f>
        <v/>
      </c>
      <c r="W93" s="17" t="str">
        <f aca="false">IF(AH93=0,"",IF(NOT(LH_Ready),"",IF(BE93=0,0,INDEX(INDEX(LH_Data,0,LH_ColClose),BE93-1)*UnitFactor)))</f>
        <v/>
      </c>
      <c r="X93" s="17" t="str">
        <f aca="false">IF(AH93=0,"",(MAX(0,BA93-BN93)-MAX(0,BB93-BN93))*HoursPerDay)</f>
        <v/>
      </c>
      <c r="Y93" s="17" t="str">
        <f aca="false">IF(AH93=0,"",IF(NOT(LH_Ready),"",IF(BD93=0,N93,IF(PFYDate&lt;$F93,N93-N(T93)-N(U93),X93-N(U93)))))</f>
        <v/>
      </c>
      <c r="Z93" s="16" t="str">
        <f aca="false">IF(OR(AH93=0,Y93=""),"",IF(Y93&gt;0,"Yes","No"))</f>
        <v/>
      </c>
      <c r="AA93" s="16" t="str">
        <f aca="false">IF(AH93=0,IF(LEN($A93&amp;$B93)=0,"","FIX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month")&amp;IF(BD93=0,";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EH)",""),IF(AT93="None",R93,"Not yet - first day on "&amp;TEXT(S93,"dd/mm/yyyy")))))))))</f>
        <v/>
      </c>
      <c r="AB93" s="17" t="str">
        <f aca="false">IF(OR(AH93=0,T93=""),"",MAX(0,BB93-BN93)*HoursPerDay-T93)</f>
        <v/>
      </c>
      <c r="AC93" s="16" t="str">
        <f aca="false">IF(AH93=0,"",BD93)</f>
        <v/>
      </c>
      <c r="AD93" s="16" t="str">
        <f aca="false">IF(AH93=0,"",TRIM(IF(OR(ISTEXT($F93),ISTEXT($H93),ISTEXT($I93),ISTEXT($G93),ISTEXT($J93),ISTEXT($D93)),"A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J93&gt;=1,IF(AJ93&gt;=3,AP93,IF(AJ93=2,AO93,AN93))&lt;&gt;IF($C93="","",IF(OR(ISNUMBER(SEARCH("full",$C93)),UPPER(TRIM($C93))="FT",UPPER(TRIM($C93))="FTE"),"Full-Time",IF(OR(ISNUMBER(SEARCH("part",$C93)),UPPER(TRIM($C93))="PT",UPPER(TRIM($C93))="PTE"),"Part-Time",IF(OR(ISNUMBER(SEARCH("cas",$C93)),UPPER(TRIM($C93))="CAS"),"Casual","Unknown"))))),"EmploymentType does not match latest start date ("&amp;IF(AJ93&gt;=3,AP93,IF(AJ93=2,AO93,AN93))&amp;"). ","")&amp;IF(AND(AJ93&gt;=1,AK93&lt;&gt;$F93),"Earliest type date should equal StartDate. ","")&amp;IF(AND(AJ93&gt;=2,AK93=AL93),"Two types start on the same date. ","")&amp;IF(AND(OR(ISNUMBER(SEARCH("part",$C93)),UPPER(TRIM($C93))="PT",UPPER(TRIM($C93))="PTE"),$P93=""),"Part-time: enter PT Hrs/Week (blank = 24+). ","")))</f>
        <v/>
      </c>
      <c r="AE93" s="17" t="str">
        <f aca="false">IF(AH93=0,"",O93-MAX(0,BI93-BN93))</f>
        <v/>
      </c>
      <c r="AF93" s="14" t="str">
        <f aca="false">IF(OR(AH93=0,AE93="",N(AE93)=0,BJ93=""),"",EDATE(AI93,BJ93))</f>
        <v/>
      </c>
      <c r="AG93" s="12"/>
      <c r="AH93" s="16" t="n">
        <f aca="false">IF(OR(LEN($A93&amp;$B93)=0,$F93=""),0,1)</f>
        <v>0</v>
      </c>
      <c r="AI93" s="14" t="str">
        <f aca="false">IF(AH93=0,"",IF($J93&lt;&gt;"",$J93,IF(OR(CasualCounts="Yes",COUNT($G93:$I93)=0,COUNT($H93:$I93)=0),$F93,MIN($H93:$I93))))</f>
        <v/>
      </c>
      <c r="AJ93" s="16" t="str">
        <f aca="false">IF(AH93=0,"",COUNT($G93:$I93))</f>
        <v/>
      </c>
      <c r="AK93" s="14" t="str">
        <f aca="false">IF(AH93=0,"",IFERROR(SMALL($G93:$I93,1),""))</f>
        <v/>
      </c>
      <c r="AL93" s="14" t="str">
        <f aca="false">IF(AH93=0,"",IFERROR(SMALL($G93:$I93,2),""))</f>
        <v/>
      </c>
      <c r="AM93" s="14" t="str">
        <f aca="false">IF(AH93=0,"",IFERROR(SMALL($G93:$I93,3),""))</f>
        <v/>
      </c>
      <c r="AN93" s="16" t="str">
        <f aca="false">IF(AH93=0,"",IF(AK93="","",IF(AK93=$H93,"Part-Time",IF(AK93=$I93,"Full-Time","Casual"))))</f>
        <v/>
      </c>
      <c r="AO93" s="16" t="str">
        <f aca="false">IF(AH93=0,"",IF(AL93="","",IF(AL93=$H93,"Part-Time",IF(AL93=$I93,"Full-Time","Casual"))))</f>
        <v/>
      </c>
      <c r="AP93" s="16" t="str">
        <f aca="false">IF(AH93=0,"",IF(AM93="","",IF(AM93=$H93,"Part-Time",IF(AM93=$I93,"Full-Time","Casual"))))</f>
        <v/>
      </c>
      <c r="AQ93" s="16" t="str">
        <f aca="false">IF(AH93=0,"",IF(AJ93=0,IF(OR(ISNUMBER(SEARCH("full",$C93)),UPPER(TRIM($C93))="FT",UPPER(TRIM($C93))="FTE"),"FT",IF(AND(OR(ISNUMBER(SEARCH("part",$C93)),UPPER(TRIM($C93))="PT",UPPER(TRIM($C93))="PTE"),OR($P93="",N($P93)&gt;=PT_MinHours)),"PT","None")),IF(OR(ISNUMBER(SEARCH("full",AN93)),UPPER(TRIM(AN93))="FT",UPPER(TRIM(AN93))="FTE"),"FT",IF(AND(OR(ISNUMBER(SEARCH("part",AN93)),UPPER(TRIM(AN93))="PT",UPPER(TRIM(AN93))="PTE"),OR($P93="",N($P93)&gt;=PT_MinHours)),"PT","None"))))</f>
        <v/>
      </c>
      <c r="AR93" s="16" t="str">
        <f aca="false">IF(AH93=0,"",IF(AJ93&lt;2,"",IF(OR(ISNUMBER(SEARCH("full",AO93)),UPPER(TRIM(AO93))="FT",UPPER(TRIM(AO93))="FTE"),"FT",IF(AND(OR(ISNUMBER(SEARCH("part",AO93)),UPPER(TRIM(AO93))="PT",UPPER(TRIM(AO93))="PTE"),OR($P93="",N($P93)&gt;=PT_MinHours)),"PT","None"))))</f>
        <v/>
      </c>
      <c r="AS93" s="16" t="str">
        <f aca="false">IF(AH93=0,"",IF(AJ93&lt;3,"",IF(OR(ISNUMBER(SEARCH("full",AP93)),UPPER(TRIM(AP93))="FT",UPPER(TRIM(AP93))="FTE"),"FT",IF(AND(OR(ISNUMBER(SEARCH("part",AP93)),UPPER(TRIM(AP93))="PT",UPPER(TRIM(AP93))="PTE"),OR($P93="",N($P93)&gt;=PT_MinHours)),"PT","None"))))</f>
        <v/>
      </c>
      <c r="AT93" s="16" t="str">
        <f aca="false">IF(AH93=0,"",IF(AND(AJ93&gt;=3,AM93&lt;=AsOfDate),AS93,IF(AND(AJ93&gt;=2,AL93&lt;=AsOfDate),AR93,AQ93)))</f>
        <v/>
      </c>
      <c r="AU93" s="16" t="str">
        <f aca="false">IF(AH93=0,"",IF(AsOfDate&lt;AI93,-1,12*(YEAR(AsOfDate)-YEAR(AI93))+MONTH(AsOfDate)-MONTH(AI93)-IF(DAY(AsOfDate)&lt;MIN(DAY(AI93),DAY(EOMONTH(AsOfDate,0))),1,0)))</f>
        <v/>
      </c>
      <c r="AV93" s="16" t="str">
        <f aca="false">IF(AH93=0,"",IF(OR(AJ93&lt;2,AL93&gt;AsOfDate),AU93,IF((AL93-1)&lt;AI93,-1,12*(YEAR((AL93-1))-YEAR(AI93))+MONTH((AL93-1))-MONTH(AI93)-IF(DAY((AL93-1))&lt;MIN(DAY(AI93),DAY(EOMONTH((AL93-1),0))),1,0))))</f>
        <v/>
      </c>
      <c r="AW93" s="16" t="str">
        <f aca="false">IF(AH93=0,"",IF(OR(AJ93&lt;3,AM93&gt;AsOfDate),AU93,IF((AM93-1)&lt;AI93,-1,12*(YEAR((AM93-1))-YEAR(AI93))+MONTH((AM93-1))-MONTH(AI93)-IF(DAY((AM93-1))&lt;MIN(DAY(AI93),DAY(EOMONTH((AM93-1),0))),1,0))))</f>
        <v/>
      </c>
      <c r="AX93" s="16" t="str">
        <f aca="false">IF(AH93=0,"",IF(PFYDate&lt;AI93,-1,12*(YEAR(PFYDate)-YEAR(AI93))+MONTH(PFYDate)-MONTH(AI93)-IF(DAY(PFYDate)&lt;MIN(DAY(AI93),DAY(EOMONTH(PFYDate,0))),1,0)))</f>
        <v/>
      </c>
      <c r="AY93" s="16" t="str">
        <f aca="false">IF(AH93=0,"",IF(OR(AJ93&lt;2,AL93&gt;PFYDate),AX93,IF((AL93-1)&lt;AI93,-1,12*(YEAR((AL93-1))-YEAR(AI93))+MONTH((AL93-1))-MONTH(AI93)-IF(DAY((AL93-1))&lt;MIN(DAY(AI93),DAY(EOMONTH((AL93-1),0))),1,0))))</f>
        <v/>
      </c>
      <c r="AZ93" s="16" t="str">
        <f aca="false">IF(AH93=0,"",IF(OR(AJ93&lt;3,AM93&gt;PFYDate),AX93,IF((AM93-1)&lt;AI93,-1,12*(YEAR((AM93-1))-YEAR(AI93))+MONTH((AM93-1))-MONTH(AI93)-IF(DAY((AM93-1))&lt;MIN(DAY(AI93),DAY(EOMONTH((AM93-1),0))),1,0))))</f>
        <v/>
      </c>
      <c r="BA93" s="16" t="str">
        <f aca="false">IF(AH93=0,"",IF(AQ93="FT",IF(AV93&lt;FT_First,0,IF(AV93&lt;FT_Y5,1+INT((AV93-FT_First)/FT_Int1),FT_PreY5+FT_PerYear*INT((AV93-FT_Y5)/12)+FT_AnnivDays+INT(MOD(AV93-FT_Y5,12)/FT_Int2)-IF(EDATE(AI93,FT_Y5)&lt;PolicyDate,FT_AnnivDays-1,0))),IF(AQ93="PT",IF(AV93&lt;PT_First,0,1+INT((AV93-PT_First)/PT_Int)),0))+IF(AND(AJ93&gt;=2,AL93&lt;=AsOfDate),IF(AR93="FT",IF(AW93&lt;FT_First,0,IF(AW93&lt;FT_Y5,1+INT((AW93-FT_First)/FT_Int1),FT_PreY5+FT_PerYear*INT((AW93-FT_Y5)/12)+FT_AnnivDays+INT(MOD(AW93-FT_Y5,12)/FT_Int2)-IF(EDATE(AI93,FT_Y5)&lt;PolicyDate,FT_AnnivDays-1,0))),IF(AR93="PT",IF(AW93&lt;PT_First,0,1+INT((AW93-PT_First)/PT_Int)),0))-IF(AR93="FT",IF(AV93&lt;FT_First,0,IF(AV93&lt;FT_Y5,1+INT((AV93-FT_First)/FT_Int1),FT_PreY5+FT_PerYear*INT((AV93-FT_Y5)/12)+FT_AnnivDays+INT(MOD(AV93-FT_Y5,12)/FT_Int2)-IF(EDATE(AI93,FT_Y5)&lt;PolicyDate,FT_AnnivDays-1,0))),IF(AR93="PT",IF(AV93&lt;PT_First,0,1+INT((AV93-PT_First)/PT_Int)),0)),0)+IF(AND(AJ93&gt;=3,AM93&lt;=AsOfDate),IF(AS93="FT",IF(AU93&lt;FT_First,0,IF(AU93&lt;FT_Y5,1+INT((AU93-FT_First)/FT_Int1),FT_PreY5+FT_PerYear*INT((AU93-FT_Y5)/12)+FT_AnnivDays+INT(MOD(AU93-FT_Y5,12)/FT_Int2)-IF(EDATE(AI93,FT_Y5)&lt;PolicyDate,FT_AnnivDays-1,0))),IF(AS93="PT",IF(AU93&lt;PT_First,0,1+INT((AU93-PT_First)/PT_Int)),0))-IF(AS93="FT",IF(AW93&lt;FT_First,0,IF(AW93&lt;FT_Y5,1+INT((AW93-FT_First)/FT_Int1),FT_PreY5+FT_PerYear*INT((AW93-FT_Y5)/12)+FT_AnnivDays+INT(MOD(AW93-FT_Y5,12)/FT_Int2)-IF(EDATE(AI93,FT_Y5)&lt;PolicyDate,FT_AnnivDays-1,0))),IF(AS93="PT",IF(AW93&lt;PT_First,0,1+INT((AW93-PT_First)/PT_Int)),0)),0))</f>
        <v/>
      </c>
      <c r="BB93" s="16" t="str">
        <f aca="false">IF(AH93=0,"",IF(AQ93="FT",IF(AY93&lt;FT_First,0,IF(AY93&lt;FT_Y5,1+INT((AY93-FT_First)/FT_Int1),FT_PreY5+FT_PerYear*INT((AY93-FT_Y5)/12)+FT_AnnivDays+INT(MOD(AY93-FT_Y5,12)/FT_Int2)-IF(EDATE(AI93,FT_Y5)&lt;PolicyDate,FT_AnnivDays-1,0))),IF(AQ93="PT",IF(AY93&lt;PT_First,0,1+INT((AY93-PT_First)/PT_Int)),0))+IF(AND(AJ93&gt;=2,AL93&lt;=PFYDate),IF(AR93="FT",IF(AZ93&lt;FT_First,0,IF(AZ93&lt;FT_Y5,1+INT((AZ93-FT_First)/FT_Int1),FT_PreY5+FT_PerYear*INT((AZ93-FT_Y5)/12)+FT_AnnivDays+INT(MOD(AZ93-FT_Y5,12)/FT_Int2)-IF(EDATE(AI93,FT_Y5)&lt;PolicyDate,FT_AnnivDays-1,0))),IF(AR93="PT",IF(AZ93&lt;PT_First,0,1+INT((AZ93-PT_First)/PT_Int)),0))-IF(AR93="FT",IF(AY93&lt;FT_First,0,IF(AY93&lt;FT_Y5,1+INT((AY93-FT_First)/FT_Int1),FT_PreY5+FT_PerYear*INT((AY93-FT_Y5)/12)+FT_AnnivDays+INT(MOD(AY93-FT_Y5,12)/FT_Int2)-IF(EDATE(AI93,FT_Y5)&lt;PolicyDate,FT_AnnivDays-1,0))),IF(AR93="PT",IF(AY93&lt;PT_First,0,1+INT((AY93-PT_First)/PT_Int)),0)),0)+IF(AND(AJ93&gt;=3,AM93&lt;=PFYDate),IF(AS93="FT",IF(AX93&lt;FT_First,0,IF(AX93&lt;FT_Y5,1+INT((AX93-FT_First)/FT_Int1),FT_PreY5+FT_PerYear*INT((AX93-FT_Y5)/12)+FT_AnnivDays+INT(MOD(AX93-FT_Y5,12)/FT_Int2)-IF(EDATE(AI93,FT_Y5)&lt;PolicyDate,FT_AnnivDays-1,0))),IF(AS93="PT",IF(AX93&lt;PT_First,0,1+INT((AX93-PT_First)/PT_Int)),0))-IF(AS93="FT",IF(AZ93&lt;FT_First,0,IF(AZ93&lt;FT_Y5,1+INT((AZ93-FT_First)/FT_Int1),FT_PreY5+FT_PerYear*INT((AZ93-FT_Y5)/12)+FT_AnnivDays+INT(MOD(AZ93-FT_Y5,12)/FT_Int2)-IF(EDATE(AI93,FT_Y5)&lt;PolicyDate,FT_AnnivDays-1,0))),IF(AS93="PT",IF(AZ93&lt;PT_First,0,1+INT((AZ93-PT_First)/PT_Int)),0)),0))</f>
        <v/>
      </c>
      <c r="BC93" s="16" t="str">
        <f aca="false">IF(AH93=0,"",IF(AT93="FT",IF(AU93&lt;FT_First,FT_First,IF(AU93&lt;FT_Y5,MIN(FT_Y5,FT_First+FT_Int1*(INT((AU93-FT_First)/FT_Int1)+1)),FT_Y5+12*INT((AU93-FT_Y5)/12)+FT_Int2*(INT(MOD(AU93-FT_Y5,12)/FT_Int2)+1))),IF(AT93="PT",IF(AU93&lt;PT_First,PT_First,PT_First+PT_Int*(INT((AU93-PT_First)/PT_Int)+1)),"")))</f>
        <v/>
      </c>
      <c r="BD93" s="16" t="str">
        <f aca="false">IF(AH93=0,"",IF(NOT(LH_Ready),0,COUNTIFS(INDEX(LH_Data,0,LH_ColFirst),$A93,INDEX(LH_Data,0,LH_ColSur),$B93,INDEX(LH_Data,0,LH_ColCat),BonusCat)))</f>
        <v/>
      </c>
      <c r="BE93" s="16" t="str">
        <f aca="false">IF(AH93=0,"",IF(OR(NOT(LH_Ready),BD93=0),0,SUMPRODUCT(MAX((INDEX(LH_Data,0,LH_ColFirst)=$A93)*(INDEX(LH_Data,0,LH_ColSur)=$B93)*(INDEX(LH_Data,0,LH_ColCat)=BonusCat)*ROW(LH_Data)))))</f>
        <v/>
      </c>
      <c r="BF93" s="16" t="str">
        <f aca="false">IF(AH93=0,"",IF(EOMONTH(AsOfDate,-1)&lt;AI93,-1,12*(YEAR(EOMONTH(AsOfDate,-1))-YEAR(AI93))+MONTH(EOMONTH(AsOfDate,-1))-MONTH(AI93)-IF(DAY(EOMONTH(AsOfDate,-1))&lt;MIN(DAY(AI93),DAY(EOMONTH(EOMONTH(AsOfDate,-1),0))),1,0)))</f>
        <v/>
      </c>
      <c r="BG93" s="16" t="str">
        <f aca="false">IF(AH93=0,"",IF(OR(AJ93&lt;2,AL93&gt;EOMONTH(AsOfDate,-1)),BF93,IF((AL93-1)&lt;AI93,-1,12*(YEAR((AL93-1))-YEAR(AI93))+MONTH((AL93-1))-MONTH(AI93)-IF(DAY((AL93-1))&lt;MIN(DAY(AI93),DAY(EOMONTH((AL93-1),0))),1,0))))</f>
        <v/>
      </c>
      <c r="BH93" s="16" t="str">
        <f aca="false">IF(AH93=0,"",IF(OR(AJ93&lt;3,AM93&gt;EOMONTH(AsOfDate,-1)),BF93,IF((AM93-1)&lt;AI93,-1,12*(YEAR((AM93-1))-YEAR(AI93))+MONTH((AM93-1))-MONTH(AI93)-IF(DAY((AM93-1))&lt;MIN(DAY(AI93),DAY(EOMONTH((AM93-1),0))),1,0))))</f>
        <v/>
      </c>
      <c r="BI93" s="16" t="str">
        <f aca="false">IF(AH93=0,"",IF(AQ93="FT",IF(BG93&lt;FT_First,0,IF(BG93&lt;FT_Y5,1+INT((BG93-FT_First)/FT_Int1),FT_PreY5+FT_PerYear*INT((BG93-FT_Y5)/12)+FT_AnnivDays+INT(MOD(BG93-FT_Y5,12)/FT_Int2)-IF(EDATE(AI93,FT_Y5)&lt;PolicyDate,FT_AnnivDays-1,0))),IF(AQ93="PT",IF(BG93&lt;PT_First,0,1+INT((BG93-PT_First)/PT_Int)),0))+IF(AND(AJ93&gt;=2,AL93&lt;=EOMONTH(AsOfDate,-1)),IF(AR93="FT",IF(BH93&lt;FT_First,0,IF(BH93&lt;FT_Y5,1+INT((BH93-FT_First)/FT_Int1),FT_PreY5+FT_PerYear*INT((BH93-FT_Y5)/12)+FT_AnnivDays+INT(MOD(BH93-FT_Y5,12)/FT_Int2)-IF(EDATE(AI93,FT_Y5)&lt;PolicyDate,FT_AnnivDays-1,0))),IF(AR93="PT",IF(BH93&lt;PT_First,0,1+INT((BH93-PT_First)/PT_Int)),0))-IF(AR93="FT",IF(BG93&lt;FT_First,0,IF(BG93&lt;FT_Y5,1+INT((BG93-FT_First)/FT_Int1),FT_PreY5+FT_PerYear*INT((BG93-FT_Y5)/12)+FT_AnnivDays+INT(MOD(BG93-FT_Y5,12)/FT_Int2)-IF(EDATE(AI93,FT_Y5)&lt;PolicyDate,FT_AnnivDays-1,0))),IF(AR93="PT",IF(BG93&lt;PT_First,0,1+INT((BG93-PT_First)/PT_Int)),0)),0)+IF(AND(AJ93&gt;=3,AM93&lt;=EOMONTH(AsOfDate,-1)),IF(AS93="FT",IF(BF93&lt;FT_First,0,IF(BF93&lt;FT_Y5,1+INT((BF93-FT_First)/FT_Int1),FT_PreY5+FT_PerYear*INT((BF93-FT_Y5)/12)+FT_AnnivDays+INT(MOD(BF93-FT_Y5,12)/FT_Int2)-IF(EDATE(AI93,FT_Y5)&lt;PolicyDate,FT_AnnivDays-1,0))),IF(AS93="PT",IF(BF93&lt;PT_First,0,1+INT((BF93-PT_First)/PT_Int)),0))-IF(AS93="FT",IF(BH93&lt;FT_First,0,IF(BH93&lt;FT_Y5,1+INT((BH93-FT_First)/FT_Int1),FT_PreY5+FT_PerYear*INT((BH93-FT_Y5)/12)+FT_AnnivDays+INT(MOD(BH93-FT_Y5,12)/FT_Int2)-IF(EDATE(AI93,FT_Y5)&lt;PolicyDate,FT_AnnivDays-1,0))),IF(AS93="PT",IF(BH93&lt;PT_First,0,1+INT((BH93-PT_First)/PT_Int)),0)),0))</f>
        <v/>
      </c>
      <c r="BJ93" s="16" t="str">
        <f aca="false">IF(AH93=0,"",IF(AT93="FT",IF(AU93&lt;FT_First,"",IF(AU93&lt;FT_Y5,FT_First+FT_Int1*INT((AU93-FT_First)/FT_Int1),FT_Y5+FT_Int2*INT((AU93-FT_Y5)/FT_Int2))),IF(AT93="PT",IF(AU93&lt;PT_First,"",PT_First+PT_Int*INT((AU93-PT_First)/PT_Int)),"")))</f>
        <v/>
      </c>
      <c r="BK93" s="16" t="str">
        <f aca="false">IF(AH93=0,"",IF((SchemeStart-1)&lt;AI93,-1,12*(YEAR((SchemeStart-1))-YEAR(AI93))+MONTH((SchemeStart-1))-MONTH(AI93)-IF(DAY((SchemeStart-1))&lt;MIN(DAY(AI93),DAY(EOMONTH((SchemeStart-1),0))),1,0)))</f>
        <v/>
      </c>
      <c r="BL93" s="16" t="str">
        <f aca="false">IF(AH93=0,"",IF(OR(AJ93&lt;2,AL93&gt;(SchemeStart-1)),BK93,IF((AL93-1)&lt;AI93,-1,12*(YEAR((AL93-1))-YEAR(AI93))+MONTH((AL93-1))-MONTH(AI93)-IF(DAY((AL93-1))&lt;MIN(DAY(AI93),DAY(EOMONTH((AL93-1),0))),1,0))))</f>
        <v/>
      </c>
      <c r="BM93" s="16" t="str">
        <f aca="false">IF(AH93=0,"",IF(OR(AJ93&lt;3,AM93&gt;(SchemeStart-1)),BK93,IF((AM93-1)&lt;AI93,-1,12*(YEAR((AM93-1))-YEAR(AI93))+MONTH((AM93-1))-MONTH(AI93)-IF(DAY((AM93-1))&lt;MIN(DAY(AI93),DAY(EOMONTH((AM93-1),0))),1,0))))</f>
        <v/>
      </c>
      <c r="BN93" s="16" t="str">
        <f aca="false">IF(AH93=0,"",IF(AQ93="FT",IF(BL93&lt;FT_First,0,IF(BL93&lt;FT_Y5,1+INT((BL93-FT_First)/FT_Int1),FT_PreY5+FT_PerYear*INT((BL93-FT_Y5)/12)+FT_AnnivDays+INT(MOD(BL93-FT_Y5,12)/FT_Int2)-IF(EDATE(AI93,FT_Y5)&lt;PolicyDate,FT_AnnivDays-1,0))),IF(AQ93="PT",IF(BL93&lt;PT_First,0,1+INT((BL93-PT_First)/PT_Int)),0))+IF(AND(AJ93&gt;=2,AL93&lt;=(SchemeStart-1)),IF(AR93="FT",IF(BM93&lt;FT_First,0,IF(BM93&lt;FT_Y5,1+INT((BM93-FT_First)/FT_Int1),FT_PreY5+FT_PerYear*INT((BM93-FT_Y5)/12)+FT_AnnivDays+INT(MOD(BM93-FT_Y5,12)/FT_Int2)-IF(EDATE(AI93,FT_Y5)&lt;PolicyDate,FT_AnnivDays-1,0))),IF(AR93="PT",IF(BM93&lt;PT_First,0,1+INT((BM93-PT_First)/PT_Int)),0))-IF(AR93="FT",IF(BL93&lt;FT_First,0,IF(BL93&lt;FT_Y5,1+INT((BL93-FT_First)/FT_Int1),FT_PreY5+FT_PerYear*INT((BL93-FT_Y5)/12)+FT_AnnivDays+INT(MOD(BL93-FT_Y5,12)/FT_Int2)-IF(EDATE(AI93,FT_Y5)&lt;PolicyDate,FT_AnnivDays-1,0))),IF(AR93="PT",IF(BL93&lt;PT_First,0,1+INT((BL93-PT_First)/PT_Int)),0)),0)+IF(AND(AJ93&gt;=3,AM93&lt;=(SchemeStart-1)),IF(AS93="FT",IF(BK93&lt;FT_First,0,IF(BK93&lt;FT_Y5,1+INT((BK93-FT_First)/FT_Int1),FT_PreY5+FT_PerYear*INT((BK93-FT_Y5)/12)+FT_AnnivDays+INT(MOD(BK93-FT_Y5,12)/FT_Int2)-IF(EDATE(AI93,FT_Y5)&lt;PolicyDate,FT_AnnivDays-1,0))),IF(AS93="PT",IF(BK93&lt;PT_First,0,1+INT((BK93-PT_First)/PT_Int)),0))-IF(AS93="FT",IF(BM93&lt;FT_First,0,IF(BM93&lt;FT_Y5,1+INT((BM93-FT_First)/FT_Int1),FT_PreY5+FT_PerYear*INT((BM93-FT_Y5)/12)+FT_AnnivDays+INT(MOD(BM93-FT_Y5,12)/FT_Int2)-IF(EDATE(AI93,FT_Y5)&lt;PolicyDate,FT_AnnivDays-1,0))),IF(AS93="PT",IF(BM93&lt;PT_First,0,1+INT((BM93-PT_First)/PT_Int)),0)),0))</f>
        <v/>
      </c>
      <c r="BO93" s="0" t="str">
        <f aca="false">IF(LEN($A93&amp;$B93)=0,"",$A93&amp;" "&amp;$B93)</f>
        <v/>
      </c>
    </row>
    <row r="94" customFormat="false" ht="15" hidden="false" customHeight="false" outlineLevel="0" collapsed="false">
      <c r="A94" s="12"/>
      <c r="B94" s="12"/>
      <c r="C94" s="12"/>
      <c r="D94" s="13"/>
      <c r="E94" s="14" t="str">
        <f aca="false">IF(OR(AH94=0,$D94=""),"",DATE(YEAR(AsOfDate)+IF(DATE(YEAR(AsOfDate),MONTH($D94),DAY($D94))&lt;=AsOfDate,1,0),MONTH($D94),DAY($D94)))</f>
        <v/>
      </c>
      <c r="F94" s="13"/>
      <c r="G94" s="13"/>
      <c r="H94" s="13"/>
      <c r="I94" s="13"/>
      <c r="J94" s="13"/>
      <c r="K94" s="14" t="str">
        <f aca="false">IF(AH94=0,"",DATE(YEAR(AsOfDate)+IF(DATE(YEAR(AsOfDate),MONTH(AI94),DAY(AI94))&lt;=AsOfDate,1,0),MONTH(AI94),DAY(AI94)))</f>
        <v/>
      </c>
      <c r="L94" s="15" t="str">
        <f aca="false">IF(AH94=0,"",ROUND((AsOfDate-AI94)/365.25,1))</f>
        <v/>
      </c>
      <c r="M94" s="16" t="str">
        <f aca="false">IF(AH94=0,"",IF(AsOfDate&lt;AI94,"-",DATEDIF(AI94,AsOfDate,"y")&amp;"y "&amp;DATEDIF(AI94,AsOfDate,"ym")&amp;"m "&amp;DATEDIF(AI94,AsOfDate,"md")&amp;"d"))</f>
        <v/>
      </c>
      <c r="N94" s="17" t="str">
        <f aca="false">IF(AH94=0,"",O94*HoursPerDay)</f>
        <v/>
      </c>
      <c r="O94" s="17" t="str">
        <f aca="false">IF(AH94=0,"",MAX(0,BA94-BN94))</f>
        <v/>
      </c>
      <c r="P94" s="18"/>
      <c r="Q94" s="16" t="str">
        <f aca="false">IF(AH94=0,"",IF(AJ94&lt;2,"",AN94&amp;" to "&amp;AO94&amp;" on "&amp;TEXT(AL94,"dd/mm/yyyy")&amp;IF(AL94&gt;AsOfDate," (future)",IF(AQ94=AR94,"",IF(AR94="None"," - STOPPED accruing",IF(AQ94="None"," - commencement for Bonus Leave"," - pathway changed"))))&amp;IF(AJ94&lt;3,"","; "&amp;AO94&amp;" to "&amp;AP94&amp;" on "&amp;TEXT(AM94,"dd/mm/yyyy")&amp;IF(AM94&gt;AsOfDate," (future)",IF(AR94=AS94,"",IF(AS94="None"," - STOPPED accruing",IF(AR94="None"," - commencement for Bonus Leave"," - pathway changed")))))))</f>
        <v/>
      </c>
      <c r="R94" s="16" t="str">
        <f aca="false">IF(AH94=0,"",IF(AT94="None",IF(O94&gt;0,"No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IF(AH94=0,"",IF(AT94="None","",EDATE(AI94,BC94)))</f>
        <v/>
      </c>
      <c r="T94" s="17" t="str">
        <f aca="false">IF(AH94=0,"",IF(NOT(LH_Ready),"",IF(AI94&gt;PFYDate,0,IF(LH_ColPeriod=0,W94-U94+V94,SUMIFS(INDEX(LH_Data,0,LH_ColAcc),INDEX(LH_Data,0,LH_ColFirst),$A94,INDEX(LH_Data,0,LH_ColSur),$B94,INDEX(LH_Data,0,LH_ColCat),BonusCat,INDEX(LH_Data,0,LH_ColPeriod),LH_OpenLabel)*UnitFactor))))</f>
        <v/>
      </c>
      <c r="U94" s="17" t="str">
        <f aca="false">IF(AH94=0,"",IF(NOT(LH_Ready),"",SUMIFS(INDEX(LH_Data,0,LH_ColAcc),INDEX(LH_Data,0,LH_ColFirst),$A94,INDEX(LH_Data,0,LH_ColSur),$B94,INDEX(LH_Data,0,LH_ColCat),BonusCat,INDEX(LH_Data,0,LH_ColStart),"&gt;="&amp;AI94)*UnitFactor))</f>
        <v/>
      </c>
      <c r="V94" s="17" t="str">
        <f aca="false">IF(AH94=0,"",IF(NOT(LH_Ready),"",SUMIFS(INDEX(LH_Data,0,LH_ColTaken),INDEX(LH_Data,0,LH_ColFirst),$A94,INDEX(LH_Data,0,LH_ColSur),$B94,INDEX(LH_Data,0,LH_ColCat),BonusCat,INDEX(LH_Data,0,LH_ColStart),"&gt;="&amp;AI94)*UnitFactor))</f>
        <v/>
      </c>
      <c r="W94" s="17" t="str">
        <f aca="false">IF(AH94=0,"",IF(NOT(LH_Ready),"",IF(BE94=0,0,INDEX(INDEX(LH_Data,0,LH_ColClose),BE94-1)*UnitFactor)))</f>
        <v/>
      </c>
      <c r="X94" s="17" t="str">
        <f aca="false">IF(AH94=0,"",(MAX(0,BA94-BN94)-MAX(0,BB94-BN94))*HoursPerDay)</f>
        <v/>
      </c>
      <c r="Y94" s="17" t="str">
        <f aca="false">IF(AH94=0,"",IF(NOT(LH_Ready),"",IF(BD94=0,N94,IF(PFYDate&lt;$F94,N94-N(T94)-N(U94),X94-N(U94)))))</f>
        <v/>
      </c>
      <c r="Z94" s="16" t="str">
        <f aca="false">IF(OR(AH94=0,Y94=""),"",IF(Y94&gt;0,"Yes","No"))</f>
        <v/>
      </c>
      <c r="AA94" s="16" t="str">
        <f aca="false">IF(AH94=0,IF(LEN($A94&amp;$B94)=0,"","FIX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month")&amp;IF(BD94=0,";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EH)",""),IF(AT94="None",R94,"Not yet - first day on "&amp;TEXT(S94,"dd/mm/yyyy")))))))))</f>
        <v/>
      </c>
      <c r="AB94" s="17" t="str">
        <f aca="false">IF(OR(AH94=0,T94=""),"",MAX(0,BB94-BN94)*HoursPerDay-T94)</f>
        <v/>
      </c>
      <c r="AC94" s="16" t="str">
        <f aca="false">IF(AH94=0,"",BD94)</f>
        <v/>
      </c>
      <c r="AD94" s="16" t="str">
        <f aca="false">IF(AH94=0,"",TRIM(IF(OR(ISTEXT($F94),ISTEXT($H94),ISTEXT($I94),ISTEXT($G94),ISTEXT($J94),ISTEXT($D94)),"A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J94&gt;=1,IF(AJ94&gt;=3,AP94,IF(AJ94=2,AO94,AN94))&lt;&gt;IF($C94="","",IF(OR(ISNUMBER(SEARCH("full",$C94)),UPPER(TRIM($C94))="FT",UPPER(TRIM($C94))="FTE"),"Full-Time",IF(OR(ISNUMBER(SEARCH("part",$C94)),UPPER(TRIM($C94))="PT",UPPER(TRIM($C94))="PTE"),"Part-Time",IF(OR(ISNUMBER(SEARCH("cas",$C94)),UPPER(TRIM($C94))="CAS"),"Casual","Unknown"))))),"EmploymentType does not match latest start date ("&amp;IF(AJ94&gt;=3,AP94,IF(AJ94=2,AO94,AN94))&amp;"). ","")&amp;IF(AND(AJ94&gt;=1,AK94&lt;&gt;$F94),"Earliest type date should equal StartDate. ","")&amp;IF(AND(AJ94&gt;=2,AK94=AL94),"Two types start on the same date. ","")&amp;IF(AND(OR(ISNUMBER(SEARCH("part",$C94)),UPPER(TRIM($C94))="PT",UPPER(TRIM($C94))="PTE"),$P94=""),"Part-time: enter PT Hrs/Week (blank = 24+). ","")))</f>
        <v/>
      </c>
      <c r="AE94" s="17" t="str">
        <f aca="false">IF(AH94=0,"",O94-MAX(0,BI94-BN94))</f>
        <v/>
      </c>
      <c r="AF94" s="14" t="str">
        <f aca="false">IF(OR(AH94=0,AE94="",N(AE94)=0,BJ94=""),"",EDATE(AI94,BJ94))</f>
        <v/>
      </c>
      <c r="AG94" s="12"/>
      <c r="AH94" s="16" t="n">
        <f aca="false">IF(OR(LEN($A94&amp;$B94)=0,$F94=""),0,1)</f>
        <v>0</v>
      </c>
      <c r="AI94" s="14" t="str">
        <f aca="false">IF(AH94=0,"",IF($J94&lt;&gt;"",$J94,IF(OR(CasualCounts="Yes",COUNT($G94:$I94)=0,COUNT($H94:$I94)=0),$F94,MIN($H94:$I94))))</f>
        <v/>
      </c>
      <c r="AJ94" s="16" t="str">
        <f aca="false">IF(AH94=0,"",COUNT($G94:$I94))</f>
        <v/>
      </c>
      <c r="AK94" s="14" t="str">
        <f aca="false">IF(AH94=0,"",IFERROR(SMALL($G94:$I94,1),""))</f>
        <v/>
      </c>
      <c r="AL94" s="14" t="str">
        <f aca="false">IF(AH94=0,"",IFERROR(SMALL($G94:$I94,2),""))</f>
        <v/>
      </c>
      <c r="AM94" s="14" t="str">
        <f aca="false">IF(AH94=0,"",IFERROR(SMALL($G94:$I94,3),""))</f>
        <v/>
      </c>
      <c r="AN94" s="16" t="str">
        <f aca="false">IF(AH94=0,"",IF(AK94="","",IF(AK94=$H94,"Part-Time",IF(AK94=$I94,"Full-Time","Casual"))))</f>
        <v/>
      </c>
      <c r="AO94" s="16" t="str">
        <f aca="false">IF(AH94=0,"",IF(AL94="","",IF(AL94=$H94,"Part-Time",IF(AL94=$I94,"Full-Time","Casual"))))</f>
        <v/>
      </c>
      <c r="AP94" s="16" t="str">
        <f aca="false">IF(AH94=0,"",IF(AM94="","",IF(AM94=$H94,"Part-Time",IF(AM94=$I94,"Full-Time","Casual"))))</f>
        <v/>
      </c>
      <c r="AQ94" s="16" t="str">
        <f aca="false">IF(AH94=0,"",IF(AJ94=0,IF(OR(ISNUMBER(SEARCH("full",$C94)),UPPER(TRIM($C94))="FT",UPPER(TRIM($C94))="FTE"),"FT",IF(AND(OR(ISNUMBER(SEARCH("part",$C94)),UPPER(TRIM($C94))="PT",UPPER(TRIM($C94))="PTE"),OR($P94="",N($P94)&gt;=PT_MinHours)),"PT","None")),IF(OR(ISNUMBER(SEARCH("full",AN94)),UPPER(TRIM(AN94))="FT",UPPER(TRIM(AN94))="FTE"),"FT",IF(AND(OR(ISNUMBER(SEARCH("part",AN94)),UPPER(TRIM(AN94))="PT",UPPER(TRIM(AN94))="PTE"),OR($P94="",N($P94)&gt;=PT_MinHours)),"PT","None"))))</f>
        <v/>
      </c>
      <c r="AR94" s="16" t="str">
        <f aca="false">IF(AH94=0,"",IF(AJ94&lt;2,"",IF(OR(ISNUMBER(SEARCH("full",AO94)),UPPER(TRIM(AO94))="FT",UPPER(TRIM(AO94))="FTE"),"FT",IF(AND(OR(ISNUMBER(SEARCH("part",AO94)),UPPER(TRIM(AO94))="PT",UPPER(TRIM(AO94))="PTE"),OR($P94="",N($P94)&gt;=PT_MinHours)),"PT","None"))))</f>
        <v/>
      </c>
      <c r="AS94" s="16" t="str">
        <f aca="false">IF(AH94=0,"",IF(AJ94&lt;3,"",IF(OR(ISNUMBER(SEARCH("full",AP94)),UPPER(TRIM(AP94))="FT",UPPER(TRIM(AP94))="FTE"),"FT",IF(AND(OR(ISNUMBER(SEARCH("part",AP94)),UPPER(TRIM(AP94))="PT",UPPER(TRIM(AP94))="PTE"),OR($P94="",N($P94)&gt;=PT_MinHours)),"PT","None"))))</f>
        <v/>
      </c>
      <c r="AT94" s="16" t="str">
        <f aca="false">IF(AH94=0,"",IF(AND(AJ94&gt;=3,AM94&lt;=AsOfDate),AS94,IF(AND(AJ94&gt;=2,AL94&lt;=AsOfDate),AR94,AQ94)))</f>
        <v/>
      </c>
      <c r="AU94" s="16" t="str">
        <f aca="false">IF(AH94=0,"",IF(AsOfDate&lt;AI94,-1,12*(YEAR(AsOfDate)-YEAR(AI94))+MONTH(AsOfDate)-MONTH(AI94)-IF(DAY(AsOfDate)&lt;MIN(DAY(AI94),DAY(EOMONTH(AsOfDate,0))),1,0)))</f>
        <v/>
      </c>
      <c r="AV94" s="16" t="str">
        <f aca="false">IF(AH94=0,"",IF(OR(AJ94&lt;2,AL94&gt;AsOfDate),AU94,IF((AL94-1)&lt;AI94,-1,12*(YEAR((AL94-1))-YEAR(AI94))+MONTH((AL94-1))-MONTH(AI94)-IF(DAY((AL94-1))&lt;MIN(DAY(AI94),DAY(EOMONTH((AL94-1),0))),1,0))))</f>
        <v/>
      </c>
      <c r="AW94" s="16" t="str">
        <f aca="false">IF(AH94=0,"",IF(OR(AJ94&lt;3,AM94&gt;AsOfDate),AU94,IF((AM94-1)&lt;AI94,-1,12*(YEAR((AM94-1))-YEAR(AI94))+MONTH((AM94-1))-MONTH(AI94)-IF(DAY((AM94-1))&lt;MIN(DAY(AI94),DAY(EOMONTH((AM94-1),0))),1,0))))</f>
        <v/>
      </c>
      <c r="AX94" s="16" t="str">
        <f aca="false">IF(AH94=0,"",IF(PFYDate&lt;AI94,-1,12*(YEAR(PFYDate)-YEAR(AI94))+MONTH(PFYDate)-MONTH(AI94)-IF(DAY(PFYDate)&lt;MIN(DAY(AI94),DAY(EOMONTH(PFYDate,0))),1,0)))</f>
        <v/>
      </c>
      <c r="AY94" s="16" t="str">
        <f aca="false">IF(AH94=0,"",IF(OR(AJ94&lt;2,AL94&gt;PFYDate),AX94,IF((AL94-1)&lt;AI94,-1,12*(YEAR((AL94-1))-YEAR(AI94))+MONTH((AL94-1))-MONTH(AI94)-IF(DAY((AL94-1))&lt;MIN(DAY(AI94),DAY(EOMONTH((AL94-1),0))),1,0))))</f>
        <v/>
      </c>
      <c r="AZ94" s="16" t="str">
        <f aca="false">IF(AH94=0,"",IF(OR(AJ94&lt;3,AM94&gt;PFYDate),AX94,IF((AM94-1)&lt;AI94,-1,12*(YEAR((AM94-1))-YEAR(AI94))+MONTH((AM94-1))-MONTH(AI94)-IF(DAY((AM94-1))&lt;MIN(DAY(AI94),DAY(EOMONTH((AM94-1),0))),1,0))))</f>
        <v/>
      </c>
      <c r="BA94" s="16" t="str">
        <f aca="false">IF(AH94=0,"",IF(AQ94="FT",IF(AV94&lt;FT_First,0,IF(AV94&lt;FT_Y5,1+INT((AV94-FT_First)/FT_Int1),FT_PreY5+FT_PerYear*INT((AV94-FT_Y5)/12)+FT_AnnivDays+INT(MOD(AV94-FT_Y5,12)/FT_Int2)-IF(EDATE(AI94,FT_Y5)&lt;PolicyDate,FT_AnnivDays-1,0))),IF(AQ94="PT",IF(AV94&lt;PT_First,0,1+INT((AV94-PT_First)/PT_Int)),0))+IF(AND(AJ94&gt;=2,AL94&lt;=AsOfDate),IF(AR94="FT",IF(AW94&lt;FT_First,0,IF(AW94&lt;FT_Y5,1+INT((AW94-FT_First)/FT_Int1),FT_PreY5+FT_PerYear*INT((AW94-FT_Y5)/12)+FT_AnnivDays+INT(MOD(AW94-FT_Y5,12)/FT_Int2)-IF(EDATE(AI94,FT_Y5)&lt;PolicyDate,FT_AnnivDays-1,0))),IF(AR94="PT",IF(AW94&lt;PT_First,0,1+INT((AW94-PT_First)/PT_Int)),0))-IF(AR94="FT",IF(AV94&lt;FT_First,0,IF(AV94&lt;FT_Y5,1+INT((AV94-FT_First)/FT_Int1),FT_PreY5+FT_PerYear*INT((AV94-FT_Y5)/12)+FT_AnnivDays+INT(MOD(AV94-FT_Y5,12)/FT_Int2)-IF(EDATE(AI94,FT_Y5)&lt;PolicyDate,FT_AnnivDays-1,0))),IF(AR94="PT",IF(AV94&lt;PT_First,0,1+INT((AV94-PT_First)/PT_Int)),0)),0)+IF(AND(AJ94&gt;=3,AM94&lt;=AsOfDate),IF(AS94="FT",IF(AU94&lt;FT_First,0,IF(AU94&lt;FT_Y5,1+INT((AU94-FT_First)/FT_Int1),FT_PreY5+FT_PerYear*INT((AU94-FT_Y5)/12)+FT_AnnivDays+INT(MOD(AU94-FT_Y5,12)/FT_Int2)-IF(EDATE(AI94,FT_Y5)&lt;PolicyDate,FT_AnnivDays-1,0))),IF(AS94="PT",IF(AU94&lt;PT_First,0,1+INT((AU94-PT_First)/PT_Int)),0))-IF(AS94="FT",IF(AW94&lt;FT_First,0,IF(AW94&lt;FT_Y5,1+INT((AW94-FT_First)/FT_Int1),FT_PreY5+FT_PerYear*INT((AW94-FT_Y5)/12)+FT_AnnivDays+INT(MOD(AW94-FT_Y5,12)/FT_Int2)-IF(EDATE(AI94,FT_Y5)&lt;PolicyDate,FT_AnnivDays-1,0))),IF(AS94="PT",IF(AW94&lt;PT_First,0,1+INT((AW94-PT_First)/PT_Int)),0)),0))</f>
        <v/>
      </c>
      <c r="BB94" s="16" t="str">
        <f aca="false">IF(AH94=0,"",IF(AQ94="FT",IF(AY94&lt;FT_First,0,IF(AY94&lt;FT_Y5,1+INT((AY94-FT_First)/FT_Int1),FT_PreY5+FT_PerYear*INT((AY94-FT_Y5)/12)+FT_AnnivDays+INT(MOD(AY94-FT_Y5,12)/FT_Int2)-IF(EDATE(AI94,FT_Y5)&lt;PolicyDate,FT_AnnivDays-1,0))),IF(AQ94="PT",IF(AY94&lt;PT_First,0,1+INT((AY94-PT_First)/PT_Int)),0))+IF(AND(AJ94&gt;=2,AL94&lt;=PFYDate),IF(AR94="FT",IF(AZ94&lt;FT_First,0,IF(AZ94&lt;FT_Y5,1+INT((AZ94-FT_First)/FT_Int1),FT_PreY5+FT_PerYear*INT((AZ94-FT_Y5)/12)+FT_AnnivDays+INT(MOD(AZ94-FT_Y5,12)/FT_Int2)-IF(EDATE(AI94,FT_Y5)&lt;PolicyDate,FT_AnnivDays-1,0))),IF(AR94="PT",IF(AZ94&lt;PT_First,0,1+INT((AZ94-PT_First)/PT_Int)),0))-IF(AR94="FT",IF(AY94&lt;FT_First,0,IF(AY94&lt;FT_Y5,1+INT((AY94-FT_First)/FT_Int1),FT_PreY5+FT_PerYear*INT((AY94-FT_Y5)/12)+FT_AnnivDays+INT(MOD(AY94-FT_Y5,12)/FT_Int2)-IF(EDATE(AI94,FT_Y5)&lt;PolicyDate,FT_AnnivDays-1,0))),IF(AR94="PT",IF(AY94&lt;PT_First,0,1+INT((AY94-PT_First)/PT_Int)),0)),0)+IF(AND(AJ94&gt;=3,AM94&lt;=PFYDate),IF(AS94="FT",IF(AX94&lt;FT_First,0,IF(AX94&lt;FT_Y5,1+INT((AX94-FT_First)/FT_Int1),FT_PreY5+FT_PerYear*INT((AX94-FT_Y5)/12)+FT_AnnivDays+INT(MOD(AX94-FT_Y5,12)/FT_Int2)-IF(EDATE(AI94,FT_Y5)&lt;PolicyDate,FT_AnnivDays-1,0))),IF(AS94="PT",IF(AX94&lt;PT_First,0,1+INT((AX94-PT_First)/PT_Int)),0))-IF(AS94="FT",IF(AZ94&lt;FT_First,0,IF(AZ94&lt;FT_Y5,1+INT((AZ94-FT_First)/FT_Int1),FT_PreY5+FT_PerYear*INT((AZ94-FT_Y5)/12)+FT_AnnivDays+INT(MOD(AZ94-FT_Y5,12)/FT_Int2)-IF(EDATE(AI94,FT_Y5)&lt;PolicyDate,FT_AnnivDays-1,0))),IF(AS94="PT",IF(AZ94&lt;PT_First,0,1+INT((AZ94-PT_First)/PT_Int)),0)),0))</f>
        <v/>
      </c>
      <c r="BC94" s="16" t="str">
        <f aca="false">IF(AH94=0,"",IF(AT94="FT",IF(AU94&lt;FT_First,FT_First,IF(AU94&lt;FT_Y5,MIN(FT_Y5,FT_First+FT_Int1*(INT((AU94-FT_First)/FT_Int1)+1)),FT_Y5+12*INT((AU94-FT_Y5)/12)+FT_Int2*(INT(MOD(AU94-FT_Y5,12)/FT_Int2)+1))),IF(AT94="PT",IF(AU94&lt;PT_First,PT_First,PT_First+PT_Int*(INT((AU94-PT_First)/PT_Int)+1)),"")))</f>
        <v/>
      </c>
      <c r="BD94" s="16" t="str">
        <f aca="false">IF(AH94=0,"",IF(NOT(LH_Ready),0,COUNTIFS(INDEX(LH_Data,0,LH_ColFirst),$A94,INDEX(LH_Data,0,LH_ColSur),$B94,INDEX(LH_Data,0,LH_ColCat),BonusCat)))</f>
        <v/>
      </c>
      <c r="BE94" s="16" t="str">
        <f aca="false">IF(AH94=0,"",IF(OR(NOT(LH_Ready),BD94=0),0,SUMPRODUCT(MAX((INDEX(LH_Data,0,LH_ColFirst)=$A94)*(INDEX(LH_Data,0,LH_ColSur)=$B94)*(INDEX(LH_Data,0,LH_ColCat)=BonusCat)*ROW(LH_Data)))))</f>
        <v/>
      </c>
      <c r="BF94" s="16" t="str">
        <f aca="false">IF(AH94=0,"",IF(EOMONTH(AsOfDate,-1)&lt;AI94,-1,12*(YEAR(EOMONTH(AsOfDate,-1))-YEAR(AI94))+MONTH(EOMONTH(AsOfDate,-1))-MONTH(AI94)-IF(DAY(EOMONTH(AsOfDate,-1))&lt;MIN(DAY(AI94),DAY(EOMONTH(EOMONTH(AsOfDate,-1),0))),1,0)))</f>
        <v/>
      </c>
      <c r="BG94" s="16" t="str">
        <f aca="false">IF(AH94=0,"",IF(OR(AJ94&lt;2,AL94&gt;EOMONTH(AsOfDate,-1)),BF94,IF((AL94-1)&lt;AI94,-1,12*(YEAR((AL94-1))-YEAR(AI94))+MONTH((AL94-1))-MONTH(AI94)-IF(DAY((AL94-1))&lt;MIN(DAY(AI94),DAY(EOMONTH((AL94-1),0))),1,0))))</f>
        <v/>
      </c>
      <c r="BH94" s="16" t="str">
        <f aca="false">IF(AH94=0,"",IF(OR(AJ94&lt;3,AM94&gt;EOMONTH(AsOfDate,-1)),BF94,IF((AM94-1)&lt;AI94,-1,12*(YEAR((AM94-1))-YEAR(AI94))+MONTH((AM94-1))-MONTH(AI94)-IF(DAY((AM94-1))&lt;MIN(DAY(AI94),DAY(EOMONTH((AM94-1),0))),1,0))))</f>
        <v/>
      </c>
      <c r="BI94" s="16" t="str">
        <f aca="false">IF(AH94=0,"",IF(AQ94="FT",IF(BG94&lt;FT_First,0,IF(BG94&lt;FT_Y5,1+INT((BG94-FT_First)/FT_Int1),FT_PreY5+FT_PerYear*INT((BG94-FT_Y5)/12)+FT_AnnivDays+INT(MOD(BG94-FT_Y5,12)/FT_Int2)-IF(EDATE(AI94,FT_Y5)&lt;PolicyDate,FT_AnnivDays-1,0))),IF(AQ94="PT",IF(BG94&lt;PT_First,0,1+INT((BG94-PT_First)/PT_Int)),0))+IF(AND(AJ94&gt;=2,AL94&lt;=EOMONTH(AsOfDate,-1)),IF(AR94="FT",IF(BH94&lt;FT_First,0,IF(BH94&lt;FT_Y5,1+INT((BH94-FT_First)/FT_Int1),FT_PreY5+FT_PerYear*INT((BH94-FT_Y5)/12)+FT_AnnivDays+INT(MOD(BH94-FT_Y5,12)/FT_Int2)-IF(EDATE(AI94,FT_Y5)&lt;PolicyDate,FT_AnnivDays-1,0))),IF(AR94="PT",IF(BH94&lt;PT_First,0,1+INT((BH94-PT_First)/PT_Int)),0))-IF(AR94="FT",IF(BG94&lt;FT_First,0,IF(BG94&lt;FT_Y5,1+INT((BG94-FT_First)/FT_Int1),FT_PreY5+FT_PerYear*INT((BG94-FT_Y5)/12)+FT_AnnivDays+INT(MOD(BG94-FT_Y5,12)/FT_Int2)-IF(EDATE(AI94,FT_Y5)&lt;PolicyDate,FT_AnnivDays-1,0))),IF(AR94="PT",IF(BG94&lt;PT_First,0,1+INT((BG94-PT_First)/PT_Int)),0)),0)+IF(AND(AJ94&gt;=3,AM94&lt;=EOMONTH(AsOfDate,-1)),IF(AS94="FT",IF(BF94&lt;FT_First,0,IF(BF94&lt;FT_Y5,1+INT((BF94-FT_First)/FT_Int1),FT_PreY5+FT_PerYear*INT((BF94-FT_Y5)/12)+FT_AnnivDays+INT(MOD(BF94-FT_Y5,12)/FT_Int2)-IF(EDATE(AI94,FT_Y5)&lt;PolicyDate,FT_AnnivDays-1,0))),IF(AS94="PT",IF(BF94&lt;PT_First,0,1+INT((BF94-PT_First)/PT_Int)),0))-IF(AS94="FT",IF(BH94&lt;FT_First,0,IF(BH94&lt;FT_Y5,1+INT((BH94-FT_First)/FT_Int1),FT_PreY5+FT_PerYear*INT((BH94-FT_Y5)/12)+FT_AnnivDays+INT(MOD(BH94-FT_Y5,12)/FT_Int2)-IF(EDATE(AI94,FT_Y5)&lt;PolicyDate,FT_AnnivDays-1,0))),IF(AS94="PT",IF(BH94&lt;PT_First,0,1+INT((BH94-PT_First)/PT_Int)),0)),0))</f>
        <v/>
      </c>
      <c r="BJ94" s="16" t="str">
        <f aca="false">IF(AH94=0,"",IF(AT94="FT",IF(AU94&lt;FT_First,"",IF(AU94&lt;FT_Y5,FT_First+FT_Int1*INT((AU94-FT_First)/FT_Int1),FT_Y5+FT_Int2*INT((AU94-FT_Y5)/FT_Int2))),IF(AT94="PT",IF(AU94&lt;PT_First,"",PT_First+PT_Int*INT((AU94-PT_First)/PT_Int)),"")))</f>
        <v/>
      </c>
      <c r="BK94" s="16" t="str">
        <f aca="false">IF(AH94=0,"",IF((SchemeStart-1)&lt;AI94,-1,12*(YEAR((SchemeStart-1))-YEAR(AI94))+MONTH((SchemeStart-1))-MONTH(AI94)-IF(DAY((SchemeStart-1))&lt;MIN(DAY(AI94),DAY(EOMONTH((SchemeStart-1),0))),1,0)))</f>
        <v/>
      </c>
      <c r="BL94" s="16" t="str">
        <f aca="false">IF(AH94=0,"",IF(OR(AJ94&lt;2,AL94&gt;(SchemeStart-1)),BK94,IF((AL94-1)&lt;AI94,-1,12*(YEAR((AL94-1))-YEAR(AI94))+MONTH((AL94-1))-MONTH(AI94)-IF(DAY((AL94-1))&lt;MIN(DAY(AI94),DAY(EOMONTH((AL94-1),0))),1,0))))</f>
        <v/>
      </c>
      <c r="BM94" s="16" t="str">
        <f aca="false">IF(AH94=0,"",IF(OR(AJ94&lt;3,AM94&gt;(SchemeStart-1)),BK94,IF((AM94-1)&lt;AI94,-1,12*(YEAR((AM94-1))-YEAR(AI94))+MONTH((AM94-1))-MONTH(AI94)-IF(DAY((AM94-1))&lt;MIN(DAY(AI94),DAY(EOMONTH((AM94-1),0))),1,0))))</f>
        <v/>
      </c>
      <c r="BN94" s="16" t="str">
        <f aca="false">IF(AH94=0,"",IF(AQ94="FT",IF(BL94&lt;FT_First,0,IF(BL94&lt;FT_Y5,1+INT((BL94-FT_First)/FT_Int1),FT_PreY5+FT_PerYear*INT((BL94-FT_Y5)/12)+FT_AnnivDays+INT(MOD(BL94-FT_Y5,12)/FT_Int2)-IF(EDATE(AI94,FT_Y5)&lt;PolicyDate,FT_AnnivDays-1,0))),IF(AQ94="PT",IF(BL94&lt;PT_First,0,1+INT((BL94-PT_First)/PT_Int)),0))+IF(AND(AJ94&gt;=2,AL94&lt;=(SchemeStart-1)),IF(AR94="FT",IF(BM94&lt;FT_First,0,IF(BM94&lt;FT_Y5,1+INT((BM94-FT_First)/FT_Int1),FT_PreY5+FT_PerYear*INT((BM94-FT_Y5)/12)+FT_AnnivDays+INT(MOD(BM94-FT_Y5,12)/FT_Int2)-IF(EDATE(AI94,FT_Y5)&lt;PolicyDate,FT_AnnivDays-1,0))),IF(AR94="PT",IF(BM94&lt;PT_First,0,1+INT((BM94-PT_First)/PT_Int)),0))-IF(AR94="FT",IF(BL94&lt;FT_First,0,IF(BL94&lt;FT_Y5,1+INT((BL94-FT_First)/FT_Int1),FT_PreY5+FT_PerYear*INT((BL94-FT_Y5)/12)+FT_AnnivDays+INT(MOD(BL94-FT_Y5,12)/FT_Int2)-IF(EDATE(AI94,FT_Y5)&lt;PolicyDate,FT_AnnivDays-1,0))),IF(AR94="PT",IF(BL94&lt;PT_First,0,1+INT((BL94-PT_First)/PT_Int)),0)),0)+IF(AND(AJ94&gt;=3,AM94&lt;=(SchemeStart-1)),IF(AS94="FT",IF(BK94&lt;FT_First,0,IF(BK94&lt;FT_Y5,1+INT((BK94-FT_First)/FT_Int1),FT_PreY5+FT_PerYear*INT((BK94-FT_Y5)/12)+FT_AnnivDays+INT(MOD(BK94-FT_Y5,12)/FT_Int2)-IF(EDATE(AI94,FT_Y5)&lt;PolicyDate,FT_AnnivDays-1,0))),IF(AS94="PT",IF(BK94&lt;PT_First,0,1+INT((BK94-PT_First)/PT_Int)),0))-IF(AS94="FT",IF(BM94&lt;FT_First,0,IF(BM94&lt;FT_Y5,1+INT((BM94-FT_First)/FT_Int1),FT_PreY5+FT_PerYear*INT((BM94-FT_Y5)/12)+FT_AnnivDays+INT(MOD(BM94-FT_Y5,12)/FT_Int2)-IF(EDATE(AI94,FT_Y5)&lt;PolicyDate,FT_AnnivDays-1,0))),IF(AS94="PT",IF(BM94&lt;PT_First,0,1+INT((BM94-PT_First)/PT_Int)),0)),0))</f>
        <v/>
      </c>
      <c r="BO94" s="0" t="str">
        <f aca="false">IF(LEN($A94&amp;$B94)=0,"",$A94&amp;" "&amp;$B94)</f>
        <v/>
      </c>
    </row>
    <row r="95" customFormat="false" ht="15" hidden="false" customHeight="false" outlineLevel="0" collapsed="false">
      <c r="A95" s="12"/>
      <c r="B95" s="12"/>
      <c r="C95" s="12"/>
      <c r="D95" s="13"/>
      <c r="E95" s="14" t="str">
        <f aca="false">IF(OR(AH95=0,$D95=""),"",DATE(YEAR(AsOfDate)+IF(DATE(YEAR(AsOfDate),MONTH($D95),DAY($D95))&lt;=AsOfDate,1,0),MONTH($D95),DAY($D95)))</f>
        <v/>
      </c>
      <c r="F95" s="13"/>
      <c r="G95" s="13"/>
      <c r="H95" s="13"/>
      <c r="I95" s="13"/>
      <c r="J95" s="13"/>
      <c r="K95" s="14" t="str">
        <f aca="false">IF(AH95=0,"",DATE(YEAR(AsOfDate)+IF(DATE(YEAR(AsOfDate),MONTH(AI95),DAY(AI95))&lt;=AsOfDate,1,0),MONTH(AI95),DAY(AI95)))</f>
        <v/>
      </c>
      <c r="L95" s="15" t="str">
        <f aca="false">IF(AH95=0,"",ROUND((AsOfDate-AI95)/365.25,1))</f>
        <v/>
      </c>
      <c r="M95" s="16" t="str">
        <f aca="false">IF(AH95=0,"",IF(AsOfDate&lt;AI95,"-",DATEDIF(AI95,AsOfDate,"y")&amp;"y "&amp;DATEDIF(AI95,AsOfDate,"ym")&amp;"m "&amp;DATEDIF(AI95,AsOfDate,"md")&amp;"d"))</f>
        <v/>
      </c>
      <c r="N95" s="17" t="str">
        <f aca="false">IF(AH95=0,"",O95*HoursPerDay)</f>
        <v/>
      </c>
      <c r="O95" s="17" t="str">
        <f aca="false">IF(AH95=0,"",MAX(0,BA95-BN95))</f>
        <v/>
      </c>
      <c r="P95" s="18"/>
      <c r="Q95" s="16" t="str">
        <f aca="false">IF(AH95=0,"",IF(AJ95&lt;2,"",AN95&amp;" to "&amp;AO95&amp;" on "&amp;TEXT(AL95,"dd/mm/yyyy")&amp;IF(AL95&gt;AsOfDate," (future)",IF(AQ95=AR95,"",IF(AR95="None"," - STOPPED accruing",IF(AQ95="None"," - commencement for Bonus Leave"," - pathway changed"))))&amp;IF(AJ95&lt;3,"","; "&amp;AO95&amp;" to "&amp;AP95&amp;" on "&amp;TEXT(AM95,"dd/mm/yyyy")&amp;IF(AM95&gt;AsOfDate," (future)",IF(AR95=AS95,"",IF(AS95="None"," - STOPPED accruing",IF(AR95="None"," - commencement for Bonus Leave"," - pathway changed")))))))</f>
        <v/>
      </c>
      <c r="R95" s="16" t="str">
        <f aca="false">IF(AH95=0,"",IF(AT95="None",IF(O95&gt;0,"No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IF(AH95=0,"",IF(AT95="None","",EDATE(AI95,BC95)))</f>
        <v/>
      </c>
      <c r="T95" s="17" t="str">
        <f aca="false">IF(AH95=0,"",IF(NOT(LH_Ready),"",IF(AI95&gt;PFYDate,0,IF(LH_ColPeriod=0,W95-U95+V95,SUMIFS(INDEX(LH_Data,0,LH_ColAcc),INDEX(LH_Data,0,LH_ColFirst),$A95,INDEX(LH_Data,0,LH_ColSur),$B95,INDEX(LH_Data,0,LH_ColCat),BonusCat,INDEX(LH_Data,0,LH_ColPeriod),LH_OpenLabel)*UnitFactor))))</f>
        <v/>
      </c>
      <c r="U95" s="17" t="str">
        <f aca="false">IF(AH95=0,"",IF(NOT(LH_Ready),"",SUMIFS(INDEX(LH_Data,0,LH_ColAcc),INDEX(LH_Data,0,LH_ColFirst),$A95,INDEX(LH_Data,0,LH_ColSur),$B95,INDEX(LH_Data,0,LH_ColCat),BonusCat,INDEX(LH_Data,0,LH_ColStart),"&gt;="&amp;AI95)*UnitFactor))</f>
        <v/>
      </c>
      <c r="V95" s="17" t="str">
        <f aca="false">IF(AH95=0,"",IF(NOT(LH_Ready),"",SUMIFS(INDEX(LH_Data,0,LH_ColTaken),INDEX(LH_Data,0,LH_ColFirst),$A95,INDEX(LH_Data,0,LH_ColSur),$B95,INDEX(LH_Data,0,LH_ColCat),BonusCat,INDEX(LH_Data,0,LH_ColStart),"&gt;="&amp;AI95)*UnitFactor))</f>
        <v/>
      </c>
      <c r="W95" s="17" t="str">
        <f aca="false">IF(AH95=0,"",IF(NOT(LH_Ready),"",IF(BE95=0,0,INDEX(INDEX(LH_Data,0,LH_ColClose),BE95-1)*UnitFactor)))</f>
        <v/>
      </c>
      <c r="X95" s="17" t="str">
        <f aca="false">IF(AH95=0,"",(MAX(0,BA95-BN95)-MAX(0,BB95-BN95))*HoursPerDay)</f>
        <v/>
      </c>
      <c r="Y95" s="17" t="str">
        <f aca="false">IF(AH95=0,"",IF(NOT(LH_Ready),"",IF(BD95=0,N95,IF(PFYDate&lt;$F95,N95-N(T95)-N(U95),X95-N(U95)))))</f>
        <v/>
      </c>
      <c r="Z95" s="16" t="str">
        <f aca="false">IF(OR(AH95=0,Y95=""),"",IF(Y95&gt;0,"Yes","No"))</f>
        <v/>
      </c>
      <c r="AA95" s="16" t="str">
        <f aca="false">IF(AH95=0,IF(LEN($A95&amp;$B95)=0,"","FIX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month")&amp;IF(BD95=0,";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EH)",""),IF(AT95="None",R95,"Not yet - first day on "&amp;TEXT(S95,"dd/mm/yyyy")))))))))</f>
        <v/>
      </c>
      <c r="AB95" s="17" t="str">
        <f aca="false">IF(OR(AH95=0,T95=""),"",MAX(0,BB95-BN95)*HoursPerDay-T95)</f>
        <v/>
      </c>
      <c r="AC95" s="16" t="str">
        <f aca="false">IF(AH95=0,"",BD95)</f>
        <v/>
      </c>
      <c r="AD95" s="16" t="str">
        <f aca="false">IF(AH95=0,"",TRIM(IF(OR(ISTEXT($F95),ISTEXT($H95),ISTEXT($I95),ISTEXT($G95),ISTEXT($J95),ISTEXT($D95)),"A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J95&gt;=1,IF(AJ95&gt;=3,AP95,IF(AJ95=2,AO95,AN95))&lt;&gt;IF($C95="","",IF(OR(ISNUMBER(SEARCH("full",$C95)),UPPER(TRIM($C95))="FT",UPPER(TRIM($C95))="FTE"),"Full-Time",IF(OR(ISNUMBER(SEARCH("part",$C95)),UPPER(TRIM($C95))="PT",UPPER(TRIM($C95))="PTE"),"Part-Time",IF(OR(ISNUMBER(SEARCH("cas",$C95)),UPPER(TRIM($C95))="CAS"),"Casual","Unknown"))))),"EmploymentType does not match latest start date ("&amp;IF(AJ95&gt;=3,AP95,IF(AJ95=2,AO95,AN95))&amp;"). ","")&amp;IF(AND(AJ95&gt;=1,AK95&lt;&gt;$F95),"Earliest type date should equal StartDate. ","")&amp;IF(AND(AJ95&gt;=2,AK95=AL95),"Two types start on the same date. ","")&amp;IF(AND(OR(ISNUMBER(SEARCH("part",$C95)),UPPER(TRIM($C95))="PT",UPPER(TRIM($C95))="PTE"),$P95=""),"Part-time: enter PT Hrs/Week (blank = 24+). ","")))</f>
        <v/>
      </c>
      <c r="AE95" s="17" t="str">
        <f aca="false">IF(AH95=0,"",O95-MAX(0,BI95-BN95))</f>
        <v/>
      </c>
      <c r="AF95" s="14" t="str">
        <f aca="false">IF(OR(AH95=0,AE95="",N(AE95)=0,BJ95=""),"",EDATE(AI95,BJ95))</f>
        <v/>
      </c>
      <c r="AG95" s="12"/>
      <c r="AH95" s="16" t="n">
        <f aca="false">IF(OR(LEN($A95&amp;$B95)=0,$F95=""),0,1)</f>
        <v>0</v>
      </c>
      <c r="AI95" s="14" t="str">
        <f aca="false">IF(AH95=0,"",IF($J95&lt;&gt;"",$J95,IF(OR(CasualCounts="Yes",COUNT($G95:$I95)=0,COUNT($H95:$I95)=0),$F95,MIN($H95:$I95))))</f>
        <v/>
      </c>
      <c r="AJ95" s="16" t="str">
        <f aca="false">IF(AH95=0,"",COUNT($G95:$I95))</f>
        <v/>
      </c>
      <c r="AK95" s="14" t="str">
        <f aca="false">IF(AH95=0,"",IFERROR(SMALL($G95:$I95,1),""))</f>
        <v/>
      </c>
      <c r="AL95" s="14" t="str">
        <f aca="false">IF(AH95=0,"",IFERROR(SMALL($G95:$I95,2),""))</f>
        <v/>
      </c>
      <c r="AM95" s="14" t="str">
        <f aca="false">IF(AH95=0,"",IFERROR(SMALL($G95:$I95,3),""))</f>
        <v/>
      </c>
      <c r="AN95" s="16" t="str">
        <f aca="false">IF(AH95=0,"",IF(AK95="","",IF(AK95=$H95,"Part-Time",IF(AK95=$I95,"Full-Time","Casual"))))</f>
        <v/>
      </c>
      <c r="AO95" s="16" t="str">
        <f aca="false">IF(AH95=0,"",IF(AL95="","",IF(AL95=$H95,"Part-Time",IF(AL95=$I95,"Full-Time","Casual"))))</f>
        <v/>
      </c>
      <c r="AP95" s="16" t="str">
        <f aca="false">IF(AH95=0,"",IF(AM95="","",IF(AM95=$H95,"Part-Time",IF(AM95=$I95,"Full-Time","Casual"))))</f>
        <v/>
      </c>
      <c r="AQ95" s="16" t="str">
        <f aca="false">IF(AH95=0,"",IF(AJ95=0,IF(OR(ISNUMBER(SEARCH("full",$C95)),UPPER(TRIM($C95))="FT",UPPER(TRIM($C95))="FTE"),"FT",IF(AND(OR(ISNUMBER(SEARCH("part",$C95)),UPPER(TRIM($C95))="PT",UPPER(TRIM($C95))="PTE"),OR($P95="",N($P95)&gt;=PT_MinHours)),"PT","None")),IF(OR(ISNUMBER(SEARCH("full",AN95)),UPPER(TRIM(AN95))="FT",UPPER(TRIM(AN95))="FTE"),"FT",IF(AND(OR(ISNUMBER(SEARCH("part",AN95)),UPPER(TRIM(AN95))="PT",UPPER(TRIM(AN95))="PTE"),OR($P95="",N($P95)&gt;=PT_MinHours)),"PT","None"))))</f>
        <v/>
      </c>
      <c r="AR95" s="16" t="str">
        <f aca="false">IF(AH95=0,"",IF(AJ95&lt;2,"",IF(OR(ISNUMBER(SEARCH("full",AO95)),UPPER(TRIM(AO95))="FT",UPPER(TRIM(AO95))="FTE"),"FT",IF(AND(OR(ISNUMBER(SEARCH("part",AO95)),UPPER(TRIM(AO95))="PT",UPPER(TRIM(AO95))="PTE"),OR($P95="",N($P95)&gt;=PT_MinHours)),"PT","None"))))</f>
        <v/>
      </c>
      <c r="AS95" s="16" t="str">
        <f aca="false">IF(AH95=0,"",IF(AJ95&lt;3,"",IF(OR(ISNUMBER(SEARCH("full",AP95)),UPPER(TRIM(AP95))="FT",UPPER(TRIM(AP95))="FTE"),"FT",IF(AND(OR(ISNUMBER(SEARCH("part",AP95)),UPPER(TRIM(AP95))="PT",UPPER(TRIM(AP95))="PTE"),OR($P95="",N($P95)&gt;=PT_MinHours)),"PT","None"))))</f>
        <v/>
      </c>
      <c r="AT95" s="16" t="str">
        <f aca="false">IF(AH95=0,"",IF(AND(AJ95&gt;=3,AM95&lt;=AsOfDate),AS95,IF(AND(AJ95&gt;=2,AL95&lt;=AsOfDate),AR95,AQ95)))</f>
        <v/>
      </c>
      <c r="AU95" s="16" t="str">
        <f aca="false">IF(AH95=0,"",IF(AsOfDate&lt;AI95,-1,12*(YEAR(AsOfDate)-YEAR(AI95))+MONTH(AsOfDate)-MONTH(AI95)-IF(DAY(AsOfDate)&lt;MIN(DAY(AI95),DAY(EOMONTH(AsOfDate,0))),1,0)))</f>
        <v/>
      </c>
      <c r="AV95" s="16" t="str">
        <f aca="false">IF(AH95=0,"",IF(OR(AJ95&lt;2,AL95&gt;AsOfDate),AU95,IF((AL95-1)&lt;AI95,-1,12*(YEAR((AL95-1))-YEAR(AI95))+MONTH((AL95-1))-MONTH(AI95)-IF(DAY((AL95-1))&lt;MIN(DAY(AI95),DAY(EOMONTH((AL95-1),0))),1,0))))</f>
        <v/>
      </c>
      <c r="AW95" s="16" t="str">
        <f aca="false">IF(AH95=0,"",IF(OR(AJ95&lt;3,AM95&gt;AsOfDate),AU95,IF((AM95-1)&lt;AI95,-1,12*(YEAR((AM95-1))-YEAR(AI95))+MONTH((AM95-1))-MONTH(AI95)-IF(DAY((AM95-1))&lt;MIN(DAY(AI95),DAY(EOMONTH((AM95-1),0))),1,0))))</f>
        <v/>
      </c>
      <c r="AX95" s="16" t="str">
        <f aca="false">IF(AH95=0,"",IF(PFYDate&lt;AI95,-1,12*(YEAR(PFYDate)-YEAR(AI95))+MONTH(PFYDate)-MONTH(AI95)-IF(DAY(PFYDate)&lt;MIN(DAY(AI95),DAY(EOMONTH(PFYDate,0))),1,0)))</f>
        <v/>
      </c>
      <c r="AY95" s="16" t="str">
        <f aca="false">IF(AH95=0,"",IF(OR(AJ95&lt;2,AL95&gt;PFYDate),AX95,IF((AL95-1)&lt;AI95,-1,12*(YEAR((AL95-1))-YEAR(AI95))+MONTH((AL95-1))-MONTH(AI95)-IF(DAY((AL95-1))&lt;MIN(DAY(AI95),DAY(EOMONTH((AL95-1),0))),1,0))))</f>
        <v/>
      </c>
      <c r="AZ95" s="16" t="str">
        <f aca="false">IF(AH95=0,"",IF(OR(AJ95&lt;3,AM95&gt;PFYDate),AX95,IF((AM95-1)&lt;AI95,-1,12*(YEAR((AM95-1))-YEAR(AI95))+MONTH((AM95-1))-MONTH(AI95)-IF(DAY((AM95-1))&lt;MIN(DAY(AI95),DAY(EOMONTH((AM95-1),0))),1,0))))</f>
        <v/>
      </c>
      <c r="BA95" s="16" t="str">
        <f aca="false">IF(AH95=0,"",IF(AQ95="FT",IF(AV95&lt;FT_First,0,IF(AV95&lt;FT_Y5,1+INT((AV95-FT_First)/FT_Int1),FT_PreY5+FT_PerYear*INT((AV95-FT_Y5)/12)+FT_AnnivDays+INT(MOD(AV95-FT_Y5,12)/FT_Int2)-IF(EDATE(AI95,FT_Y5)&lt;PolicyDate,FT_AnnivDays-1,0))),IF(AQ95="PT",IF(AV95&lt;PT_First,0,1+INT((AV95-PT_First)/PT_Int)),0))+IF(AND(AJ95&gt;=2,AL95&lt;=AsOfDate),IF(AR95="FT",IF(AW95&lt;FT_First,0,IF(AW95&lt;FT_Y5,1+INT((AW95-FT_First)/FT_Int1),FT_PreY5+FT_PerYear*INT((AW95-FT_Y5)/12)+FT_AnnivDays+INT(MOD(AW95-FT_Y5,12)/FT_Int2)-IF(EDATE(AI95,FT_Y5)&lt;PolicyDate,FT_AnnivDays-1,0))),IF(AR95="PT",IF(AW95&lt;PT_First,0,1+INT((AW95-PT_First)/PT_Int)),0))-IF(AR95="FT",IF(AV95&lt;FT_First,0,IF(AV95&lt;FT_Y5,1+INT((AV95-FT_First)/FT_Int1),FT_PreY5+FT_PerYear*INT((AV95-FT_Y5)/12)+FT_AnnivDays+INT(MOD(AV95-FT_Y5,12)/FT_Int2)-IF(EDATE(AI95,FT_Y5)&lt;PolicyDate,FT_AnnivDays-1,0))),IF(AR95="PT",IF(AV95&lt;PT_First,0,1+INT((AV95-PT_First)/PT_Int)),0)),0)+IF(AND(AJ95&gt;=3,AM95&lt;=AsOfDate),IF(AS95="FT",IF(AU95&lt;FT_First,0,IF(AU95&lt;FT_Y5,1+INT((AU95-FT_First)/FT_Int1),FT_PreY5+FT_PerYear*INT((AU95-FT_Y5)/12)+FT_AnnivDays+INT(MOD(AU95-FT_Y5,12)/FT_Int2)-IF(EDATE(AI95,FT_Y5)&lt;PolicyDate,FT_AnnivDays-1,0))),IF(AS95="PT",IF(AU95&lt;PT_First,0,1+INT((AU95-PT_First)/PT_Int)),0))-IF(AS95="FT",IF(AW95&lt;FT_First,0,IF(AW95&lt;FT_Y5,1+INT((AW95-FT_First)/FT_Int1),FT_PreY5+FT_PerYear*INT((AW95-FT_Y5)/12)+FT_AnnivDays+INT(MOD(AW95-FT_Y5,12)/FT_Int2)-IF(EDATE(AI95,FT_Y5)&lt;PolicyDate,FT_AnnivDays-1,0))),IF(AS95="PT",IF(AW95&lt;PT_First,0,1+INT((AW95-PT_First)/PT_Int)),0)),0))</f>
        <v/>
      </c>
      <c r="BB95" s="16" t="str">
        <f aca="false">IF(AH95=0,"",IF(AQ95="FT",IF(AY95&lt;FT_First,0,IF(AY95&lt;FT_Y5,1+INT((AY95-FT_First)/FT_Int1),FT_PreY5+FT_PerYear*INT((AY95-FT_Y5)/12)+FT_AnnivDays+INT(MOD(AY95-FT_Y5,12)/FT_Int2)-IF(EDATE(AI95,FT_Y5)&lt;PolicyDate,FT_AnnivDays-1,0))),IF(AQ95="PT",IF(AY95&lt;PT_First,0,1+INT((AY95-PT_First)/PT_Int)),0))+IF(AND(AJ95&gt;=2,AL95&lt;=PFYDate),IF(AR95="FT",IF(AZ95&lt;FT_First,0,IF(AZ95&lt;FT_Y5,1+INT((AZ95-FT_First)/FT_Int1),FT_PreY5+FT_PerYear*INT((AZ95-FT_Y5)/12)+FT_AnnivDays+INT(MOD(AZ95-FT_Y5,12)/FT_Int2)-IF(EDATE(AI95,FT_Y5)&lt;PolicyDate,FT_AnnivDays-1,0))),IF(AR95="PT",IF(AZ95&lt;PT_First,0,1+INT((AZ95-PT_First)/PT_Int)),0))-IF(AR95="FT",IF(AY95&lt;FT_First,0,IF(AY95&lt;FT_Y5,1+INT((AY95-FT_First)/FT_Int1),FT_PreY5+FT_PerYear*INT((AY95-FT_Y5)/12)+FT_AnnivDays+INT(MOD(AY95-FT_Y5,12)/FT_Int2)-IF(EDATE(AI95,FT_Y5)&lt;PolicyDate,FT_AnnivDays-1,0))),IF(AR95="PT",IF(AY95&lt;PT_First,0,1+INT((AY95-PT_First)/PT_Int)),0)),0)+IF(AND(AJ95&gt;=3,AM95&lt;=PFYDate),IF(AS95="FT",IF(AX95&lt;FT_First,0,IF(AX95&lt;FT_Y5,1+INT((AX95-FT_First)/FT_Int1),FT_PreY5+FT_PerYear*INT((AX95-FT_Y5)/12)+FT_AnnivDays+INT(MOD(AX95-FT_Y5,12)/FT_Int2)-IF(EDATE(AI95,FT_Y5)&lt;PolicyDate,FT_AnnivDays-1,0))),IF(AS95="PT",IF(AX95&lt;PT_First,0,1+INT((AX95-PT_First)/PT_Int)),0))-IF(AS95="FT",IF(AZ95&lt;FT_First,0,IF(AZ95&lt;FT_Y5,1+INT((AZ95-FT_First)/FT_Int1),FT_PreY5+FT_PerYear*INT((AZ95-FT_Y5)/12)+FT_AnnivDays+INT(MOD(AZ95-FT_Y5,12)/FT_Int2)-IF(EDATE(AI95,FT_Y5)&lt;PolicyDate,FT_AnnivDays-1,0))),IF(AS95="PT",IF(AZ95&lt;PT_First,0,1+INT((AZ95-PT_First)/PT_Int)),0)),0))</f>
        <v/>
      </c>
      <c r="BC95" s="16" t="str">
        <f aca="false">IF(AH95=0,"",IF(AT95="FT",IF(AU95&lt;FT_First,FT_First,IF(AU95&lt;FT_Y5,MIN(FT_Y5,FT_First+FT_Int1*(INT((AU95-FT_First)/FT_Int1)+1)),FT_Y5+12*INT((AU95-FT_Y5)/12)+FT_Int2*(INT(MOD(AU95-FT_Y5,12)/FT_Int2)+1))),IF(AT95="PT",IF(AU95&lt;PT_First,PT_First,PT_First+PT_Int*(INT((AU95-PT_First)/PT_Int)+1)),"")))</f>
        <v/>
      </c>
      <c r="BD95" s="16" t="str">
        <f aca="false">IF(AH95=0,"",IF(NOT(LH_Ready),0,COUNTIFS(INDEX(LH_Data,0,LH_ColFirst),$A95,INDEX(LH_Data,0,LH_ColSur),$B95,INDEX(LH_Data,0,LH_ColCat),BonusCat)))</f>
        <v/>
      </c>
      <c r="BE95" s="16" t="str">
        <f aca="false">IF(AH95=0,"",IF(OR(NOT(LH_Ready),BD95=0),0,SUMPRODUCT(MAX((INDEX(LH_Data,0,LH_ColFirst)=$A95)*(INDEX(LH_Data,0,LH_ColSur)=$B95)*(INDEX(LH_Data,0,LH_ColCat)=BonusCat)*ROW(LH_Data)))))</f>
        <v/>
      </c>
      <c r="BF95" s="16" t="str">
        <f aca="false">IF(AH95=0,"",IF(EOMONTH(AsOfDate,-1)&lt;AI95,-1,12*(YEAR(EOMONTH(AsOfDate,-1))-YEAR(AI95))+MONTH(EOMONTH(AsOfDate,-1))-MONTH(AI95)-IF(DAY(EOMONTH(AsOfDate,-1))&lt;MIN(DAY(AI95),DAY(EOMONTH(EOMONTH(AsOfDate,-1),0))),1,0)))</f>
        <v/>
      </c>
      <c r="BG95" s="16" t="str">
        <f aca="false">IF(AH95=0,"",IF(OR(AJ95&lt;2,AL95&gt;EOMONTH(AsOfDate,-1)),BF95,IF((AL95-1)&lt;AI95,-1,12*(YEAR((AL95-1))-YEAR(AI95))+MONTH((AL95-1))-MONTH(AI95)-IF(DAY((AL95-1))&lt;MIN(DAY(AI95),DAY(EOMONTH((AL95-1),0))),1,0))))</f>
        <v/>
      </c>
      <c r="BH95" s="16" t="str">
        <f aca="false">IF(AH95=0,"",IF(OR(AJ95&lt;3,AM95&gt;EOMONTH(AsOfDate,-1)),BF95,IF((AM95-1)&lt;AI95,-1,12*(YEAR((AM95-1))-YEAR(AI95))+MONTH((AM95-1))-MONTH(AI95)-IF(DAY((AM95-1))&lt;MIN(DAY(AI95),DAY(EOMONTH((AM95-1),0))),1,0))))</f>
        <v/>
      </c>
      <c r="BI95" s="16" t="str">
        <f aca="false">IF(AH95=0,"",IF(AQ95="FT",IF(BG95&lt;FT_First,0,IF(BG95&lt;FT_Y5,1+INT((BG95-FT_First)/FT_Int1),FT_PreY5+FT_PerYear*INT((BG95-FT_Y5)/12)+FT_AnnivDays+INT(MOD(BG95-FT_Y5,12)/FT_Int2)-IF(EDATE(AI95,FT_Y5)&lt;PolicyDate,FT_AnnivDays-1,0))),IF(AQ95="PT",IF(BG95&lt;PT_First,0,1+INT((BG95-PT_First)/PT_Int)),0))+IF(AND(AJ95&gt;=2,AL95&lt;=EOMONTH(AsOfDate,-1)),IF(AR95="FT",IF(BH95&lt;FT_First,0,IF(BH95&lt;FT_Y5,1+INT((BH95-FT_First)/FT_Int1),FT_PreY5+FT_PerYear*INT((BH95-FT_Y5)/12)+FT_AnnivDays+INT(MOD(BH95-FT_Y5,12)/FT_Int2)-IF(EDATE(AI95,FT_Y5)&lt;PolicyDate,FT_AnnivDays-1,0))),IF(AR95="PT",IF(BH95&lt;PT_First,0,1+INT((BH95-PT_First)/PT_Int)),0))-IF(AR95="FT",IF(BG95&lt;FT_First,0,IF(BG95&lt;FT_Y5,1+INT((BG95-FT_First)/FT_Int1),FT_PreY5+FT_PerYear*INT((BG95-FT_Y5)/12)+FT_AnnivDays+INT(MOD(BG95-FT_Y5,12)/FT_Int2)-IF(EDATE(AI95,FT_Y5)&lt;PolicyDate,FT_AnnivDays-1,0))),IF(AR95="PT",IF(BG95&lt;PT_First,0,1+INT((BG95-PT_First)/PT_Int)),0)),0)+IF(AND(AJ95&gt;=3,AM95&lt;=EOMONTH(AsOfDate,-1)),IF(AS95="FT",IF(BF95&lt;FT_First,0,IF(BF95&lt;FT_Y5,1+INT((BF95-FT_First)/FT_Int1),FT_PreY5+FT_PerYear*INT((BF95-FT_Y5)/12)+FT_AnnivDays+INT(MOD(BF95-FT_Y5,12)/FT_Int2)-IF(EDATE(AI95,FT_Y5)&lt;PolicyDate,FT_AnnivDays-1,0))),IF(AS95="PT",IF(BF95&lt;PT_First,0,1+INT((BF95-PT_First)/PT_Int)),0))-IF(AS95="FT",IF(BH95&lt;FT_First,0,IF(BH95&lt;FT_Y5,1+INT((BH95-FT_First)/FT_Int1),FT_PreY5+FT_PerYear*INT((BH95-FT_Y5)/12)+FT_AnnivDays+INT(MOD(BH95-FT_Y5,12)/FT_Int2)-IF(EDATE(AI95,FT_Y5)&lt;PolicyDate,FT_AnnivDays-1,0))),IF(AS95="PT",IF(BH95&lt;PT_First,0,1+INT((BH95-PT_First)/PT_Int)),0)),0))</f>
        <v/>
      </c>
      <c r="BJ95" s="16" t="str">
        <f aca="false">IF(AH95=0,"",IF(AT95="FT",IF(AU95&lt;FT_First,"",IF(AU95&lt;FT_Y5,FT_First+FT_Int1*INT((AU95-FT_First)/FT_Int1),FT_Y5+FT_Int2*INT((AU95-FT_Y5)/FT_Int2))),IF(AT95="PT",IF(AU95&lt;PT_First,"",PT_First+PT_Int*INT((AU95-PT_First)/PT_Int)),"")))</f>
        <v/>
      </c>
      <c r="BK95" s="16" t="str">
        <f aca="false">IF(AH95=0,"",IF((SchemeStart-1)&lt;AI95,-1,12*(YEAR((SchemeStart-1))-YEAR(AI95))+MONTH((SchemeStart-1))-MONTH(AI95)-IF(DAY((SchemeStart-1))&lt;MIN(DAY(AI95),DAY(EOMONTH((SchemeStart-1),0))),1,0)))</f>
        <v/>
      </c>
      <c r="BL95" s="16" t="str">
        <f aca="false">IF(AH95=0,"",IF(OR(AJ95&lt;2,AL95&gt;(SchemeStart-1)),BK95,IF((AL95-1)&lt;AI95,-1,12*(YEAR((AL95-1))-YEAR(AI95))+MONTH((AL95-1))-MONTH(AI95)-IF(DAY((AL95-1))&lt;MIN(DAY(AI95),DAY(EOMONTH((AL95-1),0))),1,0))))</f>
        <v/>
      </c>
      <c r="BM95" s="16" t="str">
        <f aca="false">IF(AH95=0,"",IF(OR(AJ95&lt;3,AM95&gt;(SchemeStart-1)),BK95,IF((AM95-1)&lt;AI95,-1,12*(YEAR((AM95-1))-YEAR(AI95))+MONTH((AM95-1))-MONTH(AI95)-IF(DAY((AM95-1))&lt;MIN(DAY(AI95),DAY(EOMONTH((AM95-1),0))),1,0))))</f>
        <v/>
      </c>
      <c r="BN95" s="16" t="str">
        <f aca="false">IF(AH95=0,"",IF(AQ95="FT",IF(BL95&lt;FT_First,0,IF(BL95&lt;FT_Y5,1+INT((BL95-FT_First)/FT_Int1),FT_PreY5+FT_PerYear*INT((BL95-FT_Y5)/12)+FT_AnnivDays+INT(MOD(BL95-FT_Y5,12)/FT_Int2)-IF(EDATE(AI95,FT_Y5)&lt;PolicyDate,FT_AnnivDays-1,0))),IF(AQ95="PT",IF(BL95&lt;PT_First,0,1+INT((BL95-PT_First)/PT_Int)),0))+IF(AND(AJ95&gt;=2,AL95&lt;=(SchemeStart-1)),IF(AR95="FT",IF(BM95&lt;FT_First,0,IF(BM95&lt;FT_Y5,1+INT((BM95-FT_First)/FT_Int1),FT_PreY5+FT_PerYear*INT((BM95-FT_Y5)/12)+FT_AnnivDays+INT(MOD(BM95-FT_Y5,12)/FT_Int2)-IF(EDATE(AI95,FT_Y5)&lt;PolicyDate,FT_AnnivDays-1,0))),IF(AR95="PT",IF(BM95&lt;PT_First,0,1+INT((BM95-PT_First)/PT_Int)),0))-IF(AR95="FT",IF(BL95&lt;FT_First,0,IF(BL95&lt;FT_Y5,1+INT((BL95-FT_First)/FT_Int1),FT_PreY5+FT_PerYear*INT((BL95-FT_Y5)/12)+FT_AnnivDays+INT(MOD(BL95-FT_Y5,12)/FT_Int2)-IF(EDATE(AI95,FT_Y5)&lt;PolicyDate,FT_AnnivDays-1,0))),IF(AR95="PT",IF(BL95&lt;PT_First,0,1+INT((BL95-PT_First)/PT_Int)),0)),0)+IF(AND(AJ95&gt;=3,AM95&lt;=(SchemeStart-1)),IF(AS95="FT",IF(BK95&lt;FT_First,0,IF(BK95&lt;FT_Y5,1+INT((BK95-FT_First)/FT_Int1),FT_PreY5+FT_PerYear*INT((BK95-FT_Y5)/12)+FT_AnnivDays+INT(MOD(BK95-FT_Y5,12)/FT_Int2)-IF(EDATE(AI95,FT_Y5)&lt;PolicyDate,FT_AnnivDays-1,0))),IF(AS95="PT",IF(BK95&lt;PT_First,0,1+INT((BK95-PT_First)/PT_Int)),0))-IF(AS95="FT",IF(BM95&lt;FT_First,0,IF(BM95&lt;FT_Y5,1+INT((BM95-FT_First)/FT_Int1),FT_PreY5+FT_PerYear*INT((BM95-FT_Y5)/12)+FT_AnnivDays+INT(MOD(BM95-FT_Y5,12)/FT_Int2)-IF(EDATE(AI95,FT_Y5)&lt;PolicyDate,FT_AnnivDays-1,0))),IF(AS95="PT",IF(BM95&lt;PT_First,0,1+INT((BM95-PT_First)/PT_Int)),0)),0))</f>
        <v/>
      </c>
      <c r="BO95" s="0" t="str">
        <f aca="false">IF(LEN($A95&amp;$B95)=0,"",$A95&amp;" "&amp;$B95)</f>
        <v/>
      </c>
    </row>
    <row r="96" customFormat="false" ht="15" hidden="false" customHeight="false" outlineLevel="0" collapsed="false">
      <c r="A96" s="12"/>
      <c r="B96" s="12"/>
      <c r="C96" s="12"/>
      <c r="D96" s="13"/>
      <c r="E96" s="14" t="str">
        <f aca="false">IF(OR(AH96=0,$D96=""),"",DATE(YEAR(AsOfDate)+IF(DATE(YEAR(AsOfDate),MONTH($D96),DAY($D96))&lt;=AsOfDate,1,0),MONTH($D96),DAY($D96)))</f>
        <v/>
      </c>
      <c r="F96" s="13"/>
      <c r="G96" s="13"/>
      <c r="H96" s="13"/>
      <c r="I96" s="13"/>
      <c r="J96" s="13"/>
      <c r="K96" s="14" t="str">
        <f aca="false">IF(AH96=0,"",DATE(YEAR(AsOfDate)+IF(DATE(YEAR(AsOfDate),MONTH(AI96),DAY(AI96))&lt;=AsOfDate,1,0),MONTH(AI96),DAY(AI96)))</f>
        <v/>
      </c>
      <c r="L96" s="15" t="str">
        <f aca="false">IF(AH96=0,"",ROUND((AsOfDate-AI96)/365.25,1))</f>
        <v/>
      </c>
      <c r="M96" s="16" t="str">
        <f aca="false">IF(AH96=0,"",IF(AsOfDate&lt;AI96,"-",DATEDIF(AI96,AsOfDate,"y")&amp;"y "&amp;DATEDIF(AI96,AsOfDate,"ym")&amp;"m "&amp;DATEDIF(AI96,AsOfDate,"md")&amp;"d"))</f>
        <v/>
      </c>
      <c r="N96" s="17" t="str">
        <f aca="false">IF(AH96=0,"",O96*HoursPerDay)</f>
        <v/>
      </c>
      <c r="O96" s="17" t="str">
        <f aca="false">IF(AH96=0,"",MAX(0,BA96-BN96))</f>
        <v/>
      </c>
      <c r="P96" s="18"/>
      <c r="Q96" s="16" t="str">
        <f aca="false">IF(AH96=0,"",IF(AJ96&lt;2,"",AN96&amp;" to "&amp;AO96&amp;" on "&amp;TEXT(AL96,"dd/mm/yyyy")&amp;IF(AL96&gt;AsOfDate," (future)",IF(AQ96=AR96,"",IF(AR96="None"," - STOPPED accruing",IF(AQ96="None"," - commencement for Bonus Leave"," - pathway changed"))))&amp;IF(AJ96&lt;3,"","; "&amp;AO96&amp;" to "&amp;AP96&amp;" on "&amp;TEXT(AM96,"dd/mm/yyyy")&amp;IF(AM96&gt;AsOfDate," (future)",IF(AR96=AS96,"",IF(AS96="None"," - STOPPED accruing",IF(AR96="None"," - commencement for Bonus Leave"," - pathway changed")))))))</f>
        <v/>
      </c>
      <c r="R96" s="16" t="str">
        <f aca="false">IF(AH96=0,"",IF(AT96="None",IF(O96&gt;0,"No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IF(AH96=0,"",IF(AT96="None","",EDATE(AI96,BC96)))</f>
        <v/>
      </c>
      <c r="T96" s="17" t="str">
        <f aca="false">IF(AH96=0,"",IF(NOT(LH_Ready),"",IF(AI96&gt;PFYDate,0,IF(LH_ColPeriod=0,W96-U96+V96,SUMIFS(INDEX(LH_Data,0,LH_ColAcc),INDEX(LH_Data,0,LH_ColFirst),$A96,INDEX(LH_Data,0,LH_ColSur),$B96,INDEX(LH_Data,0,LH_ColCat),BonusCat,INDEX(LH_Data,0,LH_ColPeriod),LH_OpenLabel)*UnitFactor))))</f>
        <v/>
      </c>
      <c r="U96" s="17" t="str">
        <f aca="false">IF(AH96=0,"",IF(NOT(LH_Ready),"",SUMIFS(INDEX(LH_Data,0,LH_ColAcc),INDEX(LH_Data,0,LH_ColFirst),$A96,INDEX(LH_Data,0,LH_ColSur),$B96,INDEX(LH_Data,0,LH_ColCat),BonusCat,INDEX(LH_Data,0,LH_ColStart),"&gt;="&amp;AI96)*UnitFactor))</f>
        <v/>
      </c>
      <c r="V96" s="17" t="str">
        <f aca="false">IF(AH96=0,"",IF(NOT(LH_Ready),"",SUMIFS(INDEX(LH_Data,0,LH_ColTaken),INDEX(LH_Data,0,LH_ColFirst),$A96,INDEX(LH_Data,0,LH_ColSur),$B96,INDEX(LH_Data,0,LH_ColCat),BonusCat,INDEX(LH_Data,0,LH_ColStart),"&gt;="&amp;AI96)*UnitFactor))</f>
        <v/>
      </c>
      <c r="W96" s="17" t="str">
        <f aca="false">IF(AH96=0,"",IF(NOT(LH_Ready),"",IF(BE96=0,0,INDEX(INDEX(LH_Data,0,LH_ColClose),BE96-1)*UnitFactor)))</f>
        <v/>
      </c>
      <c r="X96" s="17" t="str">
        <f aca="false">IF(AH96=0,"",(MAX(0,BA96-BN96)-MAX(0,BB96-BN96))*HoursPerDay)</f>
        <v/>
      </c>
      <c r="Y96" s="17" t="str">
        <f aca="false">IF(AH96=0,"",IF(NOT(LH_Ready),"",IF(BD96=0,N96,IF(PFYDate&lt;$F96,N96-N(T96)-N(U96),X96-N(U96)))))</f>
        <v/>
      </c>
      <c r="Z96" s="16" t="str">
        <f aca="false">IF(OR(AH96=0,Y96=""),"",IF(Y96&gt;0,"Yes","No"))</f>
        <v/>
      </c>
      <c r="AA96" s="16" t="str">
        <f aca="false">IF(AH96=0,IF(LEN($A96&amp;$B96)=0,"","FIX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month")&amp;IF(BD96=0,";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EH)",""),IF(AT96="None",R96,"Not yet - first day on "&amp;TEXT(S96,"dd/mm/yyyy")))))))))</f>
        <v/>
      </c>
      <c r="AB96" s="17" t="str">
        <f aca="false">IF(OR(AH96=0,T96=""),"",MAX(0,BB96-BN96)*HoursPerDay-T96)</f>
        <v/>
      </c>
      <c r="AC96" s="16" t="str">
        <f aca="false">IF(AH96=0,"",BD96)</f>
        <v/>
      </c>
      <c r="AD96" s="16" t="str">
        <f aca="false">IF(AH96=0,"",TRIM(IF(OR(ISTEXT($F96),ISTEXT($H96),ISTEXT($I96),ISTEXT($G96),ISTEXT($J96),ISTEXT($D96)),"A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J96&gt;=1,IF(AJ96&gt;=3,AP96,IF(AJ96=2,AO96,AN96))&lt;&gt;IF($C96="","",IF(OR(ISNUMBER(SEARCH("full",$C96)),UPPER(TRIM($C96))="FT",UPPER(TRIM($C96))="FTE"),"Full-Time",IF(OR(ISNUMBER(SEARCH("part",$C96)),UPPER(TRIM($C96))="PT",UPPER(TRIM($C96))="PTE"),"Part-Time",IF(OR(ISNUMBER(SEARCH("cas",$C96)),UPPER(TRIM($C96))="CAS"),"Casual","Unknown"))))),"EmploymentType does not match latest start date ("&amp;IF(AJ96&gt;=3,AP96,IF(AJ96=2,AO96,AN96))&amp;"). ","")&amp;IF(AND(AJ96&gt;=1,AK96&lt;&gt;$F96),"Earliest type date should equal StartDate. ","")&amp;IF(AND(AJ96&gt;=2,AK96=AL96),"Two types start on the same date. ","")&amp;IF(AND(OR(ISNUMBER(SEARCH("part",$C96)),UPPER(TRIM($C96))="PT",UPPER(TRIM($C96))="PTE"),$P96=""),"Part-time: enter PT Hrs/Week (blank = 24+). ","")))</f>
        <v/>
      </c>
      <c r="AE96" s="17" t="str">
        <f aca="false">IF(AH96=0,"",O96-MAX(0,BI96-BN96))</f>
        <v/>
      </c>
      <c r="AF96" s="14" t="str">
        <f aca="false">IF(OR(AH96=0,AE96="",N(AE96)=0,BJ96=""),"",EDATE(AI96,BJ96))</f>
        <v/>
      </c>
      <c r="AG96" s="12"/>
      <c r="AH96" s="16" t="n">
        <f aca="false">IF(OR(LEN($A96&amp;$B96)=0,$F96=""),0,1)</f>
        <v>0</v>
      </c>
      <c r="AI96" s="14" t="str">
        <f aca="false">IF(AH96=0,"",IF($J96&lt;&gt;"",$J96,IF(OR(CasualCounts="Yes",COUNT($G96:$I96)=0,COUNT($H96:$I96)=0),$F96,MIN($H96:$I96))))</f>
        <v/>
      </c>
      <c r="AJ96" s="16" t="str">
        <f aca="false">IF(AH96=0,"",COUNT($G96:$I96))</f>
        <v/>
      </c>
      <c r="AK96" s="14" t="str">
        <f aca="false">IF(AH96=0,"",IFERROR(SMALL($G96:$I96,1),""))</f>
        <v/>
      </c>
      <c r="AL96" s="14" t="str">
        <f aca="false">IF(AH96=0,"",IFERROR(SMALL($G96:$I96,2),""))</f>
        <v/>
      </c>
      <c r="AM96" s="14" t="str">
        <f aca="false">IF(AH96=0,"",IFERROR(SMALL($G96:$I96,3),""))</f>
        <v/>
      </c>
      <c r="AN96" s="16" t="str">
        <f aca="false">IF(AH96=0,"",IF(AK96="","",IF(AK96=$H96,"Part-Time",IF(AK96=$I96,"Full-Time","Casual"))))</f>
        <v/>
      </c>
      <c r="AO96" s="16" t="str">
        <f aca="false">IF(AH96=0,"",IF(AL96="","",IF(AL96=$H96,"Part-Time",IF(AL96=$I96,"Full-Time","Casual"))))</f>
        <v/>
      </c>
      <c r="AP96" s="16" t="str">
        <f aca="false">IF(AH96=0,"",IF(AM96="","",IF(AM96=$H96,"Part-Time",IF(AM96=$I96,"Full-Time","Casual"))))</f>
        <v/>
      </c>
      <c r="AQ96" s="16" t="str">
        <f aca="false">IF(AH96=0,"",IF(AJ96=0,IF(OR(ISNUMBER(SEARCH("full",$C96)),UPPER(TRIM($C96))="FT",UPPER(TRIM($C96))="FTE"),"FT",IF(AND(OR(ISNUMBER(SEARCH("part",$C96)),UPPER(TRIM($C96))="PT",UPPER(TRIM($C96))="PTE"),OR($P96="",N($P96)&gt;=PT_MinHours)),"PT","None")),IF(OR(ISNUMBER(SEARCH("full",AN96)),UPPER(TRIM(AN96))="FT",UPPER(TRIM(AN96))="FTE"),"FT",IF(AND(OR(ISNUMBER(SEARCH("part",AN96)),UPPER(TRIM(AN96))="PT",UPPER(TRIM(AN96))="PTE"),OR($P96="",N($P96)&gt;=PT_MinHours)),"PT","None"))))</f>
        <v/>
      </c>
      <c r="AR96" s="16" t="str">
        <f aca="false">IF(AH96=0,"",IF(AJ96&lt;2,"",IF(OR(ISNUMBER(SEARCH("full",AO96)),UPPER(TRIM(AO96))="FT",UPPER(TRIM(AO96))="FTE"),"FT",IF(AND(OR(ISNUMBER(SEARCH("part",AO96)),UPPER(TRIM(AO96))="PT",UPPER(TRIM(AO96))="PTE"),OR($P96="",N($P96)&gt;=PT_MinHours)),"PT","None"))))</f>
        <v/>
      </c>
      <c r="AS96" s="16" t="str">
        <f aca="false">IF(AH96=0,"",IF(AJ96&lt;3,"",IF(OR(ISNUMBER(SEARCH("full",AP96)),UPPER(TRIM(AP96))="FT",UPPER(TRIM(AP96))="FTE"),"FT",IF(AND(OR(ISNUMBER(SEARCH("part",AP96)),UPPER(TRIM(AP96))="PT",UPPER(TRIM(AP96))="PTE"),OR($P96="",N($P96)&gt;=PT_MinHours)),"PT","None"))))</f>
        <v/>
      </c>
      <c r="AT96" s="16" t="str">
        <f aca="false">IF(AH96=0,"",IF(AND(AJ96&gt;=3,AM96&lt;=AsOfDate),AS96,IF(AND(AJ96&gt;=2,AL96&lt;=AsOfDate),AR96,AQ96)))</f>
        <v/>
      </c>
      <c r="AU96" s="16" t="str">
        <f aca="false">IF(AH96=0,"",IF(AsOfDate&lt;AI96,-1,12*(YEAR(AsOfDate)-YEAR(AI96))+MONTH(AsOfDate)-MONTH(AI96)-IF(DAY(AsOfDate)&lt;MIN(DAY(AI96),DAY(EOMONTH(AsOfDate,0))),1,0)))</f>
        <v/>
      </c>
      <c r="AV96" s="16" t="str">
        <f aca="false">IF(AH96=0,"",IF(OR(AJ96&lt;2,AL96&gt;AsOfDate),AU96,IF((AL96-1)&lt;AI96,-1,12*(YEAR((AL96-1))-YEAR(AI96))+MONTH((AL96-1))-MONTH(AI96)-IF(DAY((AL96-1))&lt;MIN(DAY(AI96),DAY(EOMONTH((AL96-1),0))),1,0))))</f>
        <v/>
      </c>
      <c r="AW96" s="16" t="str">
        <f aca="false">IF(AH96=0,"",IF(OR(AJ96&lt;3,AM96&gt;AsOfDate),AU96,IF((AM96-1)&lt;AI96,-1,12*(YEAR((AM96-1))-YEAR(AI96))+MONTH((AM96-1))-MONTH(AI96)-IF(DAY((AM96-1))&lt;MIN(DAY(AI96),DAY(EOMONTH((AM96-1),0))),1,0))))</f>
        <v/>
      </c>
      <c r="AX96" s="16" t="str">
        <f aca="false">IF(AH96=0,"",IF(PFYDate&lt;AI96,-1,12*(YEAR(PFYDate)-YEAR(AI96))+MONTH(PFYDate)-MONTH(AI96)-IF(DAY(PFYDate)&lt;MIN(DAY(AI96),DAY(EOMONTH(PFYDate,0))),1,0)))</f>
        <v/>
      </c>
      <c r="AY96" s="16" t="str">
        <f aca="false">IF(AH96=0,"",IF(OR(AJ96&lt;2,AL96&gt;PFYDate),AX96,IF((AL96-1)&lt;AI96,-1,12*(YEAR((AL96-1))-YEAR(AI96))+MONTH((AL96-1))-MONTH(AI96)-IF(DAY((AL96-1))&lt;MIN(DAY(AI96),DAY(EOMONTH((AL96-1),0))),1,0))))</f>
        <v/>
      </c>
      <c r="AZ96" s="16" t="str">
        <f aca="false">IF(AH96=0,"",IF(OR(AJ96&lt;3,AM96&gt;PFYDate),AX96,IF((AM96-1)&lt;AI96,-1,12*(YEAR((AM96-1))-YEAR(AI96))+MONTH((AM96-1))-MONTH(AI96)-IF(DAY((AM96-1))&lt;MIN(DAY(AI96),DAY(EOMONTH((AM96-1),0))),1,0))))</f>
        <v/>
      </c>
      <c r="BA96" s="16" t="str">
        <f aca="false">IF(AH96=0,"",IF(AQ96="FT",IF(AV96&lt;FT_First,0,IF(AV96&lt;FT_Y5,1+INT((AV96-FT_First)/FT_Int1),FT_PreY5+FT_PerYear*INT((AV96-FT_Y5)/12)+FT_AnnivDays+INT(MOD(AV96-FT_Y5,12)/FT_Int2)-IF(EDATE(AI96,FT_Y5)&lt;PolicyDate,FT_AnnivDays-1,0))),IF(AQ96="PT",IF(AV96&lt;PT_First,0,1+INT((AV96-PT_First)/PT_Int)),0))+IF(AND(AJ96&gt;=2,AL96&lt;=AsOfDate),IF(AR96="FT",IF(AW96&lt;FT_First,0,IF(AW96&lt;FT_Y5,1+INT((AW96-FT_First)/FT_Int1),FT_PreY5+FT_PerYear*INT((AW96-FT_Y5)/12)+FT_AnnivDays+INT(MOD(AW96-FT_Y5,12)/FT_Int2)-IF(EDATE(AI96,FT_Y5)&lt;PolicyDate,FT_AnnivDays-1,0))),IF(AR96="PT",IF(AW96&lt;PT_First,0,1+INT((AW96-PT_First)/PT_Int)),0))-IF(AR96="FT",IF(AV96&lt;FT_First,0,IF(AV96&lt;FT_Y5,1+INT((AV96-FT_First)/FT_Int1),FT_PreY5+FT_PerYear*INT((AV96-FT_Y5)/12)+FT_AnnivDays+INT(MOD(AV96-FT_Y5,12)/FT_Int2)-IF(EDATE(AI96,FT_Y5)&lt;PolicyDate,FT_AnnivDays-1,0))),IF(AR96="PT",IF(AV96&lt;PT_First,0,1+INT((AV96-PT_First)/PT_Int)),0)),0)+IF(AND(AJ96&gt;=3,AM96&lt;=AsOfDate),IF(AS96="FT",IF(AU96&lt;FT_First,0,IF(AU96&lt;FT_Y5,1+INT((AU96-FT_First)/FT_Int1),FT_PreY5+FT_PerYear*INT((AU96-FT_Y5)/12)+FT_AnnivDays+INT(MOD(AU96-FT_Y5,12)/FT_Int2)-IF(EDATE(AI96,FT_Y5)&lt;PolicyDate,FT_AnnivDays-1,0))),IF(AS96="PT",IF(AU96&lt;PT_First,0,1+INT((AU96-PT_First)/PT_Int)),0))-IF(AS96="FT",IF(AW96&lt;FT_First,0,IF(AW96&lt;FT_Y5,1+INT((AW96-FT_First)/FT_Int1),FT_PreY5+FT_PerYear*INT((AW96-FT_Y5)/12)+FT_AnnivDays+INT(MOD(AW96-FT_Y5,12)/FT_Int2)-IF(EDATE(AI96,FT_Y5)&lt;PolicyDate,FT_AnnivDays-1,0))),IF(AS96="PT",IF(AW96&lt;PT_First,0,1+INT((AW96-PT_First)/PT_Int)),0)),0))</f>
        <v/>
      </c>
      <c r="BB96" s="16" t="str">
        <f aca="false">IF(AH96=0,"",IF(AQ96="FT",IF(AY96&lt;FT_First,0,IF(AY96&lt;FT_Y5,1+INT((AY96-FT_First)/FT_Int1),FT_PreY5+FT_PerYear*INT((AY96-FT_Y5)/12)+FT_AnnivDays+INT(MOD(AY96-FT_Y5,12)/FT_Int2)-IF(EDATE(AI96,FT_Y5)&lt;PolicyDate,FT_AnnivDays-1,0))),IF(AQ96="PT",IF(AY96&lt;PT_First,0,1+INT((AY96-PT_First)/PT_Int)),0))+IF(AND(AJ96&gt;=2,AL96&lt;=PFYDate),IF(AR96="FT",IF(AZ96&lt;FT_First,0,IF(AZ96&lt;FT_Y5,1+INT((AZ96-FT_First)/FT_Int1),FT_PreY5+FT_PerYear*INT((AZ96-FT_Y5)/12)+FT_AnnivDays+INT(MOD(AZ96-FT_Y5,12)/FT_Int2)-IF(EDATE(AI96,FT_Y5)&lt;PolicyDate,FT_AnnivDays-1,0))),IF(AR96="PT",IF(AZ96&lt;PT_First,0,1+INT((AZ96-PT_First)/PT_Int)),0))-IF(AR96="FT",IF(AY96&lt;FT_First,0,IF(AY96&lt;FT_Y5,1+INT((AY96-FT_First)/FT_Int1),FT_PreY5+FT_PerYear*INT((AY96-FT_Y5)/12)+FT_AnnivDays+INT(MOD(AY96-FT_Y5,12)/FT_Int2)-IF(EDATE(AI96,FT_Y5)&lt;PolicyDate,FT_AnnivDays-1,0))),IF(AR96="PT",IF(AY96&lt;PT_First,0,1+INT((AY96-PT_First)/PT_Int)),0)),0)+IF(AND(AJ96&gt;=3,AM96&lt;=PFYDate),IF(AS96="FT",IF(AX96&lt;FT_First,0,IF(AX96&lt;FT_Y5,1+INT((AX96-FT_First)/FT_Int1),FT_PreY5+FT_PerYear*INT((AX96-FT_Y5)/12)+FT_AnnivDays+INT(MOD(AX96-FT_Y5,12)/FT_Int2)-IF(EDATE(AI96,FT_Y5)&lt;PolicyDate,FT_AnnivDays-1,0))),IF(AS96="PT",IF(AX96&lt;PT_First,0,1+INT((AX96-PT_First)/PT_Int)),0))-IF(AS96="FT",IF(AZ96&lt;FT_First,0,IF(AZ96&lt;FT_Y5,1+INT((AZ96-FT_First)/FT_Int1),FT_PreY5+FT_PerYear*INT((AZ96-FT_Y5)/12)+FT_AnnivDays+INT(MOD(AZ96-FT_Y5,12)/FT_Int2)-IF(EDATE(AI96,FT_Y5)&lt;PolicyDate,FT_AnnivDays-1,0))),IF(AS96="PT",IF(AZ96&lt;PT_First,0,1+INT((AZ96-PT_First)/PT_Int)),0)),0))</f>
        <v/>
      </c>
      <c r="BC96" s="16" t="str">
        <f aca="false">IF(AH96=0,"",IF(AT96="FT",IF(AU96&lt;FT_First,FT_First,IF(AU96&lt;FT_Y5,MIN(FT_Y5,FT_First+FT_Int1*(INT((AU96-FT_First)/FT_Int1)+1)),FT_Y5+12*INT((AU96-FT_Y5)/12)+FT_Int2*(INT(MOD(AU96-FT_Y5,12)/FT_Int2)+1))),IF(AT96="PT",IF(AU96&lt;PT_First,PT_First,PT_First+PT_Int*(INT((AU96-PT_First)/PT_Int)+1)),"")))</f>
        <v/>
      </c>
      <c r="BD96" s="16" t="str">
        <f aca="false">IF(AH96=0,"",IF(NOT(LH_Ready),0,COUNTIFS(INDEX(LH_Data,0,LH_ColFirst),$A96,INDEX(LH_Data,0,LH_ColSur),$B96,INDEX(LH_Data,0,LH_ColCat),BonusCat)))</f>
        <v/>
      </c>
      <c r="BE96" s="16" t="str">
        <f aca="false">IF(AH96=0,"",IF(OR(NOT(LH_Ready),BD96=0),0,SUMPRODUCT(MAX((INDEX(LH_Data,0,LH_ColFirst)=$A96)*(INDEX(LH_Data,0,LH_ColSur)=$B96)*(INDEX(LH_Data,0,LH_ColCat)=BonusCat)*ROW(LH_Data)))))</f>
        <v/>
      </c>
      <c r="BF96" s="16" t="str">
        <f aca="false">IF(AH96=0,"",IF(EOMONTH(AsOfDate,-1)&lt;AI96,-1,12*(YEAR(EOMONTH(AsOfDate,-1))-YEAR(AI96))+MONTH(EOMONTH(AsOfDate,-1))-MONTH(AI96)-IF(DAY(EOMONTH(AsOfDate,-1))&lt;MIN(DAY(AI96),DAY(EOMONTH(EOMONTH(AsOfDate,-1),0))),1,0)))</f>
        <v/>
      </c>
      <c r="BG96" s="16" t="str">
        <f aca="false">IF(AH96=0,"",IF(OR(AJ96&lt;2,AL96&gt;EOMONTH(AsOfDate,-1)),BF96,IF((AL96-1)&lt;AI96,-1,12*(YEAR((AL96-1))-YEAR(AI96))+MONTH((AL96-1))-MONTH(AI96)-IF(DAY((AL96-1))&lt;MIN(DAY(AI96),DAY(EOMONTH((AL96-1),0))),1,0))))</f>
        <v/>
      </c>
      <c r="BH96" s="16" t="str">
        <f aca="false">IF(AH96=0,"",IF(OR(AJ96&lt;3,AM96&gt;EOMONTH(AsOfDate,-1)),BF96,IF((AM96-1)&lt;AI96,-1,12*(YEAR((AM96-1))-YEAR(AI96))+MONTH((AM96-1))-MONTH(AI96)-IF(DAY((AM96-1))&lt;MIN(DAY(AI96),DAY(EOMONTH((AM96-1),0))),1,0))))</f>
        <v/>
      </c>
      <c r="BI96" s="16" t="str">
        <f aca="false">IF(AH96=0,"",IF(AQ96="FT",IF(BG96&lt;FT_First,0,IF(BG96&lt;FT_Y5,1+INT((BG96-FT_First)/FT_Int1),FT_PreY5+FT_PerYear*INT((BG96-FT_Y5)/12)+FT_AnnivDays+INT(MOD(BG96-FT_Y5,12)/FT_Int2)-IF(EDATE(AI96,FT_Y5)&lt;PolicyDate,FT_AnnivDays-1,0))),IF(AQ96="PT",IF(BG96&lt;PT_First,0,1+INT((BG96-PT_First)/PT_Int)),0))+IF(AND(AJ96&gt;=2,AL96&lt;=EOMONTH(AsOfDate,-1)),IF(AR96="FT",IF(BH96&lt;FT_First,0,IF(BH96&lt;FT_Y5,1+INT((BH96-FT_First)/FT_Int1),FT_PreY5+FT_PerYear*INT((BH96-FT_Y5)/12)+FT_AnnivDays+INT(MOD(BH96-FT_Y5,12)/FT_Int2)-IF(EDATE(AI96,FT_Y5)&lt;PolicyDate,FT_AnnivDays-1,0))),IF(AR96="PT",IF(BH96&lt;PT_First,0,1+INT((BH96-PT_First)/PT_Int)),0))-IF(AR96="FT",IF(BG96&lt;FT_First,0,IF(BG96&lt;FT_Y5,1+INT((BG96-FT_First)/FT_Int1),FT_PreY5+FT_PerYear*INT((BG96-FT_Y5)/12)+FT_AnnivDays+INT(MOD(BG96-FT_Y5,12)/FT_Int2)-IF(EDATE(AI96,FT_Y5)&lt;PolicyDate,FT_AnnivDays-1,0))),IF(AR96="PT",IF(BG96&lt;PT_First,0,1+INT((BG96-PT_First)/PT_Int)),0)),0)+IF(AND(AJ96&gt;=3,AM96&lt;=EOMONTH(AsOfDate,-1)),IF(AS96="FT",IF(BF96&lt;FT_First,0,IF(BF96&lt;FT_Y5,1+INT((BF96-FT_First)/FT_Int1),FT_PreY5+FT_PerYear*INT((BF96-FT_Y5)/12)+FT_AnnivDays+INT(MOD(BF96-FT_Y5,12)/FT_Int2)-IF(EDATE(AI96,FT_Y5)&lt;PolicyDate,FT_AnnivDays-1,0))),IF(AS96="PT",IF(BF96&lt;PT_First,0,1+INT((BF96-PT_First)/PT_Int)),0))-IF(AS96="FT",IF(BH96&lt;FT_First,0,IF(BH96&lt;FT_Y5,1+INT((BH96-FT_First)/FT_Int1),FT_PreY5+FT_PerYear*INT((BH96-FT_Y5)/12)+FT_AnnivDays+INT(MOD(BH96-FT_Y5,12)/FT_Int2)-IF(EDATE(AI96,FT_Y5)&lt;PolicyDate,FT_AnnivDays-1,0))),IF(AS96="PT",IF(BH96&lt;PT_First,0,1+INT((BH96-PT_First)/PT_Int)),0)),0))</f>
        <v/>
      </c>
      <c r="BJ96" s="16" t="str">
        <f aca="false">IF(AH96=0,"",IF(AT96="FT",IF(AU96&lt;FT_First,"",IF(AU96&lt;FT_Y5,FT_First+FT_Int1*INT((AU96-FT_First)/FT_Int1),FT_Y5+FT_Int2*INT((AU96-FT_Y5)/FT_Int2))),IF(AT96="PT",IF(AU96&lt;PT_First,"",PT_First+PT_Int*INT((AU96-PT_First)/PT_Int)),"")))</f>
        <v/>
      </c>
      <c r="BK96" s="16" t="str">
        <f aca="false">IF(AH96=0,"",IF((SchemeStart-1)&lt;AI96,-1,12*(YEAR((SchemeStart-1))-YEAR(AI96))+MONTH((SchemeStart-1))-MONTH(AI96)-IF(DAY((SchemeStart-1))&lt;MIN(DAY(AI96),DAY(EOMONTH((SchemeStart-1),0))),1,0)))</f>
        <v/>
      </c>
      <c r="BL96" s="16" t="str">
        <f aca="false">IF(AH96=0,"",IF(OR(AJ96&lt;2,AL96&gt;(SchemeStart-1)),BK96,IF((AL96-1)&lt;AI96,-1,12*(YEAR((AL96-1))-YEAR(AI96))+MONTH((AL96-1))-MONTH(AI96)-IF(DAY((AL96-1))&lt;MIN(DAY(AI96),DAY(EOMONTH((AL96-1),0))),1,0))))</f>
        <v/>
      </c>
      <c r="BM96" s="16" t="str">
        <f aca="false">IF(AH96=0,"",IF(OR(AJ96&lt;3,AM96&gt;(SchemeStart-1)),BK96,IF((AM96-1)&lt;AI96,-1,12*(YEAR((AM96-1))-YEAR(AI96))+MONTH((AM96-1))-MONTH(AI96)-IF(DAY((AM96-1))&lt;MIN(DAY(AI96),DAY(EOMONTH((AM96-1),0))),1,0))))</f>
        <v/>
      </c>
      <c r="BN96" s="16" t="str">
        <f aca="false">IF(AH96=0,"",IF(AQ96="FT",IF(BL96&lt;FT_First,0,IF(BL96&lt;FT_Y5,1+INT((BL96-FT_First)/FT_Int1),FT_PreY5+FT_PerYear*INT((BL96-FT_Y5)/12)+FT_AnnivDays+INT(MOD(BL96-FT_Y5,12)/FT_Int2)-IF(EDATE(AI96,FT_Y5)&lt;PolicyDate,FT_AnnivDays-1,0))),IF(AQ96="PT",IF(BL96&lt;PT_First,0,1+INT((BL96-PT_First)/PT_Int)),0))+IF(AND(AJ96&gt;=2,AL96&lt;=(SchemeStart-1)),IF(AR96="FT",IF(BM96&lt;FT_First,0,IF(BM96&lt;FT_Y5,1+INT((BM96-FT_First)/FT_Int1),FT_PreY5+FT_PerYear*INT((BM96-FT_Y5)/12)+FT_AnnivDays+INT(MOD(BM96-FT_Y5,12)/FT_Int2)-IF(EDATE(AI96,FT_Y5)&lt;PolicyDate,FT_AnnivDays-1,0))),IF(AR96="PT",IF(BM96&lt;PT_First,0,1+INT((BM96-PT_First)/PT_Int)),0))-IF(AR96="FT",IF(BL96&lt;FT_First,0,IF(BL96&lt;FT_Y5,1+INT((BL96-FT_First)/FT_Int1),FT_PreY5+FT_PerYear*INT((BL96-FT_Y5)/12)+FT_AnnivDays+INT(MOD(BL96-FT_Y5,12)/FT_Int2)-IF(EDATE(AI96,FT_Y5)&lt;PolicyDate,FT_AnnivDays-1,0))),IF(AR96="PT",IF(BL96&lt;PT_First,0,1+INT((BL96-PT_First)/PT_Int)),0)),0)+IF(AND(AJ96&gt;=3,AM96&lt;=(SchemeStart-1)),IF(AS96="FT",IF(BK96&lt;FT_First,0,IF(BK96&lt;FT_Y5,1+INT((BK96-FT_First)/FT_Int1),FT_PreY5+FT_PerYear*INT((BK96-FT_Y5)/12)+FT_AnnivDays+INT(MOD(BK96-FT_Y5,12)/FT_Int2)-IF(EDATE(AI96,FT_Y5)&lt;PolicyDate,FT_AnnivDays-1,0))),IF(AS96="PT",IF(BK96&lt;PT_First,0,1+INT((BK96-PT_First)/PT_Int)),0))-IF(AS96="FT",IF(BM96&lt;FT_First,0,IF(BM96&lt;FT_Y5,1+INT((BM96-FT_First)/FT_Int1),FT_PreY5+FT_PerYear*INT((BM96-FT_Y5)/12)+FT_AnnivDays+INT(MOD(BM96-FT_Y5,12)/FT_Int2)-IF(EDATE(AI96,FT_Y5)&lt;PolicyDate,FT_AnnivDays-1,0))),IF(AS96="PT",IF(BM96&lt;PT_First,0,1+INT((BM96-PT_First)/PT_Int)),0)),0))</f>
        <v/>
      </c>
      <c r="BO96" s="0" t="str">
        <f aca="false">IF(LEN($A96&amp;$B96)=0,"",$A96&amp;" "&amp;$B96)</f>
        <v/>
      </c>
    </row>
    <row r="97" customFormat="false" ht="15" hidden="false" customHeight="false" outlineLevel="0" collapsed="false">
      <c r="A97" s="12"/>
      <c r="B97" s="12"/>
      <c r="C97" s="12"/>
      <c r="D97" s="13"/>
      <c r="E97" s="14" t="str">
        <f aca="false">IF(OR(AH97=0,$D97=""),"",DATE(YEAR(AsOfDate)+IF(DATE(YEAR(AsOfDate),MONTH($D97),DAY($D97))&lt;=AsOfDate,1,0),MONTH($D97),DAY($D97)))</f>
        <v/>
      </c>
      <c r="F97" s="13"/>
      <c r="G97" s="13"/>
      <c r="H97" s="13"/>
      <c r="I97" s="13"/>
      <c r="J97" s="13"/>
      <c r="K97" s="14" t="str">
        <f aca="false">IF(AH97=0,"",DATE(YEAR(AsOfDate)+IF(DATE(YEAR(AsOfDate),MONTH(AI97),DAY(AI97))&lt;=AsOfDate,1,0),MONTH(AI97),DAY(AI97)))</f>
        <v/>
      </c>
      <c r="L97" s="15" t="str">
        <f aca="false">IF(AH97=0,"",ROUND((AsOfDate-AI97)/365.25,1))</f>
        <v/>
      </c>
      <c r="M97" s="16" t="str">
        <f aca="false">IF(AH97=0,"",IF(AsOfDate&lt;AI97,"-",DATEDIF(AI97,AsOfDate,"y")&amp;"y "&amp;DATEDIF(AI97,AsOfDate,"ym")&amp;"m "&amp;DATEDIF(AI97,AsOfDate,"md")&amp;"d"))</f>
        <v/>
      </c>
      <c r="N97" s="17" t="str">
        <f aca="false">IF(AH97=0,"",O97*HoursPerDay)</f>
        <v/>
      </c>
      <c r="O97" s="17" t="str">
        <f aca="false">IF(AH97=0,"",MAX(0,BA97-BN97))</f>
        <v/>
      </c>
      <c r="P97" s="18"/>
      <c r="Q97" s="16" t="str">
        <f aca="false">IF(AH97=0,"",IF(AJ97&lt;2,"",AN97&amp;" to "&amp;AO97&amp;" on "&amp;TEXT(AL97,"dd/mm/yyyy")&amp;IF(AL97&gt;AsOfDate," (future)",IF(AQ97=AR97,"",IF(AR97="None"," - STOPPED accruing",IF(AQ97="None"," - commencement for Bonus Leave"," - pathway changed"))))&amp;IF(AJ97&lt;3,"","; "&amp;AO97&amp;" to "&amp;AP97&amp;" on "&amp;TEXT(AM97,"dd/mm/yyyy")&amp;IF(AM97&gt;AsOfDate," (future)",IF(AR97=AS97,"",IF(AS97="None"," - STOPPED accruing",IF(AR97="None"," - commencement for Bonus Leave"," - pathway changed")))))))</f>
        <v/>
      </c>
      <c r="R97" s="16" t="str">
        <f aca="false">IF(AH97=0,"",IF(AT97="None",IF(O97&gt;0,"No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IF(AH97=0,"",IF(AT97="None","",EDATE(AI97,BC97)))</f>
        <v/>
      </c>
      <c r="T97" s="17" t="str">
        <f aca="false">IF(AH97=0,"",IF(NOT(LH_Ready),"",IF(AI97&gt;PFYDate,0,IF(LH_ColPeriod=0,W97-U97+V97,SUMIFS(INDEX(LH_Data,0,LH_ColAcc),INDEX(LH_Data,0,LH_ColFirst),$A97,INDEX(LH_Data,0,LH_ColSur),$B97,INDEX(LH_Data,0,LH_ColCat),BonusCat,INDEX(LH_Data,0,LH_ColPeriod),LH_OpenLabel)*UnitFactor))))</f>
        <v/>
      </c>
      <c r="U97" s="17" t="str">
        <f aca="false">IF(AH97=0,"",IF(NOT(LH_Ready),"",SUMIFS(INDEX(LH_Data,0,LH_ColAcc),INDEX(LH_Data,0,LH_ColFirst),$A97,INDEX(LH_Data,0,LH_ColSur),$B97,INDEX(LH_Data,0,LH_ColCat),BonusCat,INDEX(LH_Data,0,LH_ColStart),"&gt;="&amp;AI97)*UnitFactor))</f>
        <v/>
      </c>
      <c r="V97" s="17" t="str">
        <f aca="false">IF(AH97=0,"",IF(NOT(LH_Ready),"",SUMIFS(INDEX(LH_Data,0,LH_ColTaken),INDEX(LH_Data,0,LH_ColFirst),$A97,INDEX(LH_Data,0,LH_ColSur),$B97,INDEX(LH_Data,0,LH_ColCat),BonusCat,INDEX(LH_Data,0,LH_ColStart),"&gt;="&amp;AI97)*UnitFactor))</f>
        <v/>
      </c>
      <c r="W97" s="17" t="str">
        <f aca="false">IF(AH97=0,"",IF(NOT(LH_Ready),"",IF(BE97=0,0,INDEX(INDEX(LH_Data,0,LH_ColClose),BE97-1)*UnitFactor)))</f>
        <v/>
      </c>
      <c r="X97" s="17" t="str">
        <f aca="false">IF(AH97=0,"",(MAX(0,BA97-BN97)-MAX(0,BB97-BN97))*HoursPerDay)</f>
        <v/>
      </c>
      <c r="Y97" s="17" t="str">
        <f aca="false">IF(AH97=0,"",IF(NOT(LH_Ready),"",IF(BD97=0,N97,IF(PFYDate&lt;$F97,N97-N(T97)-N(U97),X97-N(U97)))))</f>
        <v/>
      </c>
      <c r="Z97" s="16" t="str">
        <f aca="false">IF(OR(AH97=0,Y97=""),"",IF(Y97&gt;0,"Yes","No"))</f>
        <v/>
      </c>
      <c r="AA97" s="16" t="str">
        <f aca="false">IF(AH97=0,IF(LEN($A97&amp;$B97)=0,"","FIX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month")&amp;IF(BD97=0,";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EH)",""),IF(AT97="None",R97,"Not yet - first day on "&amp;TEXT(S97,"dd/mm/yyyy")))))))))</f>
        <v/>
      </c>
      <c r="AB97" s="17" t="str">
        <f aca="false">IF(OR(AH97=0,T97=""),"",MAX(0,BB97-BN97)*HoursPerDay-T97)</f>
        <v/>
      </c>
      <c r="AC97" s="16" t="str">
        <f aca="false">IF(AH97=0,"",BD97)</f>
        <v/>
      </c>
      <c r="AD97" s="16" t="str">
        <f aca="false">IF(AH97=0,"",TRIM(IF(OR(ISTEXT($F97),ISTEXT($H97),ISTEXT($I97),ISTEXT($G97),ISTEXT($J97),ISTEXT($D97)),"A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J97&gt;=1,IF(AJ97&gt;=3,AP97,IF(AJ97=2,AO97,AN97))&lt;&gt;IF($C97="","",IF(OR(ISNUMBER(SEARCH("full",$C97)),UPPER(TRIM($C97))="FT",UPPER(TRIM($C97))="FTE"),"Full-Time",IF(OR(ISNUMBER(SEARCH("part",$C97)),UPPER(TRIM($C97))="PT",UPPER(TRIM($C97))="PTE"),"Part-Time",IF(OR(ISNUMBER(SEARCH("cas",$C97)),UPPER(TRIM($C97))="CAS"),"Casual","Unknown"))))),"EmploymentType does not match latest start date ("&amp;IF(AJ97&gt;=3,AP97,IF(AJ97=2,AO97,AN97))&amp;"). ","")&amp;IF(AND(AJ97&gt;=1,AK97&lt;&gt;$F97),"Earliest type date should equal StartDate. ","")&amp;IF(AND(AJ97&gt;=2,AK97=AL97),"Two types start on the same date. ","")&amp;IF(AND(OR(ISNUMBER(SEARCH("part",$C97)),UPPER(TRIM($C97))="PT",UPPER(TRIM($C97))="PTE"),$P97=""),"Part-time: enter PT Hrs/Week (blank = 24+). ","")))</f>
        <v/>
      </c>
      <c r="AE97" s="17" t="str">
        <f aca="false">IF(AH97=0,"",O97-MAX(0,BI97-BN97))</f>
        <v/>
      </c>
      <c r="AF97" s="14" t="str">
        <f aca="false">IF(OR(AH97=0,AE97="",N(AE97)=0,BJ97=""),"",EDATE(AI97,BJ97))</f>
        <v/>
      </c>
      <c r="AG97" s="12"/>
      <c r="AH97" s="16" t="n">
        <f aca="false">IF(OR(LEN($A97&amp;$B97)=0,$F97=""),0,1)</f>
        <v>0</v>
      </c>
      <c r="AI97" s="14" t="str">
        <f aca="false">IF(AH97=0,"",IF($J97&lt;&gt;"",$J97,IF(OR(CasualCounts="Yes",COUNT($G97:$I97)=0,COUNT($H97:$I97)=0),$F97,MIN($H97:$I97))))</f>
        <v/>
      </c>
      <c r="AJ97" s="16" t="str">
        <f aca="false">IF(AH97=0,"",COUNT($G97:$I97))</f>
        <v/>
      </c>
      <c r="AK97" s="14" t="str">
        <f aca="false">IF(AH97=0,"",IFERROR(SMALL($G97:$I97,1),""))</f>
        <v/>
      </c>
      <c r="AL97" s="14" t="str">
        <f aca="false">IF(AH97=0,"",IFERROR(SMALL($G97:$I97,2),""))</f>
        <v/>
      </c>
      <c r="AM97" s="14" t="str">
        <f aca="false">IF(AH97=0,"",IFERROR(SMALL($G97:$I97,3),""))</f>
        <v/>
      </c>
      <c r="AN97" s="16" t="str">
        <f aca="false">IF(AH97=0,"",IF(AK97="","",IF(AK97=$H97,"Part-Time",IF(AK97=$I97,"Full-Time","Casual"))))</f>
        <v/>
      </c>
      <c r="AO97" s="16" t="str">
        <f aca="false">IF(AH97=0,"",IF(AL97="","",IF(AL97=$H97,"Part-Time",IF(AL97=$I97,"Full-Time","Casual"))))</f>
        <v/>
      </c>
      <c r="AP97" s="16" t="str">
        <f aca="false">IF(AH97=0,"",IF(AM97="","",IF(AM97=$H97,"Part-Time",IF(AM97=$I97,"Full-Time","Casual"))))</f>
        <v/>
      </c>
      <c r="AQ97" s="16" t="str">
        <f aca="false">IF(AH97=0,"",IF(AJ97=0,IF(OR(ISNUMBER(SEARCH("full",$C97)),UPPER(TRIM($C97))="FT",UPPER(TRIM($C97))="FTE"),"FT",IF(AND(OR(ISNUMBER(SEARCH("part",$C97)),UPPER(TRIM($C97))="PT",UPPER(TRIM($C97))="PTE"),OR($P97="",N($P97)&gt;=PT_MinHours)),"PT","None")),IF(OR(ISNUMBER(SEARCH("full",AN97)),UPPER(TRIM(AN97))="FT",UPPER(TRIM(AN97))="FTE"),"FT",IF(AND(OR(ISNUMBER(SEARCH("part",AN97)),UPPER(TRIM(AN97))="PT",UPPER(TRIM(AN97))="PTE"),OR($P97="",N($P97)&gt;=PT_MinHours)),"PT","None"))))</f>
        <v/>
      </c>
      <c r="AR97" s="16" t="str">
        <f aca="false">IF(AH97=0,"",IF(AJ97&lt;2,"",IF(OR(ISNUMBER(SEARCH("full",AO97)),UPPER(TRIM(AO97))="FT",UPPER(TRIM(AO97))="FTE"),"FT",IF(AND(OR(ISNUMBER(SEARCH("part",AO97)),UPPER(TRIM(AO97))="PT",UPPER(TRIM(AO97))="PTE"),OR($P97="",N($P97)&gt;=PT_MinHours)),"PT","None"))))</f>
        <v/>
      </c>
      <c r="AS97" s="16" t="str">
        <f aca="false">IF(AH97=0,"",IF(AJ97&lt;3,"",IF(OR(ISNUMBER(SEARCH("full",AP97)),UPPER(TRIM(AP97))="FT",UPPER(TRIM(AP97))="FTE"),"FT",IF(AND(OR(ISNUMBER(SEARCH("part",AP97)),UPPER(TRIM(AP97))="PT",UPPER(TRIM(AP97))="PTE"),OR($P97="",N($P97)&gt;=PT_MinHours)),"PT","None"))))</f>
        <v/>
      </c>
      <c r="AT97" s="16" t="str">
        <f aca="false">IF(AH97=0,"",IF(AND(AJ97&gt;=3,AM97&lt;=AsOfDate),AS97,IF(AND(AJ97&gt;=2,AL97&lt;=AsOfDate),AR97,AQ97)))</f>
        <v/>
      </c>
      <c r="AU97" s="16" t="str">
        <f aca="false">IF(AH97=0,"",IF(AsOfDate&lt;AI97,-1,12*(YEAR(AsOfDate)-YEAR(AI97))+MONTH(AsOfDate)-MONTH(AI97)-IF(DAY(AsOfDate)&lt;MIN(DAY(AI97),DAY(EOMONTH(AsOfDate,0))),1,0)))</f>
        <v/>
      </c>
      <c r="AV97" s="16" t="str">
        <f aca="false">IF(AH97=0,"",IF(OR(AJ97&lt;2,AL97&gt;AsOfDate),AU97,IF((AL97-1)&lt;AI97,-1,12*(YEAR((AL97-1))-YEAR(AI97))+MONTH((AL97-1))-MONTH(AI97)-IF(DAY((AL97-1))&lt;MIN(DAY(AI97),DAY(EOMONTH((AL97-1),0))),1,0))))</f>
        <v/>
      </c>
      <c r="AW97" s="16" t="str">
        <f aca="false">IF(AH97=0,"",IF(OR(AJ97&lt;3,AM97&gt;AsOfDate),AU97,IF((AM97-1)&lt;AI97,-1,12*(YEAR((AM97-1))-YEAR(AI97))+MONTH((AM97-1))-MONTH(AI97)-IF(DAY((AM97-1))&lt;MIN(DAY(AI97),DAY(EOMONTH((AM97-1),0))),1,0))))</f>
        <v/>
      </c>
      <c r="AX97" s="16" t="str">
        <f aca="false">IF(AH97=0,"",IF(PFYDate&lt;AI97,-1,12*(YEAR(PFYDate)-YEAR(AI97))+MONTH(PFYDate)-MONTH(AI97)-IF(DAY(PFYDate)&lt;MIN(DAY(AI97),DAY(EOMONTH(PFYDate,0))),1,0)))</f>
        <v/>
      </c>
      <c r="AY97" s="16" t="str">
        <f aca="false">IF(AH97=0,"",IF(OR(AJ97&lt;2,AL97&gt;PFYDate),AX97,IF((AL97-1)&lt;AI97,-1,12*(YEAR((AL97-1))-YEAR(AI97))+MONTH((AL97-1))-MONTH(AI97)-IF(DAY((AL97-1))&lt;MIN(DAY(AI97),DAY(EOMONTH((AL97-1),0))),1,0))))</f>
        <v/>
      </c>
      <c r="AZ97" s="16" t="str">
        <f aca="false">IF(AH97=0,"",IF(OR(AJ97&lt;3,AM97&gt;PFYDate),AX97,IF((AM97-1)&lt;AI97,-1,12*(YEAR((AM97-1))-YEAR(AI97))+MONTH((AM97-1))-MONTH(AI97)-IF(DAY((AM97-1))&lt;MIN(DAY(AI97),DAY(EOMONTH((AM97-1),0))),1,0))))</f>
        <v/>
      </c>
      <c r="BA97" s="16" t="str">
        <f aca="false">IF(AH97=0,"",IF(AQ97="FT",IF(AV97&lt;FT_First,0,IF(AV97&lt;FT_Y5,1+INT((AV97-FT_First)/FT_Int1),FT_PreY5+FT_PerYear*INT((AV97-FT_Y5)/12)+FT_AnnivDays+INT(MOD(AV97-FT_Y5,12)/FT_Int2)-IF(EDATE(AI97,FT_Y5)&lt;PolicyDate,FT_AnnivDays-1,0))),IF(AQ97="PT",IF(AV97&lt;PT_First,0,1+INT((AV97-PT_First)/PT_Int)),0))+IF(AND(AJ97&gt;=2,AL97&lt;=AsOfDate),IF(AR97="FT",IF(AW97&lt;FT_First,0,IF(AW97&lt;FT_Y5,1+INT((AW97-FT_First)/FT_Int1),FT_PreY5+FT_PerYear*INT((AW97-FT_Y5)/12)+FT_AnnivDays+INT(MOD(AW97-FT_Y5,12)/FT_Int2)-IF(EDATE(AI97,FT_Y5)&lt;PolicyDate,FT_AnnivDays-1,0))),IF(AR97="PT",IF(AW97&lt;PT_First,0,1+INT((AW97-PT_First)/PT_Int)),0))-IF(AR97="FT",IF(AV97&lt;FT_First,0,IF(AV97&lt;FT_Y5,1+INT((AV97-FT_First)/FT_Int1),FT_PreY5+FT_PerYear*INT((AV97-FT_Y5)/12)+FT_AnnivDays+INT(MOD(AV97-FT_Y5,12)/FT_Int2)-IF(EDATE(AI97,FT_Y5)&lt;PolicyDate,FT_AnnivDays-1,0))),IF(AR97="PT",IF(AV97&lt;PT_First,0,1+INT((AV97-PT_First)/PT_Int)),0)),0)+IF(AND(AJ97&gt;=3,AM97&lt;=AsOfDate),IF(AS97="FT",IF(AU97&lt;FT_First,0,IF(AU97&lt;FT_Y5,1+INT((AU97-FT_First)/FT_Int1),FT_PreY5+FT_PerYear*INT((AU97-FT_Y5)/12)+FT_AnnivDays+INT(MOD(AU97-FT_Y5,12)/FT_Int2)-IF(EDATE(AI97,FT_Y5)&lt;PolicyDate,FT_AnnivDays-1,0))),IF(AS97="PT",IF(AU97&lt;PT_First,0,1+INT((AU97-PT_First)/PT_Int)),0))-IF(AS97="FT",IF(AW97&lt;FT_First,0,IF(AW97&lt;FT_Y5,1+INT((AW97-FT_First)/FT_Int1),FT_PreY5+FT_PerYear*INT((AW97-FT_Y5)/12)+FT_AnnivDays+INT(MOD(AW97-FT_Y5,12)/FT_Int2)-IF(EDATE(AI97,FT_Y5)&lt;PolicyDate,FT_AnnivDays-1,0))),IF(AS97="PT",IF(AW97&lt;PT_First,0,1+INT((AW97-PT_First)/PT_Int)),0)),0))</f>
        <v/>
      </c>
      <c r="BB97" s="16" t="str">
        <f aca="false">IF(AH97=0,"",IF(AQ97="FT",IF(AY97&lt;FT_First,0,IF(AY97&lt;FT_Y5,1+INT((AY97-FT_First)/FT_Int1),FT_PreY5+FT_PerYear*INT((AY97-FT_Y5)/12)+FT_AnnivDays+INT(MOD(AY97-FT_Y5,12)/FT_Int2)-IF(EDATE(AI97,FT_Y5)&lt;PolicyDate,FT_AnnivDays-1,0))),IF(AQ97="PT",IF(AY97&lt;PT_First,0,1+INT((AY97-PT_First)/PT_Int)),0))+IF(AND(AJ97&gt;=2,AL97&lt;=PFYDate),IF(AR97="FT",IF(AZ97&lt;FT_First,0,IF(AZ97&lt;FT_Y5,1+INT((AZ97-FT_First)/FT_Int1),FT_PreY5+FT_PerYear*INT((AZ97-FT_Y5)/12)+FT_AnnivDays+INT(MOD(AZ97-FT_Y5,12)/FT_Int2)-IF(EDATE(AI97,FT_Y5)&lt;PolicyDate,FT_AnnivDays-1,0))),IF(AR97="PT",IF(AZ97&lt;PT_First,0,1+INT((AZ97-PT_First)/PT_Int)),0))-IF(AR97="FT",IF(AY97&lt;FT_First,0,IF(AY97&lt;FT_Y5,1+INT((AY97-FT_First)/FT_Int1),FT_PreY5+FT_PerYear*INT((AY97-FT_Y5)/12)+FT_AnnivDays+INT(MOD(AY97-FT_Y5,12)/FT_Int2)-IF(EDATE(AI97,FT_Y5)&lt;PolicyDate,FT_AnnivDays-1,0))),IF(AR97="PT",IF(AY97&lt;PT_First,0,1+INT((AY97-PT_First)/PT_Int)),0)),0)+IF(AND(AJ97&gt;=3,AM97&lt;=PFYDate),IF(AS97="FT",IF(AX97&lt;FT_First,0,IF(AX97&lt;FT_Y5,1+INT((AX97-FT_First)/FT_Int1),FT_PreY5+FT_PerYear*INT((AX97-FT_Y5)/12)+FT_AnnivDays+INT(MOD(AX97-FT_Y5,12)/FT_Int2)-IF(EDATE(AI97,FT_Y5)&lt;PolicyDate,FT_AnnivDays-1,0))),IF(AS97="PT",IF(AX97&lt;PT_First,0,1+INT((AX97-PT_First)/PT_Int)),0))-IF(AS97="FT",IF(AZ97&lt;FT_First,0,IF(AZ97&lt;FT_Y5,1+INT((AZ97-FT_First)/FT_Int1),FT_PreY5+FT_PerYear*INT((AZ97-FT_Y5)/12)+FT_AnnivDays+INT(MOD(AZ97-FT_Y5,12)/FT_Int2)-IF(EDATE(AI97,FT_Y5)&lt;PolicyDate,FT_AnnivDays-1,0))),IF(AS97="PT",IF(AZ97&lt;PT_First,0,1+INT((AZ97-PT_First)/PT_Int)),0)),0))</f>
        <v/>
      </c>
      <c r="BC97" s="16" t="str">
        <f aca="false">IF(AH97=0,"",IF(AT97="FT",IF(AU97&lt;FT_First,FT_First,IF(AU97&lt;FT_Y5,MIN(FT_Y5,FT_First+FT_Int1*(INT((AU97-FT_First)/FT_Int1)+1)),FT_Y5+12*INT((AU97-FT_Y5)/12)+FT_Int2*(INT(MOD(AU97-FT_Y5,12)/FT_Int2)+1))),IF(AT97="PT",IF(AU97&lt;PT_First,PT_First,PT_First+PT_Int*(INT((AU97-PT_First)/PT_Int)+1)),"")))</f>
        <v/>
      </c>
      <c r="BD97" s="16" t="str">
        <f aca="false">IF(AH97=0,"",IF(NOT(LH_Ready),0,COUNTIFS(INDEX(LH_Data,0,LH_ColFirst),$A97,INDEX(LH_Data,0,LH_ColSur),$B97,INDEX(LH_Data,0,LH_ColCat),BonusCat)))</f>
        <v/>
      </c>
      <c r="BE97" s="16" t="str">
        <f aca="false">IF(AH97=0,"",IF(OR(NOT(LH_Ready),BD97=0),0,SUMPRODUCT(MAX((INDEX(LH_Data,0,LH_ColFirst)=$A97)*(INDEX(LH_Data,0,LH_ColSur)=$B97)*(INDEX(LH_Data,0,LH_ColCat)=BonusCat)*ROW(LH_Data)))))</f>
        <v/>
      </c>
      <c r="BF97" s="16" t="str">
        <f aca="false">IF(AH97=0,"",IF(EOMONTH(AsOfDate,-1)&lt;AI97,-1,12*(YEAR(EOMONTH(AsOfDate,-1))-YEAR(AI97))+MONTH(EOMONTH(AsOfDate,-1))-MONTH(AI97)-IF(DAY(EOMONTH(AsOfDate,-1))&lt;MIN(DAY(AI97),DAY(EOMONTH(EOMONTH(AsOfDate,-1),0))),1,0)))</f>
        <v/>
      </c>
      <c r="BG97" s="16" t="str">
        <f aca="false">IF(AH97=0,"",IF(OR(AJ97&lt;2,AL97&gt;EOMONTH(AsOfDate,-1)),BF97,IF((AL97-1)&lt;AI97,-1,12*(YEAR((AL97-1))-YEAR(AI97))+MONTH((AL97-1))-MONTH(AI97)-IF(DAY((AL97-1))&lt;MIN(DAY(AI97),DAY(EOMONTH((AL97-1),0))),1,0))))</f>
        <v/>
      </c>
      <c r="BH97" s="16" t="str">
        <f aca="false">IF(AH97=0,"",IF(OR(AJ97&lt;3,AM97&gt;EOMONTH(AsOfDate,-1)),BF97,IF((AM97-1)&lt;AI97,-1,12*(YEAR((AM97-1))-YEAR(AI97))+MONTH((AM97-1))-MONTH(AI97)-IF(DAY((AM97-1))&lt;MIN(DAY(AI97),DAY(EOMONTH((AM97-1),0))),1,0))))</f>
        <v/>
      </c>
      <c r="BI97" s="16" t="str">
        <f aca="false">IF(AH97=0,"",IF(AQ97="FT",IF(BG97&lt;FT_First,0,IF(BG97&lt;FT_Y5,1+INT((BG97-FT_First)/FT_Int1),FT_PreY5+FT_PerYear*INT((BG97-FT_Y5)/12)+FT_AnnivDays+INT(MOD(BG97-FT_Y5,12)/FT_Int2)-IF(EDATE(AI97,FT_Y5)&lt;PolicyDate,FT_AnnivDays-1,0))),IF(AQ97="PT",IF(BG97&lt;PT_First,0,1+INT((BG97-PT_First)/PT_Int)),0))+IF(AND(AJ97&gt;=2,AL97&lt;=EOMONTH(AsOfDate,-1)),IF(AR97="FT",IF(BH97&lt;FT_First,0,IF(BH97&lt;FT_Y5,1+INT((BH97-FT_First)/FT_Int1),FT_PreY5+FT_PerYear*INT((BH97-FT_Y5)/12)+FT_AnnivDays+INT(MOD(BH97-FT_Y5,12)/FT_Int2)-IF(EDATE(AI97,FT_Y5)&lt;PolicyDate,FT_AnnivDays-1,0))),IF(AR97="PT",IF(BH97&lt;PT_First,0,1+INT((BH97-PT_First)/PT_Int)),0))-IF(AR97="FT",IF(BG97&lt;FT_First,0,IF(BG97&lt;FT_Y5,1+INT((BG97-FT_First)/FT_Int1),FT_PreY5+FT_PerYear*INT((BG97-FT_Y5)/12)+FT_AnnivDays+INT(MOD(BG97-FT_Y5,12)/FT_Int2)-IF(EDATE(AI97,FT_Y5)&lt;PolicyDate,FT_AnnivDays-1,0))),IF(AR97="PT",IF(BG97&lt;PT_First,0,1+INT((BG97-PT_First)/PT_Int)),0)),0)+IF(AND(AJ97&gt;=3,AM97&lt;=EOMONTH(AsOfDate,-1)),IF(AS97="FT",IF(BF97&lt;FT_First,0,IF(BF97&lt;FT_Y5,1+INT((BF97-FT_First)/FT_Int1),FT_PreY5+FT_PerYear*INT((BF97-FT_Y5)/12)+FT_AnnivDays+INT(MOD(BF97-FT_Y5,12)/FT_Int2)-IF(EDATE(AI97,FT_Y5)&lt;PolicyDate,FT_AnnivDays-1,0))),IF(AS97="PT",IF(BF97&lt;PT_First,0,1+INT((BF97-PT_First)/PT_Int)),0))-IF(AS97="FT",IF(BH97&lt;FT_First,0,IF(BH97&lt;FT_Y5,1+INT((BH97-FT_First)/FT_Int1),FT_PreY5+FT_PerYear*INT((BH97-FT_Y5)/12)+FT_AnnivDays+INT(MOD(BH97-FT_Y5,12)/FT_Int2)-IF(EDATE(AI97,FT_Y5)&lt;PolicyDate,FT_AnnivDays-1,0))),IF(AS97="PT",IF(BH97&lt;PT_First,0,1+INT((BH97-PT_First)/PT_Int)),0)),0))</f>
        <v/>
      </c>
      <c r="BJ97" s="16" t="str">
        <f aca="false">IF(AH97=0,"",IF(AT97="FT",IF(AU97&lt;FT_First,"",IF(AU97&lt;FT_Y5,FT_First+FT_Int1*INT((AU97-FT_First)/FT_Int1),FT_Y5+FT_Int2*INT((AU97-FT_Y5)/FT_Int2))),IF(AT97="PT",IF(AU97&lt;PT_First,"",PT_First+PT_Int*INT((AU97-PT_First)/PT_Int)),"")))</f>
        <v/>
      </c>
      <c r="BK97" s="16" t="str">
        <f aca="false">IF(AH97=0,"",IF((SchemeStart-1)&lt;AI97,-1,12*(YEAR((SchemeStart-1))-YEAR(AI97))+MONTH((SchemeStart-1))-MONTH(AI97)-IF(DAY((SchemeStart-1))&lt;MIN(DAY(AI97),DAY(EOMONTH((SchemeStart-1),0))),1,0)))</f>
        <v/>
      </c>
      <c r="BL97" s="16" t="str">
        <f aca="false">IF(AH97=0,"",IF(OR(AJ97&lt;2,AL97&gt;(SchemeStart-1)),BK97,IF((AL97-1)&lt;AI97,-1,12*(YEAR((AL97-1))-YEAR(AI97))+MONTH((AL97-1))-MONTH(AI97)-IF(DAY((AL97-1))&lt;MIN(DAY(AI97),DAY(EOMONTH((AL97-1),0))),1,0))))</f>
        <v/>
      </c>
      <c r="BM97" s="16" t="str">
        <f aca="false">IF(AH97=0,"",IF(OR(AJ97&lt;3,AM97&gt;(SchemeStart-1)),BK97,IF((AM97-1)&lt;AI97,-1,12*(YEAR((AM97-1))-YEAR(AI97))+MONTH((AM97-1))-MONTH(AI97)-IF(DAY((AM97-1))&lt;MIN(DAY(AI97),DAY(EOMONTH((AM97-1),0))),1,0))))</f>
        <v/>
      </c>
      <c r="BN97" s="16" t="str">
        <f aca="false">IF(AH97=0,"",IF(AQ97="FT",IF(BL97&lt;FT_First,0,IF(BL97&lt;FT_Y5,1+INT((BL97-FT_First)/FT_Int1),FT_PreY5+FT_PerYear*INT((BL97-FT_Y5)/12)+FT_AnnivDays+INT(MOD(BL97-FT_Y5,12)/FT_Int2)-IF(EDATE(AI97,FT_Y5)&lt;PolicyDate,FT_AnnivDays-1,0))),IF(AQ97="PT",IF(BL97&lt;PT_First,0,1+INT((BL97-PT_First)/PT_Int)),0))+IF(AND(AJ97&gt;=2,AL97&lt;=(SchemeStart-1)),IF(AR97="FT",IF(BM97&lt;FT_First,0,IF(BM97&lt;FT_Y5,1+INT((BM97-FT_First)/FT_Int1),FT_PreY5+FT_PerYear*INT((BM97-FT_Y5)/12)+FT_AnnivDays+INT(MOD(BM97-FT_Y5,12)/FT_Int2)-IF(EDATE(AI97,FT_Y5)&lt;PolicyDate,FT_AnnivDays-1,0))),IF(AR97="PT",IF(BM97&lt;PT_First,0,1+INT((BM97-PT_First)/PT_Int)),0))-IF(AR97="FT",IF(BL97&lt;FT_First,0,IF(BL97&lt;FT_Y5,1+INT((BL97-FT_First)/FT_Int1),FT_PreY5+FT_PerYear*INT((BL97-FT_Y5)/12)+FT_AnnivDays+INT(MOD(BL97-FT_Y5,12)/FT_Int2)-IF(EDATE(AI97,FT_Y5)&lt;PolicyDate,FT_AnnivDays-1,0))),IF(AR97="PT",IF(BL97&lt;PT_First,0,1+INT((BL97-PT_First)/PT_Int)),0)),0)+IF(AND(AJ97&gt;=3,AM97&lt;=(SchemeStart-1)),IF(AS97="FT",IF(BK97&lt;FT_First,0,IF(BK97&lt;FT_Y5,1+INT((BK97-FT_First)/FT_Int1),FT_PreY5+FT_PerYear*INT((BK97-FT_Y5)/12)+FT_AnnivDays+INT(MOD(BK97-FT_Y5,12)/FT_Int2)-IF(EDATE(AI97,FT_Y5)&lt;PolicyDate,FT_AnnivDays-1,0))),IF(AS97="PT",IF(BK97&lt;PT_First,0,1+INT((BK97-PT_First)/PT_Int)),0))-IF(AS97="FT",IF(BM97&lt;FT_First,0,IF(BM97&lt;FT_Y5,1+INT((BM97-FT_First)/FT_Int1),FT_PreY5+FT_PerYear*INT((BM97-FT_Y5)/12)+FT_AnnivDays+INT(MOD(BM97-FT_Y5,12)/FT_Int2)-IF(EDATE(AI97,FT_Y5)&lt;PolicyDate,FT_AnnivDays-1,0))),IF(AS97="PT",IF(BM97&lt;PT_First,0,1+INT((BM97-PT_First)/PT_Int)),0)),0))</f>
        <v/>
      </c>
      <c r="BO97" s="0" t="str">
        <f aca="false">IF(LEN($A97&amp;$B97)=0,"",$A97&amp;" "&amp;$B97)</f>
        <v/>
      </c>
    </row>
    <row r="98" customFormat="false" ht="15" hidden="false" customHeight="false" outlineLevel="0" collapsed="false">
      <c r="A98" s="12"/>
      <c r="B98" s="12"/>
      <c r="C98" s="12"/>
      <c r="D98" s="13"/>
      <c r="E98" s="14" t="str">
        <f aca="false">IF(OR(AH98=0,$D98=""),"",DATE(YEAR(AsOfDate)+IF(DATE(YEAR(AsOfDate),MONTH($D98),DAY($D98))&lt;=AsOfDate,1,0),MONTH($D98),DAY($D98)))</f>
        <v/>
      </c>
      <c r="F98" s="13"/>
      <c r="G98" s="13"/>
      <c r="H98" s="13"/>
      <c r="I98" s="13"/>
      <c r="J98" s="13"/>
      <c r="K98" s="14" t="str">
        <f aca="false">IF(AH98=0,"",DATE(YEAR(AsOfDate)+IF(DATE(YEAR(AsOfDate),MONTH(AI98),DAY(AI98))&lt;=AsOfDate,1,0),MONTH(AI98),DAY(AI98)))</f>
        <v/>
      </c>
      <c r="L98" s="15" t="str">
        <f aca="false">IF(AH98=0,"",ROUND((AsOfDate-AI98)/365.25,1))</f>
        <v/>
      </c>
      <c r="M98" s="16" t="str">
        <f aca="false">IF(AH98=0,"",IF(AsOfDate&lt;AI98,"-",DATEDIF(AI98,AsOfDate,"y")&amp;"y "&amp;DATEDIF(AI98,AsOfDate,"ym")&amp;"m "&amp;DATEDIF(AI98,AsOfDate,"md")&amp;"d"))</f>
        <v/>
      </c>
      <c r="N98" s="17" t="str">
        <f aca="false">IF(AH98=0,"",O98*HoursPerDay)</f>
        <v/>
      </c>
      <c r="O98" s="17" t="str">
        <f aca="false">IF(AH98=0,"",MAX(0,BA98-BN98))</f>
        <v/>
      </c>
      <c r="P98" s="18"/>
      <c r="Q98" s="16" t="str">
        <f aca="false">IF(AH98=0,"",IF(AJ98&lt;2,"",AN98&amp;" to "&amp;AO98&amp;" on "&amp;TEXT(AL98,"dd/mm/yyyy")&amp;IF(AL98&gt;AsOfDate," (future)",IF(AQ98=AR98,"",IF(AR98="None"," - STOPPED accruing",IF(AQ98="None"," - commencement for Bonus Leave"," - pathway changed"))))&amp;IF(AJ98&lt;3,"","; "&amp;AO98&amp;" to "&amp;AP98&amp;" on "&amp;TEXT(AM98,"dd/mm/yyyy")&amp;IF(AM98&gt;AsOfDate," (future)",IF(AR98=AS98,"",IF(AS98="None"," - STOPPED accruing",IF(AR98="None"," - commencement for Bonus Leave"," - pathway changed")))))))</f>
        <v/>
      </c>
      <c r="R98" s="16" t="str">
        <f aca="false">IF(AH98=0,"",IF(AT98="None",IF(O98&gt;0,"No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IF(AH98=0,"",IF(AT98="None","",EDATE(AI98,BC98)))</f>
        <v/>
      </c>
      <c r="T98" s="17" t="str">
        <f aca="false">IF(AH98=0,"",IF(NOT(LH_Ready),"",IF(AI98&gt;PFYDate,0,IF(LH_ColPeriod=0,W98-U98+V98,SUMIFS(INDEX(LH_Data,0,LH_ColAcc),INDEX(LH_Data,0,LH_ColFirst),$A98,INDEX(LH_Data,0,LH_ColSur),$B98,INDEX(LH_Data,0,LH_ColCat),BonusCat,INDEX(LH_Data,0,LH_ColPeriod),LH_OpenLabel)*UnitFactor))))</f>
        <v/>
      </c>
      <c r="U98" s="17" t="str">
        <f aca="false">IF(AH98=0,"",IF(NOT(LH_Ready),"",SUMIFS(INDEX(LH_Data,0,LH_ColAcc),INDEX(LH_Data,0,LH_ColFirst),$A98,INDEX(LH_Data,0,LH_ColSur),$B98,INDEX(LH_Data,0,LH_ColCat),BonusCat,INDEX(LH_Data,0,LH_ColStart),"&gt;="&amp;AI98)*UnitFactor))</f>
        <v/>
      </c>
      <c r="V98" s="17" t="str">
        <f aca="false">IF(AH98=0,"",IF(NOT(LH_Ready),"",SUMIFS(INDEX(LH_Data,0,LH_ColTaken),INDEX(LH_Data,0,LH_ColFirst),$A98,INDEX(LH_Data,0,LH_ColSur),$B98,INDEX(LH_Data,0,LH_ColCat),BonusCat,INDEX(LH_Data,0,LH_ColStart),"&gt;="&amp;AI98)*UnitFactor))</f>
        <v/>
      </c>
      <c r="W98" s="17" t="str">
        <f aca="false">IF(AH98=0,"",IF(NOT(LH_Ready),"",IF(BE98=0,0,INDEX(INDEX(LH_Data,0,LH_ColClose),BE98-1)*UnitFactor)))</f>
        <v/>
      </c>
      <c r="X98" s="17" t="str">
        <f aca="false">IF(AH98=0,"",(MAX(0,BA98-BN98)-MAX(0,BB98-BN98))*HoursPerDay)</f>
        <v/>
      </c>
      <c r="Y98" s="17" t="str">
        <f aca="false">IF(AH98=0,"",IF(NOT(LH_Ready),"",IF(BD98=0,N98,IF(PFYDate&lt;$F98,N98-N(T98)-N(U98),X98-N(U98)))))</f>
        <v/>
      </c>
      <c r="Z98" s="16" t="str">
        <f aca="false">IF(OR(AH98=0,Y98=""),"",IF(Y98&gt;0,"Yes","No"))</f>
        <v/>
      </c>
      <c r="AA98" s="16" t="str">
        <f aca="false">IF(AH98=0,IF(LEN($A98&amp;$B98)=0,"","FIX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month")&amp;IF(BD98=0,";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EH)",""),IF(AT98="None",R98,"Not yet - first day on "&amp;TEXT(S98,"dd/mm/yyyy")))))))))</f>
        <v/>
      </c>
      <c r="AB98" s="17" t="str">
        <f aca="false">IF(OR(AH98=0,T98=""),"",MAX(0,BB98-BN98)*HoursPerDay-T98)</f>
        <v/>
      </c>
      <c r="AC98" s="16" t="str">
        <f aca="false">IF(AH98=0,"",BD98)</f>
        <v/>
      </c>
      <c r="AD98" s="16" t="str">
        <f aca="false">IF(AH98=0,"",TRIM(IF(OR(ISTEXT($F98),ISTEXT($H98),ISTEXT($I98),ISTEXT($G98),ISTEXT($J98),ISTEXT($D98)),"A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J98&gt;=1,IF(AJ98&gt;=3,AP98,IF(AJ98=2,AO98,AN98))&lt;&gt;IF($C98="","",IF(OR(ISNUMBER(SEARCH("full",$C98)),UPPER(TRIM($C98))="FT",UPPER(TRIM($C98))="FTE"),"Full-Time",IF(OR(ISNUMBER(SEARCH("part",$C98)),UPPER(TRIM($C98))="PT",UPPER(TRIM($C98))="PTE"),"Part-Time",IF(OR(ISNUMBER(SEARCH("cas",$C98)),UPPER(TRIM($C98))="CAS"),"Casual","Unknown"))))),"EmploymentType does not match latest start date ("&amp;IF(AJ98&gt;=3,AP98,IF(AJ98=2,AO98,AN98))&amp;"). ","")&amp;IF(AND(AJ98&gt;=1,AK98&lt;&gt;$F98),"Earliest type date should equal StartDate. ","")&amp;IF(AND(AJ98&gt;=2,AK98=AL98),"Two types start on the same date. ","")&amp;IF(AND(OR(ISNUMBER(SEARCH("part",$C98)),UPPER(TRIM($C98))="PT",UPPER(TRIM($C98))="PTE"),$P98=""),"Part-time: enter PT Hrs/Week (blank = 24+). ","")))</f>
        <v/>
      </c>
      <c r="AE98" s="17" t="str">
        <f aca="false">IF(AH98=0,"",O98-MAX(0,BI98-BN98))</f>
        <v/>
      </c>
      <c r="AF98" s="14" t="str">
        <f aca="false">IF(OR(AH98=0,AE98="",N(AE98)=0,BJ98=""),"",EDATE(AI98,BJ98))</f>
        <v/>
      </c>
      <c r="AG98" s="12"/>
      <c r="AH98" s="16" t="n">
        <f aca="false">IF(OR(LEN($A98&amp;$B98)=0,$F98=""),0,1)</f>
        <v>0</v>
      </c>
      <c r="AI98" s="14" t="str">
        <f aca="false">IF(AH98=0,"",IF($J98&lt;&gt;"",$J98,IF(OR(CasualCounts="Yes",COUNT($G98:$I98)=0,COUNT($H98:$I98)=0),$F98,MIN($H98:$I98))))</f>
        <v/>
      </c>
      <c r="AJ98" s="16" t="str">
        <f aca="false">IF(AH98=0,"",COUNT($G98:$I98))</f>
        <v/>
      </c>
      <c r="AK98" s="14" t="str">
        <f aca="false">IF(AH98=0,"",IFERROR(SMALL($G98:$I98,1),""))</f>
        <v/>
      </c>
      <c r="AL98" s="14" t="str">
        <f aca="false">IF(AH98=0,"",IFERROR(SMALL($G98:$I98,2),""))</f>
        <v/>
      </c>
      <c r="AM98" s="14" t="str">
        <f aca="false">IF(AH98=0,"",IFERROR(SMALL($G98:$I98,3),""))</f>
        <v/>
      </c>
      <c r="AN98" s="16" t="str">
        <f aca="false">IF(AH98=0,"",IF(AK98="","",IF(AK98=$H98,"Part-Time",IF(AK98=$I98,"Full-Time","Casual"))))</f>
        <v/>
      </c>
      <c r="AO98" s="16" t="str">
        <f aca="false">IF(AH98=0,"",IF(AL98="","",IF(AL98=$H98,"Part-Time",IF(AL98=$I98,"Full-Time","Casual"))))</f>
        <v/>
      </c>
      <c r="AP98" s="16" t="str">
        <f aca="false">IF(AH98=0,"",IF(AM98="","",IF(AM98=$H98,"Part-Time",IF(AM98=$I98,"Full-Time","Casual"))))</f>
        <v/>
      </c>
      <c r="AQ98" s="16" t="str">
        <f aca="false">IF(AH98=0,"",IF(AJ98=0,IF(OR(ISNUMBER(SEARCH("full",$C98)),UPPER(TRIM($C98))="FT",UPPER(TRIM($C98))="FTE"),"FT",IF(AND(OR(ISNUMBER(SEARCH("part",$C98)),UPPER(TRIM($C98))="PT",UPPER(TRIM($C98))="PTE"),OR($P98="",N($P98)&gt;=PT_MinHours)),"PT","None")),IF(OR(ISNUMBER(SEARCH("full",AN98)),UPPER(TRIM(AN98))="FT",UPPER(TRIM(AN98))="FTE"),"FT",IF(AND(OR(ISNUMBER(SEARCH("part",AN98)),UPPER(TRIM(AN98))="PT",UPPER(TRIM(AN98))="PTE"),OR($P98="",N($P98)&gt;=PT_MinHours)),"PT","None"))))</f>
        <v/>
      </c>
      <c r="AR98" s="16" t="str">
        <f aca="false">IF(AH98=0,"",IF(AJ98&lt;2,"",IF(OR(ISNUMBER(SEARCH("full",AO98)),UPPER(TRIM(AO98))="FT",UPPER(TRIM(AO98))="FTE"),"FT",IF(AND(OR(ISNUMBER(SEARCH("part",AO98)),UPPER(TRIM(AO98))="PT",UPPER(TRIM(AO98))="PTE"),OR($P98="",N($P98)&gt;=PT_MinHours)),"PT","None"))))</f>
        <v/>
      </c>
      <c r="AS98" s="16" t="str">
        <f aca="false">IF(AH98=0,"",IF(AJ98&lt;3,"",IF(OR(ISNUMBER(SEARCH("full",AP98)),UPPER(TRIM(AP98))="FT",UPPER(TRIM(AP98))="FTE"),"FT",IF(AND(OR(ISNUMBER(SEARCH("part",AP98)),UPPER(TRIM(AP98))="PT",UPPER(TRIM(AP98))="PTE"),OR($P98="",N($P98)&gt;=PT_MinHours)),"PT","None"))))</f>
        <v/>
      </c>
      <c r="AT98" s="16" t="str">
        <f aca="false">IF(AH98=0,"",IF(AND(AJ98&gt;=3,AM98&lt;=AsOfDate),AS98,IF(AND(AJ98&gt;=2,AL98&lt;=AsOfDate),AR98,AQ98)))</f>
        <v/>
      </c>
      <c r="AU98" s="16" t="str">
        <f aca="false">IF(AH98=0,"",IF(AsOfDate&lt;AI98,-1,12*(YEAR(AsOfDate)-YEAR(AI98))+MONTH(AsOfDate)-MONTH(AI98)-IF(DAY(AsOfDate)&lt;MIN(DAY(AI98),DAY(EOMONTH(AsOfDate,0))),1,0)))</f>
        <v/>
      </c>
      <c r="AV98" s="16" t="str">
        <f aca="false">IF(AH98=0,"",IF(OR(AJ98&lt;2,AL98&gt;AsOfDate),AU98,IF((AL98-1)&lt;AI98,-1,12*(YEAR((AL98-1))-YEAR(AI98))+MONTH((AL98-1))-MONTH(AI98)-IF(DAY((AL98-1))&lt;MIN(DAY(AI98),DAY(EOMONTH((AL98-1),0))),1,0))))</f>
        <v/>
      </c>
      <c r="AW98" s="16" t="str">
        <f aca="false">IF(AH98=0,"",IF(OR(AJ98&lt;3,AM98&gt;AsOfDate),AU98,IF((AM98-1)&lt;AI98,-1,12*(YEAR((AM98-1))-YEAR(AI98))+MONTH((AM98-1))-MONTH(AI98)-IF(DAY((AM98-1))&lt;MIN(DAY(AI98),DAY(EOMONTH((AM98-1),0))),1,0))))</f>
        <v/>
      </c>
      <c r="AX98" s="16" t="str">
        <f aca="false">IF(AH98=0,"",IF(PFYDate&lt;AI98,-1,12*(YEAR(PFYDate)-YEAR(AI98))+MONTH(PFYDate)-MONTH(AI98)-IF(DAY(PFYDate)&lt;MIN(DAY(AI98),DAY(EOMONTH(PFYDate,0))),1,0)))</f>
        <v/>
      </c>
      <c r="AY98" s="16" t="str">
        <f aca="false">IF(AH98=0,"",IF(OR(AJ98&lt;2,AL98&gt;PFYDate),AX98,IF((AL98-1)&lt;AI98,-1,12*(YEAR((AL98-1))-YEAR(AI98))+MONTH((AL98-1))-MONTH(AI98)-IF(DAY((AL98-1))&lt;MIN(DAY(AI98),DAY(EOMONTH((AL98-1),0))),1,0))))</f>
        <v/>
      </c>
      <c r="AZ98" s="16" t="str">
        <f aca="false">IF(AH98=0,"",IF(OR(AJ98&lt;3,AM98&gt;PFYDate),AX98,IF((AM98-1)&lt;AI98,-1,12*(YEAR((AM98-1))-YEAR(AI98))+MONTH((AM98-1))-MONTH(AI98)-IF(DAY((AM98-1))&lt;MIN(DAY(AI98),DAY(EOMONTH((AM98-1),0))),1,0))))</f>
        <v/>
      </c>
      <c r="BA98" s="16" t="str">
        <f aca="false">IF(AH98=0,"",IF(AQ98="FT",IF(AV98&lt;FT_First,0,IF(AV98&lt;FT_Y5,1+INT((AV98-FT_First)/FT_Int1),FT_PreY5+FT_PerYear*INT((AV98-FT_Y5)/12)+FT_AnnivDays+INT(MOD(AV98-FT_Y5,12)/FT_Int2)-IF(EDATE(AI98,FT_Y5)&lt;PolicyDate,FT_AnnivDays-1,0))),IF(AQ98="PT",IF(AV98&lt;PT_First,0,1+INT((AV98-PT_First)/PT_Int)),0))+IF(AND(AJ98&gt;=2,AL98&lt;=AsOfDate),IF(AR98="FT",IF(AW98&lt;FT_First,0,IF(AW98&lt;FT_Y5,1+INT((AW98-FT_First)/FT_Int1),FT_PreY5+FT_PerYear*INT((AW98-FT_Y5)/12)+FT_AnnivDays+INT(MOD(AW98-FT_Y5,12)/FT_Int2)-IF(EDATE(AI98,FT_Y5)&lt;PolicyDate,FT_AnnivDays-1,0))),IF(AR98="PT",IF(AW98&lt;PT_First,0,1+INT((AW98-PT_First)/PT_Int)),0))-IF(AR98="FT",IF(AV98&lt;FT_First,0,IF(AV98&lt;FT_Y5,1+INT((AV98-FT_First)/FT_Int1),FT_PreY5+FT_PerYear*INT((AV98-FT_Y5)/12)+FT_AnnivDays+INT(MOD(AV98-FT_Y5,12)/FT_Int2)-IF(EDATE(AI98,FT_Y5)&lt;PolicyDate,FT_AnnivDays-1,0))),IF(AR98="PT",IF(AV98&lt;PT_First,0,1+INT((AV98-PT_First)/PT_Int)),0)),0)+IF(AND(AJ98&gt;=3,AM98&lt;=AsOfDate),IF(AS98="FT",IF(AU98&lt;FT_First,0,IF(AU98&lt;FT_Y5,1+INT((AU98-FT_First)/FT_Int1),FT_PreY5+FT_PerYear*INT((AU98-FT_Y5)/12)+FT_AnnivDays+INT(MOD(AU98-FT_Y5,12)/FT_Int2)-IF(EDATE(AI98,FT_Y5)&lt;PolicyDate,FT_AnnivDays-1,0))),IF(AS98="PT",IF(AU98&lt;PT_First,0,1+INT((AU98-PT_First)/PT_Int)),0))-IF(AS98="FT",IF(AW98&lt;FT_First,0,IF(AW98&lt;FT_Y5,1+INT((AW98-FT_First)/FT_Int1),FT_PreY5+FT_PerYear*INT((AW98-FT_Y5)/12)+FT_AnnivDays+INT(MOD(AW98-FT_Y5,12)/FT_Int2)-IF(EDATE(AI98,FT_Y5)&lt;PolicyDate,FT_AnnivDays-1,0))),IF(AS98="PT",IF(AW98&lt;PT_First,0,1+INT((AW98-PT_First)/PT_Int)),0)),0))</f>
        <v/>
      </c>
      <c r="BB98" s="16" t="str">
        <f aca="false">IF(AH98=0,"",IF(AQ98="FT",IF(AY98&lt;FT_First,0,IF(AY98&lt;FT_Y5,1+INT((AY98-FT_First)/FT_Int1),FT_PreY5+FT_PerYear*INT((AY98-FT_Y5)/12)+FT_AnnivDays+INT(MOD(AY98-FT_Y5,12)/FT_Int2)-IF(EDATE(AI98,FT_Y5)&lt;PolicyDate,FT_AnnivDays-1,0))),IF(AQ98="PT",IF(AY98&lt;PT_First,0,1+INT((AY98-PT_First)/PT_Int)),0))+IF(AND(AJ98&gt;=2,AL98&lt;=PFYDate),IF(AR98="FT",IF(AZ98&lt;FT_First,0,IF(AZ98&lt;FT_Y5,1+INT((AZ98-FT_First)/FT_Int1),FT_PreY5+FT_PerYear*INT((AZ98-FT_Y5)/12)+FT_AnnivDays+INT(MOD(AZ98-FT_Y5,12)/FT_Int2)-IF(EDATE(AI98,FT_Y5)&lt;PolicyDate,FT_AnnivDays-1,0))),IF(AR98="PT",IF(AZ98&lt;PT_First,0,1+INT((AZ98-PT_First)/PT_Int)),0))-IF(AR98="FT",IF(AY98&lt;FT_First,0,IF(AY98&lt;FT_Y5,1+INT((AY98-FT_First)/FT_Int1),FT_PreY5+FT_PerYear*INT((AY98-FT_Y5)/12)+FT_AnnivDays+INT(MOD(AY98-FT_Y5,12)/FT_Int2)-IF(EDATE(AI98,FT_Y5)&lt;PolicyDate,FT_AnnivDays-1,0))),IF(AR98="PT",IF(AY98&lt;PT_First,0,1+INT((AY98-PT_First)/PT_Int)),0)),0)+IF(AND(AJ98&gt;=3,AM98&lt;=PFYDate),IF(AS98="FT",IF(AX98&lt;FT_First,0,IF(AX98&lt;FT_Y5,1+INT((AX98-FT_First)/FT_Int1),FT_PreY5+FT_PerYear*INT((AX98-FT_Y5)/12)+FT_AnnivDays+INT(MOD(AX98-FT_Y5,12)/FT_Int2)-IF(EDATE(AI98,FT_Y5)&lt;PolicyDate,FT_AnnivDays-1,0))),IF(AS98="PT",IF(AX98&lt;PT_First,0,1+INT((AX98-PT_First)/PT_Int)),0))-IF(AS98="FT",IF(AZ98&lt;FT_First,0,IF(AZ98&lt;FT_Y5,1+INT((AZ98-FT_First)/FT_Int1),FT_PreY5+FT_PerYear*INT((AZ98-FT_Y5)/12)+FT_AnnivDays+INT(MOD(AZ98-FT_Y5,12)/FT_Int2)-IF(EDATE(AI98,FT_Y5)&lt;PolicyDate,FT_AnnivDays-1,0))),IF(AS98="PT",IF(AZ98&lt;PT_First,0,1+INT((AZ98-PT_First)/PT_Int)),0)),0))</f>
        <v/>
      </c>
      <c r="BC98" s="16" t="str">
        <f aca="false">IF(AH98=0,"",IF(AT98="FT",IF(AU98&lt;FT_First,FT_First,IF(AU98&lt;FT_Y5,MIN(FT_Y5,FT_First+FT_Int1*(INT((AU98-FT_First)/FT_Int1)+1)),FT_Y5+12*INT((AU98-FT_Y5)/12)+FT_Int2*(INT(MOD(AU98-FT_Y5,12)/FT_Int2)+1))),IF(AT98="PT",IF(AU98&lt;PT_First,PT_First,PT_First+PT_Int*(INT((AU98-PT_First)/PT_Int)+1)),"")))</f>
        <v/>
      </c>
      <c r="BD98" s="16" t="str">
        <f aca="false">IF(AH98=0,"",IF(NOT(LH_Ready),0,COUNTIFS(INDEX(LH_Data,0,LH_ColFirst),$A98,INDEX(LH_Data,0,LH_ColSur),$B98,INDEX(LH_Data,0,LH_ColCat),BonusCat)))</f>
        <v/>
      </c>
      <c r="BE98" s="16" t="str">
        <f aca="false">IF(AH98=0,"",IF(OR(NOT(LH_Ready),BD98=0),0,SUMPRODUCT(MAX((INDEX(LH_Data,0,LH_ColFirst)=$A98)*(INDEX(LH_Data,0,LH_ColSur)=$B98)*(INDEX(LH_Data,0,LH_ColCat)=BonusCat)*ROW(LH_Data)))))</f>
        <v/>
      </c>
      <c r="BF98" s="16" t="str">
        <f aca="false">IF(AH98=0,"",IF(EOMONTH(AsOfDate,-1)&lt;AI98,-1,12*(YEAR(EOMONTH(AsOfDate,-1))-YEAR(AI98))+MONTH(EOMONTH(AsOfDate,-1))-MONTH(AI98)-IF(DAY(EOMONTH(AsOfDate,-1))&lt;MIN(DAY(AI98),DAY(EOMONTH(EOMONTH(AsOfDate,-1),0))),1,0)))</f>
        <v/>
      </c>
      <c r="BG98" s="16" t="str">
        <f aca="false">IF(AH98=0,"",IF(OR(AJ98&lt;2,AL98&gt;EOMONTH(AsOfDate,-1)),BF98,IF((AL98-1)&lt;AI98,-1,12*(YEAR((AL98-1))-YEAR(AI98))+MONTH((AL98-1))-MONTH(AI98)-IF(DAY((AL98-1))&lt;MIN(DAY(AI98),DAY(EOMONTH((AL98-1),0))),1,0))))</f>
        <v/>
      </c>
      <c r="BH98" s="16" t="str">
        <f aca="false">IF(AH98=0,"",IF(OR(AJ98&lt;3,AM98&gt;EOMONTH(AsOfDate,-1)),BF98,IF((AM98-1)&lt;AI98,-1,12*(YEAR((AM98-1))-YEAR(AI98))+MONTH((AM98-1))-MONTH(AI98)-IF(DAY((AM98-1))&lt;MIN(DAY(AI98),DAY(EOMONTH((AM98-1),0))),1,0))))</f>
        <v/>
      </c>
      <c r="BI98" s="16" t="str">
        <f aca="false">IF(AH98=0,"",IF(AQ98="FT",IF(BG98&lt;FT_First,0,IF(BG98&lt;FT_Y5,1+INT((BG98-FT_First)/FT_Int1),FT_PreY5+FT_PerYear*INT((BG98-FT_Y5)/12)+FT_AnnivDays+INT(MOD(BG98-FT_Y5,12)/FT_Int2)-IF(EDATE(AI98,FT_Y5)&lt;PolicyDate,FT_AnnivDays-1,0))),IF(AQ98="PT",IF(BG98&lt;PT_First,0,1+INT((BG98-PT_First)/PT_Int)),0))+IF(AND(AJ98&gt;=2,AL98&lt;=EOMONTH(AsOfDate,-1)),IF(AR98="FT",IF(BH98&lt;FT_First,0,IF(BH98&lt;FT_Y5,1+INT((BH98-FT_First)/FT_Int1),FT_PreY5+FT_PerYear*INT((BH98-FT_Y5)/12)+FT_AnnivDays+INT(MOD(BH98-FT_Y5,12)/FT_Int2)-IF(EDATE(AI98,FT_Y5)&lt;PolicyDate,FT_AnnivDays-1,0))),IF(AR98="PT",IF(BH98&lt;PT_First,0,1+INT((BH98-PT_First)/PT_Int)),0))-IF(AR98="FT",IF(BG98&lt;FT_First,0,IF(BG98&lt;FT_Y5,1+INT((BG98-FT_First)/FT_Int1),FT_PreY5+FT_PerYear*INT((BG98-FT_Y5)/12)+FT_AnnivDays+INT(MOD(BG98-FT_Y5,12)/FT_Int2)-IF(EDATE(AI98,FT_Y5)&lt;PolicyDate,FT_AnnivDays-1,0))),IF(AR98="PT",IF(BG98&lt;PT_First,0,1+INT((BG98-PT_First)/PT_Int)),0)),0)+IF(AND(AJ98&gt;=3,AM98&lt;=EOMONTH(AsOfDate,-1)),IF(AS98="FT",IF(BF98&lt;FT_First,0,IF(BF98&lt;FT_Y5,1+INT((BF98-FT_First)/FT_Int1),FT_PreY5+FT_PerYear*INT((BF98-FT_Y5)/12)+FT_AnnivDays+INT(MOD(BF98-FT_Y5,12)/FT_Int2)-IF(EDATE(AI98,FT_Y5)&lt;PolicyDate,FT_AnnivDays-1,0))),IF(AS98="PT",IF(BF98&lt;PT_First,0,1+INT((BF98-PT_First)/PT_Int)),0))-IF(AS98="FT",IF(BH98&lt;FT_First,0,IF(BH98&lt;FT_Y5,1+INT((BH98-FT_First)/FT_Int1),FT_PreY5+FT_PerYear*INT((BH98-FT_Y5)/12)+FT_AnnivDays+INT(MOD(BH98-FT_Y5,12)/FT_Int2)-IF(EDATE(AI98,FT_Y5)&lt;PolicyDate,FT_AnnivDays-1,0))),IF(AS98="PT",IF(BH98&lt;PT_First,0,1+INT((BH98-PT_First)/PT_Int)),0)),0))</f>
        <v/>
      </c>
      <c r="BJ98" s="16" t="str">
        <f aca="false">IF(AH98=0,"",IF(AT98="FT",IF(AU98&lt;FT_First,"",IF(AU98&lt;FT_Y5,FT_First+FT_Int1*INT((AU98-FT_First)/FT_Int1),FT_Y5+FT_Int2*INT((AU98-FT_Y5)/FT_Int2))),IF(AT98="PT",IF(AU98&lt;PT_First,"",PT_First+PT_Int*INT((AU98-PT_First)/PT_Int)),"")))</f>
        <v/>
      </c>
      <c r="BK98" s="16" t="str">
        <f aca="false">IF(AH98=0,"",IF((SchemeStart-1)&lt;AI98,-1,12*(YEAR((SchemeStart-1))-YEAR(AI98))+MONTH((SchemeStart-1))-MONTH(AI98)-IF(DAY((SchemeStart-1))&lt;MIN(DAY(AI98),DAY(EOMONTH((SchemeStart-1),0))),1,0)))</f>
        <v/>
      </c>
      <c r="BL98" s="16" t="str">
        <f aca="false">IF(AH98=0,"",IF(OR(AJ98&lt;2,AL98&gt;(SchemeStart-1)),BK98,IF((AL98-1)&lt;AI98,-1,12*(YEAR((AL98-1))-YEAR(AI98))+MONTH((AL98-1))-MONTH(AI98)-IF(DAY((AL98-1))&lt;MIN(DAY(AI98),DAY(EOMONTH((AL98-1),0))),1,0))))</f>
        <v/>
      </c>
      <c r="BM98" s="16" t="str">
        <f aca="false">IF(AH98=0,"",IF(OR(AJ98&lt;3,AM98&gt;(SchemeStart-1)),BK98,IF((AM98-1)&lt;AI98,-1,12*(YEAR((AM98-1))-YEAR(AI98))+MONTH((AM98-1))-MONTH(AI98)-IF(DAY((AM98-1))&lt;MIN(DAY(AI98),DAY(EOMONTH((AM98-1),0))),1,0))))</f>
        <v/>
      </c>
      <c r="BN98" s="16" t="str">
        <f aca="false">IF(AH98=0,"",IF(AQ98="FT",IF(BL98&lt;FT_First,0,IF(BL98&lt;FT_Y5,1+INT((BL98-FT_First)/FT_Int1),FT_PreY5+FT_PerYear*INT((BL98-FT_Y5)/12)+FT_AnnivDays+INT(MOD(BL98-FT_Y5,12)/FT_Int2)-IF(EDATE(AI98,FT_Y5)&lt;PolicyDate,FT_AnnivDays-1,0))),IF(AQ98="PT",IF(BL98&lt;PT_First,0,1+INT((BL98-PT_First)/PT_Int)),0))+IF(AND(AJ98&gt;=2,AL98&lt;=(SchemeStart-1)),IF(AR98="FT",IF(BM98&lt;FT_First,0,IF(BM98&lt;FT_Y5,1+INT((BM98-FT_First)/FT_Int1),FT_PreY5+FT_PerYear*INT((BM98-FT_Y5)/12)+FT_AnnivDays+INT(MOD(BM98-FT_Y5,12)/FT_Int2)-IF(EDATE(AI98,FT_Y5)&lt;PolicyDate,FT_AnnivDays-1,0))),IF(AR98="PT",IF(BM98&lt;PT_First,0,1+INT((BM98-PT_First)/PT_Int)),0))-IF(AR98="FT",IF(BL98&lt;FT_First,0,IF(BL98&lt;FT_Y5,1+INT((BL98-FT_First)/FT_Int1),FT_PreY5+FT_PerYear*INT((BL98-FT_Y5)/12)+FT_AnnivDays+INT(MOD(BL98-FT_Y5,12)/FT_Int2)-IF(EDATE(AI98,FT_Y5)&lt;PolicyDate,FT_AnnivDays-1,0))),IF(AR98="PT",IF(BL98&lt;PT_First,0,1+INT((BL98-PT_First)/PT_Int)),0)),0)+IF(AND(AJ98&gt;=3,AM98&lt;=(SchemeStart-1)),IF(AS98="FT",IF(BK98&lt;FT_First,0,IF(BK98&lt;FT_Y5,1+INT((BK98-FT_First)/FT_Int1),FT_PreY5+FT_PerYear*INT((BK98-FT_Y5)/12)+FT_AnnivDays+INT(MOD(BK98-FT_Y5,12)/FT_Int2)-IF(EDATE(AI98,FT_Y5)&lt;PolicyDate,FT_AnnivDays-1,0))),IF(AS98="PT",IF(BK98&lt;PT_First,0,1+INT((BK98-PT_First)/PT_Int)),0))-IF(AS98="FT",IF(BM98&lt;FT_First,0,IF(BM98&lt;FT_Y5,1+INT((BM98-FT_First)/FT_Int1),FT_PreY5+FT_PerYear*INT((BM98-FT_Y5)/12)+FT_AnnivDays+INT(MOD(BM98-FT_Y5,12)/FT_Int2)-IF(EDATE(AI98,FT_Y5)&lt;PolicyDate,FT_AnnivDays-1,0))),IF(AS98="PT",IF(BM98&lt;PT_First,0,1+INT((BM98-PT_First)/PT_Int)),0)),0))</f>
        <v/>
      </c>
      <c r="BO98" s="0" t="str">
        <f aca="false">IF(LEN($A98&amp;$B98)=0,"",$A98&amp;" "&amp;$B98)</f>
        <v/>
      </c>
    </row>
    <row r="99" customFormat="false" ht="15" hidden="false" customHeight="false" outlineLevel="0" collapsed="false">
      <c r="A99" s="12"/>
      <c r="B99" s="12"/>
      <c r="C99" s="12"/>
      <c r="D99" s="13"/>
      <c r="E99" s="14" t="str">
        <f aca="false">IF(OR(AH99=0,$D99=""),"",DATE(YEAR(AsOfDate)+IF(DATE(YEAR(AsOfDate),MONTH($D99),DAY($D99))&lt;=AsOfDate,1,0),MONTH($D99),DAY($D99)))</f>
        <v/>
      </c>
      <c r="F99" s="13"/>
      <c r="G99" s="13"/>
      <c r="H99" s="13"/>
      <c r="I99" s="13"/>
      <c r="J99" s="13"/>
      <c r="K99" s="14" t="str">
        <f aca="false">IF(AH99=0,"",DATE(YEAR(AsOfDate)+IF(DATE(YEAR(AsOfDate),MONTH(AI99),DAY(AI99))&lt;=AsOfDate,1,0),MONTH(AI99),DAY(AI99)))</f>
        <v/>
      </c>
      <c r="L99" s="15" t="str">
        <f aca="false">IF(AH99=0,"",ROUND((AsOfDate-AI99)/365.25,1))</f>
        <v/>
      </c>
      <c r="M99" s="16" t="str">
        <f aca="false">IF(AH99=0,"",IF(AsOfDate&lt;AI99,"-",DATEDIF(AI99,AsOfDate,"y")&amp;"y "&amp;DATEDIF(AI99,AsOfDate,"ym")&amp;"m "&amp;DATEDIF(AI99,AsOfDate,"md")&amp;"d"))</f>
        <v/>
      </c>
      <c r="N99" s="17" t="str">
        <f aca="false">IF(AH99=0,"",O99*HoursPerDay)</f>
        <v/>
      </c>
      <c r="O99" s="17" t="str">
        <f aca="false">IF(AH99=0,"",MAX(0,BA99-BN99))</f>
        <v/>
      </c>
      <c r="P99" s="18"/>
      <c r="Q99" s="16" t="str">
        <f aca="false">IF(AH99=0,"",IF(AJ99&lt;2,"",AN99&amp;" to "&amp;AO99&amp;" on "&amp;TEXT(AL99,"dd/mm/yyyy")&amp;IF(AL99&gt;AsOfDate," (future)",IF(AQ99=AR99,"",IF(AR99="None"," - STOPPED accruing",IF(AQ99="None"," - commencement for Bonus Leave"," - pathway changed"))))&amp;IF(AJ99&lt;3,"","; "&amp;AO99&amp;" to "&amp;AP99&amp;" on "&amp;TEXT(AM99,"dd/mm/yyyy")&amp;IF(AM99&gt;AsOfDate," (future)",IF(AR99=AS99,"",IF(AS99="None"," - STOPPED accruing",IF(AR99="None"," - commencement for Bonus Leave"," - pathway changed")))))))</f>
        <v/>
      </c>
      <c r="R99" s="16" t="str">
        <f aca="false">IF(AH99=0,"",IF(AT99="None",IF(O99&gt;0,"No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IF(AH99=0,"",IF(AT99="None","",EDATE(AI99,BC99)))</f>
        <v/>
      </c>
      <c r="T99" s="17" t="str">
        <f aca="false">IF(AH99=0,"",IF(NOT(LH_Ready),"",IF(AI99&gt;PFYDate,0,IF(LH_ColPeriod=0,W99-U99+V99,SUMIFS(INDEX(LH_Data,0,LH_ColAcc),INDEX(LH_Data,0,LH_ColFirst),$A99,INDEX(LH_Data,0,LH_ColSur),$B99,INDEX(LH_Data,0,LH_ColCat),BonusCat,INDEX(LH_Data,0,LH_ColPeriod),LH_OpenLabel)*UnitFactor))))</f>
        <v/>
      </c>
      <c r="U99" s="17" t="str">
        <f aca="false">IF(AH99=0,"",IF(NOT(LH_Ready),"",SUMIFS(INDEX(LH_Data,0,LH_ColAcc),INDEX(LH_Data,0,LH_ColFirst),$A99,INDEX(LH_Data,0,LH_ColSur),$B99,INDEX(LH_Data,0,LH_ColCat),BonusCat,INDEX(LH_Data,0,LH_ColStart),"&gt;="&amp;AI99)*UnitFactor))</f>
        <v/>
      </c>
      <c r="V99" s="17" t="str">
        <f aca="false">IF(AH99=0,"",IF(NOT(LH_Ready),"",SUMIFS(INDEX(LH_Data,0,LH_ColTaken),INDEX(LH_Data,0,LH_ColFirst),$A99,INDEX(LH_Data,0,LH_ColSur),$B99,INDEX(LH_Data,0,LH_ColCat),BonusCat,INDEX(LH_Data,0,LH_ColStart),"&gt;="&amp;AI99)*UnitFactor))</f>
        <v/>
      </c>
      <c r="W99" s="17" t="str">
        <f aca="false">IF(AH99=0,"",IF(NOT(LH_Ready),"",IF(BE99=0,0,INDEX(INDEX(LH_Data,0,LH_ColClose),BE99-1)*UnitFactor)))</f>
        <v/>
      </c>
      <c r="X99" s="17" t="str">
        <f aca="false">IF(AH99=0,"",(MAX(0,BA99-BN99)-MAX(0,BB99-BN99))*HoursPerDay)</f>
        <v/>
      </c>
      <c r="Y99" s="17" t="str">
        <f aca="false">IF(AH99=0,"",IF(NOT(LH_Ready),"",IF(BD99=0,N99,IF(PFYDate&lt;$F99,N99-N(T99)-N(U99),X99-N(U99)))))</f>
        <v/>
      </c>
      <c r="Z99" s="16" t="str">
        <f aca="false">IF(OR(AH99=0,Y99=""),"",IF(Y99&gt;0,"Yes","No"))</f>
        <v/>
      </c>
      <c r="AA99" s="16" t="str">
        <f aca="false">IF(AH99=0,IF(LEN($A99&amp;$B99)=0,"","FIX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month")&amp;IF(BD99=0,";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EH)",""),IF(AT99="None",R99,"Not yet - first day on "&amp;TEXT(S99,"dd/mm/yyyy")))))))))</f>
        <v/>
      </c>
      <c r="AB99" s="17" t="str">
        <f aca="false">IF(OR(AH99=0,T99=""),"",MAX(0,BB99-BN99)*HoursPerDay-T99)</f>
        <v/>
      </c>
      <c r="AC99" s="16" t="str">
        <f aca="false">IF(AH99=0,"",BD99)</f>
        <v/>
      </c>
      <c r="AD99" s="16" t="str">
        <f aca="false">IF(AH99=0,"",TRIM(IF(OR(ISTEXT($F99),ISTEXT($H99),ISTEXT($I99),ISTEXT($G99),ISTEXT($J99),ISTEXT($D99)),"A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J99&gt;=1,IF(AJ99&gt;=3,AP99,IF(AJ99=2,AO99,AN99))&lt;&gt;IF($C99="","",IF(OR(ISNUMBER(SEARCH("full",$C99)),UPPER(TRIM($C99))="FT",UPPER(TRIM($C99))="FTE"),"Full-Time",IF(OR(ISNUMBER(SEARCH("part",$C99)),UPPER(TRIM($C99))="PT",UPPER(TRIM($C99))="PTE"),"Part-Time",IF(OR(ISNUMBER(SEARCH("cas",$C99)),UPPER(TRIM($C99))="CAS"),"Casual","Unknown"))))),"EmploymentType does not match latest start date ("&amp;IF(AJ99&gt;=3,AP99,IF(AJ99=2,AO99,AN99))&amp;"). ","")&amp;IF(AND(AJ99&gt;=1,AK99&lt;&gt;$F99),"Earliest type date should equal StartDate. ","")&amp;IF(AND(AJ99&gt;=2,AK99=AL99),"Two types start on the same date. ","")&amp;IF(AND(OR(ISNUMBER(SEARCH("part",$C99)),UPPER(TRIM($C99))="PT",UPPER(TRIM($C99))="PTE"),$P99=""),"Part-time: enter PT Hrs/Week (blank = 24+). ","")))</f>
        <v/>
      </c>
      <c r="AE99" s="17" t="str">
        <f aca="false">IF(AH99=0,"",O99-MAX(0,BI99-BN99))</f>
        <v/>
      </c>
      <c r="AF99" s="14" t="str">
        <f aca="false">IF(OR(AH99=0,AE99="",N(AE99)=0,BJ99=""),"",EDATE(AI99,BJ99))</f>
        <v/>
      </c>
      <c r="AG99" s="12"/>
      <c r="AH99" s="16" t="n">
        <f aca="false">IF(OR(LEN($A99&amp;$B99)=0,$F99=""),0,1)</f>
        <v>0</v>
      </c>
      <c r="AI99" s="14" t="str">
        <f aca="false">IF(AH99=0,"",IF($J99&lt;&gt;"",$J99,IF(OR(CasualCounts="Yes",COUNT($G99:$I99)=0,COUNT($H99:$I99)=0),$F99,MIN($H99:$I99))))</f>
        <v/>
      </c>
      <c r="AJ99" s="16" t="str">
        <f aca="false">IF(AH99=0,"",COUNT($G99:$I99))</f>
        <v/>
      </c>
      <c r="AK99" s="14" t="str">
        <f aca="false">IF(AH99=0,"",IFERROR(SMALL($G99:$I99,1),""))</f>
        <v/>
      </c>
      <c r="AL99" s="14" t="str">
        <f aca="false">IF(AH99=0,"",IFERROR(SMALL($G99:$I99,2),""))</f>
        <v/>
      </c>
      <c r="AM99" s="14" t="str">
        <f aca="false">IF(AH99=0,"",IFERROR(SMALL($G99:$I99,3),""))</f>
        <v/>
      </c>
      <c r="AN99" s="16" t="str">
        <f aca="false">IF(AH99=0,"",IF(AK99="","",IF(AK99=$H99,"Part-Time",IF(AK99=$I99,"Full-Time","Casual"))))</f>
        <v/>
      </c>
      <c r="AO99" s="16" t="str">
        <f aca="false">IF(AH99=0,"",IF(AL99="","",IF(AL99=$H99,"Part-Time",IF(AL99=$I99,"Full-Time","Casual"))))</f>
        <v/>
      </c>
      <c r="AP99" s="16" t="str">
        <f aca="false">IF(AH99=0,"",IF(AM99="","",IF(AM99=$H99,"Part-Time",IF(AM99=$I99,"Full-Time","Casual"))))</f>
        <v/>
      </c>
      <c r="AQ99" s="16" t="str">
        <f aca="false">IF(AH99=0,"",IF(AJ99=0,IF(OR(ISNUMBER(SEARCH("full",$C99)),UPPER(TRIM($C99))="FT",UPPER(TRIM($C99))="FTE"),"FT",IF(AND(OR(ISNUMBER(SEARCH("part",$C99)),UPPER(TRIM($C99))="PT",UPPER(TRIM($C99))="PTE"),OR($P99="",N($P99)&gt;=PT_MinHours)),"PT","None")),IF(OR(ISNUMBER(SEARCH("full",AN99)),UPPER(TRIM(AN99))="FT",UPPER(TRIM(AN99))="FTE"),"FT",IF(AND(OR(ISNUMBER(SEARCH("part",AN99)),UPPER(TRIM(AN99))="PT",UPPER(TRIM(AN99))="PTE"),OR($P99="",N($P99)&gt;=PT_MinHours)),"PT","None"))))</f>
        <v/>
      </c>
      <c r="AR99" s="16" t="str">
        <f aca="false">IF(AH99=0,"",IF(AJ99&lt;2,"",IF(OR(ISNUMBER(SEARCH("full",AO99)),UPPER(TRIM(AO99))="FT",UPPER(TRIM(AO99))="FTE"),"FT",IF(AND(OR(ISNUMBER(SEARCH("part",AO99)),UPPER(TRIM(AO99))="PT",UPPER(TRIM(AO99))="PTE"),OR($P99="",N($P99)&gt;=PT_MinHours)),"PT","None"))))</f>
        <v/>
      </c>
      <c r="AS99" s="16" t="str">
        <f aca="false">IF(AH99=0,"",IF(AJ99&lt;3,"",IF(OR(ISNUMBER(SEARCH("full",AP99)),UPPER(TRIM(AP99))="FT",UPPER(TRIM(AP99))="FTE"),"FT",IF(AND(OR(ISNUMBER(SEARCH("part",AP99)),UPPER(TRIM(AP99))="PT",UPPER(TRIM(AP99))="PTE"),OR($P99="",N($P99)&gt;=PT_MinHours)),"PT","None"))))</f>
        <v/>
      </c>
      <c r="AT99" s="16" t="str">
        <f aca="false">IF(AH99=0,"",IF(AND(AJ99&gt;=3,AM99&lt;=AsOfDate),AS99,IF(AND(AJ99&gt;=2,AL99&lt;=AsOfDate),AR99,AQ99)))</f>
        <v/>
      </c>
      <c r="AU99" s="16" t="str">
        <f aca="false">IF(AH99=0,"",IF(AsOfDate&lt;AI99,-1,12*(YEAR(AsOfDate)-YEAR(AI99))+MONTH(AsOfDate)-MONTH(AI99)-IF(DAY(AsOfDate)&lt;MIN(DAY(AI99),DAY(EOMONTH(AsOfDate,0))),1,0)))</f>
        <v/>
      </c>
      <c r="AV99" s="16" t="str">
        <f aca="false">IF(AH99=0,"",IF(OR(AJ99&lt;2,AL99&gt;AsOfDate),AU99,IF((AL99-1)&lt;AI99,-1,12*(YEAR((AL99-1))-YEAR(AI99))+MONTH((AL99-1))-MONTH(AI99)-IF(DAY((AL99-1))&lt;MIN(DAY(AI99),DAY(EOMONTH((AL99-1),0))),1,0))))</f>
        <v/>
      </c>
      <c r="AW99" s="16" t="str">
        <f aca="false">IF(AH99=0,"",IF(OR(AJ99&lt;3,AM99&gt;AsOfDate),AU99,IF((AM99-1)&lt;AI99,-1,12*(YEAR((AM99-1))-YEAR(AI99))+MONTH((AM99-1))-MONTH(AI99)-IF(DAY((AM99-1))&lt;MIN(DAY(AI99),DAY(EOMONTH((AM99-1),0))),1,0))))</f>
        <v/>
      </c>
      <c r="AX99" s="16" t="str">
        <f aca="false">IF(AH99=0,"",IF(PFYDate&lt;AI99,-1,12*(YEAR(PFYDate)-YEAR(AI99))+MONTH(PFYDate)-MONTH(AI99)-IF(DAY(PFYDate)&lt;MIN(DAY(AI99),DAY(EOMONTH(PFYDate,0))),1,0)))</f>
        <v/>
      </c>
      <c r="AY99" s="16" t="str">
        <f aca="false">IF(AH99=0,"",IF(OR(AJ99&lt;2,AL99&gt;PFYDate),AX99,IF((AL99-1)&lt;AI99,-1,12*(YEAR((AL99-1))-YEAR(AI99))+MONTH((AL99-1))-MONTH(AI99)-IF(DAY((AL99-1))&lt;MIN(DAY(AI99),DAY(EOMONTH((AL99-1),0))),1,0))))</f>
        <v/>
      </c>
      <c r="AZ99" s="16" t="str">
        <f aca="false">IF(AH99=0,"",IF(OR(AJ99&lt;3,AM99&gt;PFYDate),AX99,IF((AM99-1)&lt;AI99,-1,12*(YEAR((AM99-1))-YEAR(AI99))+MONTH((AM99-1))-MONTH(AI99)-IF(DAY((AM99-1))&lt;MIN(DAY(AI99),DAY(EOMONTH((AM99-1),0))),1,0))))</f>
        <v/>
      </c>
      <c r="BA99" s="16" t="str">
        <f aca="false">IF(AH99=0,"",IF(AQ99="FT",IF(AV99&lt;FT_First,0,IF(AV99&lt;FT_Y5,1+INT((AV99-FT_First)/FT_Int1),FT_PreY5+FT_PerYear*INT((AV99-FT_Y5)/12)+FT_AnnivDays+INT(MOD(AV99-FT_Y5,12)/FT_Int2)-IF(EDATE(AI99,FT_Y5)&lt;PolicyDate,FT_AnnivDays-1,0))),IF(AQ99="PT",IF(AV99&lt;PT_First,0,1+INT((AV99-PT_First)/PT_Int)),0))+IF(AND(AJ99&gt;=2,AL99&lt;=AsOfDate),IF(AR99="FT",IF(AW99&lt;FT_First,0,IF(AW99&lt;FT_Y5,1+INT((AW99-FT_First)/FT_Int1),FT_PreY5+FT_PerYear*INT((AW99-FT_Y5)/12)+FT_AnnivDays+INT(MOD(AW99-FT_Y5,12)/FT_Int2)-IF(EDATE(AI99,FT_Y5)&lt;PolicyDate,FT_AnnivDays-1,0))),IF(AR99="PT",IF(AW99&lt;PT_First,0,1+INT((AW99-PT_First)/PT_Int)),0))-IF(AR99="FT",IF(AV99&lt;FT_First,0,IF(AV99&lt;FT_Y5,1+INT((AV99-FT_First)/FT_Int1),FT_PreY5+FT_PerYear*INT((AV99-FT_Y5)/12)+FT_AnnivDays+INT(MOD(AV99-FT_Y5,12)/FT_Int2)-IF(EDATE(AI99,FT_Y5)&lt;PolicyDate,FT_AnnivDays-1,0))),IF(AR99="PT",IF(AV99&lt;PT_First,0,1+INT((AV99-PT_First)/PT_Int)),0)),0)+IF(AND(AJ99&gt;=3,AM99&lt;=AsOfDate),IF(AS99="FT",IF(AU99&lt;FT_First,0,IF(AU99&lt;FT_Y5,1+INT((AU99-FT_First)/FT_Int1),FT_PreY5+FT_PerYear*INT((AU99-FT_Y5)/12)+FT_AnnivDays+INT(MOD(AU99-FT_Y5,12)/FT_Int2)-IF(EDATE(AI99,FT_Y5)&lt;PolicyDate,FT_AnnivDays-1,0))),IF(AS99="PT",IF(AU99&lt;PT_First,0,1+INT((AU99-PT_First)/PT_Int)),0))-IF(AS99="FT",IF(AW99&lt;FT_First,0,IF(AW99&lt;FT_Y5,1+INT((AW99-FT_First)/FT_Int1),FT_PreY5+FT_PerYear*INT((AW99-FT_Y5)/12)+FT_AnnivDays+INT(MOD(AW99-FT_Y5,12)/FT_Int2)-IF(EDATE(AI99,FT_Y5)&lt;PolicyDate,FT_AnnivDays-1,0))),IF(AS99="PT",IF(AW99&lt;PT_First,0,1+INT((AW99-PT_First)/PT_Int)),0)),0))</f>
        <v/>
      </c>
      <c r="BB99" s="16" t="str">
        <f aca="false">IF(AH99=0,"",IF(AQ99="FT",IF(AY99&lt;FT_First,0,IF(AY99&lt;FT_Y5,1+INT((AY99-FT_First)/FT_Int1),FT_PreY5+FT_PerYear*INT((AY99-FT_Y5)/12)+FT_AnnivDays+INT(MOD(AY99-FT_Y5,12)/FT_Int2)-IF(EDATE(AI99,FT_Y5)&lt;PolicyDate,FT_AnnivDays-1,0))),IF(AQ99="PT",IF(AY99&lt;PT_First,0,1+INT((AY99-PT_First)/PT_Int)),0))+IF(AND(AJ99&gt;=2,AL99&lt;=PFYDate),IF(AR99="FT",IF(AZ99&lt;FT_First,0,IF(AZ99&lt;FT_Y5,1+INT((AZ99-FT_First)/FT_Int1),FT_PreY5+FT_PerYear*INT((AZ99-FT_Y5)/12)+FT_AnnivDays+INT(MOD(AZ99-FT_Y5,12)/FT_Int2)-IF(EDATE(AI99,FT_Y5)&lt;PolicyDate,FT_AnnivDays-1,0))),IF(AR99="PT",IF(AZ99&lt;PT_First,0,1+INT((AZ99-PT_First)/PT_Int)),0))-IF(AR99="FT",IF(AY99&lt;FT_First,0,IF(AY99&lt;FT_Y5,1+INT((AY99-FT_First)/FT_Int1),FT_PreY5+FT_PerYear*INT((AY99-FT_Y5)/12)+FT_AnnivDays+INT(MOD(AY99-FT_Y5,12)/FT_Int2)-IF(EDATE(AI99,FT_Y5)&lt;PolicyDate,FT_AnnivDays-1,0))),IF(AR99="PT",IF(AY99&lt;PT_First,0,1+INT((AY99-PT_First)/PT_Int)),0)),0)+IF(AND(AJ99&gt;=3,AM99&lt;=PFYDate),IF(AS99="FT",IF(AX99&lt;FT_First,0,IF(AX99&lt;FT_Y5,1+INT((AX99-FT_First)/FT_Int1),FT_PreY5+FT_PerYear*INT((AX99-FT_Y5)/12)+FT_AnnivDays+INT(MOD(AX99-FT_Y5,12)/FT_Int2)-IF(EDATE(AI99,FT_Y5)&lt;PolicyDate,FT_AnnivDays-1,0))),IF(AS99="PT",IF(AX99&lt;PT_First,0,1+INT((AX99-PT_First)/PT_Int)),0))-IF(AS99="FT",IF(AZ99&lt;FT_First,0,IF(AZ99&lt;FT_Y5,1+INT((AZ99-FT_First)/FT_Int1),FT_PreY5+FT_PerYear*INT((AZ99-FT_Y5)/12)+FT_AnnivDays+INT(MOD(AZ99-FT_Y5,12)/FT_Int2)-IF(EDATE(AI99,FT_Y5)&lt;PolicyDate,FT_AnnivDays-1,0))),IF(AS99="PT",IF(AZ99&lt;PT_First,0,1+INT((AZ99-PT_First)/PT_Int)),0)),0))</f>
        <v/>
      </c>
      <c r="BC99" s="16" t="str">
        <f aca="false">IF(AH99=0,"",IF(AT99="FT",IF(AU99&lt;FT_First,FT_First,IF(AU99&lt;FT_Y5,MIN(FT_Y5,FT_First+FT_Int1*(INT((AU99-FT_First)/FT_Int1)+1)),FT_Y5+12*INT((AU99-FT_Y5)/12)+FT_Int2*(INT(MOD(AU99-FT_Y5,12)/FT_Int2)+1))),IF(AT99="PT",IF(AU99&lt;PT_First,PT_First,PT_First+PT_Int*(INT((AU99-PT_First)/PT_Int)+1)),"")))</f>
        <v/>
      </c>
      <c r="BD99" s="16" t="str">
        <f aca="false">IF(AH99=0,"",IF(NOT(LH_Ready),0,COUNTIFS(INDEX(LH_Data,0,LH_ColFirst),$A99,INDEX(LH_Data,0,LH_ColSur),$B99,INDEX(LH_Data,0,LH_ColCat),BonusCat)))</f>
        <v/>
      </c>
      <c r="BE99" s="16" t="str">
        <f aca="false">IF(AH99=0,"",IF(OR(NOT(LH_Ready),BD99=0),0,SUMPRODUCT(MAX((INDEX(LH_Data,0,LH_ColFirst)=$A99)*(INDEX(LH_Data,0,LH_ColSur)=$B99)*(INDEX(LH_Data,0,LH_ColCat)=BonusCat)*ROW(LH_Data)))))</f>
        <v/>
      </c>
      <c r="BF99" s="16" t="str">
        <f aca="false">IF(AH99=0,"",IF(EOMONTH(AsOfDate,-1)&lt;AI99,-1,12*(YEAR(EOMONTH(AsOfDate,-1))-YEAR(AI99))+MONTH(EOMONTH(AsOfDate,-1))-MONTH(AI99)-IF(DAY(EOMONTH(AsOfDate,-1))&lt;MIN(DAY(AI99),DAY(EOMONTH(EOMONTH(AsOfDate,-1),0))),1,0)))</f>
        <v/>
      </c>
      <c r="BG99" s="16" t="str">
        <f aca="false">IF(AH99=0,"",IF(OR(AJ99&lt;2,AL99&gt;EOMONTH(AsOfDate,-1)),BF99,IF((AL99-1)&lt;AI99,-1,12*(YEAR((AL99-1))-YEAR(AI99))+MONTH((AL99-1))-MONTH(AI99)-IF(DAY((AL99-1))&lt;MIN(DAY(AI99),DAY(EOMONTH((AL99-1),0))),1,0))))</f>
        <v/>
      </c>
      <c r="BH99" s="16" t="str">
        <f aca="false">IF(AH99=0,"",IF(OR(AJ99&lt;3,AM99&gt;EOMONTH(AsOfDate,-1)),BF99,IF((AM99-1)&lt;AI99,-1,12*(YEAR((AM99-1))-YEAR(AI99))+MONTH((AM99-1))-MONTH(AI99)-IF(DAY((AM99-1))&lt;MIN(DAY(AI99),DAY(EOMONTH((AM99-1),0))),1,0))))</f>
        <v/>
      </c>
      <c r="BI99" s="16" t="str">
        <f aca="false">IF(AH99=0,"",IF(AQ99="FT",IF(BG99&lt;FT_First,0,IF(BG99&lt;FT_Y5,1+INT((BG99-FT_First)/FT_Int1),FT_PreY5+FT_PerYear*INT((BG99-FT_Y5)/12)+FT_AnnivDays+INT(MOD(BG99-FT_Y5,12)/FT_Int2)-IF(EDATE(AI99,FT_Y5)&lt;PolicyDate,FT_AnnivDays-1,0))),IF(AQ99="PT",IF(BG99&lt;PT_First,0,1+INT((BG99-PT_First)/PT_Int)),0))+IF(AND(AJ99&gt;=2,AL99&lt;=EOMONTH(AsOfDate,-1)),IF(AR99="FT",IF(BH99&lt;FT_First,0,IF(BH99&lt;FT_Y5,1+INT((BH99-FT_First)/FT_Int1),FT_PreY5+FT_PerYear*INT((BH99-FT_Y5)/12)+FT_AnnivDays+INT(MOD(BH99-FT_Y5,12)/FT_Int2)-IF(EDATE(AI99,FT_Y5)&lt;PolicyDate,FT_AnnivDays-1,0))),IF(AR99="PT",IF(BH99&lt;PT_First,0,1+INT((BH99-PT_First)/PT_Int)),0))-IF(AR99="FT",IF(BG99&lt;FT_First,0,IF(BG99&lt;FT_Y5,1+INT((BG99-FT_First)/FT_Int1),FT_PreY5+FT_PerYear*INT((BG99-FT_Y5)/12)+FT_AnnivDays+INT(MOD(BG99-FT_Y5,12)/FT_Int2)-IF(EDATE(AI99,FT_Y5)&lt;PolicyDate,FT_AnnivDays-1,0))),IF(AR99="PT",IF(BG99&lt;PT_First,0,1+INT((BG99-PT_First)/PT_Int)),0)),0)+IF(AND(AJ99&gt;=3,AM99&lt;=EOMONTH(AsOfDate,-1)),IF(AS99="FT",IF(BF99&lt;FT_First,0,IF(BF99&lt;FT_Y5,1+INT((BF99-FT_First)/FT_Int1),FT_PreY5+FT_PerYear*INT((BF99-FT_Y5)/12)+FT_AnnivDays+INT(MOD(BF99-FT_Y5,12)/FT_Int2)-IF(EDATE(AI99,FT_Y5)&lt;PolicyDate,FT_AnnivDays-1,0))),IF(AS99="PT",IF(BF99&lt;PT_First,0,1+INT((BF99-PT_First)/PT_Int)),0))-IF(AS99="FT",IF(BH99&lt;FT_First,0,IF(BH99&lt;FT_Y5,1+INT((BH99-FT_First)/FT_Int1),FT_PreY5+FT_PerYear*INT((BH99-FT_Y5)/12)+FT_AnnivDays+INT(MOD(BH99-FT_Y5,12)/FT_Int2)-IF(EDATE(AI99,FT_Y5)&lt;PolicyDate,FT_AnnivDays-1,0))),IF(AS99="PT",IF(BH99&lt;PT_First,0,1+INT((BH99-PT_First)/PT_Int)),0)),0))</f>
        <v/>
      </c>
      <c r="BJ99" s="16" t="str">
        <f aca="false">IF(AH99=0,"",IF(AT99="FT",IF(AU99&lt;FT_First,"",IF(AU99&lt;FT_Y5,FT_First+FT_Int1*INT((AU99-FT_First)/FT_Int1),FT_Y5+FT_Int2*INT((AU99-FT_Y5)/FT_Int2))),IF(AT99="PT",IF(AU99&lt;PT_First,"",PT_First+PT_Int*INT((AU99-PT_First)/PT_Int)),"")))</f>
        <v/>
      </c>
      <c r="BK99" s="16" t="str">
        <f aca="false">IF(AH99=0,"",IF((SchemeStart-1)&lt;AI99,-1,12*(YEAR((SchemeStart-1))-YEAR(AI99))+MONTH((SchemeStart-1))-MONTH(AI99)-IF(DAY((SchemeStart-1))&lt;MIN(DAY(AI99),DAY(EOMONTH((SchemeStart-1),0))),1,0)))</f>
        <v/>
      </c>
      <c r="BL99" s="16" t="str">
        <f aca="false">IF(AH99=0,"",IF(OR(AJ99&lt;2,AL99&gt;(SchemeStart-1)),BK99,IF((AL99-1)&lt;AI99,-1,12*(YEAR((AL99-1))-YEAR(AI99))+MONTH((AL99-1))-MONTH(AI99)-IF(DAY((AL99-1))&lt;MIN(DAY(AI99),DAY(EOMONTH((AL99-1),0))),1,0))))</f>
        <v/>
      </c>
      <c r="BM99" s="16" t="str">
        <f aca="false">IF(AH99=0,"",IF(OR(AJ99&lt;3,AM99&gt;(SchemeStart-1)),BK99,IF((AM99-1)&lt;AI99,-1,12*(YEAR((AM99-1))-YEAR(AI99))+MONTH((AM99-1))-MONTH(AI99)-IF(DAY((AM99-1))&lt;MIN(DAY(AI99),DAY(EOMONTH((AM99-1),0))),1,0))))</f>
        <v/>
      </c>
      <c r="BN99" s="16" t="str">
        <f aca="false">IF(AH99=0,"",IF(AQ99="FT",IF(BL99&lt;FT_First,0,IF(BL99&lt;FT_Y5,1+INT((BL99-FT_First)/FT_Int1),FT_PreY5+FT_PerYear*INT((BL99-FT_Y5)/12)+FT_AnnivDays+INT(MOD(BL99-FT_Y5,12)/FT_Int2)-IF(EDATE(AI99,FT_Y5)&lt;PolicyDate,FT_AnnivDays-1,0))),IF(AQ99="PT",IF(BL99&lt;PT_First,0,1+INT((BL99-PT_First)/PT_Int)),0))+IF(AND(AJ99&gt;=2,AL99&lt;=(SchemeStart-1)),IF(AR99="FT",IF(BM99&lt;FT_First,0,IF(BM99&lt;FT_Y5,1+INT((BM99-FT_First)/FT_Int1),FT_PreY5+FT_PerYear*INT((BM99-FT_Y5)/12)+FT_AnnivDays+INT(MOD(BM99-FT_Y5,12)/FT_Int2)-IF(EDATE(AI99,FT_Y5)&lt;PolicyDate,FT_AnnivDays-1,0))),IF(AR99="PT",IF(BM99&lt;PT_First,0,1+INT((BM99-PT_First)/PT_Int)),0))-IF(AR99="FT",IF(BL99&lt;FT_First,0,IF(BL99&lt;FT_Y5,1+INT((BL99-FT_First)/FT_Int1),FT_PreY5+FT_PerYear*INT((BL99-FT_Y5)/12)+FT_AnnivDays+INT(MOD(BL99-FT_Y5,12)/FT_Int2)-IF(EDATE(AI99,FT_Y5)&lt;PolicyDate,FT_AnnivDays-1,0))),IF(AR99="PT",IF(BL99&lt;PT_First,0,1+INT((BL99-PT_First)/PT_Int)),0)),0)+IF(AND(AJ99&gt;=3,AM99&lt;=(SchemeStart-1)),IF(AS99="FT",IF(BK99&lt;FT_First,0,IF(BK99&lt;FT_Y5,1+INT((BK99-FT_First)/FT_Int1),FT_PreY5+FT_PerYear*INT((BK99-FT_Y5)/12)+FT_AnnivDays+INT(MOD(BK99-FT_Y5,12)/FT_Int2)-IF(EDATE(AI99,FT_Y5)&lt;PolicyDate,FT_AnnivDays-1,0))),IF(AS99="PT",IF(BK99&lt;PT_First,0,1+INT((BK99-PT_First)/PT_Int)),0))-IF(AS99="FT",IF(BM99&lt;FT_First,0,IF(BM99&lt;FT_Y5,1+INT((BM99-FT_First)/FT_Int1),FT_PreY5+FT_PerYear*INT((BM99-FT_Y5)/12)+FT_AnnivDays+INT(MOD(BM99-FT_Y5,12)/FT_Int2)-IF(EDATE(AI99,FT_Y5)&lt;PolicyDate,FT_AnnivDays-1,0))),IF(AS99="PT",IF(BM99&lt;PT_First,0,1+INT((BM99-PT_First)/PT_Int)),0)),0))</f>
        <v/>
      </c>
      <c r="BO99" s="0" t="str">
        <f aca="false">IF(LEN($A99&amp;$B99)=0,"",$A99&amp;" "&amp;$B99)</f>
        <v/>
      </c>
    </row>
    <row r="100" customFormat="false" ht="15" hidden="false" customHeight="false" outlineLevel="0" collapsed="false">
      <c r="A100" s="12"/>
      <c r="B100" s="12"/>
      <c r="C100" s="12"/>
      <c r="D100" s="13"/>
      <c r="E100" s="14" t="str">
        <f aca="false">IF(OR(AH100=0,$D100=""),"",DATE(YEAR(AsOfDate)+IF(DATE(YEAR(AsOfDate),MONTH($D100),DAY($D100))&lt;=AsOfDate,1,0),MONTH($D100),DAY($D100)))</f>
        <v/>
      </c>
      <c r="F100" s="13"/>
      <c r="G100" s="13"/>
      <c r="H100" s="13"/>
      <c r="I100" s="13"/>
      <c r="J100" s="13"/>
      <c r="K100" s="14" t="str">
        <f aca="false">IF(AH100=0,"",DATE(YEAR(AsOfDate)+IF(DATE(YEAR(AsOfDate),MONTH(AI100),DAY(AI100))&lt;=AsOfDate,1,0),MONTH(AI100),DAY(AI100)))</f>
        <v/>
      </c>
      <c r="L100" s="15" t="str">
        <f aca="false">IF(AH100=0,"",ROUND((AsOfDate-AI100)/365.25,1))</f>
        <v/>
      </c>
      <c r="M100" s="16" t="str">
        <f aca="false">IF(AH100=0,"",IF(AsOfDate&lt;AI100,"-",DATEDIF(AI100,AsOfDate,"y")&amp;"y "&amp;DATEDIF(AI100,AsOfDate,"ym")&amp;"m "&amp;DATEDIF(AI100,AsOfDate,"md")&amp;"d"))</f>
        <v/>
      </c>
      <c r="N100" s="17" t="str">
        <f aca="false">IF(AH100=0,"",O100*HoursPerDay)</f>
        <v/>
      </c>
      <c r="O100" s="17" t="str">
        <f aca="false">IF(AH100=0,"",MAX(0,BA100-BN100))</f>
        <v/>
      </c>
      <c r="P100" s="18"/>
      <c r="Q100" s="16" t="str">
        <f aca="false">IF(AH100=0,"",IF(AJ100&lt;2,"",AN100&amp;" to "&amp;AO100&amp;" on "&amp;TEXT(AL100,"dd/mm/yyyy")&amp;IF(AL100&gt;AsOfDate," (future)",IF(AQ100=AR100,"",IF(AR100="None"," - STOPPED accruing",IF(AQ100="None"," - commencement for Bonus Leave"," - pathway changed"))))&amp;IF(AJ100&lt;3,"","; "&amp;AO100&amp;" to "&amp;AP100&amp;" on "&amp;TEXT(AM100,"dd/mm/yyyy")&amp;IF(AM100&gt;AsOfDate," (future)",IF(AR100=AS100,"",IF(AS100="None"," - STOPPED accruing",IF(AR100="None"," - commencement for Bonus Leave"," - pathway changed")))))))</f>
        <v/>
      </c>
      <c r="R100" s="16" t="str">
        <f aca="false">IF(AH100=0,"",IF(AT100="None",IF(O100&gt;0,"No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IF(AH100=0,"",IF(AT100="None","",EDATE(AI100,BC100)))</f>
        <v/>
      </c>
      <c r="T100" s="17" t="str">
        <f aca="false">IF(AH100=0,"",IF(NOT(LH_Ready),"",IF(AI100&gt;PFYDate,0,IF(LH_ColPeriod=0,W100-U100+V100,SUMIFS(INDEX(LH_Data,0,LH_ColAcc),INDEX(LH_Data,0,LH_ColFirst),$A100,INDEX(LH_Data,0,LH_ColSur),$B100,INDEX(LH_Data,0,LH_ColCat),BonusCat,INDEX(LH_Data,0,LH_ColPeriod),LH_OpenLabel)*UnitFactor))))</f>
        <v/>
      </c>
      <c r="U100" s="17" t="str">
        <f aca="false">IF(AH100=0,"",IF(NOT(LH_Ready),"",SUMIFS(INDEX(LH_Data,0,LH_ColAcc),INDEX(LH_Data,0,LH_ColFirst),$A100,INDEX(LH_Data,0,LH_ColSur),$B100,INDEX(LH_Data,0,LH_ColCat),BonusCat,INDEX(LH_Data,0,LH_ColStart),"&gt;="&amp;AI100)*UnitFactor))</f>
        <v/>
      </c>
      <c r="V100" s="17" t="str">
        <f aca="false">IF(AH100=0,"",IF(NOT(LH_Ready),"",SUMIFS(INDEX(LH_Data,0,LH_ColTaken),INDEX(LH_Data,0,LH_ColFirst),$A100,INDEX(LH_Data,0,LH_ColSur),$B100,INDEX(LH_Data,0,LH_ColCat),BonusCat,INDEX(LH_Data,0,LH_ColStart),"&gt;="&amp;AI100)*UnitFactor))</f>
        <v/>
      </c>
      <c r="W100" s="17" t="str">
        <f aca="false">IF(AH100=0,"",IF(NOT(LH_Ready),"",IF(BE100=0,0,INDEX(INDEX(LH_Data,0,LH_ColClose),BE100-1)*UnitFactor)))</f>
        <v/>
      </c>
      <c r="X100" s="17" t="str">
        <f aca="false">IF(AH100=0,"",(MAX(0,BA100-BN100)-MAX(0,BB100-BN100))*HoursPerDay)</f>
        <v/>
      </c>
      <c r="Y100" s="17" t="str">
        <f aca="false">IF(AH100=0,"",IF(NOT(LH_Ready),"",IF(BD100=0,N100,IF(PFYDate&lt;$F100,N100-N(T100)-N(U100),X100-N(U100)))))</f>
        <v/>
      </c>
      <c r="Z100" s="16" t="str">
        <f aca="false">IF(OR(AH100=0,Y100=""),"",IF(Y100&gt;0,"Yes","No"))</f>
        <v/>
      </c>
      <c r="AA100" s="16" t="str">
        <f aca="false">IF(AH100=0,IF(LEN($A100&amp;$B100)=0,"","FIX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month")&amp;IF(BD100=0,";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EH)",""),IF(AT100="None",R100,"Not yet - first day on "&amp;TEXT(S100,"dd/mm/yyyy")))))))))</f>
        <v/>
      </c>
      <c r="AB100" s="17" t="str">
        <f aca="false">IF(OR(AH100=0,T100=""),"",MAX(0,BB100-BN100)*HoursPerDay-T100)</f>
        <v/>
      </c>
      <c r="AC100" s="16" t="str">
        <f aca="false">IF(AH100=0,"",BD100)</f>
        <v/>
      </c>
      <c r="AD100" s="16" t="str">
        <f aca="false">IF(AH100=0,"",TRIM(IF(OR(ISTEXT($F100),ISTEXT($H100),ISTEXT($I100),ISTEXT($G100),ISTEXT($J100),ISTEXT($D100)),"A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J100&gt;=1,IF(AJ100&gt;=3,AP100,IF(AJ100=2,AO100,AN100))&lt;&gt;IF($C100="","",IF(OR(ISNUMBER(SEARCH("full",$C100)),UPPER(TRIM($C100))="FT",UPPER(TRIM($C100))="FTE"),"Full-Time",IF(OR(ISNUMBER(SEARCH("part",$C100)),UPPER(TRIM($C100))="PT",UPPER(TRIM($C100))="PTE"),"Part-Time",IF(OR(ISNUMBER(SEARCH("cas",$C100)),UPPER(TRIM($C100))="CAS"),"Casual","Unknown"))))),"EmploymentType does not match latest start date ("&amp;IF(AJ100&gt;=3,AP100,IF(AJ100=2,AO100,AN100))&amp;"). ","")&amp;IF(AND(AJ100&gt;=1,AK100&lt;&gt;$F100),"Earliest type date should equal StartDate. ","")&amp;IF(AND(AJ100&gt;=2,AK100=AL100),"Two types start on the same date. ","")&amp;IF(AND(OR(ISNUMBER(SEARCH("part",$C100)),UPPER(TRIM($C100))="PT",UPPER(TRIM($C100))="PTE"),$P100=""),"Part-time: enter PT Hrs/Week (blank = 24+). ","")))</f>
        <v/>
      </c>
      <c r="AE100" s="17" t="str">
        <f aca="false">IF(AH100=0,"",O100-MAX(0,BI100-BN100))</f>
        <v/>
      </c>
      <c r="AF100" s="14" t="str">
        <f aca="false">IF(OR(AH100=0,AE100="",N(AE100)=0,BJ100=""),"",EDATE(AI100,BJ100))</f>
        <v/>
      </c>
      <c r="AG100" s="12"/>
      <c r="AH100" s="16" t="n">
        <f aca="false">IF(OR(LEN($A100&amp;$B100)=0,$F100=""),0,1)</f>
        <v>0</v>
      </c>
      <c r="AI100" s="14" t="str">
        <f aca="false">IF(AH100=0,"",IF($J100&lt;&gt;"",$J100,IF(OR(CasualCounts="Yes",COUNT($G100:$I100)=0,COUNT($H100:$I100)=0),$F100,MIN($H100:$I100))))</f>
        <v/>
      </c>
      <c r="AJ100" s="16" t="str">
        <f aca="false">IF(AH100=0,"",COUNT($G100:$I100))</f>
        <v/>
      </c>
      <c r="AK100" s="14" t="str">
        <f aca="false">IF(AH100=0,"",IFERROR(SMALL($G100:$I100,1),""))</f>
        <v/>
      </c>
      <c r="AL100" s="14" t="str">
        <f aca="false">IF(AH100=0,"",IFERROR(SMALL($G100:$I100,2),""))</f>
        <v/>
      </c>
      <c r="AM100" s="14" t="str">
        <f aca="false">IF(AH100=0,"",IFERROR(SMALL($G100:$I100,3),""))</f>
        <v/>
      </c>
      <c r="AN100" s="16" t="str">
        <f aca="false">IF(AH100=0,"",IF(AK100="","",IF(AK100=$H100,"Part-Time",IF(AK100=$I100,"Full-Time","Casual"))))</f>
        <v/>
      </c>
      <c r="AO100" s="16" t="str">
        <f aca="false">IF(AH100=0,"",IF(AL100="","",IF(AL100=$H100,"Part-Time",IF(AL100=$I100,"Full-Time","Casual"))))</f>
        <v/>
      </c>
      <c r="AP100" s="16" t="str">
        <f aca="false">IF(AH100=0,"",IF(AM100="","",IF(AM100=$H100,"Part-Time",IF(AM100=$I100,"Full-Time","Casual"))))</f>
        <v/>
      </c>
      <c r="AQ100" s="16" t="str">
        <f aca="false">IF(AH100=0,"",IF(AJ100=0,IF(OR(ISNUMBER(SEARCH("full",$C100)),UPPER(TRIM($C100))="FT",UPPER(TRIM($C100))="FTE"),"FT",IF(AND(OR(ISNUMBER(SEARCH("part",$C100)),UPPER(TRIM($C100))="PT",UPPER(TRIM($C100))="PTE"),OR($P100="",N($P100)&gt;=PT_MinHours)),"PT","None")),IF(OR(ISNUMBER(SEARCH("full",AN100)),UPPER(TRIM(AN100))="FT",UPPER(TRIM(AN100))="FTE"),"FT",IF(AND(OR(ISNUMBER(SEARCH("part",AN100)),UPPER(TRIM(AN100))="PT",UPPER(TRIM(AN100))="PTE"),OR($P100="",N($P100)&gt;=PT_MinHours)),"PT","None"))))</f>
        <v/>
      </c>
      <c r="AR100" s="16" t="str">
        <f aca="false">IF(AH100=0,"",IF(AJ100&lt;2,"",IF(OR(ISNUMBER(SEARCH("full",AO100)),UPPER(TRIM(AO100))="FT",UPPER(TRIM(AO100))="FTE"),"FT",IF(AND(OR(ISNUMBER(SEARCH("part",AO100)),UPPER(TRIM(AO100))="PT",UPPER(TRIM(AO100))="PTE"),OR($P100="",N($P100)&gt;=PT_MinHours)),"PT","None"))))</f>
        <v/>
      </c>
      <c r="AS100" s="16" t="str">
        <f aca="false">IF(AH100=0,"",IF(AJ100&lt;3,"",IF(OR(ISNUMBER(SEARCH("full",AP100)),UPPER(TRIM(AP100))="FT",UPPER(TRIM(AP100))="FTE"),"FT",IF(AND(OR(ISNUMBER(SEARCH("part",AP100)),UPPER(TRIM(AP100))="PT",UPPER(TRIM(AP100))="PTE"),OR($P100="",N($P100)&gt;=PT_MinHours)),"PT","None"))))</f>
        <v/>
      </c>
      <c r="AT100" s="16" t="str">
        <f aca="false">IF(AH100=0,"",IF(AND(AJ100&gt;=3,AM100&lt;=AsOfDate),AS100,IF(AND(AJ100&gt;=2,AL100&lt;=AsOfDate),AR100,AQ100)))</f>
        <v/>
      </c>
      <c r="AU100" s="16" t="str">
        <f aca="false">IF(AH100=0,"",IF(AsOfDate&lt;AI100,-1,12*(YEAR(AsOfDate)-YEAR(AI100))+MONTH(AsOfDate)-MONTH(AI100)-IF(DAY(AsOfDate)&lt;MIN(DAY(AI100),DAY(EOMONTH(AsOfDate,0))),1,0)))</f>
        <v/>
      </c>
      <c r="AV100" s="16" t="str">
        <f aca="false">IF(AH100=0,"",IF(OR(AJ100&lt;2,AL100&gt;AsOfDate),AU100,IF((AL100-1)&lt;AI100,-1,12*(YEAR((AL100-1))-YEAR(AI100))+MONTH((AL100-1))-MONTH(AI100)-IF(DAY((AL100-1))&lt;MIN(DAY(AI100),DAY(EOMONTH((AL100-1),0))),1,0))))</f>
        <v/>
      </c>
      <c r="AW100" s="16" t="str">
        <f aca="false">IF(AH100=0,"",IF(OR(AJ100&lt;3,AM100&gt;AsOfDate),AU100,IF((AM100-1)&lt;AI100,-1,12*(YEAR((AM100-1))-YEAR(AI100))+MONTH((AM100-1))-MONTH(AI100)-IF(DAY((AM100-1))&lt;MIN(DAY(AI100),DAY(EOMONTH((AM100-1),0))),1,0))))</f>
        <v/>
      </c>
      <c r="AX100" s="16" t="str">
        <f aca="false">IF(AH100=0,"",IF(PFYDate&lt;AI100,-1,12*(YEAR(PFYDate)-YEAR(AI100))+MONTH(PFYDate)-MONTH(AI100)-IF(DAY(PFYDate)&lt;MIN(DAY(AI100),DAY(EOMONTH(PFYDate,0))),1,0)))</f>
        <v/>
      </c>
      <c r="AY100" s="16" t="str">
        <f aca="false">IF(AH100=0,"",IF(OR(AJ100&lt;2,AL100&gt;PFYDate),AX100,IF((AL100-1)&lt;AI100,-1,12*(YEAR((AL100-1))-YEAR(AI100))+MONTH((AL100-1))-MONTH(AI100)-IF(DAY((AL100-1))&lt;MIN(DAY(AI100),DAY(EOMONTH((AL100-1),0))),1,0))))</f>
        <v/>
      </c>
      <c r="AZ100" s="16" t="str">
        <f aca="false">IF(AH100=0,"",IF(OR(AJ100&lt;3,AM100&gt;PFYDate),AX100,IF((AM100-1)&lt;AI100,-1,12*(YEAR((AM100-1))-YEAR(AI100))+MONTH((AM100-1))-MONTH(AI100)-IF(DAY((AM100-1))&lt;MIN(DAY(AI100),DAY(EOMONTH((AM100-1),0))),1,0))))</f>
        <v/>
      </c>
      <c r="BA100" s="16" t="str">
        <f aca="false">IF(AH100=0,"",IF(AQ100="FT",IF(AV100&lt;FT_First,0,IF(AV100&lt;FT_Y5,1+INT((AV100-FT_First)/FT_Int1),FT_PreY5+FT_PerYear*INT((AV100-FT_Y5)/12)+FT_AnnivDays+INT(MOD(AV100-FT_Y5,12)/FT_Int2)-IF(EDATE(AI100,FT_Y5)&lt;PolicyDate,FT_AnnivDays-1,0))),IF(AQ100="PT",IF(AV100&lt;PT_First,0,1+INT((AV100-PT_First)/PT_Int)),0))+IF(AND(AJ100&gt;=2,AL100&lt;=AsOfDate),IF(AR100="FT",IF(AW100&lt;FT_First,0,IF(AW100&lt;FT_Y5,1+INT((AW100-FT_First)/FT_Int1),FT_PreY5+FT_PerYear*INT((AW100-FT_Y5)/12)+FT_AnnivDays+INT(MOD(AW100-FT_Y5,12)/FT_Int2)-IF(EDATE(AI100,FT_Y5)&lt;PolicyDate,FT_AnnivDays-1,0))),IF(AR100="PT",IF(AW100&lt;PT_First,0,1+INT((AW100-PT_First)/PT_Int)),0))-IF(AR100="FT",IF(AV100&lt;FT_First,0,IF(AV100&lt;FT_Y5,1+INT((AV100-FT_First)/FT_Int1),FT_PreY5+FT_PerYear*INT((AV100-FT_Y5)/12)+FT_AnnivDays+INT(MOD(AV100-FT_Y5,12)/FT_Int2)-IF(EDATE(AI100,FT_Y5)&lt;PolicyDate,FT_AnnivDays-1,0))),IF(AR100="PT",IF(AV100&lt;PT_First,0,1+INT((AV100-PT_First)/PT_Int)),0)),0)+IF(AND(AJ100&gt;=3,AM100&lt;=AsOfDate),IF(AS100="FT",IF(AU100&lt;FT_First,0,IF(AU100&lt;FT_Y5,1+INT((AU100-FT_First)/FT_Int1),FT_PreY5+FT_PerYear*INT((AU100-FT_Y5)/12)+FT_AnnivDays+INT(MOD(AU100-FT_Y5,12)/FT_Int2)-IF(EDATE(AI100,FT_Y5)&lt;PolicyDate,FT_AnnivDays-1,0))),IF(AS100="PT",IF(AU100&lt;PT_First,0,1+INT((AU100-PT_First)/PT_Int)),0))-IF(AS100="FT",IF(AW100&lt;FT_First,0,IF(AW100&lt;FT_Y5,1+INT((AW100-FT_First)/FT_Int1),FT_PreY5+FT_PerYear*INT((AW100-FT_Y5)/12)+FT_AnnivDays+INT(MOD(AW100-FT_Y5,12)/FT_Int2)-IF(EDATE(AI100,FT_Y5)&lt;PolicyDate,FT_AnnivDays-1,0))),IF(AS100="PT",IF(AW100&lt;PT_First,0,1+INT((AW100-PT_First)/PT_Int)),0)),0))</f>
        <v/>
      </c>
      <c r="BB100" s="16" t="str">
        <f aca="false">IF(AH100=0,"",IF(AQ100="FT",IF(AY100&lt;FT_First,0,IF(AY100&lt;FT_Y5,1+INT((AY100-FT_First)/FT_Int1),FT_PreY5+FT_PerYear*INT((AY100-FT_Y5)/12)+FT_AnnivDays+INT(MOD(AY100-FT_Y5,12)/FT_Int2)-IF(EDATE(AI100,FT_Y5)&lt;PolicyDate,FT_AnnivDays-1,0))),IF(AQ100="PT",IF(AY100&lt;PT_First,0,1+INT((AY100-PT_First)/PT_Int)),0))+IF(AND(AJ100&gt;=2,AL100&lt;=PFYDate),IF(AR100="FT",IF(AZ100&lt;FT_First,0,IF(AZ100&lt;FT_Y5,1+INT((AZ100-FT_First)/FT_Int1),FT_PreY5+FT_PerYear*INT((AZ100-FT_Y5)/12)+FT_AnnivDays+INT(MOD(AZ100-FT_Y5,12)/FT_Int2)-IF(EDATE(AI100,FT_Y5)&lt;PolicyDate,FT_AnnivDays-1,0))),IF(AR100="PT",IF(AZ100&lt;PT_First,0,1+INT((AZ100-PT_First)/PT_Int)),0))-IF(AR100="FT",IF(AY100&lt;FT_First,0,IF(AY100&lt;FT_Y5,1+INT((AY100-FT_First)/FT_Int1),FT_PreY5+FT_PerYear*INT((AY100-FT_Y5)/12)+FT_AnnivDays+INT(MOD(AY100-FT_Y5,12)/FT_Int2)-IF(EDATE(AI100,FT_Y5)&lt;PolicyDate,FT_AnnivDays-1,0))),IF(AR100="PT",IF(AY100&lt;PT_First,0,1+INT((AY100-PT_First)/PT_Int)),0)),0)+IF(AND(AJ100&gt;=3,AM100&lt;=PFYDate),IF(AS100="FT",IF(AX100&lt;FT_First,0,IF(AX100&lt;FT_Y5,1+INT((AX100-FT_First)/FT_Int1),FT_PreY5+FT_PerYear*INT((AX100-FT_Y5)/12)+FT_AnnivDays+INT(MOD(AX100-FT_Y5,12)/FT_Int2)-IF(EDATE(AI100,FT_Y5)&lt;PolicyDate,FT_AnnivDays-1,0))),IF(AS100="PT",IF(AX100&lt;PT_First,0,1+INT((AX100-PT_First)/PT_Int)),0))-IF(AS100="FT",IF(AZ100&lt;FT_First,0,IF(AZ100&lt;FT_Y5,1+INT((AZ100-FT_First)/FT_Int1),FT_PreY5+FT_PerYear*INT((AZ100-FT_Y5)/12)+FT_AnnivDays+INT(MOD(AZ100-FT_Y5,12)/FT_Int2)-IF(EDATE(AI100,FT_Y5)&lt;PolicyDate,FT_AnnivDays-1,0))),IF(AS100="PT",IF(AZ100&lt;PT_First,0,1+INT((AZ100-PT_First)/PT_Int)),0)),0))</f>
        <v/>
      </c>
      <c r="BC100" s="16" t="str">
        <f aca="false">IF(AH100=0,"",IF(AT100="FT",IF(AU100&lt;FT_First,FT_First,IF(AU100&lt;FT_Y5,MIN(FT_Y5,FT_First+FT_Int1*(INT((AU100-FT_First)/FT_Int1)+1)),FT_Y5+12*INT((AU100-FT_Y5)/12)+FT_Int2*(INT(MOD(AU100-FT_Y5,12)/FT_Int2)+1))),IF(AT100="PT",IF(AU100&lt;PT_First,PT_First,PT_First+PT_Int*(INT((AU100-PT_First)/PT_Int)+1)),"")))</f>
        <v/>
      </c>
      <c r="BD100" s="16" t="str">
        <f aca="false">IF(AH100=0,"",IF(NOT(LH_Ready),0,COUNTIFS(INDEX(LH_Data,0,LH_ColFirst),$A100,INDEX(LH_Data,0,LH_ColSur),$B100,INDEX(LH_Data,0,LH_ColCat),BonusCat)))</f>
        <v/>
      </c>
      <c r="BE100" s="16" t="str">
        <f aca="false">IF(AH100=0,"",IF(OR(NOT(LH_Ready),BD100=0),0,SUMPRODUCT(MAX((INDEX(LH_Data,0,LH_ColFirst)=$A100)*(INDEX(LH_Data,0,LH_ColSur)=$B100)*(INDEX(LH_Data,0,LH_ColCat)=BonusCat)*ROW(LH_Data)))))</f>
        <v/>
      </c>
      <c r="BF100" s="16" t="str">
        <f aca="false">IF(AH100=0,"",IF(EOMONTH(AsOfDate,-1)&lt;AI100,-1,12*(YEAR(EOMONTH(AsOfDate,-1))-YEAR(AI100))+MONTH(EOMONTH(AsOfDate,-1))-MONTH(AI100)-IF(DAY(EOMONTH(AsOfDate,-1))&lt;MIN(DAY(AI100),DAY(EOMONTH(EOMONTH(AsOfDate,-1),0))),1,0)))</f>
        <v/>
      </c>
      <c r="BG100" s="16" t="str">
        <f aca="false">IF(AH100=0,"",IF(OR(AJ100&lt;2,AL100&gt;EOMONTH(AsOfDate,-1)),BF100,IF((AL100-1)&lt;AI100,-1,12*(YEAR((AL100-1))-YEAR(AI100))+MONTH((AL100-1))-MONTH(AI100)-IF(DAY((AL100-1))&lt;MIN(DAY(AI100),DAY(EOMONTH((AL100-1),0))),1,0))))</f>
        <v/>
      </c>
      <c r="BH100" s="16" t="str">
        <f aca="false">IF(AH100=0,"",IF(OR(AJ100&lt;3,AM100&gt;EOMONTH(AsOfDate,-1)),BF100,IF((AM100-1)&lt;AI100,-1,12*(YEAR((AM100-1))-YEAR(AI100))+MONTH((AM100-1))-MONTH(AI100)-IF(DAY((AM100-1))&lt;MIN(DAY(AI100),DAY(EOMONTH((AM100-1),0))),1,0))))</f>
        <v/>
      </c>
      <c r="BI100" s="16" t="str">
        <f aca="false">IF(AH100=0,"",IF(AQ100="FT",IF(BG100&lt;FT_First,0,IF(BG100&lt;FT_Y5,1+INT((BG100-FT_First)/FT_Int1),FT_PreY5+FT_PerYear*INT((BG100-FT_Y5)/12)+FT_AnnivDays+INT(MOD(BG100-FT_Y5,12)/FT_Int2)-IF(EDATE(AI100,FT_Y5)&lt;PolicyDate,FT_AnnivDays-1,0))),IF(AQ100="PT",IF(BG100&lt;PT_First,0,1+INT((BG100-PT_First)/PT_Int)),0))+IF(AND(AJ100&gt;=2,AL100&lt;=EOMONTH(AsOfDate,-1)),IF(AR100="FT",IF(BH100&lt;FT_First,0,IF(BH100&lt;FT_Y5,1+INT((BH100-FT_First)/FT_Int1),FT_PreY5+FT_PerYear*INT((BH100-FT_Y5)/12)+FT_AnnivDays+INT(MOD(BH100-FT_Y5,12)/FT_Int2)-IF(EDATE(AI100,FT_Y5)&lt;PolicyDate,FT_AnnivDays-1,0))),IF(AR100="PT",IF(BH100&lt;PT_First,0,1+INT((BH100-PT_First)/PT_Int)),0))-IF(AR100="FT",IF(BG100&lt;FT_First,0,IF(BG100&lt;FT_Y5,1+INT((BG100-FT_First)/FT_Int1),FT_PreY5+FT_PerYear*INT((BG100-FT_Y5)/12)+FT_AnnivDays+INT(MOD(BG100-FT_Y5,12)/FT_Int2)-IF(EDATE(AI100,FT_Y5)&lt;PolicyDate,FT_AnnivDays-1,0))),IF(AR100="PT",IF(BG100&lt;PT_First,0,1+INT((BG100-PT_First)/PT_Int)),0)),0)+IF(AND(AJ100&gt;=3,AM100&lt;=EOMONTH(AsOfDate,-1)),IF(AS100="FT",IF(BF100&lt;FT_First,0,IF(BF100&lt;FT_Y5,1+INT((BF100-FT_First)/FT_Int1),FT_PreY5+FT_PerYear*INT((BF100-FT_Y5)/12)+FT_AnnivDays+INT(MOD(BF100-FT_Y5,12)/FT_Int2)-IF(EDATE(AI100,FT_Y5)&lt;PolicyDate,FT_AnnivDays-1,0))),IF(AS100="PT",IF(BF100&lt;PT_First,0,1+INT((BF100-PT_First)/PT_Int)),0))-IF(AS100="FT",IF(BH100&lt;FT_First,0,IF(BH100&lt;FT_Y5,1+INT((BH100-FT_First)/FT_Int1),FT_PreY5+FT_PerYear*INT((BH100-FT_Y5)/12)+FT_AnnivDays+INT(MOD(BH100-FT_Y5,12)/FT_Int2)-IF(EDATE(AI100,FT_Y5)&lt;PolicyDate,FT_AnnivDays-1,0))),IF(AS100="PT",IF(BH100&lt;PT_First,0,1+INT((BH100-PT_First)/PT_Int)),0)),0))</f>
        <v/>
      </c>
      <c r="BJ100" s="16" t="str">
        <f aca="false">IF(AH100=0,"",IF(AT100="FT",IF(AU100&lt;FT_First,"",IF(AU100&lt;FT_Y5,FT_First+FT_Int1*INT((AU100-FT_First)/FT_Int1),FT_Y5+FT_Int2*INT((AU100-FT_Y5)/FT_Int2))),IF(AT100="PT",IF(AU100&lt;PT_First,"",PT_First+PT_Int*INT((AU100-PT_First)/PT_Int)),"")))</f>
        <v/>
      </c>
      <c r="BK100" s="16" t="str">
        <f aca="false">IF(AH100=0,"",IF((SchemeStart-1)&lt;AI100,-1,12*(YEAR((SchemeStart-1))-YEAR(AI100))+MONTH((SchemeStart-1))-MONTH(AI100)-IF(DAY((SchemeStart-1))&lt;MIN(DAY(AI100),DAY(EOMONTH((SchemeStart-1),0))),1,0)))</f>
        <v/>
      </c>
      <c r="BL100" s="16" t="str">
        <f aca="false">IF(AH100=0,"",IF(OR(AJ100&lt;2,AL100&gt;(SchemeStart-1)),BK100,IF((AL100-1)&lt;AI100,-1,12*(YEAR((AL100-1))-YEAR(AI100))+MONTH((AL100-1))-MONTH(AI100)-IF(DAY((AL100-1))&lt;MIN(DAY(AI100),DAY(EOMONTH((AL100-1),0))),1,0))))</f>
        <v/>
      </c>
      <c r="BM100" s="16" t="str">
        <f aca="false">IF(AH100=0,"",IF(OR(AJ100&lt;3,AM100&gt;(SchemeStart-1)),BK100,IF((AM100-1)&lt;AI100,-1,12*(YEAR((AM100-1))-YEAR(AI100))+MONTH((AM100-1))-MONTH(AI100)-IF(DAY((AM100-1))&lt;MIN(DAY(AI100),DAY(EOMONTH((AM100-1),0))),1,0))))</f>
        <v/>
      </c>
      <c r="BN100" s="16" t="str">
        <f aca="false">IF(AH100=0,"",IF(AQ100="FT",IF(BL100&lt;FT_First,0,IF(BL100&lt;FT_Y5,1+INT((BL100-FT_First)/FT_Int1),FT_PreY5+FT_PerYear*INT((BL100-FT_Y5)/12)+FT_AnnivDays+INT(MOD(BL100-FT_Y5,12)/FT_Int2)-IF(EDATE(AI100,FT_Y5)&lt;PolicyDate,FT_AnnivDays-1,0))),IF(AQ100="PT",IF(BL100&lt;PT_First,0,1+INT((BL100-PT_First)/PT_Int)),0))+IF(AND(AJ100&gt;=2,AL100&lt;=(SchemeStart-1)),IF(AR100="FT",IF(BM100&lt;FT_First,0,IF(BM100&lt;FT_Y5,1+INT((BM100-FT_First)/FT_Int1),FT_PreY5+FT_PerYear*INT((BM100-FT_Y5)/12)+FT_AnnivDays+INT(MOD(BM100-FT_Y5,12)/FT_Int2)-IF(EDATE(AI100,FT_Y5)&lt;PolicyDate,FT_AnnivDays-1,0))),IF(AR100="PT",IF(BM100&lt;PT_First,0,1+INT((BM100-PT_First)/PT_Int)),0))-IF(AR100="FT",IF(BL100&lt;FT_First,0,IF(BL100&lt;FT_Y5,1+INT((BL100-FT_First)/FT_Int1),FT_PreY5+FT_PerYear*INT((BL100-FT_Y5)/12)+FT_AnnivDays+INT(MOD(BL100-FT_Y5,12)/FT_Int2)-IF(EDATE(AI100,FT_Y5)&lt;PolicyDate,FT_AnnivDays-1,0))),IF(AR100="PT",IF(BL100&lt;PT_First,0,1+INT((BL100-PT_First)/PT_Int)),0)),0)+IF(AND(AJ100&gt;=3,AM100&lt;=(SchemeStart-1)),IF(AS100="FT",IF(BK100&lt;FT_First,0,IF(BK100&lt;FT_Y5,1+INT((BK100-FT_First)/FT_Int1),FT_PreY5+FT_PerYear*INT((BK100-FT_Y5)/12)+FT_AnnivDays+INT(MOD(BK100-FT_Y5,12)/FT_Int2)-IF(EDATE(AI100,FT_Y5)&lt;PolicyDate,FT_AnnivDays-1,0))),IF(AS100="PT",IF(BK100&lt;PT_First,0,1+INT((BK100-PT_First)/PT_Int)),0))-IF(AS100="FT",IF(BM100&lt;FT_First,0,IF(BM100&lt;FT_Y5,1+INT((BM100-FT_First)/FT_Int1),FT_PreY5+FT_PerYear*INT((BM100-FT_Y5)/12)+FT_AnnivDays+INT(MOD(BM100-FT_Y5,12)/FT_Int2)-IF(EDATE(AI100,FT_Y5)&lt;PolicyDate,FT_AnnivDays-1,0))),IF(AS100="PT",IF(BM100&lt;PT_First,0,1+INT((BM100-PT_First)/PT_Int)),0)),0))</f>
        <v/>
      </c>
      <c r="BO100" s="0" t="str">
        <f aca="false">IF(LEN($A100&amp;$B100)=0,"",$A100&amp;" "&amp;$B100)</f>
        <v/>
      </c>
    </row>
    <row r="101" customFormat="false" ht="15" hidden="false" customHeight="false" outlineLevel="0" collapsed="false">
      <c r="A101" s="12"/>
      <c r="B101" s="12"/>
      <c r="C101" s="12"/>
      <c r="D101" s="13"/>
      <c r="E101" s="14" t="str">
        <f aca="false">IF(OR(AH101=0,$D101=""),"",DATE(YEAR(AsOfDate)+IF(DATE(YEAR(AsOfDate),MONTH($D101),DAY($D101))&lt;=AsOfDate,1,0),MONTH($D101),DAY($D101)))</f>
        <v/>
      </c>
      <c r="F101" s="13"/>
      <c r="G101" s="13"/>
      <c r="H101" s="13"/>
      <c r="I101" s="13"/>
      <c r="J101" s="13"/>
      <c r="K101" s="14" t="str">
        <f aca="false">IF(AH101=0,"",DATE(YEAR(AsOfDate)+IF(DATE(YEAR(AsOfDate),MONTH(AI101),DAY(AI101))&lt;=AsOfDate,1,0),MONTH(AI101),DAY(AI101)))</f>
        <v/>
      </c>
      <c r="L101" s="15" t="str">
        <f aca="false">IF(AH101=0,"",ROUND((AsOfDate-AI101)/365.25,1))</f>
        <v/>
      </c>
      <c r="M101" s="16" t="str">
        <f aca="false">IF(AH101=0,"",IF(AsOfDate&lt;AI101,"-",DATEDIF(AI101,AsOfDate,"y")&amp;"y "&amp;DATEDIF(AI101,AsOfDate,"ym")&amp;"m "&amp;DATEDIF(AI101,AsOfDate,"md")&amp;"d"))</f>
        <v/>
      </c>
      <c r="N101" s="17" t="str">
        <f aca="false">IF(AH101=0,"",O101*HoursPerDay)</f>
        <v/>
      </c>
      <c r="O101" s="17" t="str">
        <f aca="false">IF(AH101=0,"",MAX(0,BA101-BN101))</f>
        <v/>
      </c>
      <c r="P101" s="18"/>
      <c r="Q101" s="16" t="str">
        <f aca="false">IF(AH101=0,"",IF(AJ101&lt;2,"",AN101&amp;" to "&amp;AO101&amp;" on "&amp;TEXT(AL101,"dd/mm/yyyy")&amp;IF(AL101&gt;AsOfDate," (future)",IF(AQ101=AR101,"",IF(AR101="None"," - STOPPED accruing",IF(AQ101="None"," - commencement for Bonus Leave"," - pathway changed"))))&amp;IF(AJ101&lt;3,"","; "&amp;AO101&amp;" to "&amp;AP101&amp;" on "&amp;TEXT(AM101,"dd/mm/yyyy")&amp;IF(AM101&gt;AsOfDate," (future)",IF(AR101=AS101,"",IF(AS101="None"," - STOPPED accruing",IF(AR101="None"," - commencement for Bonus Leave"," - pathway changed")))))))</f>
        <v/>
      </c>
      <c r="R101" s="16" t="str">
        <f aca="false">IF(AH101=0,"",IF(AT101="None",IF(O101&gt;0,"No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IF(AH101=0,"",IF(AT101="None","",EDATE(AI101,BC101)))</f>
        <v/>
      </c>
      <c r="T101" s="17" t="str">
        <f aca="false">IF(AH101=0,"",IF(NOT(LH_Ready),"",IF(AI101&gt;PFYDate,0,IF(LH_ColPeriod=0,W101-U101+V101,SUMIFS(INDEX(LH_Data,0,LH_ColAcc),INDEX(LH_Data,0,LH_ColFirst),$A101,INDEX(LH_Data,0,LH_ColSur),$B101,INDEX(LH_Data,0,LH_ColCat),BonusCat,INDEX(LH_Data,0,LH_ColPeriod),LH_OpenLabel)*UnitFactor))))</f>
        <v/>
      </c>
      <c r="U101" s="17" t="str">
        <f aca="false">IF(AH101=0,"",IF(NOT(LH_Ready),"",SUMIFS(INDEX(LH_Data,0,LH_ColAcc),INDEX(LH_Data,0,LH_ColFirst),$A101,INDEX(LH_Data,0,LH_ColSur),$B101,INDEX(LH_Data,0,LH_ColCat),BonusCat,INDEX(LH_Data,0,LH_ColStart),"&gt;="&amp;AI101)*UnitFactor))</f>
        <v/>
      </c>
      <c r="V101" s="17" t="str">
        <f aca="false">IF(AH101=0,"",IF(NOT(LH_Ready),"",SUMIFS(INDEX(LH_Data,0,LH_ColTaken),INDEX(LH_Data,0,LH_ColFirst),$A101,INDEX(LH_Data,0,LH_ColSur),$B101,INDEX(LH_Data,0,LH_ColCat),BonusCat,INDEX(LH_Data,0,LH_ColStart),"&gt;="&amp;AI101)*UnitFactor))</f>
        <v/>
      </c>
      <c r="W101" s="17" t="str">
        <f aca="false">IF(AH101=0,"",IF(NOT(LH_Ready),"",IF(BE101=0,0,INDEX(INDEX(LH_Data,0,LH_ColClose),BE101-1)*UnitFactor)))</f>
        <v/>
      </c>
      <c r="X101" s="17" t="str">
        <f aca="false">IF(AH101=0,"",(MAX(0,BA101-BN101)-MAX(0,BB101-BN101))*HoursPerDay)</f>
        <v/>
      </c>
      <c r="Y101" s="17" t="str">
        <f aca="false">IF(AH101=0,"",IF(NOT(LH_Ready),"",IF(BD101=0,N101,IF(PFYDate&lt;$F101,N101-N(T101)-N(U101),X101-N(U101)))))</f>
        <v/>
      </c>
      <c r="Z101" s="16" t="str">
        <f aca="false">IF(OR(AH101=0,Y101=""),"",IF(Y101&gt;0,"Yes","No"))</f>
        <v/>
      </c>
      <c r="AA101" s="16" t="str">
        <f aca="false">IF(AH101=0,IF(LEN($A101&amp;$B101)=0,"","FIX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month")&amp;IF(BD101=0,";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EH)",""),IF(AT101="None",R101,"Not yet - first day on "&amp;TEXT(S101,"dd/mm/yyyy")))))))))</f>
        <v/>
      </c>
      <c r="AB101" s="17" t="str">
        <f aca="false">IF(OR(AH101=0,T101=""),"",MAX(0,BB101-BN101)*HoursPerDay-T101)</f>
        <v/>
      </c>
      <c r="AC101" s="16" t="str">
        <f aca="false">IF(AH101=0,"",BD101)</f>
        <v/>
      </c>
      <c r="AD101" s="16" t="str">
        <f aca="false">IF(AH101=0,"",TRIM(IF(OR(ISTEXT($F101),ISTEXT($H101),ISTEXT($I101),ISTEXT($G101),ISTEXT($J101),ISTEXT($D101)),"A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J101&gt;=1,IF(AJ101&gt;=3,AP101,IF(AJ101=2,AO101,AN101))&lt;&gt;IF($C101="","",IF(OR(ISNUMBER(SEARCH("full",$C101)),UPPER(TRIM($C101))="FT",UPPER(TRIM($C101))="FTE"),"Full-Time",IF(OR(ISNUMBER(SEARCH("part",$C101)),UPPER(TRIM($C101))="PT",UPPER(TRIM($C101))="PTE"),"Part-Time",IF(OR(ISNUMBER(SEARCH("cas",$C101)),UPPER(TRIM($C101))="CAS"),"Casual","Unknown"))))),"EmploymentType does not match latest start date ("&amp;IF(AJ101&gt;=3,AP101,IF(AJ101=2,AO101,AN101))&amp;"). ","")&amp;IF(AND(AJ101&gt;=1,AK101&lt;&gt;$F101),"Earliest type date should equal StartDate. ","")&amp;IF(AND(AJ101&gt;=2,AK101=AL101),"Two types start on the same date. ","")&amp;IF(AND(OR(ISNUMBER(SEARCH("part",$C101)),UPPER(TRIM($C101))="PT",UPPER(TRIM($C101))="PTE"),$P101=""),"Part-time: enter PT Hrs/Week (blank = 24+). ","")))</f>
        <v/>
      </c>
      <c r="AE101" s="17" t="str">
        <f aca="false">IF(AH101=0,"",O101-MAX(0,BI101-BN101))</f>
        <v/>
      </c>
      <c r="AF101" s="14" t="str">
        <f aca="false">IF(OR(AH101=0,AE101="",N(AE101)=0,BJ101=""),"",EDATE(AI101,BJ101))</f>
        <v/>
      </c>
      <c r="AG101" s="12"/>
      <c r="AH101" s="16" t="n">
        <f aca="false">IF(OR(LEN($A101&amp;$B101)=0,$F101=""),0,1)</f>
        <v>0</v>
      </c>
      <c r="AI101" s="14" t="str">
        <f aca="false">IF(AH101=0,"",IF($J101&lt;&gt;"",$J101,IF(OR(CasualCounts="Yes",COUNT($G101:$I101)=0,COUNT($H101:$I101)=0),$F101,MIN($H101:$I101))))</f>
        <v/>
      </c>
      <c r="AJ101" s="16" t="str">
        <f aca="false">IF(AH101=0,"",COUNT($G101:$I101))</f>
        <v/>
      </c>
      <c r="AK101" s="14" t="str">
        <f aca="false">IF(AH101=0,"",IFERROR(SMALL($G101:$I101,1),""))</f>
        <v/>
      </c>
      <c r="AL101" s="14" t="str">
        <f aca="false">IF(AH101=0,"",IFERROR(SMALL($G101:$I101,2),""))</f>
        <v/>
      </c>
      <c r="AM101" s="14" t="str">
        <f aca="false">IF(AH101=0,"",IFERROR(SMALL($G101:$I101,3),""))</f>
        <v/>
      </c>
      <c r="AN101" s="16" t="str">
        <f aca="false">IF(AH101=0,"",IF(AK101="","",IF(AK101=$H101,"Part-Time",IF(AK101=$I101,"Full-Time","Casual"))))</f>
        <v/>
      </c>
      <c r="AO101" s="16" t="str">
        <f aca="false">IF(AH101=0,"",IF(AL101="","",IF(AL101=$H101,"Part-Time",IF(AL101=$I101,"Full-Time","Casual"))))</f>
        <v/>
      </c>
      <c r="AP101" s="16" t="str">
        <f aca="false">IF(AH101=0,"",IF(AM101="","",IF(AM101=$H101,"Part-Time",IF(AM101=$I101,"Full-Time","Casual"))))</f>
        <v/>
      </c>
      <c r="AQ101" s="16" t="str">
        <f aca="false">IF(AH101=0,"",IF(AJ101=0,IF(OR(ISNUMBER(SEARCH("full",$C101)),UPPER(TRIM($C101))="FT",UPPER(TRIM($C101))="FTE"),"FT",IF(AND(OR(ISNUMBER(SEARCH("part",$C101)),UPPER(TRIM($C101))="PT",UPPER(TRIM($C101))="PTE"),OR($P101="",N($P101)&gt;=PT_MinHours)),"PT","None")),IF(OR(ISNUMBER(SEARCH("full",AN101)),UPPER(TRIM(AN101))="FT",UPPER(TRIM(AN101))="FTE"),"FT",IF(AND(OR(ISNUMBER(SEARCH("part",AN101)),UPPER(TRIM(AN101))="PT",UPPER(TRIM(AN101))="PTE"),OR($P101="",N($P101)&gt;=PT_MinHours)),"PT","None"))))</f>
        <v/>
      </c>
      <c r="AR101" s="16" t="str">
        <f aca="false">IF(AH101=0,"",IF(AJ101&lt;2,"",IF(OR(ISNUMBER(SEARCH("full",AO101)),UPPER(TRIM(AO101))="FT",UPPER(TRIM(AO101))="FTE"),"FT",IF(AND(OR(ISNUMBER(SEARCH("part",AO101)),UPPER(TRIM(AO101))="PT",UPPER(TRIM(AO101))="PTE"),OR($P101="",N($P101)&gt;=PT_MinHours)),"PT","None"))))</f>
        <v/>
      </c>
      <c r="AS101" s="16" t="str">
        <f aca="false">IF(AH101=0,"",IF(AJ101&lt;3,"",IF(OR(ISNUMBER(SEARCH("full",AP101)),UPPER(TRIM(AP101))="FT",UPPER(TRIM(AP101))="FTE"),"FT",IF(AND(OR(ISNUMBER(SEARCH("part",AP101)),UPPER(TRIM(AP101))="PT",UPPER(TRIM(AP101))="PTE"),OR($P101="",N($P101)&gt;=PT_MinHours)),"PT","None"))))</f>
        <v/>
      </c>
      <c r="AT101" s="16" t="str">
        <f aca="false">IF(AH101=0,"",IF(AND(AJ101&gt;=3,AM101&lt;=AsOfDate),AS101,IF(AND(AJ101&gt;=2,AL101&lt;=AsOfDate),AR101,AQ101)))</f>
        <v/>
      </c>
      <c r="AU101" s="16" t="str">
        <f aca="false">IF(AH101=0,"",IF(AsOfDate&lt;AI101,-1,12*(YEAR(AsOfDate)-YEAR(AI101))+MONTH(AsOfDate)-MONTH(AI101)-IF(DAY(AsOfDate)&lt;MIN(DAY(AI101),DAY(EOMONTH(AsOfDate,0))),1,0)))</f>
        <v/>
      </c>
      <c r="AV101" s="16" t="str">
        <f aca="false">IF(AH101=0,"",IF(OR(AJ101&lt;2,AL101&gt;AsOfDate),AU101,IF((AL101-1)&lt;AI101,-1,12*(YEAR((AL101-1))-YEAR(AI101))+MONTH((AL101-1))-MONTH(AI101)-IF(DAY((AL101-1))&lt;MIN(DAY(AI101),DAY(EOMONTH((AL101-1),0))),1,0))))</f>
        <v/>
      </c>
      <c r="AW101" s="16" t="str">
        <f aca="false">IF(AH101=0,"",IF(OR(AJ101&lt;3,AM101&gt;AsOfDate),AU101,IF((AM101-1)&lt;AI101,-1,12*(YEAR((AM101-1))-YEAR(AI101))+MONTH((AM101-1))-MONTH(AI101)-IF(DAY((AM101-1))&lt;MIN(DAY(AI101),DAY(EOMONTH((AM101-1),0))),1,0))))</f>
        <v/>
      </c>
      <c r="AX101" s="16" t="str">
        <f aca="false">IF(AH101=0,"",IF(PFYDate&lt;AI101,-1,12*(YEAR(PFYDate)-YEAR(AI101))+MONTH(PFYDate)-MONTH(AI101)-IF(DAY(PFYDate)&lt;MIN(DAY(AI101),DAY(EOMONTH(PFYDate,0))),1,0)))</f>
        <v/>
      </c>
      <c r="AY101" s="16" t="str">
        <f aca="false">IF(AH101=0,"",IF(OR(AJ101&lt;2,AL101&gt;PFYDate),AX101,IF((AL101-1)&lt;AI101,-1,12*(YEAR((AL101-1))-YEAR(AI101))+MONTH((AL101-1))-MONTH(AI101)-IF(DAY((AL101-1))&lt;MIN(DAY(AI101),DAY(EOMONTH((AL101-1),0))),1,0))))</f>
        <v/>
      </c>
      <c r="AZ101" s="16" t="str">
        <f aca="false">IF(AH101=0,"",IF(OR(AJ101&lt;3,AM101&gt;PFYDate),AX101,IF((AM101-1)&lt;AI101,-1,12*(YEAR((AM101-1))-YEAR(AI101))+MONTH((AM101-1))-MONTH(AI101)-IF(DAY((AM101-1))&lt;MIN(DAY(AI101),DAY(EOMONTH((AM101-1),0))),1,0))))</f>
        <v/>
      </c>
      <c r="BA101" s="16" t="str">
        <f aca="false">IF(AH101=0,"",IF(AQ101="FT",IF(AV101&lt;FT_First,0,IF(AV101&lt;FT_Y5,1+INT((AV101-FT_First)/FT_Int1),FT_PreY5+FT_PerYear*INT((AV101-FT_Y5)/12)+FT_AnnivDays+INT(MOD(AV101-FT_Y5,12)/FT_Int2)-IF(EDATE(AI101,FT_Y5)&lt;PolicyDate,FT_AnnivDays-1,0))),IF(AQ101="PT",IF(AV101&lt;PT_First,0,1+INT((AV101-PT_First)/PT_Int)),0))+IF(AND(AJ101&gt;=2,AL101&lt;=AsOfDate),IF(AR101="FT",IF(AW101&lt;FT_First,0,IF(AW101&lt;FT_Y5,1+INT((AW101-FT_First)/FT_Int1),FT_PreY5+FT_PerYear*INT((AW101-FT_Y5)/12)+FT_AnnivDays+INT(MOD(AW101-FT_Y5,12)/FT_Int2)-IF(EDATE(AI101,FT_Y5)&lt;PolicyDate,FT_AnnivDays-1,0))),IF(AR101="PT",IF(AW101&lt;PT_First,0,1+INT((AW101-PT_First)/PT_Int)),0))-IF(AR101="FT",IF(AV101&lt;FT_First,0,IF(AV101&lt;FT_Y5,1+INT((AV101-FT_First)/FT_Int1),FT_PreY5+FT_PerYear*INT((AV101-FT_Y5)/12)+FT_AnnivDays+INT(MOD(AV101-FT_Y5,12)/FT_Int2)-IF(EDATE(AI101,FT_Y5)&lt;PolicyDate,FT_AnnivDays-1,0))),IF(AR101="PT",IF(AV101&lt;PT_First,0,1+INT((AV101-PT_First)/PT_Int)),0)),0)+IF(AND(AJ101&gt;=3,AM101&lt;=AsOfDate),IF(AS101="FT",IF(AU101&lt;FT_First,0,IF(AU101&lt;FT_Y5,1+INT((AU101-FT_First)/FT_Int1),FT_PreY5+FT_PerYear*INT((AU101-FT_Y5)/12)+FT_AnnivDays+INT(MOD(AU101-FT_Y5,12)/FT_Int2)-IF(EDATE(AI101,FT_Y5)&lt;PolicyDate,FT_AnnivDays-1,0))),IF(AS101="PT",IF(AU101&lt;PT_First,0,1+INT((AU101-PT_First)/PT_Int)),0))-IF(AS101="FT",IF(AW101&lt;FT_First,0,IF(AW101&lt;FT_Y5,1+INT((AW101-FT_First)/FT_Int1),FT_PreY5+FT_PerYear*INT((AW101-FT_Y5)/12)+FT_AnnivDays+INT(MOD(AW101-FT_Y5,12)/FT_Int2)-IF(EDATE(AI101,FT_Y5)&lt;PolicyDate,FT_AnnivDays-1,0))),IF(AS101="PT",IF(AW101&lt;PT_First,0,1+INT((AW101-PT_First)/PT_Int)),0)),0))</f>
        <v/>
      </c>
      <c r="BB101" s="16" t="str">
        <f aca="false">IF(AH101=0,"",IF(AQ101="FT",IF(AY101&lt;FT_First,0,IF(AY101&lt;FT_Y5,1+INT((AY101-FT_First)/FT_Int1),FT_PreY5+FT_PerYear*INT((AY101-FT_Y5)/12)+FT_AnnivDays+INT(MOD(AY101-FT_Y5,12)/FT_Int2)-IF(EDATE(AI101,FT_Y5)&lt;PolicyDate,FT_AnnivDays-1,0))),IF(AQ101="PT",IF(AY101&lt;PT_First,0,1+INT((AY101-PT_First)/PT_Int)),0))+IF(AND(AJ101&gt;=2,AL101&lt;=PFYDate),IF(AR101="FT",IF(AZ101&lt;FT_First,0,IF(AZ101&lt;FT_Y5,1+INT((AZ101-FT_First)/FT_Int1),FT_PreY5+FT_PerYear*INT((AZ101-FT_Y5)/12)+FT_AnnivDays+INT(MOD(AZ101-FT_Y5,12)/FT_Int2)-IF(EDATE(AI101,FT_Y5)&lt;PolicyDate,FT_AnnivDays-1,0))),IF(AR101="PT",IF(AZ101&lt;PT_First,0,1+INT((AZ101-PT_First)/PT_Int)),0))-IF(AR101="FT",IF(AY101&lt;FT_First,0,IF(AY101&lt;FT_Y5,1+INT((AY101-FT_First)/FT_Int1),FT_PreY5+FT_PerYear*INT((AY101-FT_Y5)/12)+FT_AnnivDays+INT(MOD(AY101-FT_Y5,12)/FT_Int2)-IF(EDATE(AI101,FT_Y5)&lt;PolicyDate,FT_AnnivDays-1,0))),IF(AR101="PT",IF(AY101&lt;PT_First,0,1+INT((AY101-PT_First)/PT_Int)),0)),0)+IF(AND(AJ101&gt;=3,AM101&lt;=PFYDate),IF(AS101="FT",IF(AX101&lt;FT_First,0,IF(AX101&lt;FT_Y5,1+INT((AX101-FT_First)/FT_Int1),FT_PreY5+FT_PerYear*INT((AX101-FT_Y5)/12)+FT_AnnivDays+INT(MOD(AX101-FT_Y5,12)/FT_Int2)-IF(EDATE(AI101,FT_Y5)&lt;PolicyDate,FT_AnnivDays-1,0))),IF(AS101="PT",IF(AX101&lt;PT_First,0,1+INT((AX101-PT_First)/PT_Int)),0))-IF(AS101="FT",IF(AZ101&lt;FT_First,0,IF(AZ101&lt;FT_Y5,1+INT((AZ101-FT_First)/FT_Int1),FT_PreY5+FT_PerYear*INT((AZ101-FT_Y5)/12)+FT_AnnivDays+INT(MOD(AZ101-FT_Y5,12)/FT_Int2)-IF(EDATE(AI101,FT_Y5)&lt;PolicyDate,FT_AnnivDays-1,0))),IF(AS101="PT",IF(AZ101&lt;PT_First,0,1+INT((AZ101-PT_First)/PT_Int)),0)),0))</f>
        <v/>
      </c>
      <c r="BC101" s="16" t="str">
        <f aca="false">IF(AH101=0,"",IF(AT101="FT",IF(AU101&lt;FT_First,FT_First,IF(AU101&lt;FT_Y5,MIN(FT_Y5,FT_First+FT_Int1*(INT((AU101-FT_First)/FT_Int1)+1)),FT_Y5+12*INT((AU101-FT_Y5)/12)+FT_Int2*(INT(MOD(AU101-FT_Y5,12)/FT_Int2)+1))),IF(AT101="PT",IF(AU101&lt;PT_First,PT_First,PT_First+PT_Int*(INT((AU101-PT_First)/PT_Int)+1)),"")))</f>
        <v/>
      </c>
      <c r="BD101" s="16" t="str">
        <f aca="false">IF(AH101=0,"",IF(NOT(LH_Ready),0,COUNTIFS(INDEX(LH_Data,0,LH_ColFirst),$A101,INDEX(LH_Data,0,LH_ColSur),$B101,INDEX(LH_Data,0,LH_ColCat),BonusCat)))</f>
        <v/>
      </c>
      <c r="BE101" s="16" t="str">
        <f aca="false">IF(AH101=0,"",IF(OR(NOT(LH_Ready),BD101=0),0,SUMPRODUCT(MAX((INDEX(LH_Data,0,LH_ColFirst)=$A101)*(INDEX(LH_Data,0,LH_ColSur)=$B101)*(INDEX(LH_Data,0,LH_ColCat)=BonusCat)*ROW(LH_Data)))))</f>
        <v/>
      </c>
      <c r="BF101" s="16" t="str">
        <f aca="false">IF(AH101=0,"",IF(EOMONTH(AsOfDate,-1)&lt;AI101,-1,12*(YEAR(EOMONTH(AsOfDate,-1))-YEAR(AI101))+MONTH(EOMONTH(AsOfDate,-1))-MONTH(AI101)-IF(DAY(EOMONTH(AsOfDate,-1))&lt;MIN(DAY(AI101),DAY(EOMONTH(EOMONTH(AsOfDate,-1),0))),1,0)))</f>
        <v/>
      </c>
      <c r="BG101" s="16" t="str">
        <f aca="false">IF(AH101=0,"",IF(OR(AJ101&lt;2,AL101&gt;EOMONTH(AsOfDate,-1)),BF101,IF((AL101-1)&lt;AI101,-1,12*(YEAR((AL101-1))-YEAR(AI101))+MONTH((AL101-1))-MONTH(AI101)-IF(DAY((AL101-1))&lt;MIN(DAY(AI101),DAY(EOMONTH((AL101-1),0))),1,0))))</f>
        <v/>
      </c>
      <c r="BH101" s="16" t="str">
        <f aca="false">IF(AH101=0,"",IF(OR(AJ101&lt;3,AM101&gt;EOMONTH(AsOfDate,-1)),BF101,IF((AM101-1)&lt;AI101,-1,12*(YEAR((AM101-1))-YEAR(AI101))+MONTH((AM101-1))-MONTH(AI101)-IF(DAY((AM101-1))&lt;MIN(DAY(AI101),DAY(EOMONTH((AM101-1),0))),1,0))))</f>
        <v/>
      </c>
      <c r="BI101" s="16" t="str">
        <f aca="false">IF(AH101=0,"",IF(AQ101="FT",IF(BG101&lt;FT_First,0,IF(BG101&lt;FT_Y5,1+INT((BG101-FT_First)/FT_Int1),FT_PreY5+FT_PerYear*INT((BG101-FT_Y5)/12)+FT_AnnivDays+INT(MOD(BG101-FT_Y5,12)/FT_Int2)-IF(EDATE(AI101,FT_Y5)&lt;PolicyDate,FT_AnnivDays-1,0))),IF(AQ101="PT",IF(BG101&lt;PT_First,0,1+INT((BG101-PT_First)/PT_Int)),0))+IF(AND(AJ101&gt;=2,AL101&lt;=EOMONTH(AsOfDate,-1)),IF(AR101="FT",IF(BH101&lt;FT_First,0,IF(BH101&lt;FT_Y5,1+INT((BH101-FT_First)/FT_Int1),FT_PreY5+FT_PerYear*INT((BH101-FT_Y5)/12)+FT_AnnivDays+INT(MOD(BH101-FT_Y5,12)/FT_Int2)-IF(EDATE(AI101,FT_Y5)&lt;PolicyDate,FT_AnnivDays-1,0))),IF(AR101="PT",IF(BH101&lt;PT_First,0,1+INT((BH101-PT_First)/PT_Int)),0))-IF(AR101="FT",IF(BG101&lt;FT_First,0,IF(BG101&lt;FT_Y5,1+INT((BG101-FT_First)/FT_Int1),FT_PreY5+FT_PerYear*INT((BG101-FT_Y5)/12)+FT_AnnivDays+INT(MOD(BG101-FT_Y5,12)/FT_Int2)-IF(EDATE(AI101,FT_Y5)&lt;PolicyDate,FT_AnnivDays-1,0))),IF(AR101="PT",IF(BG101&lt;PT_First,0,1+INT((BG101-PT_First)/PT_Int)),0)),0)+IF(AND(AJ101&gt;=3,AM101&lt;=EOMONTH(AsOfDate,-1)),IF(AS101="FT",IF(BF101&lt;FT_First,0,IF(BF101&lt;FT_Y5,1+INT((BF101-FT_First)/FT_Int1),FT_PreY5+FT_PerYear*INT((BF101-FT_Y5)/12)+FT_AnnivDays+INT(MOD(BF101-FT_Y5,12)/FT_Int2)-IF(EDATE(AI101,FT_Y5)&lt;PolicyDate,FT_AnnivDays-1,0))),IF(AS101="PT",IF(BF101&lt;PT_First,0,1+INT((BF101-PT_First)/PT_Int)),0))-IF(AS101="FT",IF(BH101&lt;FT_First,0,IF(BH101&lt;FT_Y5,1+INT((BH101-FT_First)/FT_Int1),FT_PreY5+FT_PerYear*INT((BH101-FT_Y5)/12)+FT_AnnivDays+INT(MOD(BH101-FT_Y5,12)/FT_Int2)-IF(EDATE(AI101,FT_Y5)&lt;PolicyDate,FT_AnnivDays-1,0))),IF(AS101="PT",IF(BH101&lt;PT_First,0,1+INT((BH101-PT_First)/PT_Int)),0)),0))</f>
        <v/>
      </c>
      <c r="BJ101" s="16" t="str">
        <f aca="false">IF(AH101=0,"",IF(AT101="FT",IF(AU101&lt;FT_First,"",IF(AU101&lt;FT_Y5,FT_First+FT_Int1*INT((AU101-FT_First)/FT_Int1),FT_Y5+FT_Int2*INT((AU101-FT_Y5)/FT_Int2))),IF(AT101="PT",IF(AU101&lt;PT_First,"",PT_First+PT_Int*INT((AU101-PT_First)/PT_Int)),"")))</f>
        <v/>
      </c>
      <c r="BK101" s="16" t="str">
        <f aca="false">IF(AH101=0,"",IF((SchemeStart-1)&lt;AI101,-1,12*(YEAR((SchemeStart-1))-YEAR(AI101))+MONTH((SchemeStart-1))-MONTH(AI101)-IF(DAY((SchemeStart-1))&lt;MIN(DAY(AI101),DAY(EOMONTH((SchemeStart-1),0))),1,0)))</f>
        <v/>
      </c>
      <c r="BL101" s="16" t="str">
        <f aca="false">IF(AH101=0,"",IF(OR(AJ101&lt;2,AL101&gt;(SchemeStart-1)),BK101,IF((AL101-1)&lt;AI101,-1,12*(YEAR((AL101-1))-YEAR(AI101))+MONTH((AL101-1))-MONTH(AI101)-IF(DAY((AL101-1))&lt;MIN(DAY(AI101),DAY(EOMONTH((AL101-1),0))),1,0))))</f>
        <v/>
      </c>
      <c r="BM101" s="16" t="str">
        <f aca="false">IF(AH101=0,"",IF(OR(AJ101&lt;3,AM101&gt;(SchemeStart-1)),BK101,IF((AM101-1)&lt;AI101,-1,12*(YEAR((AM101-1))-YEAR(AI101))+MONTH((AM101-1))-MONTH(AI101)-IF(DAY((AM101-1))&lt;MIN(DAY(AI101),DAY(EOMONTH((AM101-1),0))),1,0))))</f>
        <v/>
      </c>
      <c r="BN101" s="16" t="str">
        <f aca="false">IF(AH101=0,"",IF(AQ101="FT",IF(BL101&lt;FT_First,0,IF(BL101&lt;FT_Y5,1+INT((BL101-FT_First)/FT_Int1),FT_PreY5+FT_PerYear*INT((BL101-FT_Y5)/12)+FT_AnnivDays+INT(MOD(BL101-FT_Y5,12)/FT_Int2)-IF(EDATE(AI101,FT_Y5)&lt;PolicyDate,FT_AnnivDays-1,0))),IF(AQ101="PT",IF(BL101&lt;PT_First,0,1+INT((BL101-PT_First)/PT_Int)),0))+IF(AND(AJ101&gt;=2,AL101&lt;=(SchemeStart-1)),IF(AR101="FT",IF(BM101&lt;FT_First,0,IF(BM101&lt;FT_Y5,1+INT((BM101-FT_First)/FT_Int1),FT_PreY5+FT_PerYear*INT((BM101-FT_Y5)/12)+FT_AnnivDays+INT(MOD(BM101-FT_Y5,12)/FT_Int2)-IF(EDATE(AI101,FT_Y5)&lt;PolicyDate,FT_AnnivDays-1,0))),IF(AR101="PT",IF(BM101&lt;PT_First,0,1+INT((BM101-PT_First)/PT_Int)),0))-IF(AR101="FT",IF(BL101&lt;FT_First,0,IF(BL101&lt;FT_Y5,1+INT((BL101-FT_First)/FT_Int1),FT_PreY5+FT_PerYear*INT((BL101-FT_Y5)/12)+FT_AnnivDays+INT(MOD(BL101-FT_Y5,12)/FT_Int2)-IF(EDATE(AI101,FT_Y5)&lt;PolicyDate,FT_AnnivDays-1,0))),IF(AR101="PT",IF(BL101&lt;PT_First,0,1+INT((BL101-PT_First)/PT_Int)),0)),0)+IF(AND(AJ101&gt;=3,AM101&lt;=(SchemeStart-1)),IF(AS101="FT",IF(BK101&lt;FT_First,0,IF(BK101&lt;FT_Y5,1+INT((BK101-FT_First)/FT_Int1),FT_PreY5+FT_PerYear*INT((BK101-FT_Y5)/12)+FT_AnnivDays+INT(MOD(BK101-FT_Y5,12)/FT_Int2)-IF(EDATE(AI101,FT_Y5)&lt;PolicyDate,FT_AnnivDays-1,0))),IF(AS101="PT",IF(BK101&lt;PT_First,0,1+INT((BK101-PT_First)/PT_Int)),0))-IF(AS101="FT",IF(BM101&lt;FT_First,0,IF(BM101&lt;FT_Y5,1+INT((BM101-FT_First)/FT_Int1),FT_PreY5+FT_PerYear*INT((BM101-FT_Y5)/12)+FT_AnnivDays+INT(MOD(BM101-FT_Y5,12)/FT_Int2)-IF(EDATE(AI101,FT_Y5)&lt;PolicyDate,FT_AnnivDays-1,0))),IF(AS101="PT",IF(BM101&lt;PT_First,0,1+INT((BM101-PT_First)/PT_Int)),0)),0))</f>
        <v/>
      </c>
      <c r="BO101" s="0" t="str">
        <f aca="false">IF(LEN($A101&amp;$B101)=0,"",$A101&amp;" "&amp;$B101)</f>
        <v/>
      </c>
    </row>
    <row r="102" customFormat="false" ht="15" hidden="false" customHeight="false" outlineLevel="0" collapsed="false">
      <c r="A102" s="12"/>
      <c r="B102" s="12"/>
      <c r="C102" s="12"/>
      <c r="D102" s="13"/>
      <c r="E102" s="14" t="str">
        <f aca="false">IF(OR(AH102=0,$D102=""),"",DATE(YEAR(AsOfDate)+IF(DATE(YEAR(AsOfDate),MONTH($D102),DAY($D102))&lt;=AsOfDate,1,0),MONTH($D102),DAY($D102)))</f>
        <v/>
      </c>
      <c r="F102" s="13"/>
      <c r="G102" s="13"/>
      <c r="H102" s="13"/>
      <c r="I102" s="13"/>
      <c r="J102" s="13"/>
      <c r="K102" s="14" t="str">
        <f aca="false">IF(AH102=0,"",DATE(YEAR(AsOfDate)+IF(DATE(YEAR(AsOfDate),MONTH(AI102),DAY(AI102))&lt;=AsOfDate,1,0),MONTH(AI102),DAY(AI102)))</f>
        <v/>
      </c>
      <c r="L102" s="15" t="str">
        <f aca="false">IF(AH102=0,"",ROUND((AsOfDate-AI102)/365.25,1))</f>
        <v/>
      </c>
      <c r="M102" s="16" t="str">
        <f aca="false">IF(AH102=0,"",IF(AsOfDate&lt;AI102,"-",DATEDIF(AI102,AsOfDate,"y")&amp;"y "&amp;DATEDIF(AI102,AsOfDate,"ym")&amp;"m "&amp;DATEDIF(AI102,AsOfDate,"md")&amp;"d"))</f>
        <v/>
      </c>
      <c r="N102" s="17" t="str">
        <f aca="false">IF(AH102=0,"",O102*HoursPerDay)</f>
        <v/>
      </c>
      <c r="O102" s="17" t="str">
        <f aca="false">IF(AH102=0,"",MAX(0,BA102-BN102))</f>
        <v/>
      </c>
      <c r="P102" s="18"/>
      <c r="Q102" s="16" t="str">
        <f aca="false">IF(AH102=0,"",IF(AJ102&lt;2,"",AN102&amp;" to "&amp;AO102&amp;" on "&amp;TEXT(AL102,"dd/mm/yyyy")&amp;IF(AL102&gt;AsOfDate," (future)",IF(AQ102=AR102,"",IF(AR102="None"," - STOPPED accruing",IF(AQ102="None"," - commencement for Bonus Leave"," - pathway changed"))))&amp;IF(AJ102&lt;3,"","; "&amp;AO102&amp;" to "&amp;AP102&amp;" on "&amp;TEXT(AM102,"dd/mm/yyyy")&amp;IF(AM102&gt;AsOfDate," (future)",IF(AR102=AS102,"",IF(AS102="None"," - STOPPED accruing",IF(AR102="None"," - commencement for Bonus Leave"," - pathway changed")))))))</f>
        <v/>
      </c>
      <c r="R102" s="16" t="str">
        <f aca="false">IF(AH102=0,"",IF(AT102="None",IF(O102&gt;0,"No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IF(AH102=0,"",IF(AT102="None","",EDATE(AI102,BC102)))</f>
        <v/>
      </c>
      <c r="T102" s="17" t="str">
        <f aca="false">IF(AH102=0,"",IF(NOT(LH_Ready),"",IF(AI102&gt;PFYDate,0,IF(LH_ColPeriod=0,W102-U102+V102,SUMIFS(INDEX(LH_Data,0,LH_ColAcc),INDEX(LH_Data,0,LH_ColFirst),$A102,INDEX(LH_Data,0,LH_ColSur),$B102,INDEX(LH_Data,0,LH_ColCat),BonusCat,INDEX(LH_Data,0,LH_ColPeriod),LH_OpenLabel)*UnitFactor))))</f>
        <v/>
      </c>
      <c r="U102" s="17" t="str">
        <f aca="false">IF(AH102=0,"",IF(NOT(LH_Ready),"",SUMIFS(INDEX(LH_Data,0,LH_ColAcc),INDEX(LH_Data,0,LH_ColFirst),$A102,INDEX(LH_Data,0,LH_ColSur),$B102,INDEX(LH_Data,0,LH_ColCat),BonusCat,INDEX(LH_Data,0,LH_ColStart),"&gt;="&amp;AI102)*UnitFactor))</f>
        <v/>
      </c>
      <c r="V102" s="17" t="str">
        <f aca="false">IF(AH102=0,"",IF(NOT(LH_Ready),"",SUMIFS(INDEX(LH_Data,0,LH_ColTaken),INDEX(LH_Data,0,LH_ColFirst),$A102,INDEX(LH_Data,0,LH_ColSur),$B102,INDEX(LH_Data,0,LH_ColCat),BonusCat,INDEX(LH_Data,0,LH_ColStart),"&gt;="&amp;AI102)*UnitFactor))</f>
        <v/>
      </c>
      <c r="W102" s="17" t="str">
        <f aca="false">IF(AH102=0,"",IF(NOT(LH_Ready),"",IF(BE102=0,0,INDEX(INDEX(LH_Data,0,LH_ColClose),BE102-1)*UnitFactor)))</f>
        <v/>
      </c>
      <c r="X102" s="17" t="str">
        <f aca="false">IF(AH102=0,"",(MAX(0,BA102-BN102)-MAX(0,BB102-BN102))*HoursPerDay)</f>
        <v/>
      </c>
      <c r="Y102" s="17" t="str">
        <f aca="false">IF(AH102=0,"",IF(NOT(LH_Ready),"",IF(BD102=0,N102,IF(PFYDate&lt;$F102,N102-N(T102)-N(U102),X102-N(U102)))))</f>
        <v/>
      </c>
      <c r="Z102" s="16" t="str">
        <f aca="false">IF(OR(AH102=0,Y102=""),"",IF(Y102&gt;0,"Yes","No"))</f>
        <v/>
      </c>
      <c r="AA102" s="16" t="str">
        <f aca="false">IF(AH102=0,IF(LEN($A102&amp;$B102)=0,"","FIX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month")&amp;IF(BD102=0,";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EH)",""),IF(AT102="None",R102,"Not yet - first day on "&amp;TEXT(S102,"dd/mm/yyyy")))))))))</f>
        <v/>
      </c>
      <c r="AB102" s="17" t="str">
        <f aca="false">IF(OR(AH102=0,T102=""),"",MAX(0,BB102-BN102)*HoursPerDay-T102)</f>
        <v/>
      </c>
      <c r="AC102" s="16" t="str">
        <f aca="false">IF(AH102=0,"",BD102)</f>
        <v/>
      </c>
      <c r="AD102" s="16" t="str">
        <f aca="false">IF(AH102=0,"",TRIM(IF(OR(ISTEXT($F102),ISTEXT($H102),ISTEXT($I102),ISTEXT($G102),ISTEXT($J102),ISTEXT($D102)),"A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J102&gt;=1,IF(AJ102&gt;=3,AP102,IF(AJ102=2,AO102,AN102))&lt;&gt;IF($C102="","",IF(OR(ISNUMBER(SEARCH("full",$C102)),UPPER(TRIM($C102))="FT",UPPER(TRIM($C102))="FTE"),"Full-Time",IF(OR(ISNUMBER(SEARCH("part",$C102)),UPPER(TRIM($C102))="PT",UPPER(TRIM($C102))="PTE"),"Part-Time",IF(OR(ISNUMBER(SEARCH("cas",$C102)),UPPER(TRIM($C102))="CAS"),"Casual","Unknown"))))),"EmploymentType does not match latest start date ("&amp;IF(AJ102&gt;=3,AP102,IF(AJ102=2,AO102,AN102))&amp;"). ","")&amp;IF(AND(AJ102&gt;=1,AK102&lt;&gt;$F102),"Earliest type date should equal StartDate. ","")&amp;IF(AND(AJ102&gt;=2,AK102=AL102),"Two types start on the same date. ","")&amp;IF(AND(OR(ISNUMBER(SEARCH("part",$C102)),UPPER(TRIM($C102))="PT",UPPER(TRIM($C102))="PTE"),$P102=""),"Part-time: enter PT Hrs/Week (blank = 24+). ","")))</f>
        <v/>
      </c>
      <c r="AE102" s="17" t="str">
        <f aca="false">IF(AH102=0,"",O102-MAX(0,BI102-BN102))</f>
        <v/>
      </c>
      <c r="AF102" s="14" t="str">
        <f aca="false">IF(OR(AH102=0,AE102="",N(AE102)=0,BJ102=""),"",EDATE(AI102,BJ102))</f>
        <v/>
      </c>
      <c r="AG102" s="12"/>
      <c r="AH102" s="16" t="n">
        <f aca="false">IF(OR(LEN($A102&amp;$B102)=0,$F102=""),0,1)</f>
        <v>0</v>
      </c>
      <c r="AI102" s="14" t="str">
        <f aca="false">IF(AH102=0,"",IF($J102&lt;&gt;"",$J102,IF(OR(CasualCounts="Yes",COUNT($G102:$I102)=0,COUNT($H102:$I102)=0),$F102,MIN($H102:$I102))))</f>
        <v/>
      </c>
      <c r="AJ102" s="16" t="str">
        <f aca="false">IF(AH102=0,"",COUNT($G102:$I102))</f>
        <v/>
      </c>
      <c r="AK102" s="14" t="str">
        <f aca="false">IF(AH102=0,"",IFERROR(SMALL($G102:$I102,1),""))</f>
        <v/>
      </c>
      <c r="AL102" s="14" t="str">
        <f aca="false">IF(AH102=0,"",IFERROR(SMALL($G102:$I102,2),""))</f>
        <v/>
      </c>
      <c r="AM102" s="14" t="str">
        <f aca="false">IF(AH102=0,"",IFERROR(SMALL($G102:$I102,3),""))</f>
        <v/>
      </c>
      <c r="AN102" s="16" t="str">
        <f aca="false">IF(AH102=0,"",IF(AK102="","",IF(AK102=$H102,"Part-Time",IF(AK102=$I102,"Full-Time","Casual"))))</f>
        <v/>
      </c>
      <c r="AO102" s="16" t="str">
        <f aca="false">IF(AH102=0,"",IF(AL102="","",IF(AL102=$H102,"Part-Time",IF(AL102=$I102,"Full-Time","Casual"))))</f>
        <v/>
      </c>
      <c r="AP102" s="16" t="str">
        <f aca="false">IF(AH102=0,"",IF(AM102="","",IF(AM102=$H102,"Part-Time",IF(AM102=$I102,"Full-Time","Casual"))))</f>
        <v/>
      </c>
      <c r="AQ102" s="16" t="str">
        <f aca="false">IF(AH102=0,"",IF(AJ102=0,IF(OR(ISNUMBER(SEARCH("full",$C102)),UPPER(TRIM($C102))="FT",UPPER(TRIM($C102))="FTE"),"FT",IF(AND(OR(ISNUMBER(SEARCH("part",$C102)),UPPER(TRIM($C102))="PT",UPPER(TRIM($C102))="PTE"),OR($P102="",N($P102)&gt;=PT_MinHours)),"PT","None")),IF(OR(ISNUMBER(SEARCH("full",AN102)),UPPER(TRIM(AN102))="FT",UPPER(TRIM(AN102))="FTE"),"FT",IF(AND(OR(ISNUMBER(SEARCH("part",AN102)),UPPER(TRIM(AN102))="PT",UPPER(TRIM(AN102))="PTE"),OR($P102="",N($P102)&gt;=PT_MinHours)),"PT","None"))))</f>
        <v/>
      </c>
      <c r="AR102" s="16" t="str">
        <f aca="false">IF(AH102=0,"",IF(AJ102&lt;2,"",IF(OR(ISNUMBER(SEARCH("full",AO102)),UPPER(TRIM(AO102))="FT",UPPER(TRIM(AO102))="FTE"),"FT",IF(AND(OR(ISNUMBER(SEARCH("part",AO102)),UPPER(TRIM(AO102))="PT",UPPER(TRIM(AO102))="PTE"),OR($P102="",N($P102)&gt;=PT_MinHours)),"PT","None"))))</f>
        <v/>
      </c>
      <c r="AS102" s="16" t="str">
        <f aca="false">IF(AH102=0,"",IF(AJ102&lt;3,"",IF(OR(ISNUMBER(SEARCH("full",AP102)),UPPER(TRIM(AP102))="FT",UPPER(TRIM(AP102))="FTE"),"FT",IF(AND(OR(ISNUMBER(SEARCH("part",AP102)),UPPER(TRIM(AP102))="PT",UPPER(TRIM(AP102))="PTE"),OR($P102="",N($P102)&gt;=PT_MinHours)),"PT","None"))))</f>
        <v/>
      </c>
      <c r="AT102" s="16" t="str">
        <f aca="false">IF(AH102=0,"",IF(AND(AJ102&gt;=3,AM102&lt;=AsOfDate),AS102,IF(AND(AJ102&gt;=2,AL102&lt;=AsOfDate),AR102,AQ102)))</f>
        <v/>
      </c>
      <c r="AU102" s="16" t="str">
        <f aca="false">IF(AH102=0,"",IF(AsOfDate&lt;AI102,-1,12*(YEAR(AsOfDate)-YEAR(AI102))+MONTH(AsOfDate)-MONTH(AI102)-IF(DAY(AsOfDate)&lt;MIN(DAY(AI102),DAY(EOMONTH(AsOfDate,0))),1,0)))</f>
        <v/>
      </c>
      <c r="AV102" s="16" t="str">
        <f aca="false">IF(AH102=0,"",IF(OR(AJ102&lt;2,AL102&gt;AsOfDate),AU102,IF((AL102-1)&lt;AI102,-1,12*(YEAR((AL102-1))-YEAR(AI102))+MONTH((AL102-1))-MONTH(AI102)-IF(DAY((AL102-1))&lt;MIN(DAY(AI102),DAY(EOMONTH((AL102-1),0))),1,0))))</f>
        <v/>
      </c>
      <c r="AW102" s="16" t="str">
        <f aca="false">IF(AH102=0,"",IF(OR(AJ102&lt;3,AM102&gt;AsOfDate),AU102,IF((AM102-1)&lt;AI102,-1,12*(YEAR((AM102-1))-YEAR(AI102))+MONTH((AM102-1))-MONTH(AI102)-IF(DAY((AM102-1))&lt;MIN(DAY(AI102),DAY(EOMONTH((AM102-1),0))),1,0))))</f>
        <v/>
      </c>
      <c r="AX102" s="16" t="str">
        <f aca="false">IF(AH102=0,"",IF(PFYDate&lt;AI102,-1,12*(YEAR(PFYDate)-YEAR(AI102))+MONTH(PFYDate)-MONTH(AI102)-IF(DAY(PFYDate)&lt;MIN(DAY(AI102),DAY(EOMONTH(PFYDate,0))),1,0)))</f>
        <v/>
      </c>
      <c r="AY102" s="16" t="str">
        <f aca="false">IF(AH102=0,"",IF(OR(AJ102&lt;2,AL102&gt;PFYDate),AX102,IF((AL102-1)&lt;AI102,-1,12*(YEAR((AL102-1))-YEAR(AI102))+MONTH((AL102-1))-MONTH(AI102)-IF(DAY((AL102-1))&lt;MIN(DAY(AI102),DAY(EOMONTH((AL102-1),0))),1,0))))</f>
        <v/>
      </c>
      <c r="AZ102" s="16" t="str">
        <f aca="false">IF(AH102=0,"",IF(OR(AJ102&lt;3,AM102&gt;PFYDate),AX102,IF((AM102-1)&lt;AI102,-1,12*(YEAR((AM102-1))-YEAR(AI102))+MONTH((AM102-1))-MONTH(AI102)-IF(DAY((AM102-1))&lt;MIN(DAY(AI102),DAY(EOMONTH((AM102-1),0))),1,0))))</f>
        <v/>
      </c>
      <c r="BA102" s="16" t="str">
        <f aca="false">IF(AH102=0,"",IF(AQ102="FT",IF(AV102&lt;FT_First,0,IF(AV102&lt;FT_Y5,1+INT((AV102-FT_First)/FT_Int1),FT_PreY5+FT_PerYear*INT((AV102-FT_Y5)/12)+FT_AnnivDays+INT(MOD(AV102-FT_Y5,12)/FT_Int2)-IF(EDATE(AI102,FT_Y5)&lt;PolicyDate,FT_AnnivDays-1,0))),IF(AQ102="PT",IF(AV102&lt;PT_First,0,1+INT((AV102-PT_First)/PT_Int)),0))+IF(AND(AJ102&gt;=2,AL102&lt;=AsOfDate),IF(AR102="FT",IF(AW102&lt;FT_First,0,IF(AW102&lt;FT_Y5,1+INT((AW102-FT_First)/FT_Int1),FT_PreY5+FT_PerYear*INT((AW102-FT_Y5)/12)+FT_AnnivDays+INT(MOD(AW102-FT_Y5,12)/FT_Int2)-IF(EDATE(AI102,FT_Y5)&lt;PolicyDate,FT_AnnivDays-1,0))),IF(AR102="PT",IF(AW102&lt;PT_First,0,1+INT((AW102-PT_First)/PT_Int)),0))-IF(AR102="FT",IF(AV102&lt;FT_First,0,IF(AV102&lt;FT_Y5,1+INT((AV102-FT_First)/FT_Int1),FT_PreY5+FT_PerYear*INT((AV102-FT_Y5)/12)+FT_AnnivDays+INT(MOD(AV102-FT_Y5,12)/FT_Int2)-IF(EDATE(AI102,FT_Y5)&lt;PolicyDate,FT_AnnivDays-1,0))),IF(AR102="PT",IF(AV102&lt;PT_First,0,1+INT((AV102-PT_First)/PT_Int)),0)),0)+IF(AND(AJ102&gt;=3,AM102&lt;=AsOfDate),IF(AS102="FT",IF(AU102&lt;FT_First,0,IF(AU102&lt;FT_Y5,1+INT((AU102-FT_First)/FT_Int1),FT_PreY5+FT_PerYear*INT((AU102-FT_Y5)/12)+FT_AnnivDays+INT(MOD(AU102-FT_Y5,12)/FT_Int2)-IF(EDATE(AI102,FT_Y5)&lt;PolicyDate,FT_AnnivDays-1,0))),IF(AS102="PT",IF(AU102&lt;PT_First,0,1+INT((AU102-PT_First)/PT_Int)),0))-IF(AS102="FT",IF(AW102&lt;FT_First,0,IF(AW102&lt;FT_Y5,1+INT((AW102-FT_First)/FT_Int1),FT_PreY5+FT_PerYear*INT((AW102-FT_Y5)/12)+FT_AnnivDays+INT(MOD(AW102-FT_Y5,12)/FT_Int2)-IF(EDATE(AI102,FT_Y5)&lt;PolicyDate,FT_AnnivDays-1,0))),IF(AS102="PT",IF(AW102&lt;PT_First,0,1+INT((AW102-PT_First)/PT_Int)),0)),0))</f>
        <v/>
      </c>
      <c r="BB102" s="16" t="str">
        <f aca="false">IF(AH102=0,"",IF(AQ102="FT",IF(AY102&lt;FT_First,0,IF(AY102&lt;FT_Y5,1+INT((AY102-FT_First)/FT_Int1),FT_PreY5+FT_PerYear*INT((AY102-FT_Y5)/12)+FT_AnnivDays+INT(MOD(AY102-FT_Y5,12)/FT_Int2)-IF(EDATE(AI102,FT_Y5)&lt;PolicyDate,FT_AnnivDays-1,0))),IF(AQ102="PT",IF(AY102&lt;PT_First,0,1+INT((AY102-PT_First)/PT_Int)),0))+IF(AND(AJ102&gt;=2,AL102&lt;=PFYDate),IF(AR102="FT",IF(AZ102&lt;FT_First,0,IF(AZ102&lt;FT_Y5,1+INT((AZ102-FT_First)/FT_Int1),FT_PreY5+FT_PerYear*INT((AZ102-FT_Y5)/12)+FT_AnnivDays+INT(MOD(AZ102-FT_Y5,12)/FT_Int2)-IF(EDATE(AI102,FT_Y5)&lt;PolicyDate,FT_AnnivDays-1,0))),IF(AR102="PT",IF(AZ102&lt;PT_First,0,1+INT((AZ102-PT_First)/PT_Int)),0))-IF(AR102="FT",IF(AY102&lt;FT_First,0,IF(AY102&lt;FT_Y5,1+INT((AY102-FT_First)/FT_Int1),FT_PreY5+FT_PerYear*INT((AY102-FT_Y5)/12)+FT_AnnivDays+INT(MOD(AY102-FT_Y5,12)/FT_Int2)-IF(EDATE(AI102,FT_Y5)&lt;PolicyDate,FT_AnnivDays-1,0))),IF(AR102="PT",IF(AY102&lt;PT_First,0,1+INT((AY102-PT_First)/PT_Int)),0)),0)+IF(AND(AJ102&gt;=3,AM102&lt;=PFYDate),IF(AS102="FT",IF(AX102&lt;FT_First,0,IF(AX102&lt;FT_Y5,1+INT((AX102-FT_First)/FT_Int1),FT_PreY5+FT_PerYear*INT((AX102-FT_Y5)/12)+FT_AnnivDays+INT(MOD(AX102-FT_Y5,12)/FT_Int2)-IF(EDATE(AI102,FT_Y5)&lt;PolicyDate,FT_AnnivDays-1,0))),IF(AS102="PT",IF(AX102&lt;PT_First,0,1+INT((AX102-PT_First)/PT_Int)),0))-IF(AS102="FT",IF(AZ102&lt;FT_First,0,IF(AZ102&lt;FT_Y5,1+INT((AZ102-FT_First)/FT_Int1),FT_PreY5+FT_PerYear*INT((AZ102-FT_Y5)/12)+FT_AnnivDays+INT(MOD(AZ102-FT_Y5,12)/FT_Int2)-IF(EDATE(AI102,FT_Y5)&lt;PolicyDate,FT_AnnivDays-1,0))),IF(AS102="PT",IF(AZ102&lt;PT_First,0,1+INT((AZ102-PT_First)/PT_Int)),0)),0))</f>
        <v/>
      </c>
      <c r="BC102" s="16" t="str">
        <f aca="false">IF(AH102=0,"",IF(AT102="FT",IF(AU102&lt;FT_First,FT_First,IF(AU102&lt;FT_Y5,MIN(FT_Y5,FT_First+FT_Int1*(INT((AU102-FT_First)/FT_Int1)+1)),FT_Y5+12*INT((AU102-FT_Y5)/12)+FT_Int2*(INT(MOD(AU102-FT_Y5,12)/FT_Int2)+1))),IF(AT102="PT",IF(AU102&lt;PT_First,PT_First,PT_First+PT_Int*(INT((AU102-PT_First)/PT_Int)+1)),"")))</f>
        <v/>
      </c>
      <c r="BD102" s="16" t="str">
        <f aca="false">IF(AH102=0,"",IF(NOT(LH_Ready),0,COUNTIFS(INDEX(LH_Data,0,LH_ColFirst),$A102,INDEX(LH_Data,0,LH_ColSur),$B102,INDEX(LH_Data,0,LH_ColCat),BonusCat)))</f>
        <v/>
      </c>
      <c r="BE102" s="16" t="str">
        <f aca="false">IF(AH102=0,"",IF(OR(NOT(LH_Ready),BD102=0),0,SUMPRODUCT(MAX((INDEX(LH_Data,0,LH_ColFirst)=$A102)*(INDEX(LH_Data,0,LH_ColSur)=$B102)*(INDEX(LH_Data,0,LH_ColCat)=BonusCat)*ROW(LH_Data)))))</f>
        <v/>
      </c>
      <c r="BF102" s="16" t="str">
        <f aca="false">IF(AH102=0,"",IF(EOMONTH(AsOfDate,-1)&lt;AI102,-1,12*(YEAR(EOMONTH(AsOfDate,-1))-YEAR(AI102))+MONTH(EOMONTH(AsOfDate,-1))-MONTH(AI102)-IF(DAY(EOMONTH(AsOfDate,-1))&lt;MIN(DAY(AI102),DAY(EOMONTH(EOMONTH(AsOfDate,-1),0))),1,0)))</f>
        <v/>
      </c>
      <c r="BG102" s="16" t="str">
        <f aca="false">IF(AH102=0,"",IF(OR(AJ102&lt;2,AL102&gt;EOMONTH(AsOfDate,-1)),BF102,IF((AL102-1)&lt;AI102,-1,12*(YEAR((AL102-1))-YEAR(AI102))+MONTH((AL102-1))-MONTH(AI102)-IF(DAY((AL102-1))&lt;MIN(DAY(AI102),DAY(EOMONTH((AL102-1),0))),1,0))))</f>
        <v/>
      </c>
      <c r="BH102" s="16" t="str">
        <f aca="false">IF(AH102=0,"",IF(OR(AJ102&lt;3,AM102&gt;EOMONTH(AsOfDate,-1)),BF102,IF((AM102-1)&lt;AI102,-1,12*(YEAR((AM102-1))-YEAR(AI102))+MONTH((AM102-1))-MONTH(AI102)-IF(DAY((AM102-1))&lt;MIN(DAY(AI102),DAY(EOMONTH((AM102-1),0))),1,0))))</f>
        <v/>
      </c>
      <c r="BI102" s="16" t="str">
        <f aca="false">IF(AH102=0,"",IF(AQ102="FT",IF(BG102&lt;FT_First,0,IF(BG102&lt;FT_Y5,1+INT((BG102-FT_First)/FT_Int1),FT_PreY5+FT_PerYear*INT((BG102-FT_Y5)/12)+FT_AnnivDays+INT(MOD(BG102-FT_Y5,12)/FT_Int2)-IF(EDATE(AI102,FT_Y5)&lt;PolicyDate,FT_AnnivDays-1,0))),IF(AQ102="PT",IF(BG102&lt;PT_First,0,1+INT((BG102-PT_First)/PT_Int)),0))+IF(AND(AJ102&gt;=2,AL102&lt;=EOMONTH(AsOfDate,-1)),IF(AR102="FT",IF(BH102&lt;FT_First,0,IF(BH102&lt;FT_Y5,1+INT((BH102-FT_First)/FT_Int1),FT_PreY5+FT_PerYear*INT((BH102-FT_Y5)/12)+FT_AnnivDays+INT(MOD(BH102-FT_Y5,12)/FT_Int2)-IF(EDATE(AI102,FT_Y5)&lt;PolicyDate,FT_AnnivDays-1,0))),IF(AR102="PT",IF(BH102&lt;PT_First,0,1+INT((BH102-PT_First)/PT_Int)),0))-IF(AR102="FT",IF(BG102&lt;FT_First,0,IF(BG102&lt;FT_Y5,1+INT((BG102-FT_First)/FT_Int1),FT_PreY5+FT_PerYear*INT((BG102-FT_Y5)/12)+FT_AnnivDays+INT(MOD(BG102-FT_Y5,12)/FT_Int2)-IF(EDATE(AI102,FT_Y5)&lt;PolicyDate,FT_AnnivDays-1,0))),IF(AR102="PT",IF(BG102&lt;PT_First,0,1+INT((BG102-PT_First)/PT_Int)),0)),0)+IF(AND(AJ102&gt;=3,AM102&lt;=EOMONTH(AsOfDate,-1)),IF(AS102="FT",IF(BF102&lt;FT_First,0,IF(BF102&lt;FT_Y5,1+INT((BF102-FT_First)/FT_Int1),FT_PreY5+FT_PerYear*INT((BF102-FT_Y5)/12)+FT_AnnivDays+INT(MOD(BF102-FT_Y5,12)/FT_Int2)-IF(EDATE(AI102,FT_Y5)&lt;PolicyDate,FT_AnnivDays-1,0))),IF(AS102="PT",IF(BF102&lt;PT_First,0,1+INT((BF102-PT_First)/PT_Int)),0))-IF(AS102="FT",IF(BH102&lt;FT_First,0,IF(BH102&lt;FT_Y5,1+INT((BH102-FT_First)/FT_Int1),FT_PreY5+FT_PerYear*INT((BH102-FT_Y5)/12)+FT_AnnivDays+INT(MOD(BH102-FT_Y5,12)/FT_Int2)-IF(EDATE(AI102,FT_Y5)&lt;PolicyDate,FT_AnnivDays-1,0))),IF(AS102="PT",IF(BH102&lt;PT_First,0,1+INT((BH102-PT_First)/PT_Int)),0)),0))</f>
        <v/>
      </c>
      <c r="BJ102" s="16" t="str">
        <f aca="false">IF(AH102=0,"",IF(AT102="FT",IF(AU102&lt;FT_First,"",IF(AU102&lt;FT_Y5,FT_First+FT_Int1*INT((AU102-FT_First)/FT_Int1),FT_Y5+FT_Int2*INT((AU102-FT_Y5)/FT_Int2))),IF(AT102="PT",IF(AU102&lt;PT_First,"",PT_First+PT_Int*INT((AU102-PT_First)/PT_Int)),"")))</f>
        <v/>
      </c>
      <c r="BK102" s="16" t="str">
        <f aca="false">IF(AH102=0,"",IF((SchemeStart-1)&lt;AI102,-1,12*(YEAR((SchemeStart-1))-YEAR(AI102))+MONTH((SchemeStart-1))-MONTH(AI102)-IF(DAY((SchemeStart-1))&lt;MIN(DAY(AI102),DAY(EOMONTH((SchemeStart-1),0))),1,0)))</f>
        <v/>
      </c>
      <c r="BL102" s="16" t="str">
        <f aca="false">IF(AH102=0,"",IF(OR(AJ102&lt;2,AL102&gt;(SchemeStart-1)),BK102,IF((AL102-1)&lt;AI102,-1,12*(YEAR((AL102-1))-YEAR(AI102))+MONTH((AL102-1))-MONTH(AI102)-IF(DAY((AL102-1))&lt;MIN(DAY(AI102),DAY(EOMONTH((AL102-1),0))),1,0))))</f>
        <v/>
      </c>
      <c r="BM102" s="16" t="str">
        <f aca="false">IF(AH102=0,"",IF(OR(AJ102&lt;3,AM102&gt;(SchemeStart-1)),BK102,IF((AM102-1)&lt;AI102,-1,12*(YEAR((AM102-1))-YEAR(AI102))+MONTH((AM102-1))-MONTH(AI102)-IF(DAY((AM102-1))&lt;MIN(DAY(AI102),DAY(EOMONTH((AM102-1),0))),1,0))))</f>
        <v/>
      </c>
      <c r="BN102" s="16" t="str">
        <f aca="false">IF(AH102=0,"",IF(AQ102="FT",IF(BL102&lt;FT_First,0,IF(BL102&lt;FT_Y5,1+INT((BL102-FT_First)/FT_Int1),FT_PreY5+FT_PerYear*INT((BL102-FT_Y5)/12)+FT_AnnivDays+INT(MOD(BL102-FT_Y5,12)/FT_Int2)-IF(EDATE(AI102,FT_Y5)&lt;PolicyDate,FT_AnnivDays-1,0))),IF(AQ102="PT",IF(BL102&lt;PT_First,0,1+INT((BL102-PT_First)/PT_Int)),0))+IF(AND(AJ102&gt;=2,AL102&lt;=(SchemeStart-1)),IF(AR102="FT",IF(BM102&lt;FT_First,0,IF(BM102&lt;FT_Y5,1+INT((BM102-FT_First)/FT_Int1),FT_PreY5+FT_PerYear*INT((BM102-FT_Y5)/12)+FT_AnnivDays+INT(MOD(BM102-FT_Y5,12)/FT_Int2)-IF(EDATE(AI102,FT_Y5)&lt;PolicyDate,FT_AnnivDays-1,0))),IF(AR102="PT",IF(BM102&lt;PT_First,0,1+INT((BM102-PT_First)/PT_Int)),0))-IF(AR102="FT",IF(BL102&lt;FT_First,0,IF(BL102&lt;FT_Y5,1+INT((BL102-FT_First)/FT_Int1),FT_PreY5+FT_PerYear*INT((BL102-FT_Y5)/12)+FT_AnnivDays+INT(MOD(BL102-FT_Y5,12)/FT_Int2)-IF(EDATE(AI102,FT_Y5)&lt;PolicyDate,FT_AnnivDays-1,0))),IF(AR102="PT",IF(BL102&lt;PT_First,0,1+INT((BL102-PT_First)/PT_Int)),0)),0)+IF(AND(AJ102&gt;=3,AM102&lt;=(SchemeStart-1)),IF(AS102="FT",IF(BK102&lt;FT_First,0,IF(BK102&lt;FT_Y5,1+INT((BK102-FT_First)/FT_Int1),FT_PreY5+FT_PerYear*INT((BK102-FT_Y5)/12)+FT_AnnivDays+INT(MOD(BK102-FT_Y5,12)/FT_Int2)-IF(EDATE(AI102,FT_Y5)&lt;PolicyDate,FT_AnnivDays-1,0))),IF(AS102="PT",IF(BK102&lt;PT_First,0,1+INT((BK102-PT_First)/PT_Int)),0))-IF(AS102="FT",IF(BM102&lt;FT_First,0,IF(BM102&lt;FT_Y5,1+INT((BM102-FT_First)/FT_Int1),FT_PreY5+FT_PerYear*INT((BM102-FT_Y5)/12)+FT_AnnivDays+INT(MOD(BM102-FT_Y5,12)/FT_Int2)-IF(EDATE(AI102,FT_Y5)&lt;PolicyDate,FT_AnnivDays-1,0))),IF(AS102="PT",IF(BM102&lt;PT_First,0,1+INT((BM102-PT_First)/PT_Int)),0)),0))</f>
        <v/>
      </c>
      <c r="BO102" s="0" t="str">
        <f aca="false">IF(LEN($A102&amp;$B102)=0,"",$A102&amp;" "&amp;$B102)</f>
        <v/>
      </c>
    </row>
    <row r="103" customFormat="false" ht="15" hidden="false" customHeight="false" outlineLevel="0" collapsed="false">
      <c r="A103" s="12"/>
      <c r="B103" s="12"/>
      <c r="C103" s="12"/>
      <c r="D103" s="13"/>
      <c r="E103" s="14" t="str">
        <f aca="false">IF(OR(AH103=0,$D103=""),"",DATE(YEAR(AsOfDate)+IF(DATE(YEAR(AsOfDate),MONTH($D103),DAY($D103))&lt;=AsOfDate,1,0),MONTH($D103),DAY($D103)))</f>
        <v/>
      </c>
      <c r="F103" s="13"/>
      <c r="G103" s="13"/>
      <c r="H103" s="13"/>
      <c r="I103" s="13"/>
      <c r="J103" s="13"/>
      <c r="K103" s="14" t="str">
        <f aca="false">IF(AH103=0,"",DATE(YEAR(AsOfDate)+IF(DATE(YEAR(AsOfDate),MONTH(AI103),DAY(AI103))&lt;=AsOfDate,1,0),MONTH(AI103),DAY(AI103)))</f>
        <v/>
      </c>
      <c r="L103" s="15" t="str">
        <f aca="false">IF(AH103=0,"",ROUND((AsOfDate-AI103)/365.25,1))</f>
        <v/>
      </c>
      <c r="M103" s="16" t="str">
        <f aca="false">IF(AH103=0,"",IF(AsOfDate&lt;AI103,"-",DATEDIF(AI103,AsOfDate,"y")&amp;"y "&amp;DATEDIF(AI103,AsOfDate,"ym")&amp;"m "&amp;DATEDIF(AI103,AsOfDate,"md")&amp;"d"))</f>
        <v/>
      </c>
      <c r="N103" s="17" t="str">
        <f aca="false">IF(AH103=0,"",O103*HoursPerDay)</f>
        <v/>
      </c>
      <c r="O103" s="17" t="str">
        <f aca="false">IF(AH103=0,"",MAX(0,BA103-BN103))</f>
        <v/>
      </c>
      <c r="P103" s="18"/>
      <c r="Q103" s="16" t="str">
        <f aca="false">IF(AH103=0,"",IF(AJ103&lt;2,"",AN103&amp;" to "&amp;AO103&amp;" on "&amp;TEXT(AL103,"dd/mm/yyyy")&amp;IF(AL103&gt;AsOfDate," (future)",IF(AQ103=AR103,"",IF(AR103="None"," - STOPPED accruing",IF(AQ103="None"," - commencement for Bonus Leave"," - pathway changed"))))&amp;IF(AJ103&lt;3,"","; "&amp;AO103&amp;" to "&amp;AP103&amp;" on "&amp;TEXT(AM103,"dd/mm/yyyy")&amp;IF(AM103&gt;AsOfDate," (future)",IF(AR103=AS103,"",IF(AS103="None"," - STOPPED accruing",IF(AR103="None"," - commencement for Bonus Leave"," - pathway changed")))))))</f>
        <v/>
      </c>
      <c r="R103" s="16" t="str">
        <f aca="false">IF(AH103=0,"",IF(AT103="None",IF(O103&gt;0,"No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IF(AH103=0,"",IF(AT103="None","",EDATE(AI103,BC103)))</f>
        <v/>
      </c>
      <c r="T103" s="17" t="str">
        <f aca="false">IF(AH103=0,"",IF(NOT(LH_Ready),"",IF(AI103&gt;PFYDate,0,IF(LH_ColPeriod=0,W103-U103+V103,SUMIFS(INDEX(LH_Data,0,LH_ColAcc),INDEX(LH_Data,0,LH_ColFirst),$A103,INDEX(LH_Data,0,LH_ColSur),$B103,INDEX(LH_Data,0,LH_ColCat),BonusCat,INDEX(LH_Data,0,LH_ColPeriod),LH_OpenLabel)*UnitFactor))))</f>
        <v/>
      </c>
      <c r="U103" s="17" t="str">
        <f aca="false">IF(AH103=0,"",IF(NOT(LH_Ready),"",SUMIFS(INDEX(LH_Data,0,LH_ColAcc),INDEX(LH_Data,0,LH_ColFirst),$A103,INDEX(LH_Data,0,LH_ColSur),$B103,INDEX(LH_Data,0,LH_ColCat),BonusCat,INDEX(LH_Data,0,LH_ColStart),"&gt;="&amp;AI103)*UnitFactor))</f>
        <v/>
      </c>
      <c r="V103" s="17" t="str">
        <f aca="false">IF(AH103=0,"",IF(NOT(LH_Ready),"",SUMIFS(INDEX(LH_Data,0,LH_ColTaken),INDEX(LH_Data,0,LH_ColFirst),$A103,INDEX(LH_Data,0,LH_ColSur),$B103,INDEX(LH_Data,0,LH_ColCat),BonusCat,INDEX(LH_Data,0,LH_ColStart),"&gt;="&amp;AI103)*UnitFactor))</f>
        <v/>
      </c>
      <c r="W103" s="17" t="str">
        <f aca="false">IF(AH103=0,"",IF(NOT(LH_Ready),"",IF(BE103=0,0,INDEX(INDEX(LH_Data,0,LH_ColClose),BE103-1)*UnitFactor)))</f>
        <v/>
      </c>
      <c r="X103" s="17" t="str">
        <f aca="false">IF(AH103=0,"",(MAX(0,BA103-BN103)-MAX(0,BB103-BN103))*HoursPerDay)</f>
        <v/>
      </c>
      <c r="Y103" s="17" t="str">
        <f aca="false">IF(AH103=0,"",IF(NOT(LH_Ready),"",IF(BD103=0,N103,IF(PFYDate&lt;$F103,N103-N(T103)-N(U103),X103-N(U103)))))</f>
        <v/>
      </c>
      <c r="Z103" s="16" t="str">
        <f aca="false">IF(OR(AH103=0,Y103=""),"",IF(Y103&gt;0,"Yes","No"))</f>
        <v/>
      </c>
      <c r="AA103" s="16" t="str">
        <f aca="false">IF(AH103=0,IF(LEN($A103&amp;$B103)=0,"","FIX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month")&amp;IF(BD103=0,";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EH)",""),IF(AT103="None",R103,"Not yet - first day on "&amp;TEXT(S103,"dd/mm/yyyy")))))))))</f>
        <v/>
      </c>
      <c r="AB103" s="17" t="str">
        <f aca="false">IF(OR(AH103=0,T103=""),"",MAX(0,BB103-BN103)*HoursPerDay-T103)</f>
        <v/>
      </c>
      <c r="AC103" s="16" t="str">
        <f aca="false">IF(AH103=0,"",BD103)</f>
        <v/>
      </c>
      <c r="AD103" s="16" t="str">
        <f aca="false">IF(AH103=0,"",TRIM(IF(OR(ISTEXT($F103),ISTEXT($H103),ISTEXT($I103),ISTEXT($G103),ISTEXT($J103),ISTEXT($D103)),"A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J103&gt;=1,IF(AJ103&gt;=3,AP103,IF(AJ103=2,AO103,AN103))&lt;&gt;IF($C103="","",IF(OR(ISNUMBER(SEARCH("full",$C103)),UPPER(TRIM($C103))="FT",UPPER(TRIM($C103))="FTE"),"Full-Time",IF(OR(ISNUMBER(SEARCH("part",$C103)),UPPER(TRIM($C103))="PT",UPPER(TRIM($C103))="PTE"),"Part-Time",IF(OR(ISNUMBER(SEARCH("cas",$C103)),UPPER(TRIM($C103))="CAS"),"Casual","Unknown"))))),"EmploymentType does not match latest start date ("&amp;IF(AJ103&gt;=3,AP103,IF(AJ103=2,AO103,AN103))&amp;"). ","")&amp;IF(AND(AJ103&gt;=1,AK103&lt;&gt;$F103),"Earliest type date should equal StartDate. ","")&amp;IF(AND(AJ103&gt;=2,AK103=AL103),"Two types start on the same date. ","")&amp;IF(AND(OR(ISNUMBER(SEARCH("part",$C103)),UPPER(TRIM($C103))="PT",UPPER(TRIM($C103))="PTE"),$P103=""),"Part-time: enter PT Hrs/Week (blank = 24+). ","")))</f>
        <v/>
      </c>
      <c r="AE103" s="17" t="str">
        <f aca="false">IF(AH103=0,"",O103-MAX(0,BI103-BN103))</f>
        <v/>
      </c>
      <c r="AF103" s="14" t="str">
        <f aca="false">IF(OR(AH103=0,AE103="",N(AE103)=0,BJ103=""),"",EDATE(AI103,BJ103))</f>
        <v/>
      </c>
      <c r="AG103" s="12"/>
      <c r="AH103" s="16" t="n">
        <f aca="false">IF(OR(LEN($A103&amp;$B103)=0,$F103=""),0,1)</f>
        <v>0</v>
      </c>
      <c r="AI103" s="14" t="str">
        <f aca="false">IF(AH103=0,"",IF($J103&lt;&gt;"",$J103,IF(OR(CasualCounts="Yes",COUNT($G103:$I103)=0,COUNT($H103:$I103)=0),$F103,MIN($H103:$I103))))</f>
        <v/>
      </c>
      <c r="AJ103" s="16" t="str">
        <f aca="false">IF(AH103=0,"",COUNT($G103:$I103))</f>
        <v/>
      </c>
      <c r="AK103" s="14" t="str">
        <f aca="false">IF(AH103=0,"",IFERROR(SMALL($G103:$I103,1),""))</f>
        <v/>
      </c>
      <c r="AL103" s="14" t="str">
        <f aca="false">IF(AH103=0,"",IFERROR(SMALL($G103:$I103,2),""))</f>
        <v/>
      </c>
      <c r="AM103" s="14" t="str">
        <f aca="false">IF(AH103=0,"",IFERROR(SMALL($G103:$I103,3),""))</f>
        <v/>
      </c>
      <c r="AN103" s="16" t="str">
        <f aca="false">IF(AH103=0,"",IF(AK103="","",IF(AK103=$H103,"Part-Time",IF(AK103=$I103,"Full-Time","Casual"))))</f>
        <v/>
      </c>
      <c r="AO103" s="16" t="str">
        <f aca="false">IF(AH103=0,"",IF(AL103="","",IF(AL103=$H103,"Part-Time",IF(AL103=$I103,"Full-Time","Casual"))))</f>
        <v/>
      </c>
      <c r="AP103" s="16" t="str">
        <f aca="false">IF(AH103=0,"",IF(AM103="","",IF(AM103=$H103,"Part-Time",IF(AM103=$I103,"Full-Time","Casual"))))</f>
        <v/>
      </c>
      <c r="AQ103" s="16" t="str">
        <f aca="false">IF(AH103=0,"",IF(AJ103=0,IF(OR(ISNUMBER(SEARCH("full",$C103)),UPPER(TRIM($C103))="FT",UPPER(TRIM($C103))="FTE"),"FT",IF(AND(OR(ISNUMBER(SEARCH("part",$C103)),UPPER(TRIM($C103))="PT",UPPER(TRIM($C103))="PTE"),OR($P103="",N($P103)&gt;=PT_MinHours)),"PT","None")),IF(OR(ISNUMBER(SEARCH("full",AN103)),UPPER(TRIM(AN103))="FT",UPPER(TRIM(AN103))="FTE"),"FT",IF(AND(OR(ISNUMBER(SEARCH("part",AN103)),UPPER(TRIM(AN103))="PT",UPPER(TRIM(AN103))="PTE"),OR($P103="",N($P103)&gt;=PT_MinHours)),"PT","None"))))</f>
        <v/>
      </c>
      <c r="AR103" s="16" t="str">
        <f aca="false">IF(AH103=0,"",IF(AJ103&lt;2,"",IF(OR(ISNUMBER(SEARCH("full",AO103)),UPPER(TRIM(AO103))="FT",UPPER(TRIM(AO103))="FTE"),"FT",IF(AND(OR(ISNUMBER(SEARCH("part",AO103)),UPPER(TRIM(AO103))="PT",UPPER(TRIM(AO103))="PTE"),OR($P103="",N($P103)&gt;=PT_MinHours)),"PT","None"))))</f>
        <v/>
      </c>
      <c r="AS103" s="16" t="str">
        <f aca="false">IF(AH103=0,"",IF(AJ103&lt;3,"",IF(OR(ISNUMBER(SEARCH("full",AP103)),UPPER(TRIM(AP103))="FT",UPPER(TRIM(AP103))="FTE"),"FT",IF(AND(OR(ISNUMBER(SEARCH("part",AP103)),UPPER(TRIM(AP103))="PT",UPPER(TRIM(AP103))="PTE"),OR($P103="",N($P103)&gt;=PT_MinHours)),"PT","None"))))</f>
        <v/>
      </c>
      <c r="AT103" s="16" t="str">
        <f aca="false">IF(AH103=0,"",IF(AND(AJ103&gt;=3,AM103&lt;=AsOfDate),AS103,IF(AND(AJ103&gt;=2,AL103&lt;=AsOfDate),AR103,AQ103)))</f>
        <v/>
      </c>
      <c r="AU103" s="16" t="str">
        <f aca="false">IF(AH103=0,"",IF(AsOfDate&lt;AI103,-1,12*(YEAR(AsOfDate)-YEAR(AI103))+MONTH(AsOfDate)-MONTH(AI103)-IF(DAY(AsOfDate)&lt;MIN(DAY(AI103),DAY(EOMONTH(AsOfDate,0))),1,0)))</f>
        <v/>
      </c>
      <c r="AV103" s="16" t="str">
        <f aca="false">IF(AH103=0,"",IF(OR(AJ103&lt;2,AL103&gt;AsOfDate),AU103,IF((AL103-1)&lt;AI103,-1,12*(YEAR((AL103-1))-YEAR(AI103))+MONTH((AL103-1))-MONTH(AI103)-IF(DAY((AL103-1))&lt;MIN(DAY(AI103),DAY(EOMONTH((AL103-1),0))),1,0))))</f>
        <v/>
      </c>
      <c r="AW103" s="16" t="str">
        <f aca="false">IF(AH103=0,"",IF(OR(AJ103&lt;3,AM103&gt;AsOfDate),AU103,IF((AM103-1)&lt;AI103,-1,12*(YEAR((AM103-1))-YEAR(AI103))+MONTH((AM103-1))-MONTH(AI103)-IF(DAY((AM103-1))&lt;MIN(DAY(AI103),DAY(EOMONTH((AM103-1),0))),1,0))))</f>
        <v/>
      </c>
      <c r="AX103" s="16" t="str">
        <f aca="false">IF(AH103=0,"",IF(PFYDate&lt;AI103,-1,12*(YEAR(PFYDate)-YEAR(AI103))+MONTH(PFYDate)-MONTH(AI103)-IF(DAY(PFYDate)&lt;MIN(DAY(AI103),DAY(EOMONTH(PFYDate,0))),1,0)))</f>
        <v/>
      </c>
      <c r="AY103" s="16" t="str">
        <f aca="false">IF(AH103=0,"",IF(OR(AJ103&lt;2,AL103&gt;PFYDate),AX103,IF((AL103-1)&lt;AI103,-1,12*(YEAR((AL103-1))-YEAR(AI103))+MONTH((AL103-1))-MONTH(AI103)-IF(DAY((AL103-1))&lt;MIN(DAY(AI103),DAY(EOMONTH((AL103-1),0))),1,0))))</f>
        <v/>
      </c>
      <c r="AZ103" s="16" t="str">
        <f aca="false">IF(AH103=0,"",IF(OR(AJ103&lt;3,AM103&gt;PFYDate),AX103,IF((AM103-1)&lt;AI103,-1,12*(YEAR((AM103-1))-YEAR(AI103))+MONTH((AM103-1))-MONTH(AI103)-IF(DAY((AM103-1))&lt;MIN(DAY(AI103),DAY(EOMONTH((AM103-1),0))),1,0))))</f>
        <v/>
      </c>
      <c r="BA103" s="16" t="str">
        <f aca="false">IF(AH103=0,"",IF(AQ103="FT",IF(AV103&lt;FT_First,0,IF(AV103&lt;FT_Y5,1+INT((AV103-FT_First)/FT_Int1),FT_PreY5+FT_PerYear*INT((AV103-FT_Y5)/12)+FT_AnnivDays+INT(MOD(AV103-FT_Y5,12)/FT_Int2)-IF(EDATE(AI103,FT_Y5)&lt;PolicyDate,FT_AnnivDays-1,0))),IF(AQ103="PT",IF(AV103&lt;PT_First,0,1+INT((AV103-PT_First)/PT_Int)),0))+IF(AND(AJ103&gt;=2,AL103&lt;=AsOfDate),IF(AR103="FT",IF(AW103&lt;FT_First,0,IF(AW103&lt;FT_Y5,1+INT((AW103-FT_First)/FT_Int1),FT_PreY5+FT_PerYear*INT((AW103-FT_Y5)/12)+FT_AnnivDays+INT(MOD(AW103-FT_Y5,12)/FT_Int2)-IF(EDATE(AI103,FT_Y5)&lt;PolicyDate,FT_AnnivDays-1,0))),IF(AR103="PT",IF(AW103&lt;PT_First,0,1+INT((AW103-PT_First)/PT_Int)),0))-IF(AR103="FT",IF(AV103&lt;FT_First,0,IF(AV103&lt;FT_Y5,1+INT((AV103-FT_First)/FT_Int1),FT_PreY5+FT_PerYear*INT((AV103-FT_Y5)/12)+FT_AnnivDays+INT(MOD(AV103-FT_Y5,12)/FT_Int2)-IF(EDATE(AI103,FT_Y5)&lt;PolicyDate,FT_AnnivDays-1,0))),IF(AR103="PT",IF(AV103&lt;PT_First,0,1+INT((AV103-PT_First)/PT_Int)),0)),0)+IF(AND(AJ103&gt;=3,AM103&lt;=AsOfDate),IF(AS103="FT",IF(AU103&lt;FT_First,0,IF(AU103&lt;FT_Y5,1+INT((AU103-FT_First)/FT_Int1),FT_PreY5+FT_PerYear*INT((AU103-FT_Y5)/12)+FT_AnnivDays+INT(MOD(AU103-FT_Y5,12)/FT_Int2)-IF(EDATE(AI103,FT_Y5)&lt;PolicyDate,FT_AnnivDays-1,0))),IF(AS103="PT",IF(AU103&lt;PT_First,0,1+INT((AU103-PT_First)/PT_Int)),0))-IF(AS103="FT",IF(AW103&lt;FT_First,0,IF(AW103&lt;FT_Y5,1+INT((AW103-FT_First)/FT_Int1),FT_PreY5+FT_PerYear*INT((AW103-FT_Y5)/12)+FT_AnnivDays+INT(MOD(AW103-FT_Y5,12)/FT_Int2)-IF(EDATE(AI103,FT_Y5)&lt;PolicyDate,FT_AnnivDays-1,0))),IF(AS103="PT",IF(AW103&lt;PT_First,0,1+INT((AW103-PT_First)/PT_Int)),0)),0))</f>
        <v/>
      </c>
      <c r="BB103" s="16" t="str">
        <f aca="false">IF(AH103=0,"",IF(AQ103="FT",IF(AY103&lt;FT_First,0,IF(AY103&lt;FT_Y5,1+INT((AY103-FT_First)/FT_Int1),FT_PreY5+FT_PerYear*INT((AY103-FT_Y5)/12)+FT_AnnivDays+INT(MOD(AY103-FT_Y5,12)/FT_Int2)-IF(EDATE(AI103,FT_Y5)&lt;PolicyDate,FT_AnnivDays-1,0))),IF(AQ103="PT",IF(AY103&lt;PT_First,0,1+INT((AY103-PT_First)/PT_Int)),0))+IF(AND(AJ103&gt;=2,AL103&lt;=PFYDate),IF(AR103="FT",IF(AZ103&lt;FT_First,0,IF(AZ103&lt;FT_Y5,1+INT((AZ103-FT_First)/FT_Int1),FT_PreY5+FT_PerYear*INT((AZ103-FT_Y5)/12)+FT_AnnivDays+INT(MOD(AZ103-FT_Y5,12)/FT_Int2)-IF(EDATE(AI103,FT_Y5)&lt;PolicyDate,FT_AnnivDays-1,0))),IF(AR103="PT",IF(AZ103&lt;PT_First,0,1+INT((AZ103-PT_First)/PT_Int)),0))-IF(AR103="FT",IF(AY103&lt;FT_First,0,IF(AY103&lt;FT_Y5,1+INT((AY103-FT_First)/FT_Int1),FT_PreY5+FT_PerYear*INT((AY103-FT_Y5)/12)+FT_AnnivDays+INT(MOD(AY103-FT_Y5,12)/FT_Int2)-IF(EDATE(AI103,FT_Y5)&lt;PolicyDate,FT_AnnivDays-1,0))),IF(AR103="PT",IF(AY103&lt;PT_First,0,1+INT((AY103-PT_First)/PT_Int)),0)),0)+IF(AND(AJ103&gt;=3,AM103&lt;=PFYDate),IF(AS103="FT",IF(AX103&lt;FT_First,0,IF(AX103&lt;FT_Y5,1+INT((AX103-FT_First)/FT_Int1),FT_PreY5+FT_PerYear*INT((AX103-FT_Y5)/12)+FT_AnnivDays+INT(MOD(AX103-FT_Y5,12)/FT_Int2)-IF(EDATE(AI103,FT_Y5)&lt;PolicyDate,FT_AnnivDays-1,0))),IF(AS103="PT",IF(AX103&lt;PT_First,0,1+INT((AX103-PT_First)/PT_Int)),0))-IF(AS103="FT",IF(AZ103&lt;FT_First,0,IF(AZ103&lt;FT_Y5,1+INT((AZ103-FT_First)/FT_Int1),FT_PreY5+FT_PerYear*INT((AZ103-FT_Y5)/12)+FT_AnnivDays+INT(MOD(AZ103-FT_Y5,12)/FT_Int2)-IF(EDATE(AI103,FT_Y5)&lt;PolicyDate,FT_AnnivDays-1,0))),IF(AS103="PT",IF(AZ103&lt;PT_First,0,1+INT((AZ103-PT_First)/PT_Int)),0)),0))</f>
        <v/>
      </c>
      <c r="BC103" s="16" t="str">
        <f aca="false">IF(AH103=0,"",IF(AT103="FT",IF(AU103&lt;FT_First,FT_First,IF(AU103&lt;FT_Y5,MIN(FT_Y5,FT_First+FT_Int1*(INT((AU103-FT_First)/FT_Int1)+1)),FT_Y5+12*INT((AU103-FT_Y5)/12)+FT_Int2*(INT(MOD(AU103-FT_Y5,12)/FT_Int2)+1))),IF(AT103="PT",IF(AU103&lt;PT_First,PT_First,PT_First+PT_Int*(INT((AU103-PT_First)/PT_Int)+1)),"")))</f>
        <v/>
      </c>
      <c r="BD103" s="16" t="str">
        <f aca="false">IF(AH103=0,"",IF(NOT(LH_Ready),0,COUNTIFS(INDEX(LH_Data,0,LH_ColFirst),$A103,INDEX(LH_Data,0,LH_ColSur),$B103,INDEX(LH_Data,0,LH_ColCat),BonusCat)))</f>
        <v/>
      </c>
      <c r="BE103" s="16" t="str">
        <f aca="false">IF(AH103=0,"",IF(OR(NOT(LH_Ready),BD103=0),0,SUMPRODUCT(MAX((INDEX(LH_Data,0,LH_ColFirst)=$A103)*(INDEX(LH_Data,0,LH_ColSur)=$B103)*(INDEX(LH_Data,0,LH_ColCat)=BonusCat)*ROW(LH_Data)))))</f>
        <v/>
      </c>
      <c r="BF103" s="16" t="str">
        <f aca="false">IF(AH103=0,"",IF(EOMONTH(AsOfDate,-1)&lt;AI103,-1,12*(YEAR(EOMONTH(AsOfDate,-1))-YEAR(AI103))+MONTH(EOMONTH(AsOfDate,-1))-MONTH(AI103)-IF(DAY(EOMONTH(AsOfDate,-1))&lt;MIN(DAY(AI103),DAY(EOMONTH(EOMONTH(AsOfDate,-1),0))),1,0)))</f>
        <v/>
      </c>
      <c r="BG103" s="16" t="str">
        <f aca="false">IF(AH103=0,"",IF(OR(AJ103&lt;2,AL103&gt;EOMONTH(AsOfDate,-1)),BF103,IF((AL103-1)&lt;AI103,-1,12*(YEAR((AL103-1))-YEAR(AI103))+MONTH((AL103-1))-MONTH(AI103)-IF(DAY((AL103-1))&lt;MIN(DAY(AI103),DAY(EOMONTH((AL103-1),0))),1,0))))</f>
        <v/>
      </c>
      <c r="BH103" s="16" t="str">
        <f aca="false">IF(AH103=0,"",IF(OR(AJ103&lt;3,AM103&gt;EOMONTH(AsOfDate,-1)),BF103,IF((AM103-1)&lt;AI103,-1,12*(YEAR((AM103-1))-YEAR(AI103))+MONTH((AM103-1))-MONTH(AI103)-IF(DAY((AM103-1))&lt;MIN(DAY(AI103),DAY(EOMONTH((AM103-1),0))),1,0))))</f>
        <v/>
      </c>
      <c r="BI103" s="16" t="str">
        <f aca="false">IF(AH103=0,"",IF(AQ103="FT",IF(BG103&lt;FT_First,0,IF(BG103&lt;FT_Y5,1+INT((BG103-FT_First)/FT_Int1),FT_PreY5+FT_PerYear*INT((BG103-FT_Y5)/12)+FT_AnnivDays+INT(MOD(BG103-FT_Y5,12)/FT_Int2)-IF(EDATE(AI103,FT_Y5)&lt;PolicyDate,FT_AnnivDays-1,0))),IF(AQ103="PT",IF(BG103&lt;PT_First,0,1+INT((BG103-PT_First)/PT_Int)),0))+IF(AND(AJ103&gt;=2,AL103&lt;=EOMONTH(AsOfDate,-1)),IF(AR103="FT",IF(BH103&lt;FT_First,0,IF(BH103&lt;FT_Y5,1+INT((BH103-FT_First)/FT_Int1),FT_PreY5+FT_PerYear*INT((BH103-FT_Y5)/12)+FT_AnnivDays+INT(MOD(BH103-FT_Y5,12)/FT_Int2)-IF(EDATE(AI103,FT_Y5)&lt;PolicyDate,FT_AnnivDays-1,0))),IF(AR103="PT",IF(BH103&lt;PT_First,0,1+INT((BH103-PT_First)/PT_Int)),0))-IF(AR103="FT",IF(BG103&lt;FT_First,0,IF(BG103&lt;FT_Y5,1+INT((BG103-FT_First)/FT_Int1),FT_PreY5+FT_PerYear*INT((BG103-FT_Y5)/12)+FT_AnnivDays+INT(MOD(BG103-FT_Y5,12)/FT_Int2)-IF(EDATE(AI103,FT_Y5)&lt;PolicyDate,FT_AnnivDays-1,0))),IF(AR103="PT",IF(BG103&lt;PT_First,0,1+INT((BG103-PT_First)/PT_Int)),0)),0)+IF(AND(AJ103&gt;=3,AM103&lt;=EOMONTH(AsOfDate,-1)),IF(AS103="FT",IF(BF103&lt;FT_First,0,IF(BF103&lt;FT_Y5,1+INT((BF103-FT_First)/FT_Int1),FT_PreY5+FT_PerYear*INT((BF103-FT_Y5)/12)+FT_AnnivDays+INT(MOD(BF103-FT_Y5,12)/FT_Int2)-IF(EDATE(AI103,FT_Y5)&lt;PolicyDate,FT_AnnivDays-1,0))),IF(AS103="PT",IF(BF103&lt;PT_First,0,1+INT((BF103-PT_First)/PT_Int)),0))-IF(AS103="FT",IF(BH103&lt;FT_First,0,IF(BH103&lt;FT_Y5,1+INT((BH103-FT_First)/FT_Int1),FT_PreY5+FT_PerYear*INT((BH103-FT_Y5)/12)+FT_AnnivDays+INT(MOD(BH103-FT_Y5,12)/FT_Int2)-IF(EDATE(AI103,FT_Y5)&lt;PolicyDate,FT_AnnivDays-1,0))),IF(AS103="PT",IF(BH103&lt;PT_First,0,1+INT((BH103-PT_First)/PT_Int)),0)),0))</f>
        <v/>
      </c>
      <c r="BJ103" s="16" t="str">
        <f aca="false">IF(AH103=0,"",IF(AT103="FT",IF(AU103&lt;FT_First,"",IF(AU103&lt;FT_Y5,FT_First+FT_Int1*INT((AU103-FT_First)/FT_Int1),FT_Y5+FT_Int2*INT((AU103-FT_Y5)/FT_Int2))),IF(AT103="PT",IF(AU103&lt;PT_First,"",PT_First+PT_Int*INT((AU103-PT_First)/PT_Int)),"")))</f>
        <v/>
      </c>
      <c r="BK103" s="16" t="str">
        <f aca="false">IF(AH103=0,"",IF((SchemeStart-1)&lt;AI103,-1,12*(YEAR((SchemeStart-1))-YEAR(AI103))+MONTH((SchemeStart-1))-MONTH(AI103)-IF(DAY((SchemeStart-1))&lt;MIN(DAY(AI103),DAY(EOMONTH((SchemeStart-1),0))),1,0)))</f>
        <v/>
      </c>
      <c r="BL103" s="16" t="str">
        <f aca="false">IF(AH103=0,"",IF(OR(AJ103&lt;2,AL103&gt;(SchemeStart-1)),BK103,IF((AL103-1)&lt;AI103,-1,12*(YEAR((AL103-1))-YEAR(AI103))+MONTH((AL103-1))-MONTH(AI103)-IF(DAY((AL103-1))&lt;MIN(DAY(AI103),DAY(EOMONTH((AL103-1),0))),1,0))))</f>
        <v/>
      </c>
      <c r="BM103" s="16" t="str">
        <f aca="false">IF(AH103=0,"",IF(OR(AJ103&lt;3,AM103&gt;(SchemeStart-1)),BK103,IF((AM103-1)&lt;AI103,-1,12*(YEAR((AM103-1))-YEAR(AI103))+MONTH((AM103-1))-MONTH(AI103)-IF(DAY((AM103-1))&lt;MIN(DAY(AI103),DAY(EOMONTH((AM103-1),0))),1,0))))</f>
        <v/>
      </c>
      <c r="BN103" s="16" t="str">
        <f aca="false">IF(AH103=0,"",IF(AQ103="FT",IF(BL103&lt;FT_First,0,IF(BL103&lt;FT_Y5,1+INT((BL103-FT_First)/FT_Int1),FT_PreY5+FT_PerYear*INT((BL103-FT_Y5)/12)+FT_AnnivDays+INT(MOD(BL103-FT_Y5,12)/FT_Int2)-IF(EDATE(AI103,FT_Y5)&lt;PolicyDate,FT_AnnivDays-1,0))),IF(AQ103="PT",IF(BL103&lt;PT_First,0,1+INT((BL103-PT_First)/PT_Int)),0))+IF(AND(AJ103&gt;=2,AL103&lt;=(SchemeStart-1)),IF(AR103="FT",IF(BM103&lt;FT_First,0,IF(BM103&lt;FT_Y5,1+INT((BM103-FT_First)/FT_Int1),FT_PreY5+FT_PerYear*INT((BM103-FT_Y5)/12)+FT_AnnivDays+INT(MOD(BM103-FT_Y5,12)/FT_Int2)-IF(EDATE(AI103,FT_Y5)&lt;PolicyDate,FT_AnnivDays-1,0))),IF(AR103="PT",IF(BM103&lt;PT_First,0,1+INT((BM103-PT_First)/PT_Int)),0))-IF(AR103="FT",IF(BL103&lt;FT_First,0,IF(BL103&lt;FT_Y5,1+INT((BL103-FT_First)/FT_Int1),FT_PreY5+FT_PerYear*INT((BL103-FT_Y5)/12)+FT_AnnivDays+INT(MOD(BL103-FT_Y5,12)/FT_Int2)-IF(EDATE(AI103,FT_Y5)&lt;PolicyDate,FT_AnnivDays-1,0))),IF(AR103="PT",IF(BL103&lt;PT_First,0,1+INT((BL103-PT_First)/PT_Int)),0)),0)+IF(AND(AJ103&gt;=3,AM103&lt;=(SchemeStart-1)),IF(AS103="FT",IF(BK103&lt;FT_First,0,IF(BK103&lt;FT_Y5,1+INT((BK103-FT_First)/FT_Int1),FT_PreY5+FT_PerYear*INT((BK103-FT_Y5)/12)+FT_AnnivDays+INT(MOD(BK103-FT_Y5,12)/FT_Int2)-IF(EDATE(AI103,FT_Y5)&lt;PolicyDate,FT_AnnivDays-1,0))),IF(AS103="PT",IF(BK103&lt;PT_First,0,1+INT((BK103-PT_First)/PT_Int)),0))-IF(AS103="FT",IF(BM103&lt;FT_First,0,IF(BM103&lt;FT_Y5,1+INT((BM103-FT_First)/FT_Int1),FT_PreY5+FT_PerYear*INT((BM103-FT_Y5)/12)+FT_AnnivDays+INT(MOD(BM103-FT_Y5,12)/FT_Int2)-IF(EDATE(AI103,FT_Y5)&lt;PolicyDate,FT_AnnivDays-1,0))),IF(AS103="PT",IF(BM103&lt;PT_First,0,1+INT((BM103-PT_First)/PT_Int)),0)),0))</f>
        <v/>
      </c>
      <c r="BO103" s="0" t="str">
        <f aca="false">IF(LEN($A103&amp;$B103)=0,"",$A103&amp;" "&amp;$B103)</f>
        <v/>
      </c>
    </row>
    <row r="104" customFormat="false" ht="15" hidden="false" customHeight="false" outlineLevel="0" collapsed="false">
      <c r="A104" s="12"/>
      <c r="B104" s="12"/>
      <c r="C104" s="12"/>
      <c r="D104" s="13"/>
      <c r="E104" s="14" t="str">
        <f aca="false">IF(OR(AH104=0,$D104=""),"",DATE(YEAR(AsOfDate)+IF(DATE(YEAR(AsOfDate),MONTH($D104),DAY($D104))&lt;=AsOfDate,1,0),MONTH($D104),DAY($D104)))</f>
        <v/>
      </c>
      <c r="F104" s="13"/>
      <c r="G104" s="13"/>
      <c r="H104" s="13"/>
      <c r="I104" s="13"/>
      <c r="J104" s="13"/>
      <c r="K104" s="14" t="str">
        <f aca="false">IF(AH104=0,"",DATE(YEAR(AsOfDate)+IF(DATE(YEAR(AsOfDate),MONTH(AI104),DAY(AI104))&lt;=AsOfDate,1,0),MONTH(AI104),DAY(AI104)))</f>
        <v/>
      </c>
      <c r="L104" s="15" t="str">
        <f aca="false">IF(AH104=0,"",ROUND((AsOfDate-AI104)/365.25,1))</f>
        <v/>
      </c>
      <c r="M104" s="16" t="str">
        <f aca="false">IF(AH104=0,"",IF(AsOfDate&lt;AI104,"-",DATEDIF(AI104,AsOfDate,"y")&amp;"y "&amp;DATEDIF(AI104,AsOfDate,"ym")&amp;"m "&amp;DATEDIF(AI104,AsOfDate,"md")&amp;"d"))</f>
        <v/>
      </c>
      <c r="N104" s="17" t="str">
        <f aca="false">IF(AH104=0,"",O104*HoursPerDay)</f>
        <v/>
      </c>
      <c r="O104" s="17" t="str">
        <f aca="false">IF(AH104=0,"",MAX(0,BA104-BN104))</f>
        <v/>
      </c>
      <c r="P104" s="18"/>
      <c r="Q104" s="16" t="str">
        <f aca="false">IF(AH104=0,"",IF(AJ104&lt;2,"",AN104&amp;" to "&amp;AO104&amp;" on "&amp;TEXT(AL104,"dd/mm/yyyy")&amp;IF(AL104&gt;AsOfDate," (future)",IF(AQ104=AR104,"",IF(AR104="None"," - STOPPED accruing",IF(AQ104="None"," - commencement for Bonus Leave"," - pathway changed"))))&amp;IF(AJ104&lt;3,"","; "&amp;AO104&amp;" to "&amp;AP104&amp;" on "&amp;TEXT(AM104,"dd/mm/yyyy")&amp;IF(AM104&gt;AsOfDate," (future)",IF(AR104=AS104,"",IF(AS104="None"," - STOPPED accruing",IF(AR104="None"," - commencement for Bonus Leave"," - pathway changed")))))))</f>
        <v/>
      </c>
      <c r="R104" s="16" t="str">
        <f aca="false">IF(AH104=0,"",IF(AT104="None",IF(O104&gt;0,"No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IF(AH104=0,"",IF(AT104="None","",EDATE(AI104,BC104)))</f>
        <v/>
      </c>
      <c r="T104" s="17" t="str">
        <f aca="false">IF(AH104=0,"",IF(NOT(LH_Ready),"",IF(AI104&gt;PFYDate,0,IF(LH_ColPeriod=0,W104-U104+V104,SUMIFS(INDEX(LH_Data,0,LH_ColAcc),INDEX(LH_Data,0,LH_ColFirst),$A104,INDEX(LH_Data,0,LH_ColSur),$B104,INDEX(LH_Data,0,LH_ColCat),BonusCat,INDEX(LH_Data,0,LH_ColPeriod),LH_OpenLabel)*UnitFactor))))</f>
        <v/>
      </c>
      <c r="U104" s="17" t="str">
        <f aca="false">IF(AH104=0,"",IF(NOT(LH_Ready),"",SUMIFS(INDEX(LH_Data,0,LH_ColAcc),INDEX(LH_Data,0,LH_ColFirst),$A104,INDEX(LH_Data,0,LH_ColSur),$B104,INDEX(LH_Data,0,LH_ColCat),BonusCat,INDEX(LH_Data,0,LH_ColStart),"&gt;="&amp;AI104)*UnitFactor))</f>
        <v/>
      </c>
      <c r="V104" s="17" t="str">
        <f aca="false">IF(AH104=0,"",IF(NOT(LH_Ready),"",SUMIFS(INDEX(LH_Data,0,LH_ColTaken),INDEX(LH_Data,0,LH_ColFirst),$A104,INDEX(LH_Data,0,LH_ColSur),$B104,INDEX(LH_Data,0,LH_ColCat),BonusCat,INDEX(LH_Data,0,LH_ColStart),"&gt;="&amp;AI104)*UnitFactor))</f>
        <v/>
      </c>
      <c r="W104" s="17" t="str">
        <f aca="false">IF(AH104=0,"",IF(NOT(LH_Ready),"",IF(BE104=0,0,INDEX(INDEX(LH_Data,0,LH_ColClose),BE104-1)*UnitFactor)))</f>
        <v/>
      </c>
      <c r="X104" s="17" t="str">
        <f aca="false">IF(AH104=0,"",(MAX(0,BA104-BN104)-MAX(0,BB104-BN104))*HoursPerDay)</f>
        <v/>
      </c>
      <c r="Y104" s="17" t="str">
        <f aca="false">IF(AH104=0,"",IF(NOT(LH_Ready),"",IF(BD104=0,N104,IF(PFYDate&lt;$F104,N104-N(T104)-N(U104),X104-N(U104)))))</f>
        <v/>
      </c>
      <c r="Z104" s="16" t="str">
        <f aca="false">IF(OR(AH104=0,Y104=""),"",IF(Y104&gt;0,"Yes","No"))</f>
        <v/>
      </c>
      <c r="AA104" s="16" t="str">
        <f aca="false">IF(AH104=0,IF(LEN($A104&amp;$B104)=0,"","FIX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month")&amp;IF(BD104=0,";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EH)",""),IF(AT104="None",R104,"Not yet - first day on "&amp;TEXT(S104,"dd/mm/yyyy")))))))))</f>
        <v/>
      </c>
      <c r="AB104" s="17" t="str">
        <f aca="false">IF(OR(AH104=0,T104=""),"",MAX(0,BB104-BN104)*HoursPerDay-T104)</f>
        <v/>
      </c>
      <c r="AC104" s="16" t="str">
        <f aca="false">IF(AH104=0,"",BD104)</f>
        <v/>
      </c>
      <c r="AD104" s="16" t="str">
        <f aca="false">IF(AH104=0,"",TRIM(IF(OR(ISTEXT($F104),ISTEXT($H104),ISTEXT($I104),ISTEXT($G104),ISTEXT($J104),ISTEXT($D104)),"A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J104&gt;=1,IF(AJ104&gt;=3,AP104,IF(AJ104=2,AO104,AN104))&lt;&gt;IF($C104="","",IF(OR(ISNUMBER(SEARCH("full",$C104)),UPPER(TRIM($C104))="FT",UPPER(TRIM($C104))="FTE"),"Full-Time",IF(OR(ISNUMBER(SEARCH("part",$C104)),UPPER(TRIM($C104))="PT",UPPER(TRIM($C104))="PTE"),"Part-Time",IF(OR(ISNUMBER(SEARCH("cas",$C104)),UPPER(TRIM($C104))="CAS"),"Casual","Unknown"))))),"EmploymentType does not match latest start date ("&amp;IF(AJ104&gt;=3,AP104,IF(AJ104=2,AO104,AN104))&amp;"). ","")&amp;IF(AND(AJ104&gt;=1,AK104&lt;&gt;$F104),"Earliest type date should equal StartDate. ","")&amp;IF(AND(AJ104&gt;=2,AK104=AL104),"Two types start on the same date. ","")&amp;IF(AND(OR(ISNUMBER(SEARCH("part",$C104)),UPPER(TRIM($C104))="PT",UPPER(TRIM($C104))="PTE"),$P104=""),"Part-time: enter PT Hrs/Week (blank = 24+). ","")))</f>
        <v/>
      </c>
      <c r="AE104" s="17" t="str">
        <f aca="false">IF(AH104=0,"",O104-MAX(0,BI104-BN104))</f>
        <v/>
      </c>
      <c r="AF104" s="14" t="str">
        <f aca="false">IF(OR(AH104=0,AE104="",N(AE104)=0,BJ104=""),"",EDATE(AI104,BJ104))</f>
        <v/>
      </c>
      <c r="AG104" s="12"/>
      <c r="AH104" s="16" t="n">
        <f aca="false">IF(OR(LEN($A104&amp;$B104)=0,$F104=""),0,1)</f>
        <v>0</v>
      </c>
      <c r="AI104" s="14" t="str">
        <f aca="false">IF(AH104=0,"",IF($J104&lt;&gt;"",$J104,IF(OR(CasualCounts="Yes",COUNT($G104:$I104)=0,COUNT($H104:$I104)=0),$F104,MIN($H104:$I104))))</f>
        <v/>
      </c>
      <c r="AJ104" s="16" t="str">
        <f aca="false">IF(AH104=0,"",COUNT($G104:$I104))</f>
        <v/>
      </c>
      <c r="AK104" s="14" t="str">
        <f aca="false">IF(AH104=0,"",IFERROR(SMALL($G104:$I104,1),""))</f>
        <v/>
      </c>
      <c r="AL104" s="14" t="str">
        <f aca="false">IF(AH104=0,"",IFERROR(SMALL($G104:$I104,2),""))</f>
        <v/>
      </c>
      <c r="AM104" s="14" t="str">
        <f aca="false">IF(AH104=0,"",IFERROR(SMALL($G104:$I104,3),""))</f>
        <v/>
      </c>
      <c r="AN104" s="16" t="str">
        <f aca="false">IF(AH104=0,"",IF(AK104="","",IF(AK104=$H104,"Part-Time",IF(AK104=$I104,"Full-Time","Casual"))))</f>
        <v/>
      </c>
      <c r="AO104" s="16" t="str">
        <f aca="false">IF(AH104=0,"",IF(AL104="","",IF(AL104=$H104,"Part-Time",IF(AL104=$I104,"Full-Time","Casual"))))</f>
        <v/>
      </c>
      <c r="AP104" s="16" t="str">
        <f aca="false">IF(AH104=0,"",IF(AM104="","",IF(AM104=$H104,"Part-Time",IF(AM104=$I104,"Full-Time","Casual"))))</f>
        <v/>
      </c>
      <c r="AQ104" s="16" t="str">
        <f aca="false">IF(AH104=0,"",IF(AJ104=0,IF(OR(ISNUMBER(SEARCH("full",$C104)),UPPER(TRIM($C104))="FT",UPPER(TRIM($C104))="FTE"),"FT",IF(AND(OR(ISNUMBER(SEARCH("part",$C104)),UPPER(TRIM($C104))="PT",UPPER(TRIM($C104))="PTE"),OR($P104="",N($P104)&gt;=PT_MinHours)),"PT","None")),IF(OR(ISNUMBER(SEARCH("full",AN104)),UPPER(TRIM(AN104))="FT",UPPER(TRIM(AN104))="FTE"),"FT",IF(AND(OR(ISNUMBER(SEARCH("part",AN104)),UPPER(TRIM(AN104))="PT",UPPER(TRIM(AN104))="PTE"),OR($P104="",N($P104)&gt;=PT_MinHours)),"PT","None"))))</f>
        <v/>
      </c>
      <c r="AR104" s="16" t="str">
        <f aca="false">IF(AH104=0,"",IF(AJ104&lt;2,"",IF(OR(ISNUMBER(SEARCH("full",AO104)),UPPER(TRIM(AO104))="FT",UPPER(TRIM(AO104))="FTE"),"FT",IF(AND(OR(ISNUMBER(SEARCH("part",AO104)),UPPER(TRIM(AO104))="PT",UPPER(TRIM(AO104))="PTE"),OR($P104="",N($P104)&gt;=PT_MinHours)),"PT","None"))))</f>
        <v/>
      </c>
      <c r="AS104" s="16" t="str">
        <f aca="false">IF(AH104=0,"",IF(AJ104&lt;3,"",IF(OR(ISNUMBER(SEARCH("full",AP104)),UPPER(TRIM(AP104))="FT",UPPER(TRIM(AP104))="FTE"),"FT",IF(AND(OR(ISNUMBER(SEARCH("part",AP104)),UPPER(TRIM(AP104))="PT",UPPER(TRIM(AP104))="PTE"),OR($P104="",N($P104)&gt;=PT_MinHours)),"PT","None"))))</f>
        <v/>
      </c>
      <c r="AT104" s="16" t="str">
        <f aca="false">IF(AH104=0,"",IF(AND(AJ104&gt;=3,AM104&lt;=AsOfDate),AS104,IF(AND(AJ104&gt;=2,AL104&lt;=AsOfDate),AR104,AQ104)))</f>
        <v/>
      </c>
      <c r="AU104" s="16" t="str">
        <f aca="false">IF(AH104=0,"",IF(AsOfDate&lt;AI104,-1,12*(YEAR(AsOfDate)-YEAR(AI104))+MONTH(AsOfDate)-MONTH(AI104)-IF(DAY(AsOfDate)&lt;MIN(DAY(AI104),DAY(EOMONTH(AsOfDate,0))),1,0)))</f>
        <v/>
      </c>
      <c r="AV104" s="16" t="str">
        <f aca="false">IF(AH104=0,"",IF(OR(AJ104&lt;2,AL104&gt;AsOfDate),AU104,IF((AL104-1)&lt;AI104,-1,12*(YEAR((AL104-1))-YEAR(AI104))+MONTH((AL104-1))-MONTH(AI104)-IF(DAY((AL104-1))&lt;MIN(DAY(AI104),DAY(EOMONTH((AL104-1),0))),1,0))))</f>
        <v/>
      </c>
      <c r="AW104" s="16" t="str">
        <f aca="false">IF(AH104=0,"",IF(OR(AJ104&lt;3,AM104&gt;AsOfDate),AU104,IF((AM104-1)&lt;AI104,-1,12*(YEAR((AM104-1))-YEAR(AI104))+MONTH((AM104-1))-MONTH(AI104)-IF(DAY((AM104-1))&lt;MIN(DAY(AI104),DAY(EOMONTH((AM104-1),0))),1,0))))</f>
        <v/>
      </c>
      <c r="AX104" s="16" t="str">
        <f aca="false">IF(AH104=0,"",IF(PFYDate&lt;AI104,-1,12*(YEAR(PFYDate)-YEAR(AI104))+MONTH(PFYDate)-MONTH(AI104)-IF(DAY(PFYDate)&lt;MIN(DAY(AI104),DAY(EOMONTH(PFYDate,0))),1,0)))</f>
        <v/>
      </c>
      <c r="AY104" s="16" t="str">
        <f aca="false">IF(AH104=0,"",IF(OR(AJ104&lt;2,AL104&gt;PFYDate),AX104,IF((AL104-1)&lt;AI104,-1,12*(YEAR((AL104-1))-YEAR(AI104))+MONTH((AL104-1))-MONTH(AI104)-IF(DAY((AL104-1))&lt;MIN(DAY(AI104),DAY(EOMONTH((AL104-1),0))),1,0))))</f>
        <v/>
      </c>
      <c r="AZ104" s="16" t="str">
        <f aca="false">IF(AH104=0,"",IF(OR(AJ104&lt;3,AM104&gt;PFYDate),AX104,IF((AM104-1)&lt;AI104,-1,12*(YEAR((AM104-1))-YEAR(AI104))+MONTH((AM104-1))-MONTH(AI104)-IF(DAY((AM104-1))&lt;MIN(DAY(AI104),DAY(EOMONTH((AM104-1),0))),1,0))))</f>
        <v/>
      </c>
      <c r="BA104" s="16" t="str">
        <f aca="false">IF(AH104=0,"",IF(AQ104="FT",IF(AV104&lt;FT_First,0,IF(AV104&lt;FT_Y5,1+INT((AV104-FT_First)/FT_Int1),FT_PreY5+FT_PerYear*INT((AV104-FT_Y5)/12)+FT_AnnivDays+INT(MOD(AV104-FT_Y5,12)/FT_Int2)-IF(EDATE(AI104,FT_Y5)&lt;PolicyDate,FT_AnnivDays-1,0))),IF(AQ104="PT",IF(AV104&lt;PT_First,0,1+INT((AV104-PT_First)/PT_Int)),0))+IF(AND(AJ104&gt;=2,AL104&lt;=AsOfDate),IF(AR104="FT",IF(AW104&lt;FT_First,0,IF(AW104&lt;FT_Y5,1+INT((AW104-FT_First)/FT_Int1),FT_PreY5+FT_PerYear*INT((AW104-FT_Y5)/12)+FT_AnnivDays+INT(MOD(AW104-FT_Y5,12)/FT_Int2)-IF(EDATE(AI104,FT_Y5)&lt;PolicyDate,FT_AnnivDays-1,0))),IF(AR104="PT",IF(AW104&lt;PT_First,0,1+INT((AW104-PT_First)/PT_Int)),0))-IF(AR104="FT",IF(AV104&lt;FT_First,0,IF(AV104&lt;FT_Y5,1+INT((AV104-FT_First)/FT_Int1),FT_PreY5+FT_PerYear*INT((AV104-FT_Y5)/12)+FT_AnnivDays+INT(MOD(AV104-FT_Y5,12)/FT_Int2)-IF(EDATE(AI104,FT_Y5)&lt;PolicyDate,FT_AnnivDays-1,0))),IF(AR104="PT",IF(AV104&lt;PT_First,0,1+INT((AV104-PT_First)/PT_Int)),0)),0)+IF(AND(AJ104&gt;=3,AM104&lt;=AsOfDate),IF(AS104="FT",IF(AU104&lt;FT_First,0,IF(AU104&lt;FT_Y5,1+INT((AU104-FT_First)/FT_Int1),FT_PreY5+FT_PerYear*INT((AU104-FT_Y5)/12)+FT_AnnivDays+INT(MOD(AU104-FT_Y5,12)/FT_Int2)-IF(EDATE(AI104,FT_Y5)&lt;PolicyDate,FT_AnnivDays-1,0))),IF(AS104="PT",IF(AU104&lt;PT_First,0,1+INT((AU104-PT_First)/PT_Int)),0))-IF(AS104="FT",IF(AW104&lt;FT_First,0,IF(AW104&lt;FT_Y5,1+INT((AW104-FT_First)/FT_Int1),FT_PreY5+FT_PerYear*INT((AW104-FT_Y5)/12)+FT_AnnivDays+INT(MOD(AW104-FT_Y5,12)/FT_Int2)-IF(EDATE(AI104,FT_Y5)&lt;PolicyDate,FT_AnnivDays-1,0))),IF(AS104="PT",IF(AW104&lt;PT_First,0,1+INT((AW104-PT_First)/PT_Int)),0)),0))</f>
        <v/>
      </c>
      <c r="BB104" s="16" t="str">
        <f aca="false">IF(AH104=0,"",IF(AQ104="FT",IF(AY104&lt;FT_First,0,IF(AY104&lt;FT_Y5,1+INT((AY104-FT_First)/FT_Int1),FT_PreY5+FT_PerYear*INT((AY104-FT_Y5)/12)+FT_AnnivDays+INT(MOD(AY104-FT_Y5,12)/FT_Int2)-IF(EDATE(AI104,FT_Y5)&lt;PolicyDate,FT_AnnivDays-1,0))),IF(AQ104="PT",IF(AY104&lt;PT_First,0,1+INT((AY104-PT_First)/PT_Int)),0))+IF(AND(AJ104&gt;=2,AL104&lt;=PFYDate),IF(AR104="FT",IF(AZ104&lt;FT_First,0,IF(AZ104&lt;FT_Y5,1+INT((AZ104-FT_First)/FT_Int1),FT_PreY5+FT_PerYear*INT((AZ104-FT_Y5)/12)+FT_AnnivDays+INT(MOD(AZ104-FT_Y5,12)/FT_Int2)-IF(EDATE(AI104,FT_Y5)&lt;PolicyDate,FT_AnnivDays-1,0))),IF(AR104="PT",IF(AZ104&lt;PT_First,0,1+INT((AZ104-PT_First)/PT_Int)),0))-IF(AR104="FT",IF(AY104&lt;FT_First,0,IF(AY104&lt;FT_Y5,1+INT((AY104-FT_First)/FT_Int1),FT_PreY5+FT_PerYear*INT((AY104-FT_Y5)/12)+FT_AnnivDays+INT(MOD(AY104-FT_Y5,12)/FT_Int2)-IF(EDATE(AI104,FT_Y5)&lt;PolicyDate,FT_AnnivDays-1,0))),IF(AR104="PT",IF(AY104&lt;PT_First,0,1+INT((AY104-PT_First)/PT_Int)),0)),0)+IF(AND(AJ104&gt;=3,AM104&lt;=PFYDate),IF(AS104="FT",IF(AX104&lt;FT_First,0,IF(AX104&lt;FT_Y5,1+INT((AX104-FT_First)/FT_Int1),FT_PreY5+FT_PerYear*INT((AX104-FT_Y5)/12)+FT_AnnivDays+INT(MOD(AX104-FT_Y5,12)/FT_Int2)-IF(EDATE(AI104,FT_Y5)&lt;PolicyDate,FT_AnnivDays-1,0))),IF(AS104="PT",IF(AX104&lt;PT_First,0,1+INT((AX104-PT_First)/PT_Int)),0))-IF(AS104="FT",IF(AZ104&lt;FT_First,0,IF(AZ104&lt;FT_Y5,1+INT((AZ104-FT_First)/FT_Int1),FT_PreY5+FT_PerYear*INT((AZ104-FT_Y5)/12)+FT_AnnivDays+INT(MOD(AZ104-FT_Y5,12)/FT_Int2)-IF(EDATE(AI104,FT_Y5)&lt;PolicyDate,FT_AnnivDays-1,0))),IF(AS104="PT",IF(AZ104&lt;PT_First,0,1+INT((AZ104-PT_First)/PT_Int)),0)),0))</f>
        <v/>
      </c>
      <c r="BC104" s="16" t="str">
        <f aca="false">IF(AH104=0,"",IF(AT104="FT",IF(AU104&lt;FT_First,FT_First,IF(AU104&lt;FT_Y5,MIN(FT_Y5,FT_First+FT_Int1*(INT((AU104-FT_First)/FT_Int1)+1)),FT_Y5+12*INT((AU104-FT_Y5)/12)+FT_Int2*(INT(MOD(AU104-FT_Y5,12)/FT_Int2)+1))),IF(AT104="PT",IF(AU104&lt;PT_First,PT_First,PT_First+PT_Int*(INT((AU104-PT_First)/PT_Int)+1)),"")))</f>
        <v/>
      </c>
      <c r="BD104" s="16" t="str">
        <f aca="false">IF(AH104=0,"",IF(NOT(LH_Ready),0,COUNTIFS(INDEX(LH_Data,0,LH_ColFirst),$A104,INDEX(LH_Data,0,LH_ColSur),$B104,INDEX(LH_Data,0,LH_ColCat),BonusCat)))</f>
        <v/>
      </c>
      <c r="BE104" s="16" t="str">
        <f aca="false">IF(AH104=0,"",IF(OR(NOT(LH_Ready),BD104=0),0,SUMPRODUCT(MAX((INDEX(LH_Data,0,LH_ColFirst)=$A104)*(INDEX(LH_Data,0,LH_ColSur)=$B104)*(INDEX(LH_Data,0,LH_ColCat)=BonusCat)*ROW(LH_Data)))))</f>
        <v/>
      </c>
      <c r="BF104" s="16" t="str">
        <f aca="false">IF(AH104=0,"",IF(EOMONTH(AsOfDate,-1)&lt;AI104,-1,12*(YEAR(EOMONTH(AsOfDate,-1))-YEAR(AI104))+MONTH(EOMONTH(AsOfDate,-1))-MONTH(AI104)-IF(DAY(EOMONTH(AsOfDate,-1))&lt;MIN(DAY(AI104),DAY(EOMONTH(EOMONTH(AsOfDate,-1),0))),1,0)))</f>
        <v/>
      </c>
      <c r="BG104" s="16" t="str">
        <f aca="false">IF(AH104=0,"",IF(OR(AJ104&lt;2,AL104&gt;EOMONTH(AsOfDate,-1)),BF104,IF((AL104-1)&lt;AI104,-1,12*(YEAR((AL104-1))-YEAR(AI104))+MONTH((AL104-1))-MONTH(AI104)-IF(DAY((AL104-1))&lt;MIN(DAY(AI104),DAY(EOMONTH((AL104-1),0))),1,0))))</f>
        <v/>
      </c>
      <c r="BH104" s="16" t="str">
        <f aca="false">IF(AH104=0,"",IF(OR(AJ104&lt;3,AM104&gt;EOMONTH(AsOfDate,-1)),BF104,IF((AM104-1)&lt;AI104,-1,12*(YEAR((AM104-1))-YEAR(AI104))+MONTH((AM104-1))-MONTH(AI104)-IF(DAY((AM104-1))&lt;MIN(DAY(AI104),DAY(EOMONTH((AM104-1),0))),1,0))))</f>
        <v/>
      </c>
      <c r="BI104" s="16" t="str">
        <f aca="false">IF(AH104=0,"",IF(AQ104="FT",IF(BG104&lt;FT_First,0,IF(BG104&lt;FT_Y5,1+INT((BG104-FT_First)/FT_Int1),FT_PreY5+FT_PerYear*INT((BG104-FT_Y5)/12)+FT_AnnivDays+INT(MOD(BG104-FT_Y5,12)/FT_Int2)-IF(EDATE(AI104,FT_Y5)&lt;PolicyDate,FT_AnnivDays-1,0))),IF(AQ104="PT",IF(BG104&lt;PT_First,0,1+INT((BG104-PT_First)/PT_Int)),0))+IF(AND(AJ104&gt;=2,AL104&lt;=EOMONTH(AsOfDate,-1)),IF(AR104="FT",IF(BH104&lt;FT_First,0,IF(BH104&lt;FT_Y5,1+INT((BH104-FT_First)/FT_Int1),FT_PreY5+FT_PerYear*INT((BH104-FT_Y5)/12)+FT_AnnivDays+INT(MOD(BH104-FT_Y5,12)/FT_Int2)-IF(EDATE(AI104,FT_Y5)&lt;PolicyDate,FT_AnnivDays-1,0))),IF(AR104="PT",IF(BH104&lt;PT_First,0,1+INT((BH104-PT_First)/PT_Int)),0))-IF(AR104="FT",IF(BG104&lt;FT_First,0,IF(BG104&lt;FT_Y5,1+INT((BG104-FT_First)/FT_Int1),FT_PreY5+FT_PerYear*INT((BG104-FT_Y5)/12)+FT_AnnivDays+INT(MOD(BG104-FT_Y5,12)/FT_Int2)-IF(EDATE(AI104,FT_Y5)&lt;PolicyDate,FT_AnnivDays-1,0))),IF(AR104="PT",IF(BG104&lt;PT_First,0,1+INT((BG104-PT_First)/PT_Int)),0)),0)+IF(AND(AJ104&gt;=3,AM104&lt;=EOMONTH(AsOfDate,-1)),IF(AS104="FT",IF(BF104&lt;FT_First,0,IF(BF104&lt;FT_Y5,1+INT((BF104-FT_First)/FT_Int1),FT_PreY5+FT_PerYear*INT((BF104-FT_Y5)/12)+FT_AnnivDays+INT(MOD(BF104-FT_Y5,12)/FT_Int2)-IF(EDATE(AI104,FT_Y5)&lt;PolicyDate,FT_AnnivDays-1,0))),IF(AS104="PT",IF(BF104&lt;PT_First,0,1+INT((BF104-PT_First)/PT_Int)),0))-IF(AS104="FT",IF(BH104&lt;FT_First,0,IF(BH104&lt;FT_Y5,1+INT((BH104-FT_First)/FT_Int1),FT_PreY5+FT_PerYear*INT((BH104-FT_Y5)/12)+FT_AnnivDays+INT(MOD(BH104-FT_Y5,12)/FT_Int2)-IF(EDATE(AI104,FT_Y5)&lt;PolicyDate,FT_AnnivDays-1,0))),IF(AS104="PT",IF(BH104&lt;PT_First,0,1+INT((BH104-PT_First)/PT_Int)),0)),0))</f>
        <v/>
      </c>
      <c r="BJ104" s="16" t="str">
        <f aca="false">IF(AH104=0,"",IF(AT104="FT",IF(AU104&lt;FT_First,"",IF(AU104&lt;FT_Y5,FT_First+FT_Int1*INT((AU104-FT_First)/FT_Int1),FT_Y5+FT_Int2*INT((AU104-FT_Y5)/FT_Int2))),IF(AT104="PT",IF(AU104&lt;PT_First,"",PT_First+PT_Int*INT((AU104-PT_First)/PT_Int)),"")))</f>
        <v/>
      </c>
      <c r="BK104" s="16" t="str">
        <f aca="false">IF(AH104=0,"",IF((SchemeStart-1)&lt;AI104,-1,12*(YEAR((SchemeStart-1))-YEAR(AI104))+MONTH((SchemeStart-1))-MONTH(AI104)-IF(DAY((SchemeStart-1))&lt;MIN(DAY(AI104),DAY(EOMONTH((SchemeStart-1),0))),1,0)))</f>
        <v/>
      </c>
      <c r="BL104" s="16" t="str">
        <f aca="false">IF(AH104=0,"",IF(OR(AJ104&lt;2,AL104&gt;(SchemeStart-1)),BK104,IF((AL104-1)&lt;AI104,-1,12*(YEAR((AL104-1))-YEAR(AI104))+MONTH((AL104-1))-MONTH(AI104)-IF(DAY((AL104-1))&lt;MIN(DAY(AI104),DAY(EOMONTH((AL104-1),0))),1,0))))</f>
        <v/>
      </c>
      <c r="BM104" s="16" t="str">
        <f aca="false">IF(AH104=0,"",IF(OR(AJ104&lt;3,AM104&gt;(SchemeStart-1)),BK104,IF((AM104-1)&lt;AI104,-1,12*(YEAR((AM104-1))-YEAR(AI104))+MONTH((AM104-1))-MONTH(AI104)-IF(DAY((AM104-1))&lt;MIN(DAY(AI104),DAY(EOMONTH((AM104-1),0))),1,0))))</f>
        <v/>
      </c>
      <c r="BN104" s="16" t="str">
        <f aca="false">IF(AH104=0,"",IF(AQ104="FT",IF(BL104&lt;FT_First,0,IF(BL104&lt;FT_Y5,1+INT((BL104-FT_First)/FT_Int1),FT_PreY5+FT_PerYear*INT((BL104-FT_Y5)/12)+FT_AnnivDays+INT(MOD(BL104-FT_Y5,12)/FT_Int2)-IF(EDATE(AI104,FT_Y5)&lt;PolicyDate,FT_AnnivDays-1,0))),IF(AQ104="PT",IF(BL104&lt;PT_First,0,1+INT((BL104-PT_First)/PT_Int)),0))+IF(AND(AJ104&gt;=2,AL104&lt;=(SchemeStart-1)),IF(AR104="FT",IF(BM104&lt;FT_First,0,IF(BM104&lt;FT_Y5,1+INT((BM104-FT_First)/FT_Int1),FT_PreY5+FT_PerYear*INT((BM104-FT_Y5)/12)+FT_AnnivDays+INT(MOD(BM104-FT_Y5,12)/FT_Int2)-IF(EDATE(AI104,FT_Y5)&lt;PolicyDate,FT_AnnivDays-1,0))),IF(AR104="PT",IF(BM104&lt;PT_First,0,1+INT((BM104-PT_First)/PT_Int)),0))-IF(AR104="FT",IF(BL104&lt;FT_First,0,IF(BL104&lt;FT_Y5,1+INT((BL104-FT_First)/FT_Int1),FT_PreY5+FT_PerYear*INT((BL104-FT_Y5)/12)+FT_AnnivDays+INT(MOD(BL104-FT_Y5,12)/FT_Int2)-IF(EDATE(AI104,FT_Y5)&lt;PolicyDate,FT_AnnivDays-1,0))),IF(AR104="PT",IF(BL104&lt;PT_First,0,1+INT((BL104-PT_First)/PT_Int)),0)),0)+IF(AND(AJ104&gt;=3,AM104&lt;=(SchemeStart-1)),IF(AS104="FT",IF(BK104&lt;FT_First,0,IF(BK104&lt;FT_Y5,1+INT((BK104-FT_First)/FT_Int1),FT_PreY5+FT_PerYear*INT((BK104-FT_Y5)/12)+FT_AnnivDays+INT(MOD(BK104-FT_Y5,12)/FT_Int2)-IF(EDATE(AI104,FT_Y5)&lt;PolicyDate,FT_AnnivDays-1,0))),IF(AS104="PT",IF(BK104&lt;PT_First,0,1+INT((BK104-PT_First)/PT_Int)),0))-IF(AS104="FT",IF(BM104&lt;FT_First,0,IF(BM104&lt;FT_Y5,1+INT((BM104-FT_First)/FT_Int1),FT_PreY5+FT_PerYear*INT((BM104-FT_Y5)/12)+FT_AnnivDays+INT(MOD(BM104-FT_Y5,12)/FT_Int2)-IF(EDATE(AI104,FT_Y5)&lt;PolicyDate,FT_AnnivDays-1,0))),IF(AS104="PT",IF(BM104&lt;PT_First,0,1+INT((BM104-PT_First)/PT_Int)),0)),0))</f>
        <v/>
      </c>
      <c r="BO104" s="0" t="str">
        <f aca="false">IF(LEN($A104&amp;$B104)=0,"",$A104&amp;" "&amp;$B104)</f>
        <v/>
      </c>
    </row>
    <row r="105" customFormat="false" ht="15" hidden="false" customHeight="false" outlineLevel="0" collapsed="false">
      <c r="A105" s="12"/>
      <c r="B105" s="12"/>
      <c r="C105" s="12"/>
      <c r="D105" s="13"/>
      <c r="E105" s="14" t="str">
        <f aca="false">IF(OR(AH105=0,$D105=""),"",DATE(YEAR(AsOfDate)+IF(DATE(YEAR(AsOfDate),MONTH($D105),DAY($D105))&lt;=AsOfDate,1,0),MONTH($D105),DAY($D105)))</f>
        <v/>
      </c>
      <c r="F105" s="13"/>
      <c r="G105" s="13"/>
      <c r="H105" s="13"/>
      <c r="I105" s="13"/>
      <c r="J105" s="13"/>
      <c r="K105" s="14" t="str">
        <f aca="false">IF(AH105=0,"",DATE(YEAR(AsOfDate)+IF(DATE(YEAR(AsOfDate),MONTH(AI105),DAY(AI105))&lt;=AsOfDate,1,0),MONTH(AI105),DAY(AI105)))</f>
        <v/>
      </c>
      <c r="L105" s="15" t="str">
        <f aca="false">IF(AH105=0,"",ROUND((AsOfDate-AI105)/365.25,1))</f>
        <v/>
      </c>
      <c r="M105" s="16" t="str">
        <f aca="false">IF(AH105=0,"",IF(AsOfDate&lt;AI105,"-",DATEDIF(AI105,AsOfDate,"y")&amp;"y "&amp;DATEDIF(AI105,AsOfDate,"ym")&amp;"m "&amp;DATEDIF(AI105,AsOfDate,"md")&amp;"d"))</f>
        <v/>
      </c>
      <c r="N105" s="17" t="str">
        <f aca="false">IF(AH105=0,"",O105*HoursPerDay)</f>
        <v/>
      </c>
      <c r="O105" s="17" t="str">
        <f aca="false">IF(AH105=0,"",MAX(0,BA105-BN105))</f>
        <v/>
      </c>
      <c r="P105" s="18"/>
      <c r="Q105" s="16" t="str">
        <f aca="false">IF(AH105=0,"",IF(AJ105&lt;2,"",AN105&amp;" to "&amp;AO105&amp;" on "&amp;TEXT(AL105,"dd/mm/yyyy")&amp;IF(AL105&gt;AsOfDate," (future)",IF(AQ105=AR105,"",IF(AR105="None"," - STOPPED accruing",IF(AQ105="None"," - commencement for Bonus Leave"," - pathway changed"))))&amp;IF(AJ105&lt;3,"","; "&amp;AO105&amp;" to "&amp;AP105&amp;" on "&amp;TEXT(AM105,"dd/mm/yyyy")&amp;IF(AM105&gt;AsOfDate," (future)",IF(AR105=AS105,"",IF(AS105="None"," - STOPPED accruing",IF(AR105="None"," - commencement for Bonus Leave"," - pathway changed")))))))</f>
        <v/>
      </c>
      <c r="R105" s="16" t="str">
        <f aca="false">IF(AH105=0,"",IF(AT105="None",IF(O105&gt;0,"No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IF(AH105=0,"",IF(AT105="None","",EDATE(AI105,BC105)))</f>
        <v/>
      </c>
      <c r="T105" s="17" t="str">
        <f aca="false">IF(AH105=0,"",IF(NOT(LH_Ready),"",IF(AI105&gt;PFYDate,0,IF(LH_ColPeriod=0,W105-U105+V105,SUMIFS(INDEX(LH_Data,0,LH_ColAcc),INDEX(LH_Data,0,LH_ColFirst),$A105,INDEX(LH_Data,0,LH_ColSur),$B105,INDEX(LH_Data,0,LH_ColCat),BonusCat,INDEX(LH_Data,0,LH_ColPeriod),LH_OpenLabel)*UnitFactor))))</f>
        <v/>
      </c>
      <c r="U105" s="17" t="str">
        <f aca="false">IF(AH105=0,"",IF(NOT(LH_Ready),"",SUMIFS(INDEX(LH_Data,0,LH_ColAcc),INDEX(LH_Data,0,LH_ColFirst),$A105,INDEX(LH_Data,0,LH_ColSur),$B105,INDEX(LH_Data,0,LH_ColCat),BonusCat,INDEX(LH_Data,0,LH_ColStart),"&gt;="&amp;AI105)*UnitFactor))</f>
        <v/>
      </c>
      <c r="V105" s="17" t="str">
        <f aca="false">IF(AH105=0,"",IF(NOT(LH_Ready),"",SUMIFS(INDEX(LH_Data,0,LH_ColTaken),INDEX(LH_Data,0,LH_ColFirst),$A105,INDEX(LH_Data,0,LH_ColSur),$B105,INDEX(LH_Data,0,LH_ColCat),BonusCat,INDEX(LH_Data,0,LH_ColStart),"&gt;="&amp;AI105)*UnitFactor))</f>
        <v/>
      </c>
      <c r="W105" s="17" t="str">
        <f aca="false">IF(AH105=0,"",IF(NOT(LH_Ready),"",IF(BE105=0,0,INDEX(INDEX(LH_Data,0,LH_ColClose),BE105-1)*UnitFactor)))</f>
        <v/>
      </c>
      <c r="X105" s="17" t="str">
        <f aca="false">IF(AH105=0,"",(MAX(0,BA105-BN105)-MAX(0,BB105-BN105))*HoursPerDay)</f>
        <v/>
      </c>
      <c r="Y105" s="17" t="str">
        <f aca="false">IF(AH105=0,"",IF(NOT(LH_Ready),"",IF(BD105=0,N105,IF(PFYDate&lt;$F105,N105-N(T105)-N(U105),X105-N(U105)))))</f>
        <v/>
      </c>
      <c r="Z105" s="16" t="str">
        <f aca="false">IF(OR(AH105=0,Y105=""),"",IF(Y105&gt;0,"Yes","No"))</f>
        <v/>
      </c>
      <c r="AA105" s="16" t="str">
        <f aca="false">IF(AH105=0,IF(LEN($A105&amp;$B105)=0,"","FIX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month")&amp;IF(BD105=0,";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EH)",""),IF(AT105="None",R105,"Not yet - first day on "&amp;TEXT(S105,"dd/mm/yyyy")))))))))</f>
        <v/>
      </c>
      <c r="AB105" s="17" t="str">
        <f aca="false">IF(OR(AH105=0,T105=""),"",MAX(0,BB105-BN105)*HoursPerDay-T105)</f>
        <v/>
      </c>
      <c r="AC105" s="16" t="str">
        <f aca="false">IF(AH105=0,"",BD105)</f>
        <v/>
      </c>
      <c r="AD105" s="16" t="str">
        <f aca="false">IF(AH105=0,"",TRIM(IF(OR(ISTEXT($F105),ISTEXT($H105),ISTEXT($I105),ISTEXT($G105),ISTEXT($J105),ISTEXT($D105)),"A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J105&gt;=1,IF(AJ105&gt;=3,AP105,IF(AJ105=2,AO105,AN105))&lt;&gt;IF($C105="","",IF(OR(ISNUMBER(SEARCH("full",$C105)),UPPER(TRIM($C105))="FT",UPPER(TRIM($C105))="FTE"),"Full-Time",IF(OR(ISNUMBER(SEARCH("part",$C105)),UPPER(TRIM($C105))="PT",UPPER(TRIM($C105))="PTE"),"Part-Time",IF(OR(ISNUMBER(SEARCH("cas",$C105)),UPPER(TRIM($C105))="CAS"),"Casual","Unknown"))))),"EmploymentType does not match latest start date ("&amp;IF(AJ105&gt;=3,AP105,IF(AJ105=2,AO105,AN105))&amp;"). ","")&amp;IF(AND(AJ105&gt;=1,AK105&lt;&gt;$F105),"Earliest type date should equal StartDate. ","")&amp;IF(AND(AJ105&gt;=2,AK105=AL105),"Two types start on the same date. ","")&amp;IF(AND(OR(ISNUMBER(SEARCH("part",$C105)),UPPER(TRIM($C105))="PT",UPPER(TRIM($C105))="PTE"),$P105=""),"Part-time: enter PT Hrs/Week (blank = 24+). ","")))</f>
        <v/>
      </c>
      <c r="AE105" s="17" t="str">
        <f aca="false">IF(AH105=0,"",O105-MAX(0,BI105-BN105))</f>
        <v/>
      </c>
      <c r="AF105" s="14" t="str">
        <f aca="false">IF(OR(AH105=0,AE105="",N(AE105)=0,BJ105=""),"",EDATE(AI105,BJ105))</f>
        <v/>
      </c>
      <c r="AG105" s="12"/>
      <c r="AH105" s="16" t="n">
        <f aca="false">IF(OR(LEN($A105&amp;$B105)=0,$F105=""),0,1)</f>
        <v>0</v>
      </c>
      <c r="AI105" s="14" t="str">
        <f aca="false">IF(AH105=0,"",IF($J105&lt;&gt;"",$J105,IF(OR(CasualCounts="Yes",COUNT($G105:$I105)=0,COUNT($H105:$I105)=0),$F105,MIN($H105:$I105))))</f>
        <v/>
      </c>
      <c r="AJ105" s="16" t="str">
        <f aca="false">IF(AH105=0,"",COUNT($G105:$I105))</f>
        <v/>
      </c>
      <c r="AK105" s="14" t="str">
        <f aca="false">IF(AH105=0,"",IFERROR(SMALL($G105:$I105,1),""))</f>
        <v/>
      </c>
      <c r="AL105" s="14" t="str">
        <f aca="false">IF(AH105=0,"",IFERROR(SMALL($G105:$I105,2),""))</f>
        <v/>
      </c>
      <c r="AM105" s="14" t="str">
        <f aca="false">IF(AH105=0,"",IFERROR(SMALL($G105:$I105,3),""))</f>
        <v/>
      </c>
      <c r="AN105" s="16" t="str">
        <f aca="false">IF(AH105=0,"",IF(AK105="","",IF(AK105=$H105,"Part-Time",IF(AK105=$I105,"Full-Time","Casual"))))</f>
        <v/>
      </c>
      <c r="AO105" s="16" t="str">
        <f aca="false">IF(AH105=0,"",IF(AL105="","",IF(AL105=$H105,"Part-Time",IF(AL105=$I105,"Full-Time","Casual"))))</f>
        <v/>
      </c>
      <c r="AP105" s="16" t="str">
        <f aca="false">IF(AH105=0,"",IF(AM105="","",IF(AM105=$H105,"Part-Time",IF(AM105=$I105,"Full-Time","Casual"))))</f>
        <v/>
      </c>
      <c r="AQ105" s="16" t="str">
        <f aca="false">IF(AH105=0,"",IF(AJ105=0,IF(OR(ISNUMBER(SEARCH("full",$C105)),UPPER(TRIM($C105))="FT",UPPER(TRIM($C105))="FTE"),"FT",IF(AND(OR(ISNUMBER(SEARCH("part",$C105)),UPPER(TRIM($C105))="PT",UPPER(TRIM($C105))="PTE"),OR($P105="",N($P105)&gt;=PT_MinHours)),"PT","None")),IF(OR(ISNUMBER(SEARCH("full",AN105)),UPPER(TRIM(AN105))="FT",UPPER(TRIM(AN105))="FTE"),"FT",IF(AND(OR(ISNUMBER(SEARCH("part",AN105)),UPPER(TRIM(AN105))="PT",UPPER(TRIM(AN105))="PTE"),OR($P105="",N($P105)&gt;=PT_MinHours)),"PT","None"))))</f>
        <v/>
      </c>
      <c r="AR105" s="16" t="str">
        <f aca="false">IF(AH105=0,"",IF(AJ105&lt;2,"",IF(OR(ISNUMBER(SEARCH("full",AO105)),UPPER(TRIM(AO105))="FT",UPPER(TRIM(AO105))="FTE"),"FT",IF(AND(OR(ISNUMBER(SEARCH("part",AO105)),UPPER(TRIM(AO105))="PT",UPPER(TRIM(AO105))="PTE"),OR($P105="",N($P105)&gt;=PT_MinHours)),"PT","None"))))</f>
        <v/>
      </c>
      <c r="AS105" s="16" t="str">
        <f aca="false">IF(AH105=0,"",IF(AJ105&lt;3,"",IF(OR(ISNUMBER(SEARCH("full",AP105)),UPPER(TRIM(AP105))="FT",UPPER(TRIM(AP105))="FTE"),"FT",IF(AND(OR(ISNUMBER(SEARCH("part",AP105)),UPPER(TRIM(AP105))="PT",UPPER(TRIM(AP105))="PTE"),OR($P105="",N($P105)&gt;=PT_MinHours)),"PT","None"))))</f>
        <v/>
      </c>
      <c r="AT105" s="16" t="str">
        <f aca="false">IF(AH105=0,"",IF(AND(AJ105&gt;=3,AM105&lt;=AsOfDate),AS105,IF(AND(AJ105&gt;=2,AL105&lt;=AsOfDate),AR105,AQ105)))</f>
        <v/>
      </c>
      <c r="AU105" s="16" t="str">
        <f aca="false">IF(AH105=0,"",IF(AsOfDate&lt;AI105,-1,12*(YEAR(AsOfDate)-YEAR(AI105))+MONTH(AsOfDate)-MONTH(AI105)-IF(DAY(AsOfDate)&lt;MIN(DAY(AI105),DAY(EOMONTH(AsOfDate,0))),1,0)))</f>
        <v/>
      </c>
      <c r="AV105" s="16" t="str">
        <f aca="false">IF(AH105=0,"",IF(OR(AJ105&lt;2,AL105&gt;AsOfDate),AU105,IF((AL105-1)&lt;AI105,-1,12*(YEAR((AL105-1))-YEAR(AI105))+MONTH((AL105-1))-MONTH(AI105)-IF(DAY((AL105-1))&lt;MIN(DAY(AI105),DAY(EOMONTH((AL105-1),0))),1,0))))</f>
        <v/>
      </c>
      <c r="AW105" s="16" t="str">
        <f aca="false">IF(AH105=0,"",IF(OR(AJ105&lt;3,AM105&gt;AsOfDate),AU105,IF((AM105-1)&lt;AI105,-1,12*(YEAR((AM105-1))-YEAR(AI105))+MONTH((AM105-1))-MONTH(AI105)-IF(DAY((AM105-1))&lt;MIN(DAY(AI105),DAY(EOMONTH((AM105-1),0))),1,0))))</f>
        <v/>
      </c>
      <c r="AX105" s="16" t="str">
        <f aca="false">IF(AH105=0,"",IF(PFYDate&lt;AI105,-1,12*(YEAR(PFYDate)-YEAR(AI105))+MONTH(PFYDate)-MONTH(AI105)-IF(DAY(PFYDate)&lt;MIN(DAY(AI105),DAY(EOMONTH(PFYDate,0))),1,0)))</f>
        <v/>
      </c>
      <c r="AY105" s="16" t="str">
        <f aca="false">IF(AH105=0,"",IF(OR(AJ105&lt;2,AL105&gt;PFYDate),AX105,IF((AL105-1)&lt;AI105,-1,12*(YEAR((AL105-1))-YEAR(AI105))+MONTH((AL105-1))-MONTH(AI105)-IF(DAY((AL105-1))&lt;MIN(DAY(AI105),DAY(EOMONTH((AL105-1),0))),1,0))))</f>
        <v/>
      </c>
      <c r="AZ105" s="16" t="str">
        <f aca="false">IF(AH105=0,"",IF(OR(AJ105&lt;3,AM105&gt;PFYDate),AX105,IF((AM105-1)&lt;AI105,-1,12*(YEAR((AM105-1))-YEAR(AI105))+MONTH((AM105-1))-MONTH(AI105)-IF(DAY((AM105-1))&lt;MIN(DAY(AI105),DAY(EOMONTH((AM105-1),0))),1,0))))</f>
        <v/>
      </c>
      <c r="BA105" s="16" t="str">
        <f aca="false">IF(AH105=0,"",IF(AQ105="FT",IF(AV105&lt;FT_First,0,IF(AV105&lt;FT_Y5,1+INT((AV105-FT_First)/FT_Int1),FT_PreY5+FT_PerYear*INT((AV105-FT_Y5)/12)+FT_AnnivDays+INT(MOD(AV105-FT_Y5,12)/FT_Int2)-IF(EDATE(AI105,FT_Y5)&lt;PolicyDate,FT_AnnivDays-1,0))),IF(AQ105="PT",IF(AV105&lt;PT_First,0,1+INT((AV105-PT_First)/PT_Int)),0))+IF(AND(AJ105&gt;=2,AL105&lt;=AsOfDate),IF(AR105="FT",IF(AW105&lt;FT_First,0,IF(AW105&lt;FT_Y5,1+INT((AW105-FT_First)/FT_Int1),FT_PreY5+FT_PerYear*INT((AW105-FT_Y5)/12)+FT_AnnivDays+INT(MOD(AW105-FT_Y5,12)/FT_Int2)-IF(EDATE(AI105,FT_Y5)&lt;PolicyDate,FT_AnnivDays-1,0))),IF(AR105="PT",IF(AW105&lt;PT_First,0,1+INT((AW105-PT_First)/PT_Int)),0))-IF(AR105="FT",IF(AV105&lt;FT_First,0,IF(AV105&lt;FT_Y5,1+INT((AV105-FT_First)/FT_Int1),FT_PreY5+FT_PerYear*INT((AV105-FT_Y5)/12)+FT_AnnivDays+INT(MOD(AV105-FT_Y5,12)/FT_Int2)-IF(EDATE(AI105,FT_Y5)&lt;PolicyDate,FT_AnnivDays-1,0))),IF(AR105="PT",IF(AV105&lt;PT_First,0,1+INT((AV105-PT_First)/PT_Int)),0)),0)+IF(AND(AJ105&gt;=3,AM105&lt;=AsOfDate),IF(AS105="FT",IF(AU105&lt;FT_First,0,IF(AU105&lt;FT_Y5,1+INT((AU105-FT_First)/FT_Int1),FT_PreY5+FT_PerYear*INT((AU105-FT_Y5)/12)+FT_AnnivDays+INT(MOD(AU105-FT_Y5,12)/FT_Int2)-IF(EDATE(AI105,FT_Y5)&lt;PolicyDate,FT_AnnivDays-1,0))),IF(AS105="PT",IF(AU105&lt;PT_First,0,1+INT((AU105-PT_First)/PT_Int)),0))-IF(AS105="FT",IF(AW105&lt;FT_First,0,IF(AW105&lt;FT_Y5,1+INT((AW105-FT_First)/FT_Int1),FT_PreY5+FT_PerYear*INT((AW105-FT_Y5)/12)+FT_AnnivDays+INT(MOD(AW105-FT_Y5,12)/FT_Int2)-IF(EDATE(AI105,FT_Y5)&lt;PolicyDate,FT_AnnivDays-1,0))),IF(AS105="PT",IF(AW105&lt;PT_First,0,1+INT((AW105-PT_First)/PT_Int)),0)),0))</f>
        <v/>
      </c>
      <c r="BB105" s="16" t="str">
        <f aca="false">IF(AH105=0,"",IF(AQ105="FT",IF(AY105&lt;FT_First,0,IF(AY105&lt;FT_Y5,1+INT((AY105-FT_First)/FT_Int1),FT_PreY5+FT_PerYear*INT((AY105-FT_Y5)/12)+FT_AnnivDays+INT(MOD(AY105-FT_Y5,12)/FT_Int2)-IF(EDATE(AI105,FT_Y5)&lt;PolicyDate,FT_AnnivDays-1,0))),IF(AQ105="PT",IF(AY105&lt;PT_First,0,1+INT((AY105-PT_First)/PT_Int)),0))+IF(AND(AJ105&gt;=2,AL105&lt;=PFYDate),IF(AR105="FT",IF(AZ105&lt;FT_First,0,IF(AZ105&lt;FT_Y5,1+INT((AZ105-FT_First)/FT_Int1),FT_PreY5+FT_PerYear*INT((AZ105-FT_Y5)/12)+FT_AnnivDays+INT(MOD(AZ105-FT_Y5,12)/FT_Int2)-IF(EDATE(AI105,FT_Y5)&lt;PolicyDate,FT_AnnivDays-1,0))),IF(AR105="PT",IF(AZ105&lt;PT_First,0,1+INT((AZ105-PT_First)/PT_Int)),0))-IF(AR105="FT",IF(AY105&lt;FT_First,0,IF(AY105&lt;FT_Y5,1+INT((AY105-FT_First)/FT_Int1),FT_PreY5+FT_PerYear*INT((AY105-FT_Y5)/12)+FT_AnnivDays+INT(MOD(AY105-FT_Y5,12)/FT_Int2)-IF(EDATE(AI105,FT_Y5)&lt;PolicyDate,FT_AnnivDays-1,0))),IF(AR105="PT",IF(AY105&lt;PT_First,0,1+INT((AY105-PT_First)/PT_Int)),0)),0)+IF(AND(AJ105&gt;=3,AM105&lt;=PFYDate),IF(AS105="FT",IF(AX105&lt;FT_First,0,IF(AX105&lt;FT_Y5,1+INT((AX105-FT_First)/FT_Int1),FT_PreY5+FT_PerYear*INT((AX105-FT_Y5)/12)+FT_AnnivDays+INT(MOD(AX105-FT_Y5,12)/FT_Int2)-IF(EDATE(AI105,FT_Y5)&lt;PolicyDate,FT_AnnivDays-1,0))),IF(AS105="PT",IF(AX105&lt;PT_First,0,1+INT((AX105-PT_First)/PT_Int)),0))-IF(AS105="FT",IF(AZ105&lt;FT_First,0,IF(AZ105&lt;FT_Y5,1+INT((AZ105-FT_First)/FT_Int1),FT_PreY5+FT_PerYear*INT((AZ105-FT_Y5)/12)+FT_AnnivDays+INT(MOD(AZ105-FT_Y5,12)/FT_Int2)-IF(EDATE(AI105,FT_Y5)&lt;PolicyDate,FT_AnnivDays-1,0))),IF(AS105="PT",IF(AZ105&lt;PT_First,0,1+INT((AZ105-PT_First)/PT_Int)),0)),0))</f>
        <v/>
      </c>
      <c r="BC105" s="16" t="str">
        <f aca="false">IF(AH105=0,"",IF(AT105="FT",IF(AU105&lt;FT_First,FT_First,IF(AU105&lt;FT_Y5,MIN(FT_Y5,FT_First+FT_Int1*(INT((AU105-FT_First)/FT_Int1)+1)),FT_Y5+12*INT((AU105-FT_Y5)/12)+FT_Int2*(INT(MOD(AU105-FT_Y5,12)/FT_Int2)+1))),IF(AT105="PT",IF(AU105&lt;PT_First,PT_First,PT_First+PT_Int*(INT((AU105-PT_First)/PT_Int)+1)),"")))</f>
        <v/>
      </c>
      <c r="BD105" s="16" t="str">
        <f aca="false">IF(AH105=0,"",IF(NOT(LH_Ready),0,COUNTIFS(INDEX(LH_Data,0,LH_ColFirst),$A105,INDEX(LH_Data,0,LH_ColSur),$B105,INDEX(LH_Data,0,LH_ColCat),BonusCat)))</f>
        <v/>
      </c>
      <c r="BE105" s="16" t="str">
        <f aca="false">IF(AH105=0,"",IF(OR(NOT(LH_Ready),BD105=0),0,SUMPRODUCT(MAX((INDEX(LH_Data,0,LH_ColFirst)=$A105)*(INDEX(LH_Data,0,LH_ColSur)=$B105)*(INDEX(LH_Data,0,LH_ColCat)=BonusCat)*ROW(LH_Data)))))</f>
        <v/>
      </c>
      <c r="BF105" s="16" t="str">
        <f aca="false">IF(AH105=0,"",IF(EOMONTH(AsOfDate,-1)&lt;AI105,-1,12*(YEAR(EOMONTH(AsOfDate,-1))-YEAR(AI105))+MONTH(EOMONTH(AsOfDate,-1))-MONTH(AI105)-IF(DAY(EOMONTH(AsOfDate,-1))&lt;MIN(DAY(AI105),DAY(EOMONTH(EOMONTH(AsOfDate,-1),0))),1,0)))</f>
        <v/>
      </c>
      <c r="BG105" s="16" t="str">
        <f aca="false">IF(AH105=0,"",IF(OR(AJ105&lt;2,AL105&gt;EOMONTH(AsOfDate,-1)),BF105,IF((AL105-1)&lt;AI105,-1,12*(YEAR((AL105-1))-YEAR(AI105))+MONTH((AL105-1))-MONTH(AI105)-IF(DAY((AL105-1))&lt;MIN(DAY(AI105),DAY(EOMONTH((AL105-1),0))),1,0))))</f>
        <v/>
      </c>
      <c r="BH105" s="16" t="str">
        <f aca="false">IF(AH105=0,"",IF(OR(AJ105&lt;3,AM105&gt;EOMONTH(AsOfDate,-1)),BF105,IF((AM105-1)&lt;AI105,-1,12*(YEAR((AM105-1))-YEAR(AI105))+MONTH((AM105-1))-MONTH(AI105)-IF(DAY((AM105-1))&lt;MIN(DAY(AI105),DAY(EOMONTH((AM105-1),0))),1,0))))</f>
        <v/>
      </c>
      <c r="BI105" s="16" t="str">
        <f aca="false">IF(AH105=0,"",IF(AQ105="FT",IF(BG105&lt;FT_First,0,IF(BG105&lt;FT_Y5,1+INT((BG105-FT_First)/FT_Int1),FT_PreY5+FT_PerYear*INT((BG105-FT_Y5)/12)+FT_AnnivDays+INT(MOD(BG105-FT_Y5,12)/FT_Int2)-IF(EDATE(AI105,FT_Y5)&lt;PolicyDate,FT_AnnivDays-1,0))),IF(AQ105="PT",IF(BG105&lt;PT_First,0,1+INT((BG105-PT_First)/PT_Int)),0))+IF(AND(AJ105&gt;=2,AL105&lt;=EOMONTH(AsOfDate,-1)),IF(AR105="FT",IF(BH105&lt;FT_First,0,IF(BH105&lt;FT_Y5,1+INT((BH105-FT_First)/FT_Int1),FT_PreY5+FT_PerYear*INT((BH105-FT_Y5)/12)+FT_AnnivDays+INT(MOD(BH105-FT_Y5,12)/FT_Int2)-IF(EDATE(AI105,FT_Y5)&lt;PolicyDate,FT_AnnivDays-1,0))),IF(AR105="PT",IF(BH105&lt;PT_First,0,1+INT((BH105-PT_First)/PT_Int)),0))-IF(AR105="FT",IF(BG105&lt;FT_First,0,IF(BG105&lt;FT_Y5,1+INT((BG105-FT_First)/FT_Int1),FT_PreY5+FT_PerYear*INT((BG105-FT_Y5)/12)+FT_AnnivDays+INT(MOD(BG105-FT_Y5,12)/FT_Int2)-IF(EDATE(AI105,FT_Y5)&lt;PolicyDate,FT_AnnivDays-1,0))),IF(AR105="PT",IF(BG105&lt;PT_First,0,1+INT((BG105-PT_First)/PT_Int)),0)),0)+IF(AND(AJ105&gt;=3,AM105&lt;=EOMONTH(AsOfDate,-1)),IF(AS105="FT",IF(BF105&lt;FT_First,0,IF(BF105&lt;FT_Y5,1+INT((BF105-FT_First)/FT_Int1),FT_PreY5+FT_PerYear*INT((BF105-FT_Y5)/12)+FT_AnnivDays+INT(MOD(BF105-FT_Y5,12)/FT_Int2)-IF(EDATE(AI105,FT_Y5)&lt;PolicyDate,FT_AnnivDays-1,0))),IF(AS105="PT",IF(BF105&lt;PT_First,0,1+INT((BF105-PT_First)/PT_Int)),0))-IF(AS105="FT",IF(BH105&lt;FT_First,0,IF(BH105&lt;FT_Y5,1+INT((BH105-FT_First)/FT_Int1),FT_PreY5+FT_PerYear*INT((BH105-FT_Y5)/12)+FT_AnnivDays+INT(MOD(BH105-FT_Y5,12)/FT_Int2)-IF(EDATE(AI105,FT_Y5)&lt;PolicyDate,FT_AnnivDays-1,0))),IF(AS105="PT",IF(BH105&lt;PT_First,0,1+INT((BH105-PT_First)/PT_Int)),0)),0))</f>
        <v/>
      </c>
      <c r="BJ105" s="16" t="str">
        <f aca="false">IF(AH105=0,"",IF(AT105="FT",IF(AU105&lt;FT_First,"",IF(AU105&lt;FT_Y5,FT_First+FT_Int1*INT((AU105-FT_First)/FT_Int1),FT_Y5+FT_Int2*INT((AU105-FT_Y5)/FT_Int2))),IF(AT105="PT",IF(AU105&lt;PT_First,"",PT_First+PT_Int*INT((AU105-PT_First)/PT_Int)),"")))</f>
        <v/>
      </c>
      <c r="BK105" s="16" t="str">
        <f aca="false">IF(AH105=0,"",IF((SchemeStart-1)&lt;AI105,-1,12*(YEAR((SchemeStart-1))-YEAR(AI105))+MONTH((SchemeStart-1))-MONTH(AI105)-IF(DAY((SchemeStart-1))&lt;MIN(DAY(AI105),DAY(EOMONTH((SchemeStart-1),0))),1,0)))</f>
        <v/>
      </c>
      <c r="BL105" s="16" t="str">
        <f aca="false">IF(AH105=0,"",IF(OR(AJ105&lt;2,AL105&gt;(SchemeStart-1)),BK105,IF((AL105-1)&lt;AI105,-1,12*(YEAR((AL105-1))-YEAR(AI105))+MONTH((AL105-1))-MONTH(AI105)-IF(DAY((AL105-1))&lt;MIN(DAY(AI105),DAY(EOMONTH((AL105-1),0))),1,0))))</f>
        <v/>
      </c>
      <c r="BM105" s="16" t="str">
        <f aca="false">IF(AH105=0,"",IF(OR(AJ105&lt;3,AM105&gt;(SchemeStart-1)),BK105,IF((AM105-1)&lt;AI105,-1,12*(YEAR((AM105-1))-YEAR(AI105))+MONTH((AM105-1))-MONTH(AI105)-IF(DAY((AM105-1))&lt;MIN(DAY(AI105),DAY(EOMONTH((AM105-1),0))),1,0))))</f>
        <v/>
      </c>
      <c r="BN105" s="16" t="str">
        <f aca="false">IF(AH105=0,"",IF(AQ105="FT",IF(BL105&lt;FT_First,0,IF(BL105&lt;FT_Y5,1+INT((BL105-FT_First)/FT_Int1),FT_PreY5+FT_PerYear*INT((BL105-FT_Y5)/12)+FT_AnnivDays+INT(MOD(BL105-FT_Y5,12)/FT_Int2)-IF(EDATE(AI105,FT_Y5)&lt;PolicyDate,FT_AnnivDays-1,0))),IF(AQ105="PT",IF(BL105&lt;PT_First,0,1+INT((BL105-PT_First)/PT_Int)),0))+IF(AND(AJ105&gt;=2,AL105&lt;=(SchemeStart-1)),IF(AR105="FT",IF(BM105&lt;FT_First,0,IF(BM105&lt;FT_Y5,1+INT((BM105-FT_First)/FT_Int1),FT_PreY5+FT_PerYear*INT((BM105-FT_Y5)/12)+FT_AnnivDays+INT(MOD(BM105-FT_Y5,12)/FT_Int2)-IF(EDATE(AI105,FT_Y5)&lt;PolicyDate,FT_AnnivDays-1,0))),IF(AR105="PT",IF(BM105&lt;PT_First,0,1+INT((BM105-PT_First)/PT_Int)),0))-IF(AR105="FT",IF(BL105&lt;FT_First,0,IF(BL105&lt;FT_Y5,1+INT((BL105-FT_First)/FT_Int1),FT_PreY5+FT_PerYear*INT((BL105-FT_Y5)/12)+FT_AnnivDays+INT(MOD(BL105-FT_Y5,12)/FT_Int2)-IF(EDATE(AI105,FT_Y5)&lt;PolicyDate,FT_AnnivDays-1,0))),IF(AR105="PT",IF(BL105&lt;PT_First,0,1+INT((BL105-PT_First)/PT_Int)),0)),0)+IF(AND(AJ105&gt;=3,AM105&lt;=(SchemeStart-1)),IF(AS105="FT",IF(BK105&lt;FT_First,0,IF(BK105&lt;FT_Y5,1+INT((BK105-FT_First)/FT_Int1),FT_PreY5+FT_PerYear*INT((BK105-FT_Y5)/12)+FT_AnnivDays+INT(MOD(BK105-FT_Y5,12)/FT_Int2)-IF(EDATE(AI105,FT_Y5)&lt;PolicyDate,FT_AnnivDays-1,0))),IF(AS105="PT",IF(BK105&lt;PT_First,0,1+INT((BK105-PT_First)/PT_Int)),0))-IF(AS105="FT",IF(BM105&lt;FT_First,0,IF(BM105&lt;FT_Y5,1+INT((BM105-FT_First)/FT_Int1),FT_PreY5+FT_PerYear*INT((BM105-FT_Y5)/12)+FT_AnnivDays+INT(MOD(BM105-FT_Y5,12)/FT_Int2)-IF(EDATE(AI105,FT_Y5)&lt;PolicyDate,FT_AnnivDays-1,0))),IF(AS105="PT",IF(BM105&lt;PT_First,0,1+INT((BM105-PT_First)/PT_Int)),0)),0))</f>
        <v/>
      </c>
      <c r="BO105" s="0" t="str">
        <f aca="false">IF(LEN($A105&amp;$B105)=0,"",$A105&amp;" "&amp;$B105)</f>
        <v/>
      </c>
    </row>
    <row r="106" customFormat="false" ht="15" hidden="false" customHeight="false" outlineLevel="0" collapsed="false">
      <c r="A106" s="12"/>
      <c r="B106" s="12"/>
      <c r="C106" s="12"/>
      <c r="D106" s="13"/>
      <c r="E106" s="14" t="str">
        <f aca="false">IF(OR(AH106=0,$D106=""),"",DATE(YEAR(AsOfDate)+IF(DATE(YEAR(AsOfDate),MONTH($D106),DAY($D106))&lt;=AsOfDate,1,0),MONTH($D106),DAY($D106)))</f>
        <v/>
      </c>
      <c r="F106" s="13"/>
      <c r="G106" s="13"/>
      <c r="H106" s="13"/>
      <c r="I106" s="13"/>
      <c r="J106" s="13"/>
      <c r="K106" s="14" t="str">
        <f aca="false">IF(AH106=0,"",DATE(YEAR(AsOfDate)+IF(DATE(YEAR(AsOfDate),MONTH(AI106),DAY(AI106))&lt;=AsOfDate,1,0),MONTH(AI106),DAY(AI106)))</f>
        <v/>
      </c>
      <c r="L106" s="15" t="str">
        <f aca="false">IF(AH106=0,"",ROUND((AsOfDate-AI106)/365.25,1))</f>
        <v/>
      </c>
      <c r="M106" s="16" t="str">
        <f aca="false">IF(AH106=0,"",IF(AsOfDate&lt;AI106,"-",DATEDIF(AI106,AsOfDate,"y")&amp;"y "&amp;DATEDIF(AI106,AsOfDate,"ym")&amp;"m "&amp;DATEDIF(AI106,AsOfDate,"md")&amp;"d"))</f>
        <v/>
      </c>
      <c r="N106" s="17" t="str">
        <f aca="false">IF(AH106=0,"",O106*HoursPerDay)</f>
        <v/>
      </c>
      <c r="O106" s="17" t="str">
        <f aca="false">IF(AH106=0,"",MAX(0,BA106-BN106))</f>
        <v/>
      </c>
      <c r="P106" s="18"/>
      <c r="Q106" s="16" t="str">
        <f aca="false">IF(AH106=0,"",IF(AJ106&lt;2,"",AN106&amp;" to "&amp;AO106&amp;" on "&amp;TEXT(AL106,"dd/mm/yyyy")&amp;IF(AL106&gt;AsOfDate," (future)",IF(AQ106=AR106,"",IF(AR106="None"," - STOPPED accruing",IF(AQ106="None"," - commencement for Bonus Leave"," - pathway changed"))))&amp;IF(AJ106&lt;3,"","; "&amp;AO106&amp;" to "&amp;AP106&amp;" on "&amp;TEXT(AM106,"dd/mm/yyyy")&amp;IF(AM106&gt;AsOfDate," (future)",IF(AR106=AS106,"",IF(AS106="None"," - STOPPED accruing",IF(AR106="None"," - commencement for Bonus Leave"," - pathway changed")))))))</f>
        <v/>
      </c>
      <c r="R106" s="16" t="str">
        <f aca="false">IF(AH106=0,"",IF(AT106="None",IF(O106&gt;0,"No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IF(AH106=0,"",IF(AT106="None","",EDATE(AI106,BC106)))</f>
        <v/>
      </c>
      <c r="T106" s="17" t="str">
        <f aca="false">IF(AH106=0,"",IF(NOT(LH_Ready),"",IF(AI106&gt;PFYDate,0,IF(LH_ColPeriod=0,W106-U106+V106,SUMIFS(INDEX(LH_Data,0,LH_ColAcc),INDEX(LH_Data,0,LH_ColFirst),$A106,INDEX(LH_Data,0,LH_ColSur),$B106,INDEX(LH_Data,0,LH_ColCat),BonusCat,INDEX(LH_Data,0,LH_ColPeriod),LH_OpenLabel)*UnitFactor))))</f>
        <v/>
      </c>
      <c r="U106" s="17" t="str">
        <f aca="false">IF(AH106=0,"",IF(NOT(LH_Ready),"",SUMIFS(INDEX(LH_Data,0,LH_ColAcc),INDEX(LH_Data,0,LH_ColFirst),$A106,INDEX(LH_Data,0,LH_ColSur),$B106,INDEX(LH_Data,0,LH_ColCat),BonusCat,INDEX(LH_Data,0,LH_ColStart),"&gt;="&amp;AI106)*UnitFactor))</f>
        <v/>
      </c>
      <c r="V106" s="17" t="str">
        <f aca="false">IF(AH106=0,"",IF(NOT(LH_Ready),"",SUMIFS(INDEX(LH_Data,0,LH_ColTaken),INDEX(LH_Data,0,LH_ColFirst),$A106,INDEX(LH_Data,0,LH_ColSur),$B106,INDEX(LH_Data,0,LH_ColCat),BonusCat,INDEX(LH_Data,0,LH_ColStart),"&gt;="&amp;AI106)*UnitFactor))</f>
        <v/>
      </c>
      <c r="W106" s="17" t="str">
        <f aca="false">IF(AH106=0,"",IF(NOT(LH_Ready),"",IF(BE106=0,0,INDEX(INDEX(LH_Data,0,LH_ColClose),BE106-1)*UnitFactor)))</f>
        <v/>
      </c>
      <c r="X106" s="17" t="str">
        <f aca="false">IF(AH106=0,"",(MAX(0,BA106-BN106)-MAX(0,BB106-BN106))*HoursPerDay)</f>
        <v/>
      </c>
      <c r="Y106" s="17" t="str">
        <f aca="false">IF(AH106=0,"",IF(NOT(LH_Ready),"",IF(BD106=0,N106,IF(PFYDate&lt;$F106,N106-N(T106)-N(U106),X106-N(U106)))))</f>
        <v/>
      </c>
      <c r="Z106" s="16" t="str">
        <f aca="false">IF(OR(AH106=0,Y106=""),"",IF(Y106&gt;0,"Yes","No"))</f>
        <v/>
      </c>
      <c r="AA106" s="16" t="str">
        <f aca="false">IF(AH106=0,IF(LEN($A106&amp;$B106)=0,"","FIX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month")&amp;IF(BD106=0,";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EH)",""),IF(AT106="None",R106,"Not yet - first day on "&amp;TEXT(S106,"dd/mm/yyyy")))))))))</f>
        <v/>
      </c>
      <c r="AB106" s="17" t="str">
        <f aca="false">IF(OR(AH106=0,T106=""),"",MAX(0,BB106-BN106)*HoursPerDay-T106)</f>
        <v/>
      </c>
      <c r="AC106" s="16" t="str">
        <f aca="false">IF(AH106=0,"",BD106)</f>
        <v/>
      </c>
      <c r="AD106" s="16" t="str">
        <f aca="false">IF(AH106=0,"",TRIM(IF(OR(ISTEXT($F106),ISTEXT($H106),ISTEXT($I106),ISTEXT($G106),ISTEXT($J106),ISTEXT($D106)),"A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J106&gt;=1,IF(AJ106&gt;=3,AP106,IF(AJ106=2,AO106,AN106))&lt;&gt;IF($C106="","",IF(OR(ISNUMBER(SEARCH("full",$C106)),UPPER(TRIM($C106))="FT",UPPER(TRIM($C106))="FTE"),"Full-Time",IF(OR(ISNUMBER(SEARCH("part",$C106)),UPPER(TRIM($C106))="PT",UPPER(TRIM($C106))="PTE"),"Part-Time",IF(OR(ISNUMBER(SEARCH("cas",$C106)),UPPER(TRIM($C106))="CAS"),"Casual","Unknown"))))),"EmploymentType does not match latest start date ("&amp;IF(AJ106&gt;=3,AP106,IF(AJ106=2,AO106,AN106))&amp;"). ","")&amp;IF(AND(AJ106&gt;=1,AK106&lt;&gt;$F106),"Earliest type date should equal StartDate. ","")&amp;IF(AND(AJ106&gt;=2,AK106=AL106),"Two types start on the same date. ","")&amp;IF(AND(OR(ISNUMBER(SEARCH("part",$C106)),UPPER(TRIM($C106))="PT",UPPER(TRIM($C106))="PTE"),$P106=""),"Part-time: enter PT Hrs/Week (blank = 24+). ","")))</f>
        <v/>
      </c>
      <c r="AE106" s="17" t="str">
        <f aca="false">IF(AH106=0,"",O106-MAX(0,BI106-BN106))</f>
        <v/>
      </c>
      <c r="AF106" s="14" t="str">
        <f aca="false">IF(OR(AH106=0,AE106="",N(AE106)=0,BJ106=""),"",EDATE(AI106,BJ106))</f>
        <v/>
      </c>
      <c r="AG106" s="12"/>
      <c r="AH106" s="16" t="n">
        <f aca="false">IF(OR(LEN($A106&amp;$B106)=0,$F106=""),0,1)</f>
        <v>0</v>
      </c>
      <c r="AI106" s="14" t="str">
        <f aca="false">IF(AH106=0,"",IF($J106&lt;&gt;"",$J106,IF(OR(CasualCounts="Yes",COUNT($G106:$I106)=0,COUNT($H106:$I106)=0),$F106,MIN($H106:$I106))))</f>
        <v/>
      </c>
      <c r="AJ106" s="16" t="str">
        <f aca="false">IF(AH106=0,"",COUNT($G106:$I106))</f>
        <v/>
      </c>
      <c r="AK106" s="14" t="str">
        <f aca="false">IF(AH106=0,"",IFERROR(SMALL($G106:$I106,1),""))</f>
        <v/>
      </c>
      <c r="AL106" s="14" t="str">
        <f aca="false">IF(AH106=0,"",IFERROR(SMALL($G106:$I106,2),""))</f>
        <v/>
      </c>
      <c r="AM106" s="14" t="str">
        <f aca="false">IF(AH106=0,"",IFERROR(SMALL($G106:$I106,3),""))</f>
        <v/>
      </c>
      <c r="AN106" s="16" t="str">
        <f aca="false">IF(AH106=0,"",IF(AK106="","",IF(AK106=$H106,"Part-Time",IF(AK106=$I106,"Full-Time","Casual"))))</f>
        <v/>
      </c>
      <c r="AO106" s="16" t="str">
        <f aca="false">IF(AH106=0,"",IF(AL106="","",IF(AL106=$H106,"Part-Time",IF(AL106=$I106,"Full-Time","Casual"))))</f>
        <v/>
      </c>
      <c r="AP106" s="16" t="str">
        <f aca="false">IF(AH106=0,"",IF(AM106="","",IF(AM106=$H106,"Part-Time",IF(AM106=$I106,"Full-Time","Casual"))))</f>
        <v/>
      </c>
      <c r="AQ106" s="16" t="str">
        <f aca="false">IF(AH106=0,"",IF(AJ106=0,IF(OR(ISNUMBER(SEARCH("full",$C106)),UPPER(TRIM($C106))="FT",UPPER(TRIM($C106))="FTE"),"FT",IF(AND(OR(ISNUMBER(SEARCH("part",$C106)),UPPER(TRIM($C106))="PT",UPPER(TRIM($C106))="PTE"),OR($P106="",N($P106)&gt;=PT_MinHours)),"PT","None")),IF(OR(ISNUMBER(SEARCH("full",AN106)),UPPER(TRIM(AN106))="FT",UPPER(TRIM(AN106))="FTE"),"FT",IF(AND(OR(ISNUMBER(SEARCH("part",AN106)),UPPER(TRIM(AN106))="PT",UPPER(TRIM(AN106))="PTE"),OR($P106="",N($P106)&gt;=PT_MinHours)),"PT","None"))))</f>
        <v/>
      </c>
      <c r="AR106" s="16" t="str">
        <f aca="false">IF(AH106=0,"",IF(AJ106&lt;2,"",IF(OR(ISNUMBER(SEARCH("full",AO106)),UPPER(TRIM(AO106))="FT",UPPER(TRIM(AO106))="FTE"),"FT",IF(AND(OR(ISNUMBER(SEARCH("part",AO106)),UPPER(TRIM(AO106))="PT",UPPER(TRIM(AO106))="PTE"),OR($P106="",N($P106)&gt;=PT_MinHours)),"PT","None"))))</f>
        <v/>
      </c>
      <c r="AS106" s="16" t="str">
        <f aca="false">IF(AH106=0,"",IF(AJ106&lt;3,"",IF(OR(ISNUMBER(SEARCH("full",AP106)),UPPER(TRIM(AP106))="FT",UPPER(TRIM(AP106))="FTE"),"FT",IF(AND(OR(ISNUMBER(SEARCH("part",AP106)),UPPER(TRIM(AP106))="PT",UPPER(TRIM(AP106))="PTE"),OR($P106="",N($P106)&gt;=PT_MinHours)),"PT","None"))))</f>
        <v/>
      </c>
      <c r="AT106" s="16" t="str">
        <f aca="false">IF(AH106=0,"",IF(AND(AJ106&gt;=3,AM106&lt;=AsOfDate),AS106,IF(AND(AJ106&gt;=2,AL106&lt;=AsOfDate),AR106,AQ106)))</f>
        <v/>
      </c>
      <c r="AU106" s="16" t="str">
        <f aca="false">IF(AH106=0,"",IF(AsOfDate&lt;AI106,-1,12*(YEAR(AsOfDate)-YEAR(AI106))+MONTH(AsOfDate)-MONTH(AI106)-IF(DAY(AsOfDate)&lt;MIN(DAY(AI106),DAY(EOMONTH(AsOfDate,0))),1,0)))</f>
        <v/>
      </c>
      <c r="AV106" s="16" t="str">
        <f aca="false">IF(AH106=0,"",IF(OR(AJ106&lt;2,AL106&gt;AsOfDate),AU106,IF((AL106-1)&lt;AI106,-1,12*(YEAR((AL106-1))-YEAR(AI106))+MONTH((AL106-1))-MONTH(AI106)-IF(DAY((AL106-1))&lt;MIN(DAY(AI106),DAY(EOMONTH((AL106-1),0))),1,0))))</f>
        <v/>
      </c>
      <c r="AW106" s="16" t="str">
        <f aca="false">IF(AH106=0,"",IF(OR(AJ106&lt;3,AM106&gt;AsOfDate),AU106,IF((AM106-1)&lt;AI106,-1,12*(YEAR((AM106-1))-YEAR(AI106))+MONTH((AM106-1))-MONTH(AI106)-IF(DAY((AM106-1))&lt;MIN(DAY(AI106),DAY(EOMONTH((AM106-1),0))),1,0))))</f>
        <v/>
      </c>
      <c r="AX106" s="16" t="str">
        <f aca="false">IF(AH106=0,"",IF(PFYDate&lt;AI106,-1,12*(YEAR(PFYDate)-YEAR(AI106))+MONTH(PFYDate)-MONTH(AI106)-IF(DAY(PFYDate)&lt;MIN(DAY(AI106),DAY(EOMONTH(PFYDate,0))),1,0)))</f>
        <v/>
      </c>
      <c r="AY106" s="16" t="str">
        <f aca="false">IF(AH106=0,"",IF(OR(AJ106&lt;2,AL106&gt;PFYDate),AX106,IF((AL106-1)&lt;AI106,-1,12*(YEAR((AL106-1))-YEAR(AI106))+MONTH((AL106-1))-MONTH(AI106)-IF(DAY((AL106-1))&lt;MIN(DAY(AI106),DAY(EOMONTH((AL106-1),0))),1,0))))</f>
        <v/>
      </c>
      <c r="AZ106" s="16" t="str">
        <f aca="false">IF(AH106=0,"",IF(OR(AJ106&lt;3,AM106&gt;PFYDate),AX106,IF((AM106-1)&lt;AI106,-1,12*(YEAR((AM106-1))-YEAR(AI106))+MONTH((AM106-1))-MONTH(AI106)-IF(DAY((AM106-1))&lt;MIN(DAY(AI106),DAY(EOMONTH((AM106-1),0))),1,0))))</f>
        <v/>
      </c>
      <c r="BA106" s="16" t="str">
        <f aca="false">IF(AH106=0,"",IF(AQ106="FT",IF(AV106&lt;FT_First,0,IF(AV106&lt;FT_Y5,1+INT((AV106-FT_First)/FT_Int1),FT_PreY5+FT_PerYear*INT((AV106-FT_Y5)/12)+FT_AnnivDays+INT(MOD(AV106-FT_Y5,12)/FT_Int2)-IF(EDATE(AI106,FT_Y5)&lt;PolicyDate,FT_AnnivDays-1,0))),IF(AQ106="PT",IF(AV106&lt;PT_First,0,1+INT((AV106-PT_First)/PT_Int)),0))+IF(AND(AJ106&gt;=2,AL106&lt;=AsOfDate),IF(AR106="FT",IF(AW106&lt;FT_First,0,IF(AW106&lt;FT_Y5,1+INT((AW106-FT_First)/FT_Int1),FT_PreY5+FT_PerYear*INT((AW106-FT_Y5)/12)+FT_AnnivDays+INT(MOD(AW106-FT_Y5,12)/FT_Int2)-IF(EDATE(AI106,FT_Y5)&lt;PolicyDate,FT_AnnivDays-1,0))),IF(AR106="PT",IF(AW106&lt;PT_First,0,1+INT((AW106-PT_First)/PT_Int)),0))-IF(AR106="FT",IF(AV106&lt;FT_First,0,IF(AV106&lt;FT_Y5,1+INT((AV106-FT_First)/FT_Int1),FT_PreY5+FT_PerYear*INT((AV106-FT_Y5)/12)+FT_AnnivDays+INT(MOD(AV106-FT_Y5,12)/FT_Int2)-IF(EDATE(AI106,FT_Y5)&lt;PolicyDate,FT_AnnivDays-1,0))),IF(AR106="PT",IF(AV106&lt;PT_First,0,1+INT((AV106-PT_First)/PT_Int)),0)),0)+IF(AND(AJ106&gt;=3,AM106&lt;=AsOfDate),IF(AS106="FT",IF(AU106&lt;FT_First,0,IF(AU106&lt;FT_Y5,1+INT((AU106-FT_First)/FT_Int1),FT_PreY5+FT_PerYear*INT((AU106-FT_Y5)/12)+FT_AnnivDays+INT(MOD(AU106-FT_Y5,12)/FT_Int2)-IF(EDATE(AI106,FT_Y5)&lt;PolicyDate,FT_AnnivDays-1,0))),IF(AS106="PT",IF(AU106&lt;PT_First,0,1+INT((AU106-PT_First)/PT_Int)),0))-IF(AS106="FT",IF(AW106&lt;FT_First,0,IF(AW106&lt;FT_Y5,1+INT((AW106-FT_First)/FT_Int1),FT_PreY5+FT_PerYear*INT((AW106-FT_Y5)/12)+FT_AnnivDays+INT(MOD(AW106-FT_Y5,12)/FT_Int2)-IF(EDATE(AI106,FT_Y5)&lt;PolicyDate,FT_AnnivDays-1,0))),IF(AS106="PT",IF(AW106&lt;PT_First,0,1+INT((AW106-PT_First)/PT_Int)),0)),0))</f>
        <v/>
      </c>
      <c r="BB106" s="16" t="str">
        <f aca="false">IF(AH106=0,"",IF(AQ106="FT",IF(AY106&lt;FT_First,0,IF(AY106&lt;FT_Y5,1+INT((AY106-FT_First)/FT_Int1),FT_PreY5+FT_PerYear*INT((AY106-FT_Y5)/12)+FT_AnnivDays+INT(MOD(AY106-FT_Y5,12)/FT_Int2)-IF(EDATE(AI106,FT_Y5)&lt;PolicyDate,FT_AnnivDays-1,0))),IF(AQ106="PT",IF(AY106&lt;PT_First,0,1+INT((AY106-PT_First)/PT_Int)),0))+IF(AND(AJ106&gt;=2,AL106&lt;=PFYDate),IF(AR106="FT",IF(AZ106&lt;FT_First,0,IF(AZ106&lt;FT_Y5,1+INT((AZ106-FT_First)/FT_Int1),FT_PreY5+FT_PerYear*INT((AZ106-FT_Y5)/12)+FT_AnnivDays+INT(MOD(AZ106-FT_Y5,12)/FT_Int2)-IF(EDATE(AI106,FT_Y5)&lt;PolicyDate,FT_AnnivDays-1,0))),IF(AR106="PT",IF(AZ106&lt;PT_First,0,1+INT((AZ106-PT_First)/PT_Int)),0))-IF(AR106="FT",IF(AY106&lt;FT_First,0,IF(AY106&lt;FT_Y5,1+INT((AY106-FT_First)/FT_Int1),FT_PreY5+FT_PerYear*INT((AY106-FT_Y5)/12)+FT_AnnivDays+INT(MOD(AY106-FT_Y5,12)/FT_Int2)-IF(EDATE(AI106,FT_Y5)&lt;PolicyDate,FT_AnnivDays-1,0))),IF(AR106="PT",IF(AY106&lt;PT_First,0,1+INT((AY106-PT_First)/PT_Int)),0)),0)+IF(AND(AJ106&gt;=3,AM106&lt;=PFYDate),IF(AS106="FT",IF(AX106&lt;FT_First,0,IF(AX106&lt;FT_Y5,1+INT((AX106-FT_First)/FT_Int1),FT_PreY5+FT_PerYear*INT((AX106-FT_Y5)/12)+FT_AnnivDays+INT(MOD(AX106-FT_Y5,12)/FT_Int2)-IF(EDATE(AI106,FT_Y5)&lt;PolicyDate,FT_AnnivDays-1,0))),IF(AS106="PT",IF(AX106&lt;PT_First,0,1+INT((AX106-PT_First)/PT_Int)),0))-IF(AS106="FT",IF(AZ106&lt;FT_First,0,IF(AZ106&lt;FT_Y5,1+INT((AZ106-FT_First)/FT_Int1),FT_PreY5+FT_PerYear*INT((AZ106-FT_Y5)/12)+FT_AnnivDays+INT(MOD(AZ106-FT_Y5,12)/FT_Int2)-IF(EDATE(AI106,FT_Y5)&lt;PolicyDate,FT_AnnivDays-1,0))),IF(AS106="PT",IF(AZ106&lt;PT_First,0,1+INT((AZ106-PT_First)/PT_Int)),0)),0))</f>
        <v/>
      </c>
      <c r="BC106" s="16" t="str">
        <f aca="false">IF(AH106=0,"",IF(AT106="FT",IF(AU106&lt;FT_First,FT_First,IF(AU106&lt;FT_Y5,MIN(FT_Y5,FT_First+FT_Int1*(INT((AU106-FT_First)/FT_Int1)+1)),FT_Y5+12*INT((AU106-FT_Y5)/12)+FT_Int2*(INT(MOD(AU106-FT_Y5,12)/FT_Int2)+1))),IF(AT106="PT",IF(AU106&lt;PT_First,PT_First,PT_First+PT_Int*(INT((AU106-PT_First)/PT_Int)+1)),"")))</f>
        <v/>
      </c>
      <c r="BD106" s="16" t="str">
        <f aca="false">IF(AH106=0,"",IF(NOT(LH_Ready),0,COUNTIFS(INDEX(LH_Data,0,LH_ColFirst),$A106,INDEX(LH_Data,0,LH_ColSur),$B106,INDEX(LH_Data,0,LH_ColCat),BonusCat)))</f>
        <v/>
      </c>
      <c r="BE106" s="16" t="str">
        <f aca="false">IF(AH106=0,"",IF(OR(NOT(LH_Ready),BD106=0),0,SUMPRODUCT(MAX((INDEX(LH_Data,0,LH_ColFirst)=$A106)*(INDEX(LH_Data,0,LH_ColSur)=$B106)*(INDEX(LH_Data,0,LH_ColCat)=BonusCat)*ROW(LH_Data)))))</f>
        <v/>
      </c>
      <c r="BF106" s="16" t="str">
        <f aca="false">IF(AH106=0,"",IF(EOMONTH(AsOfDate,-1)&lt;AI106,-1,12*(YEAR(EOMONTH(AsOfDate,-1))-YEAR(AI106))+MONTH(EOMONTH(AsOfDate,-1))-MONTH(AI106)-IF(DAY(EOMONTH(AsOfDate,-1))&lt;MIN(DAY(AI106),DAY(EOMONTH(EOMONTH(AsOfDate,-1),0))),1,0)))</f>
        <v/>
      </c>
      <c r="BG106" s="16" t="str">
        <f aca="false">IF(AH106=0,"",IF(OR(AJ106&lt;2,AL106&gt;EOMONTH(AsOfDate,-1)),BF106,IF((AL106-1)&lt;AI106,-1,12*(YEAR((AL106-1))-YEAR(AI106))+MONTH((AL106-1))-MONTH(AI106)-IF(DAY((AL106-1))&lt;MIN(DAY(AI106),DAY(EOMONTH((AL106-1),0))),1,0))))</f>
        <v/>
      </c>
      <c r="BH106" s="16" t="str">
        <f aca="false">IF(AH106=0,"",IF(OR(AJ106&lt;3,AM106&gt;EOMONTH(AsOfDate,-1)),BF106,IF((AM106-1)&lt;AI106,-1,12*(YEAR((AM106-1))-YEAR(AI106))+MONTH((AM106-1))-MONTH(AI106)-IF(DAY((AM106-1))&lt;MIN(DAY(AI106),DAY(EOMONTH((AM106-1),0))),1,0))))</f>
        <v/>
      </c>
      <c r="BI106" s="16" t="str">
        <f aca="false">IF(AH106=0,"",IF(AQ106="FT",IF(BG106&lt;FT_First,0,IF(BG106&lt;FT_Y5,1+INT((BG106-FT_First)/FT_Int1),FT_PreY5+FT_PerYear*INT((BG106-FT_Y5)/12)+FT_AnnivDays+INT(MOD(BG106-FT_Y5,12)/FT_Int2)-IF(EDATE(AI106,FT_Y5)&lt;PolicyDate,FT_AnnivDays-1,0))),IF(AQ106="PT",IF(BG106&lt;PT_First,0,1+INT((BG106-PT_First)/PT_Int)),0))+IF(AND(AJ106&gt;=2,AL106&lt;=EOMONTH(AsOfDate,-1)),IF(AR106="FT",IF(BH106&lt;FT_First,0,IF(BH106&lt;FT_Y5,1+INT((BH106-FT_First)/FT_Int1),FT_PreY5+FT_PerYear*INT((BH106-FT_Y5)/12)+FT_AnnivDays+INT(MOD(BH106-FT_Y5,12)/FT_Int2)-IF(EDATE(AI106,FT_Y5)&lt;PolicyDate,FT_AnnivDays-1,0))),IF(AR106="PT",IF(BH106&lt;PT_First,0,1+INT((BH106-PT_First)/PT_Int)),0))-IF(AR106="FT",IF(BG106&lt;FT_First,0,IF(BG106&lt;FT_Y5,1+INT((BG106-FT_First)/FT_Int1),FT_PreY5+FT_PerYear*INT((BG106-FT_Y5)/12)+FT_AnnivDays+INT(MOD(BG106-FT_Y5,12)/FT_Int2)-IF(EDATE(AI106,FT_Y5)&lt;PolicyDate,FT_AnnivDays-1,0))),IF(AR106="PT",IF(BG106&lt;PT_First,0,1+INT((BG106-PT_First)/PT_Int)),0)),0)+IF(AND(AJ106&gt;=3,AM106&lt;=EOMONTH(AsOfDate,-1)),IF(AS106="FT",IF(BF106&lt;FT_First,0,IF(BF106&lt;FT_Y5,1+INT((BF106-FT_First)/FT_Int1),FT_PreY5+FT_PerYear*INT((BF106-FT_Y5)/12)+FT_AnnivDays+INT(MOD(BF106-FT_Y5,12)/FT_Int2)-IF(EDATE(AI106,FT_Y5)&lt;PolicyDate,FT_AnnivDays-1,0))),IF(AS106="PT",IF(BF106&lt;PT_First,0,1+INT((BF106-PT_First)/PT_Int)),0))-IF(AS106="FT",IF(BH106&lt;FT_First,0,IF(BH106&lt;FT_Y5,1+INT((BH106-FT_First)/FT_Int1),FT_PreY5+FT_PerYear*INT((BH106-FT_Y5)/12)+FT_AnnivDays+INT(MOD(BH106-FT_Y5,12)/FT_Int2)-IF(EDATE(AI106,FT_Y5)&lt;PolicyDate,FT_AnnivDays-1,0))),IF(AS106="PT",IF(BH106&lt;PT_First,0,1+INT((BH106-PT_First)/PT_Int)),0)),0))</f>
        <v/>
      </c>
      <c r="BJ106" s="16" t="str">
        <f aca="false">IF(AH106=0,"",IF(AT106="FT",IF(AU106&lt;FT_First,"",IF(AU106&lt;FT_Y5,FT_First+FT_Int1*INT((AU106-FT_First)/FT_Int1),FT_Y5+FT_Int2*INT((AU106-FT_Y5)/FT_Int2))),IF(AT106="PT",IF(AU106&lt;PT_First,"",PT_First+PT_Int*INT((AU106-PT_First)/PT_Int)),"")))</f>
        <v/>
      </c>
      <c r="BK106" s="16" t="str">
        <f aca="false">IF(AH106=0,"",IF((SchemeStart-1)&lt;AI106,-1,12*(YEAR((SchemeStart-1))-YEAR(AI106))+MONTH((SchemeStart-1))-MONTH(AI106)-IF(DAY((SchemeStart-1))&lt;MIN(DAY(AI106),DAY(EOMONTH((SchemeStart-1),0))),1,0)))</f>
        <v/>
      </c>
      <c r="BL106" s="16" t="str">
        <f aca="false">IF(AH106=0,"",IF(OR(AJ106&lt;2,AL106&gt;(SchemeStart-1)),BK106,IF((AL106-1)&lt;AI106,-1,12*(YEAR((AL106-1))-YEAR(AI106))+MONTH((AL106-1))-MONTH(AI106)-IF(DAY((AL106-1))&lt;MIN(DAY(AI106),DAY(EOMONTH((AL106-1),0))),1,0))))</f>
        <v/>
      </c>
      <c r="BM106" s="16" t="str">
        <f aca="false">IF(AH106=0,"",IF(OR(AJ106&lt;3,AM106&gt;(SchemeStart-1)),BK106,IF((AM106-1)&lt;AI106,-1,12*(YEAR((AM106-1))-YEAR(AI106))+MONTH((AM106-1))-MONTH(AI106)-IF(DAY((AM106-1))&lt;MIN(DAY(AI106),DAY(EOMONTH((AM106-1),0))),1,0))))</f>
        <v/>
      </c>
      <c r="BN106" s="16" t="str">
        <f aca="false">IF(AH106=0,"",IF(AQ106="FT",IF(BL106&lt;FT_First,0,IF(BL106&lt;FT_Y5,1+INT((BL106-FT_First)/FT_Int1),FT_PreY5+FT_PerYear*INT((BL106-FT_Y5)/12)+FT_AnnivDays+INT(MOD(BL106-FT_Y5,12)/FT_Int2)-IF(EDATE(AI106,FT_Y5)&lt;PolicyDate,FT_AnnivDays-1,0))),IF(AQ106="PT",IF(BL106&lt;PT_First,0,1+INT((BL106-PT_First)/PT_Int)),0))+IF(AND(AJ106&gt;=2,AL106&lt;=(SchemeStart-1)),IF(AR106="FT",IF(BM106&lt;FT_First,0,IF(BM106&lt;FT_Y5,1+INT((BM106-FT_First)/FT_Int1),FT_PreY5+FT_PerYear*INT((BM106-FT_Y5)/12)+FT_AnnivDays+INT(MOD(BM106-FT_Y5,12)/FT_Int2)-IF(EDATE(AI106,FT_Y5)&lt;PolicyDate,FT_AnnivDays-1,0))),IF(AR106="PT",IF(BM106&lt;PT_First,0,1+INT((BM106-PT_First)/PT_Int)),0))-IF(AR106="FT",IF(BL106&lt;FT_First,0,IF(BL106&lt;FT_Y5,1+INT((BL106-FT_First)/FT_Int1),FT_PreY5+FT_PerYear*INT((BL106-FT_Y5)/12)+FT_AnnivDays+INT(MOD(BL106-FT_Y5,12)/FT_Int2)-IF(EDATE(AI106,FT_Y5)&lt;PolicyDate,FT_AnnivDays-1,0))),IF(AR106="PT",IF(BL106&lt;PT_First,0,1+INT((BL106-PT_First)/PT_Int)),0)),0)+IF(AND(AJ106&gt;=3,AM106&lt;=(SchemeStart-1)),IF(AS106="FT",IF(BK106&lt;FT_First,0,IF(BK106&lt;FT_Y5,1+INT((BK106-FT_First)/FT_Int1),FT_PreY5+FT_PerYear*INT((BK106-FT_Y5)/12)+FT_AnnivDays+INT(MOD(BK106-FT_Y5,12)/FT_Int2)-IF(EDATE(AI106,FT_Y5)&lt;PolicyDate,FT_AnnivDays-1,0))),IF(AS106="PT",IF(BK106&lt;PT_First,0,1+INT((BK106-PT_First)/PT_Int)),0))-IF(AS106="FT",IF(BM106&lt;FT_First,0,IF(BM106&lt;FT_Y5,1+INT((BM106-FT_First)/FT_Int1),FT_PreY5+FT_PerYear*INT((BM106-FT_Y5)/12)+FT_AnnivDays+INT(MOD(BM106-FT_Y5,12)/FT_Int2)-IF(EDATE(AI106,FT_Y5)&lt;PolicyDate,FT_AnnivDays-1,0))),IF(AS106="PT",IF(BM106&lt;PT_First,0,1+INT((BM106-PT_First)/PT_Int)),0)),0))</f>
        <v/>
      </c>
      <c r="BO106" s="0" t="str">
        <f aca="false">IF(LEN($A106&amp;$B106)=0,"",$A106&amp;" "&amp;$B106)</f>
        <v/>
      </c>
    </row>
    <row r="107" customFormat="false" ht="15" hidden="false" customHeight="false" outlineLevel="0" collapsed="false">
      <c r="A107" s="12"/>
      <c r="B107" s="12"/>
      <c r="C107" s="12"/>
      <c r="D107" s="13"/>
      <c r="E107" s="14" t="str">
        <f aca="false">IF(OR(AH107=0,$D107=""),"",DATE(YEAR(AsOfDate)+IF(DATE(YEAR(AsOfDate),MONTH($D107),DAY($D107))&lt;=AsOfDate,1,0),MONTH($D107),DAY($D107)))</f>
        <v/>
      </c>
      <c r="F107" s="13"/>
      <c r="G107" s="13"/>
      <c r="H107" s="13"/>
      <c r="I107" s="13"/>
      <c r="J107" s="13"/>
      <c r="K107" s="14" t="str">
        <f aca="false">IF(AH107=0,"",DATE(YEAR(AsOfDate)+IF(DATE(YEAR(AsOfDate),MONTH(AI107),DAY(AI107))&lt;=AsOfDate,1,0),MONTH(AI107),DAY(AI107)))</f>
        <v/>
      </c>
      <c r="L107" s="15" t="str">
        <f aca="false">IF(AH107=0,"",ROUND((AsOfDate-AI107)/365.25,1))</f>
        <v/>
      </c>
      <c r="M107" s="16" t="str">
        <f aca="false">IF(AH107=0,"",IF(AsOfDate&lt;AI107,"-",DATEDIF(AI107,AsOfDate,"y")&amp;"y "&amp;DATEDIF(AI107,AsOfDate,"ym")&amp;"m "&amp;DATEDIF(AI107,AsOfDate,"md")&amp;"d"))</f>
        <v/>
      </c>
      <c r="N107" s="17" t="str">
        <f aca="false">IF(AH107=0,"",O107*HoursPerDay)</f>
        <v/>
      </c>
      <c r="O107" s="17" t="str">
        <f aca="false">IF(AH107=0,"",MAX(0,BA107-BN107))</f>
        <v/>
      </c>
      <c r="P107" s="18"/>
      <c r="Q107" s="16" t="str">
        <f aca="false">IF(AH107=0,"",IF(AJ107&lt;2,"",AN107&amp;" to "&amp;AO107&amp;" on "&amp;TEXT(AL107,"dd/mm/yyyy")&amp;IF(AL107&gt;AsOfDate," (future)",IF(AQ107=AR107,"",IF(AR107="None"," - STOPPED accruing",IF(AQ107="None"," - commencement for Bonus Leave"," - pathway changed"))))&amp;IF(AJ107&lt;3,"","; "&amp;AO107&amp;" to "&amp;AP107&amp;" on "&amp;TEXT(AM107,"dd/mm/yyyy")&amp;IF(AM107&gt;AsOfDate," (future)",IF(AR107=AS107,"",IF(AS107="None"," - STOPPED accruing",IF(AR107="None"," - commencement for Bonus Leave"," - pathway changed")))))))</f>
        <v/>
      </c>
      <c r="R107" s="16" t="str">
        <f aca="false">IF(AH107=0,"",IF(AT107="None",IF(O107&gt;0,"No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IF(AH107=0,"",IF(AT107="None","",EDATE(AI107,BC107)))</f>
        <v/>
      </c>
      <c r="T107" s="17" t="str">
        <f aca="false">IF(AH107=0,"",IF(NOT(LH_Ready),"",IF(AI107&gt;PFYDate,0,IF(LH_ColPeriod=0,W107-U107+V107,SUMIFS(INDEX(LH_Data,0,LH_ColAcc),INDEX(LH_Data,0,LH_ColFirst),$A107,INDEX(LH_Data,0,LH_ColSur),$B107,INDEX(LH_Data,0,LH_ColCat),BonusCat,INDEX(LH_Data,0,LH_ColPeriod),LH_OpenLabel)*UnitFactor))))</f>
        <v/>
      </c>
      <c r="U107" s="17" t="str">
        <f aca="false">IF(AH107=0,"",IF(NOT(LH_Ready),"",SUMIFS(INDEX(LH_Data,0,LH_ColAcc),INDEX(LH_Data,0,LH_ColFirst),$A107,INDEX(LH_Data,0,LH_ColSur),$B107,INDEX(LH_Data,0,LH_ColCat),BonusCat,INDEX(LH_Data,0,LH_ColStart),"&gt;="&amp;AI107)*UnitFactor))</f>
        <v/>
      </c>
      <c r="V107" s="17" t="str">
        <f aca="false">IF(AH107=0,"",IF(NOT(LH_Ready),"",SUMIFS(INDEX(LH_Data,0,LH_ColTaken),INDEX(LH_Data,0,LH_ColFirst),$A107,INDEX(LH_Data,0,LH_ColSur),$B107,INDEX(LH_Data,0,LH_ColCat),BonusCat,INDEX(LH_Data,0,LH_ColStart),"&gt;="&amp;AI107)*UnitFactor))</f>
        <v/>
      </c>
      <c r="W107" s="17" t="str">
        <f aca="false">IF(AH107=0,"",IF(NOT(LH_Ready),"",IF(BE107=0,0,INDEX(INDEX(LH_Data,0,LH_ColClose),BE107-1)*UnitFactor)))</f>
        <v/>
      </c>
      <c r="X107" s="17" t="str">
        <f aca="false">IF(AH107=0,"",(MAX(0,BA107-BN107)-MAX(0,BB107-BN107))*HoursPerDay)</f>
        <v/>
      </c>
      <c r="Y107" s="17" t="str">
        <f aca="false">IF(AH107=0,"",IF(NOT(LH_Ready),"",IF(BD107=0,N107,IF(PFYDate&lt;$F107,N107-N(T107)-N(U107),X107-N(U107)))))</f>
        <v/>
      </c>
      <c r="Z107" s="16" t="str">
        <f aca="false">IF(OR(AH107=0,Y107=""),"",IF(Y107&gt;0,"Yes","No"))</f>
        <v/>
      </c>
      <c r="AA107" s="16" t="str">
        <f aca="false">IF(AH107=0,IF(LEN($A107&amp;$B107)=0,"","FIX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month")&amp;IF(BD107=0,";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EH)",""),IF(AT107="None",R107,"Not yet - first day on "&amp;TEXT(S107,"dd/mm/yyyy")))))))))</f>
        <v/>
      </c>
      <c r="AB107" s="17" t="str">
        <f aca="false">IF(OR(AH107=0,T107=""),"",MAX(0,BB107-BN107)*HoursPerDay-T107)</f>
        <v/>
      </c>
      <c r="AC107" s="16" t="str">
        <f aca="false">IF(AH107=0,"",BD107)</f>
        <v/>
      </c>
      <c r="AD107" s="16" t="str">
        <f aca="false">IF(AH107=0,"",TRIM(IF(OR(ISTEXT($F107),ISTEXT($H107),ISTEXT($I107),ISTEXT($G107),ISTEXT($J107),ISTEXT($D107)),"A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J107&gt;=1,IF(AJ107&gt;=3,AP107,IF(AJ107=2,AO107,AN107))&lt;&gt;IF($C107="","",IF(OR(ISNUMBER(SEARCH("full",$C107)),UPPER(TRIM($C107))="FT",UPPER(TRIM($C107))="FTE"),"Full-Time",IF(OR(ISNUMBER(SEARCH("part",$C107)),UPPER(TRIM($C107))="PT",UPPER(TRIM($C107))="PTE"),"Part-Time",IF(OR(ISNUMBER(SEARCH("cas",$C107)),UPPER(TRIM($C107))="CAS"),"Casual","Unknown"))))),"EmploymentType does not match latest start date ("&amp;IF(AJ107&gt;=3,AP107,IF(AJ107=2,AO107,AN107))&amp;"). ","")&amp;IF(AND(AJ107&gt;=1,AK107&lt;&gt;$F107),"Earliest type date should equal StartDate. ","")&amp;IF(AND(AJ107&gt;=2,AK107=AL107),"Two types start on the same date. ","")&amp;IF(AND(OR(ISNUMBER(SEARCH("part",$C107)),UPPER(TRIM($C107))="PT",UPPER(TRIM($C107))="PTE"),$P107=""),"Part-time: enter PT Hrs/Week (blank = 24+). ","")))</f>
        <v/>
      </c>
      <c r="AE107" s="17" t="str">
        <f aca="false">IF(AH107=0,"",O107-MAX(0,BI107-BN107))</f>
        <v/>
      </c>
      <c r="AF107" s="14" t="str">
        <f aca="false">IF(OR(AH107=0,AE107="",N(AE107)=0,BJ107=""),"",EDATE(AI107,BJ107))</f>
        <v/>
      </c>
      <c r="AG107" s="12"/>
      <c r="AH107" s="16" t="n">
        <f aca="false">IF(OR(LEN($A107&amp;$B107)=0,$F107=""),0,1)</f>
        <v>0</v>
      </c>
      <c r="AI107" s="14" t="str">
        <f aca="false">IF(AH107=0,"",IF($J107&lt;&gt;"",$J107,IF(OR(CasualCounts="Yes",COUNT($G107:$I107)=0,COUNT($H107:$I107)=0),$F107,MIN($H107:$I107))))</f>
        <v/>
      </c>
      <c r="AJ107" s="16" t="str">
        <f aca="false">IF(AH107=0,"",COUNT($G107:$I107))</f>
        <v/>
      </c>
      <c r="AK107" s="14" t="str">
        <f aca="false">IF(AH107=0,"",IFERROR(SMALL($G107:$I107,1),""))</f>
        <v/>
      </c>
      <c r="AL107" s="14" t="str">
        <f aca="false">IF(AH107=0,"",IFERROR(SMALL($G107:$I107,2),""))</f>
        <v/>
      </c>
      <c r="AM107" s="14" t="str">
        <f aca="false">IF(AH107=0,"",IFERROR(SMALL($G107:$I107,3),""))</f>
        <v/>
      </c>
      <c r="AN107" s="16" t="str">
        <f aca="false">IF(AH107=0,"",IF(AK107="","",IF(AK107=$H107,"Part-Time",IF(AK107=$I107,"Full-Time","Casual"))))</f>
        <v/>
      </c>
      <c r="AO107" s="16" t="str">
        <f aca="false">IF(AH107=0,"",IF(AL107="","",IF(AL107=$H107,"Part-Time",IF(AL107=$I107,"Full-Time","Casual"))))</f>
        <v/>
      </c>
      <c r="AP107" s="16" t="str">
        <f aca="false">IF(AH107=0,"",IF(AM107="","",IF(AM107=$H107,"Part-Time",IF(AM107=$I107,"Full-Time","Casual"))))</f>
        <v/>
      </c>
      <c r="AQ107" s="16" t="str">
        <f aca="false">IF(AH107=0,"",IF(AJ107=0,IF(OR(ISNUMBER(SEARCH("full",$C107)),UPPER(TRIM($C107))="FT",UPPER(TRIM($C107))="FTE"),"FT",IF(AND(OR(ISNUMBER(SEARCH("part",$C107)),UPPER(TRIM($C107))="PT",UPPER(TRIM($C107))="PTE"),OR($P107="",N($P107)&gt;=PT_MinHours)),"PT","None")),IF(OR(ISNUMBER(SEARCH("full",AN107)),UPPER(TRIM(AN107))="FT",UPPER(TRIM(AN107))="FTE"),"FT",IF(AND(OR(ISNUMBER(SEARCH("part",AN107)),UPPER(TRIM(AN107))="PT",UPPER(TRIM(AN107))="PTE"),OR($P107="",N($P107)&gt;=PT_MinHours)),"PT","None"))))</f>
        <v/>
      </c>
      <c r="AR107" s="16" t="str">
        <f aca="false">IF(AH107=0,"",IF(AJ107&lt;2,"",IF(OR(ISNUMBER(SEARCH("full",AO107)),UPPER(TRIM(AO107))="FT",UPPER(TRIM(AO107))="FTE"),"FT",IF(AND(OR(ISNUMBER(SEARCH("part",AO107)),UPPER(TRIM(AO107))="PT",UPPER(TRIM(AO107))="PTE"),OR($P107="",N($P107)&gt;=PT_MinHours)),"PT","None"))))</f>
        <v/>
      </c>
      <c r="AS107" s="16" t="str">
        <f aca="false">IF(AH107=0,"",IF(AJ107&lt;3,"",IF(OR(ISNUMBER(SEARCH("full",AP107)),UPPER(TRIM(AP107))="FT",UPPER(TRIM(AP107))="FTE"),"FT",IF(AND(OR(ISNUMBER(SEARCH("part",AP107)),UPPER(TRIM(AP107))="PT",UPPER(TRIM(AP107))="PTE"),OR($P107="",N($P107)&gt;=PT_MinHours)),"PT","None"))))</f>
        <v/>
      </c>
      <c r="AT107" s="16" t="str">
        <f aca="false">IF(AH107=0,"",IF(AND(AJ107&gt;=3,AM107&lt;=AsOfDate),AS107,IF(AND(AJ107&gt;=2,AL107&lt;=AsOfDate),AR107,AQ107)))</f>
        <v/>
      </c>
      <c r="AU107" s="16" t="str">
        <f aca="false">IF(AH107=0,"",IF(AsOfDate&lt;AI107,-1,12*(YEAR(AsOfDate)-YEAR(AI107))+MONTH(AsOfDate)-MONTH(AI107)-IF(DAY(AsOfDate)&lt;MIN(DAY(AI107),DAY(EOMONTH(AsOfDate,0))),1,0)))</f>
        <v/>
      </c>
      <c r="AV107" s="16" t="str">
        <f aca="false">IF(AH107=0,"",IF(OR(AJ107&lt;2,AL107&gt;AsOfDate),AU107,IF((AL107-1)&lt;AI107,-1,12*(YEAR((AL107-1))-YEAR(AI107))+MONTH((AL107-1))-MONTH(AI107)-IF(DAY((AL107-1))&lt;MIN(DAY(AI107),DAY(EOMONTH((AL107-1),0))),1,0))))</f>
        <v/>
      </c>
      <c r="AW107" s="16" t="str">
        <f aca="false">IF(AH107=0,"",IF(OR(AJ107&lt;3,AM107&gt;AsOfDate),AU107,IF((AM107-1)&lt;AI107,-1,12*(YEAR((AM107-1))-YEAR(AI107))+MONTH((AM107-1))-MONTH(AI107)-IF(DAY((AM107-1))&lt;MIN(DAY(AI107),DAY(EOMONTH((AM107-1),0))),1,0))))</f>
        <v/>
      </c>
      <c r="AX107" s="16" t="str">
        <f aca="false">IF(AH107=0,"",IF(PFYDate&lt;AI107,-1,12*(YEAR(PFYDate)-YEAR(AI107))+MONTH(PFYDate)-MONTH(AI107)-IF(DAY(PFYDate)&lt;MIN(DAY(AI107),DAY(EOMONTH(PFYDate,0))),1,0)))</f>
        <v/>
      </c>
      <c r="AY107" s="16" t="str">
        <f aca="false">IF(AH107=0,"",IF(OR(AJ107&lt;2,AL107&gt;PFYDate),AX107,IF((AL107-1)&lt;AI107,-1,12*(YEAR((AL107-1))-YEAR(AI107))+MONTH((AL107-1))-MONTH(AI107)-IF(DAY((AL107-1))&lt;MIN(DAY(AI107),DAY(EOMONTH((AL107-1),0))),1,0))))</f>
        <v/>
      </c>
      <c r="AZ107" s="16" t="str">
        <f aca="false">IF(AH107=0,"",IF(OR(AJ107&lt;3,AM107&gt;PFYDate),AX107,IF((AM107-1)&lt;AI107,-1,12*(YEAR((AM107-1))-YEAR(AI107))+MONTH((AM107-1))-MONTH(AI107)-IF(DAY((AM107-1))&lt;MIN(DAY(AI107),DAY(EOMONTH((AM107-1),0))),1,0))))</f>
        <v/>
      </c>
      <c r="BA107" s="16" t="str">
        <f aca="false">IF(AH107=0,"",IF(AQ107="FT",IF(AV107&lt;FT_First,0,IF(AV107&lt;FT_Y5,1+INT((AV107-FT_First)/FT_Int1),FT_PreY5+FT_PerYear*INT((AV107-FT_Y5)/12)+FT_AnnivDays+INT(MOD(AV107-FT_Y5,12)/FT_Int2)-IF(EDATE(AI107,FT_Y5)&lt;PolicyDate,FT_AnnivDays-1,0))),IF(AQ107="PT",IF(AV107&lt;PT_First,0,1+INT((AV107-PT_First)/PT_Int)),0))+IF(AND(AJ107&gt;=2,AL107&lt;=AsOfDate),IF(AR107="FT",IF(AW107&lt;FT_First,0,IF(AW107&lt;FT_Y5,1+INT((AW107-FT_First)/FT_Int1),FT_PreY5+FT_PerYear*INT((AW107-FT_Y5)/12)+FT_AnnivDays+INT(MOD(AW107-FT_Y5,12)/FT_Int2)-IF(EDATE(AI107,FT_Y5)&lt;PolicyDate,FT_AnnivDays-1,0))),IF(AR107="PT",IF(AW107&lt;PT_First,0,1+INT((AW107-PT_First)/PT_Int)),0))-IF(AR107="FT",IF(AV107&lt;FT_First,0,IF(AV107&lt;FT_Y5,1+INT((AV107-FT_First)/FT_Int1),FT_PreY5+FT_PerYear*INT((AV107-FT_Y5)/12)+FT_AnnivDays+INT(MOD(AV107-FT_Y5,12)/FT_Int2)-IF(EDATE(AI107,FT_Y5)&lt;PolicyDate,FT_AnnivDays-1,0))),IF(AR107="PT",IF(AV107&lt;PT_First,0,1+INT((AV107-PT_First)/PT_Int)),0)),0)+IF(AND(AJ107&gt;=3,AM107&lt;=AsOfDate),IF(AS107="FT",IF(AU107&lt;FT_First,0,IF(AU107&lt;FT_Y5,1+INT((AU107-FT_First)/FT_Int1),FT_PreY5+FT_PerYear*INT((AU107-FT_Y5)/12)+FT_AnnivDays+INT(MOD(AU107-FT_Y5,12)/FT_Int2)-IF(EDATE(AI107,FT_Y5)&lt;PolicyDate,FT_AnnivDays-1,0))),IF(AS107="PT",IF(AU107&lt;PT_First,0,1+INT((AU107-PT_First)/PT_Int)),0))-IF(AS107="FT",IF(AW107&lt;FT_First,0,IF(AW107&lt;FT_Y5,1+INT((AW107-FT_First)/FT_Int1),FT_PreY5+FT_PerYear*INT((AW107-FT_Y5)/12)+FT_AnnivDays+INT(MOD(AW107-FT_Y5,12)/FT_Int2)-IF(EDATE(AI107,FT_Y5)&lt;PolicyDate,FT_AnnivDays-1,0))),IF(AS107="PT",IF(AW107&lt;PT_First,0,1+INT((AW107-PT_First)/PT_Int)),0)),0))</f>
        <v/>
      </c>
      <c r="BB107" s="16" t="str">
        <f aca="false">IF(AH107=0,"",IF(AQ107="FT",IF(AY107&lt;FT_First,0,IF(AY107&lt;FT_Y5,1+INT((AY107-FT_First)/FT_Int1),FT_PreY5+FT_PerYear*INT((AY107-FT_Y5)/12)+FT_AnnivDays+INT(MOD(AY107-FT_Y5,12)/FT_Int2)-IF(EDATE(AI107,FT_Y5)&lt;PolicyDate,FT_AnnivDays-1,0))),IF(AQ107="PT",IF(AY107&lt;PT_First,0,1+INT((AY107-PT_First)/PT_Int)),0))+IF(AND(AJ107&gt;=2,AL107&lt;=PFYDate),IF(AR107="FT",IF(AZ107&lt;FT_First,0,IF(AZ107&lt;FT_Y5,1+INT((AZ107-FT_First)/FT_Int1),FT_PreY5+FT_PerYear*INT((AZ107-FT_Y5)/12)+FT_AnnivDays+INT(MOD(AZ107-FT_Y5,12)/FT_Int2)-IF(EDATE(AI107,FT_Y5)&lt;PolicyDate,FT_AnnivDays-1,0))),IF(AR107="PT",IF(AZ107&lt;PT_First,0,1+INT((AZ107-PT_First)/PT_Int)),0))-IF(AR107="FT",IF(AY107&lt;FT_First,0,IF(AY107&lt;FT_Y5,1+INT((AY107-FT_First)/FT_Int1),FT_PreY5+FT_PerYear*INT((AY107-FT_Y5)/12)+FT_AnnivDays+INT(MOD(AY107-FT_Y5,12)/FT_Int2)-IF(EDATE(AI107,FT_Y5)&lt;PolicyDate,FT_AnnivDays-1,0))),IF(AR107="PT",IF(AY107&lt;PT_First,0,1+INT((AY107-PT_First)/PT_Int)),0)),0)+IF(AND(AJ107&gt;=3,AM107&lt;=PFYDate),IF(AS107="FT",IF(AX107&lt;FT_First,0,IF(AX107&lt;FT_Y5,1+INT((AX107-FT_First)/FT_Int1),FT_PreY5+FT_PerYear*INT((AX107-FT_Y5)/12)+FT_AnnivDays+INT(MOD(AX107-FT_Y5,12)/FT_Int2)-IF(EDATE(AI107,FT_Y5)&lt;PolicyDate,FT_AnnivDays-1,0))),IF(AS107="PT",IF(AX107&lt;PT_First,0,1+INT((AX107-PT_First)/PT_Int)),0))-IF(AS107="FT",IF(AZ107&lt;FT_First,0,IF(AZ107&lt;FT_Y5,1+INT((AZ107-FT_First)/FT_Int1),FT_PreY5+FT_PerYear*INT((AZ107-FT_Y5)/12)+FT_AnnivDays+INT(MOD(AZ107-FT_Y5,12)/FT_Int2)-IF(EDATE(AI107,FT_Y5)&lt;PolicyDate,FT_AnnivDays-1,0))),IF(AS107="PT",IF(AZ107&lt;PT_First,0,1+INT((AZ107-PT_First)/PT_Int)),0)),0))</f>
        <v/>
      </c>
      <c r="BC107" s="16" t="str">
        <f aca="false">IF(AH107=0,"",IF(AT107="FT",IF(AU107&lt;FT_First,FT_First,IF(AU107&lt;FT_Y5,MIN(FT_Y5,FT_First+FT_Int1*(INT((AU107-FT_First)/FT_Int1)+1)),FT_Y5+12*INT((AU107-FT_Y5)/12)+FT_Int2*(INT(MOD(AU107-FT_Y5,12)/FT_Int2)+1))),IF(AT107="PT",IF(AU107&lt;PT_First,PT_First,PT_First+PT_Int*(INT((AU107-PT_First)/PT_Int)+1)),"")))</f>
        <v/>
      </c>
      <c r="BD107" s="16" t="str">
        <f aca="false">IF(AH107=0,"",IF(NOT(LH_Ready),0,COUNTIFS(INDEX(LH_Data,0,LH_ColFirst),$A107,INDEX(LH_Data,0,LH_ColSur),$B107,INDEX(LH_Data,0,LH_ColCat),BonusCat)))</f>
        <v/>
      </c>
      <c r="BE107" s="16" t="str">
        <f aca="false">IF(AH107=0,"",IF(OR(NOT(LH_Ready),BD107=0),0,SUMPRODUCT(MAX((INDEX(LH_Data,0,LH_ColFirst)=$A107)*(INDEX(LH_Data,0,LH_ColSur)=$B107)*(INDEX(LH_Data,0,LH_ColCat)=BonusCat)*ROW(LH_Data)))))</f>
        <v/>
      </c>
      <c r="BF107" s="16" t="str">
        <f aca="false">IF(AH107=0,"",IF(EOMONTH(AsOfDate,-1)&lt;AI107,-1,12*(YEAR(EOMONTH(AsOfDate,-1))-YEAR(AI107))+MONTH(EOMONTH(AsOfDate,-1))-MONTH(AI107)-IF(DAY(EOMONTH(AsOfDate,-1))&lt;MIN(DAY(AI107),DAY(EOMONTH(EOMONTH(AsOfDate,-1),0))),1,0)))</f>
        <v/>
      </c>
      <c r="BG107" s="16" t="str">
        <f aca="false">IF(AH107=0,"",IF(OR(AJ107&lt;2,AL107&gt;EOMONTH(AsOfDate,-1)),BF107,IF((AL107-1)&lt;AI107,-1,12*(YEAR((AL107-1))-YEAR(AI107))+MONTH((AL107-1))-MONTH(AI107)-IF(DAY((AL107-1))&lt;MIN(DAY(AI107),DAY(EOMONTH((AL107-1),0))),1,0))))</f>
        <v/>
      </c>
      <c r="BH107" s="16" t="str">
        <f aca="false">IF(AH107=0,"",IF(OR(AJ107&lt;3,AM107&gt;EOMONTH(AsOfDate,-1)),BF107,IF((AM107-1)&lt;AI107,-1,12*(YEAR((AM107-1))-YEAR(AI107))+MONTH((AM107-1))-MONTH(AI107)-IF(DAY((AM107-1))&lt;MIN(DAY(AI107),DAY(EOMONTH((AM107-1),0))),1,0))))</f>
        <v/>
      </c>
      <c r="BI107" s="16" t="str">
        <f aca="false">IF(AH107=0,"",IF(AQ107="FT",IF(BG107&lt;FT_First,0,IF(BG107&lt;FT_Y5,1+INT((BG107-FT_First)/FT_Int1),FT_PreY5+FT_PerYear*INT((BG107-FT_Y5)/12)+FT_AnnivDays+INT(MOD(BG107-FT_Y5,12)/FT_Int2)-IF(EDATE(AI107,FT_Y5)&lt;PolicyDate,FT_AnnivDays-1,0))),IF(AQ107="PT",IF(BG107&lt;PT_First,0,1+INT((BG107-PT_First)/PT_Int)),0))+IF(AND(AJ107&gt;=2,AL107&lt;=EOMONTH(AsOfDate,-1)),IF(AR107="FT",IF(BH107&lt;FT_First,0,IF(BH107&lt;FT_Y5,1+INT((BH107-FT_First)/FT_Int1),FT_PreY5+FT_PerYear*INT((BH107-FT_Y5)/12)+FT_AnnivDays+INT(MOD(BH107-FT_Y5,12)/FT_Int2)-IF(EDATE(AI107,FT_Y5)&lt;PolicyDate,FT_AnnivDays-1,0))),IF(AR107="PT",IF(BH107&lt;PT_First,0,1+INT((BH107-PT_First)/PT_Int)),0))-IF(AR107="FT",IF(BG107&lt;FT_First,0,IF(BG107&lt;FT_Y5,1+INT((BG107-FT_First)/FT_Int1),FT_PreY5+FT_PerYear*INT((BG107-FT_Y5)/12)+FT_AnnivDays+INT(MOD(BG107-FT_Y5,12)/FT_Int2)-IF(EDATE(AI107,FT_Y5)&lt;PolicyDate,FT_AnnivDays-1,0))),IF(AR107="PT",IF(BG107&lt;PT_First,0,1+INT((BG107-PT_First)/PT_Int)),0)),0)+IF(AND(AJ107&gt;=3,AM107&lt;=EOMONTH(AsOfDate,-1)),IF(AS107="FT",IF(BF107&lt;FT_First,0,IF(BF107&lt;FT_Y5,1+INT((BF107-FT_First)/FT_Int1),FT_PreY5+FT_PerYear*INT((BF107-FT_Y5)/12)+FT_AnnivDays+INT(MOD(BF107-FT_Y5,12)/FT_Int2)-IF(EDATE(AI107,FT_Y5)&lt;PolicyDate,FT_AnnivDays-1,0))),IF(AS107="PT",IF(BF107&lt;PT_First,0,1+INT((BF107-PT_First)/PT_Int)),0))-IF(AS107="FT",IF(BH107&lt;FT_First,0,IF(BH107&lt;FT_Y5,1+INT((BH107-FT_First)/FT_Int1),FT_PreY5+FT_PerYear*INT((BH107-FT_Y5)/12)+FT_AnnivDays+INT(MOD(BH107-FT_Y5,12)/FT_Int2)-IF(EDATE(AI107,FT_Y5)&lt;PolicyDate,FT_AnnivDays-1,0))),IF(AS107="PT",IF(BH107&lt;PT_First,0,1+INT((BH107-PT_First)/PT_Int)),0)),0))</f>
        <v/>
      </c>
      <c r="BJ107" s="16" t="str">
        <f aca="false">IF(AH107=0,"",IF(AT107="FT",IF(AU107&lt;FT_First,"",IF(AU107&lt;FT_Y5,FT_First+FT_Int1*INT((AU107-FT_First)/FT_Int1),FT_Y5+FT_Int2*INT((AU107-FT_Y5)/FT_Int2))),IF(AT107="PT",IF(AU107&lt;PT_First,"",PT_First+PT_Int*INT((AU107-PT_First)/PT_Int)),"")))</f>
        <v/>
      </c>
      <c r="BK107" s="16" t="str">
        <f aca="false">IF(AH107=0,"",IF((SchemeStart-1)&lt;AI107,-1,12*(YEAR((SchemeStart-1))-YEAR(AI107))+MONTH((SchemeStart-1))-MONTH(AI107)-IF(DAY((SchemeStart-1))&lt;MIN(DAY(AI107),DAY(EOMONTH((SchemeStart-1),0))),1,0)))</f>
        <v/>
      </c>
      <c r="BL107" s="16" t="str">
        <f aca="false">IF(AH107=0,"",IF(OR(AJ107&lt;2,AL107&gt;(SchemeStart-1)),BK107,IF((AL107-1)&lt;AI107,-1,12*(YEAR((AL107-1))-YEAR(AI107))+MONTH((AL107-1))-MONTH(AI107)-IF(DAY((AL107-1))&lt;MIN(DAY(AI107),DAY(EOMONTH((AL107-1),0))),1,0))))</f>
        <v/>
      </c>
      <c r="BM107" s="16" t="str">
        <f aca="false">IF(AH107=0,"",IF(OR(AJ107&lt;3,AM107&gt;(SchemeStart-1)),BK107,IF((AM107-1)&lt;AI107,-1,12*(YEAR((AM107-1))-YEAR(AI107))+MONTH((AM107-1))-MONTH(AI107)-IF(DAY((AM107-1))&lt;MIN(DAY(AI107),DAY(EOMONTH((AM107-1),0))),1,0))))</f>
        <v/>
      </c>
      <c r="BN107" s="16" t="str">
        <f aca="false">IF(AH107=0,"",IF(AQ107="FT",IF(BL107&lt;FT_First,0,IF(BL107&lt;FT_Y5,1+INT((BL107-FT_First)/FT_Int1),FT_PreY5+FT_PerYear*INT((BL107-FT_Y5)/12)+FT_AnnivDays+INT(MOD(BL107-FT_Y5,12)/FT_Int2)-IF(EDATE(AI107,FT_Y5)&lt;PolicyDate,FT_AnnivDays-1,0))),IF(AQ107="PT",IF(BL107&lt;PT_First,0,1+INT((BL107-PT_First)/PT_Int)),0))+IF(AND(AJ107&gt;=2,AL107&lt;=(SchemeStart-1)),IF(AR107="FT",IF(BM107&lt;FT_First,0,IF(BM107&lt;FT_Y5,1+INT((BM107-FT_First)/FT_Int1),FT_PreY5+FT_PerYear*INT((BM107-FT_Y5)/12)+FT_AnnivDays+INT(MOD(BM107-FT_Y5,12)/FT_Int2)-IF(EDATE(AI107,FT_Y5)&lt;PolicyDate,FT_AnnivDays-1,0))),IF(AR107="PT",IF(BM107&lt;PT_First,0,1+INT((BM107-PT_First)/PT_Int)),0))-IF(AR107="FT",IF(BL107&lt;FT_First,0,IF(BL107&lt;FT_Y5,1+INT((BL107-FT_First)/FT_Int1),FT_PreY5+FT_PerYear*INT((BL107-FT_Y5)/12)+FT_AnnivDays+INT(MOD(BL107-FT_Y5,12)/FT_Int2)-IF(EDATE(AI107,FT_Y5)&lt;PolicyDate,FT_AnnivDays-1,0))),IF(AR107="PT",IF(BL107&lt;PT_First,0,1+INT((BL107-PT_First)/PT_Int)),0)),0)+IF(AND(AJ107&gt;=3,AM107&lt;=(SchemeStart-1)),IF(AS107="FT",IF(BK107&lt;FT_First,0,IF(BK107&lt;FT_Y5,1+INT((BK107-FT_First)/FT_Int1),FT_PreY5+FT_PerYear*INT((BK107-FT_Y5)/12)+FT_AnnivDays+INT(MOD(BK107-FT_Y5,12)/FT_Int2)-IF(EDATE(AI107,FT_Y5)&lt;PolicyDate,FT_AnnivDays-1,0))),IF(AS107="PT",IF(BK107&lt;PT_First,0,1+INT((BK107-PT_First)/PT_Int)),0))-IF(AS107="FT",IF(BM107&lt;FT_First,0,IF(BM107&lt;FT_Y5,1+INT((BM107-FT_First)/FT_Int1),FT_PreY5+FT_PerYear*INT((BM107-FT_Y5)/12)+FT_AnnivDays+INT(MOD(BM107-FT_Y5,12)/FT_Int2)-IF(EDATE(AI107,FT_Y5)&lt;PolicyDate,FT_AnnivDays-1,0))),IF(AS107="PT",IF(BM107&lt;PT_First,0,1+INT((BM107-PT_First)/PT_Int)),0)),0))</f>
        <v/>
      </c>
      <c r="BO107" s="0" t="str">
        <f aca="false">IF(LEN($A107&amp;$B107)=0,"",$A107&amp;" "&amp;$B107)</f>
        <v/>
      </c>
    </row>
    <row r="108" customFormat="false" ht="15" hidden="false" customHeight="false" outlineLevel="0" collapsed="false">
      <c r="A108" s="12"/>
      <c r="B108" s="12"/>
      <c r="C108" s="12"/>
      <c r="D108" s="13"/>
      <c r="E108" s="14" t="str">
        <f aca="false">IF(OR(AH108=0,$D108=""),"",DATE(YEAR(AsOfDate)+IF(DATE(YEAR(AsOfDate),MONTH($D108),DAY($D108))&lt;=AsOfDate,1,0),MONTH($D108),DAY($D108)))</f>
        <v/>
      </c>
      <c r="F108" s="13"/>
      <c r="G108" s="13"/>
      <c r="H108" s="13"/>
      <c r="I108" s="13"/>
      <c r="J108" s="13"/>
      <c r="K108" s="14" t="str">
        <f aca="false">IF(AH108=0,"",DATE(YEAR(AsOfDate)+IF(DATE(YEAR(AsOfDate),MONTH(AI108),DAY(AI108))&lt;=AsOfDate,1,0),MONTH(AI108),DAY(AI108)))</f>
        <v/>
      </c>
      <c r="L108" s="15" t="str">
        <f aca="false">IF(AH108=0,"",ROUND((AsOfDate-AI108)/365.25,1))</f>
        <v/>
      </c>
      <c r="M108" s="16" t="str">
        <f aca="false">IF(AH108=0,"",IF(AsOfDate&lt;AI108,"-",DATEDIF(AI108,AsOfDate,"y")&amp;"y "&amp;DATEDIF(AI108,AsOfDate,"ym")&amp;"m "&amp;DATEDIF(AI108,AsOfDate,"md")&amp;"d"))</f>
        <v/>
      </c>
      <c r="N108" s="17" t="str">
        <f aca="false">IF(AH108=0,"",O108*HoursPerDay)</f>
        <v/>
      </c>
      <c r="O108" s="17" t="str">
        <f aca="false">IF(AH108=0,"",MAX(0,BA108-BN108))</f>
        <v/>
      </c>
      <c r="P108" s="18"/>
      <c r="Q108" s="16" t="str">
        <f aca="false">IF(AH108=0,"",IF(AJ108&lt;2,"",AN108&amp;" to "&amp;AO108&amp;" on "&amp;TEXT(AL108,"dd/mm/yyyy")&amp;IF(AL108&gt;AsOfDate," (future)",IF(AQ108=AR108,"",IF(AR108="None"," - STOPPED accruing",IF(AQ108="None"," - commencement for Bonus Leave"," - pathway changed"))))&amp;IF(AJ108&lt;3,"","; "&amp;AO108&amp;" to "&amp;AP108&amp;" on "&amp;TEXT(AM108,"dd/mm/yyyy")&amp;IF(AM108&gt;AsOfDate," (future)",IF(AR108=AS108,"",IF(AS108="None"," - STOPPED accruing",IF(AR108="None"," - commencement for Bonus Leave"," - pathway changed")))))))</f>
        <v/>
      </c>
      <c r="R108" s="16" t="str">
        <f aca="false">IF(AH108=0,"",IF(AT108="None",IF(O108&gt;0,"No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IF(AH108=0,"",IF(AT108="None","",EDATE(AI108,BC108)))</f>
        <v/>
      </c>
      <c r="T108" s="17" t="str">
        <f aca="false">IF(AH108=0,"",IF(NOT(LH_Ready),"",IF(AI108&gt;PFYDate,0,IF(LH_ColPeriod=0,W108-U108+V108,SUMIFS(INDEX(LH_Data,0,LH_ColAcc),INDEX(LH_Data,0,LH_ColFirst),$A108,INDEX(LH_Data,0,LH_ColSur),$B108,INDEX(LH_Data,0,LH_ColCat),BonusCat,INDEX(LH_Data,0,LH_ColPeriod),LH_OpenLabel)*UnitFactor))))</f>
        <v/>
      </c>
      <c r="U108" s="17" t="str">
        <f aca="false">IF(AH108=0,"",IF(NOT(LH_Ready),"",SUMIFS(INDEX(LH_Data,0,LH_ColAcc),INDEX(LH_Data,0,LH_ColFirst),$A108,INDEX(LH_Data,0,LH_ColSur),$B108,INDEX(LH_Data,0,LH_ColCat),BonusCat,INDEX(LH_Data,0,LH_ColStart),"&gt;="&amp;AI108)*UnitFactor))</f>
        <v/>
      </c>
      <c r="V108" s="17" t="str">
        <f aca="false">IF(AH108=0,"",IF(NOT(LH_Ready),"",SUMIFS(INDEX(LH_Data,0,LH_ColTaken),INDEX(LH_Data,0,LH_ColFirst),$A108,INDEX(LH_Data,0,LH_ColSur),$B108,INDEX(LH_Data,0,LH_ColCat),BonusCat,INDEX(LH_Data,0,LH_ColStart),"&gt;="&amp;AI108)*UnitFactor))</f>
        <v/>
      </c>
      <c r="W108" s="17" t="str">
        <f aca="false">IF(AH108=0,"",IF(NOT(LH_Ready),"",IF(BE108=0,0,INDEX(INDEX(LH_Data,0,LH_ColClose),BE108-1)*UnitFactor)))</f>
        <v/>
      </c>
      <c r="X108" s="17" t="str">
        <f aca="false">IF(AH108=0,"",(MAX(0,BA108-BN108)-MAX(0,BB108-BN108))*HoursPerDay)</f>
        <v/>
      </c>
      <c r="Y108" s="17" t="str">
        <f aca="false">IF(AH108=0,"",IF(NOT(LH_Ready),"",IF(BD108=0,N108,IF(PFYDate&lt;$F108,N108-N(T108)-N(U108),X108-N(U108)))))</f>
        <v/>
      </c>
      <c r="Z108" s="16" t="str">
        <f aca="false">IF(OR(AH108=0,Y108=""),"",IF(Y108&gt;0,"Yes","No"))</f>
        <v/>
      </c>
      <c r="AA108" s="16" t="str">
        <f aca="false">IF(AH108=0,IF(LEN($A108&amp;$B108)=0,"","FIX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month")&amp;IF(BD108=0,";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EH)",""),IF(AT108="None",R108,"Not yet - first day on "&amp;TEXT(S108,"dd/mm/yyyy")))))))))</f>
        <v/>
      </c>
      <c r="AB108" s="17" t="str">
        <f aca="false">IF(OR(AH108=0,T108=""),"",MAX(0,BB108-BN108)*HoursPerDay-T108)</f>
        <v/>
      </c>
      <c r="AC108" s="16" t="str">
        <f aca="false">IF(AH108=0,"",BD108)</f>
        <v/>
      </c>
      <c r="AD108" s="16" t="str">
        <f aca="false">IF(AH108=0,"",TRIM(IF(OR(ISTEXT($F108),ISTEXT($H108),ISTEXT($I108),ISTEXT($G108),ISTEXT($J108),ISTEXT($D108)),"A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J108&gt;=1,IF(AJ108&gt;=3,AP108,IF(AJ108=2,AO108,AN108))&lt;&gt;IF($C108="","",IF(OR(ISNUMBER(SEARCH("full",$C108)),UPPER(TRIM($C108))="FT",UPPER(TRIM($C108))="FTE"),"Full-Time",IF(OR(ISNUMBER(SEARCH("part",$C108)),UPPER(TRIM($C108))="PT",UPPER(TRIM($C108))="PTE"),"Part-Time",IF(OR(ISNUMBER(SEARCH("cas",$C108)),UPPER(TRIM($C108))="CAS"),"Casual","Unknown"))))),"EmploymentType does not match latest start date ("&amp;IF(AJ108&gt;=3,AP108,IF(AJ108=2,AO108,AN108))&amp;"). ","")&amp;IF(AND(AJ108&gt;=1,AK108&lt;&gt;$F108),"Earliest type date should equal StartDate. ","")&amp;IF(AND(AJ108&gt;=2,AK108=AL108),"Two types start on the same date. ","")&amp;IF(AND(OR(ISNUMBER(SEARCH("part",$C108)),UPPER(TRIM($C108))="PT",UPPER(TRIM($C108))="PTE"),$P108=""),"Part-time: enter PT Hrs/Week (blank = 24+). ","")))</f>
        <v/>
      </c>
      <c r="AE108" s="17" t="str">
        <f aca="false">IF(AH108=0,"",O108-MAX(0,BI108-BN108))</f>
        <v/>
      </c>
      <c r="AF108" s="14" t="str">
        <f aca="false">IF(OR(AH108=0,AE108="",N(AE108)=0,BJ108=""),"",EDATE(AI108,BJ108))</f>
        <v/>
      </c>
      <c r="AG108" s="12"/>
      <c r="AH108" s="16" t="n">
        <f aca="false">IF(OR(LEN($A108&amp;$B108)=0,$F108=""),0,1)</f>
        <v>0</v>
      </c>
      <c r="AI108" s="14" t="str">
        <f aca="false">IF(AH108=0,"",IF($J108&lt;&gt;"",$J108,IF(OR(CasualCounts="Yes",COUNT($G108:$I108)=0,COUNT($H108:$I108)=0),$F108,MIN($H108:$I108))))</f>
        <v/>
      </c>
      <c r="AJ108" s="16" t="str">
        <f aca="false">IF(AH108=0,"",COUNT($G108:$I108))</f>
        <v/>
      </c>
      <c r="AK108" s="14" t="str">
        <f aca="false">IF(AH108=0,"",IFERROR(SMALL($G108:$I108,1),""))</f>
        <v/>
      </c>
      <c r="AL108" s="14" t="str">
        <f aca="false">IF(AH108=0,"",IFERROR(SMALL($G108:$I108,2),""))</f>
        <v/>
      </c>
      <c r="AM108" s="14" t="str">
        <f aca="false">IF(AH108=0,"",IFERROR(SMALL($G108:$I108,3),""))</f>
        <v/>
      </c>
      <c r="AN108" s="16" t="str">
        <f aca="false">IF(AH108=0,"",IF(AK108="","",IF(AK108=$H108,"Part-Time",IF(AK108=$I108,"Full-Time","Casual"))))</f>
        <v/>
      </c>
      <c r="AO108" s="16" t="str">
        <f aca="false">IF(AH108=0,"",IF(AL108="","",IF(AL108=$H108,"Part-Time",IF(AL108=$I108,"Full-Time","Casual"))))</f>
        <v/>
      </c>
      <c r="AP108" s="16" t="str">
        <f aca="false">IF(AH108=0,"",IF(AM108="","",IF(AM108=$H108,"Part-Time",IF(AM108=$I108,"Full-Time","Casual"))))</f>
        <v/>
      </c>
      <c r="AQ108" s="16" t="str">
        <f aca="false">IF(AH108=0,"",IF(AJ108=0,IF(OR(ISNUMBER(SEARCH("full",$C108)),UPPER(TRIM($C108))="FT",UPPER(TRIM($C108))="FTE"),"FT",IF(AND(OR(ISNUMBER(SEARCH("part",$C108)),UPPER(TRIM($C108))="PT",UPPER(TRIM($C108))="PTE"),OR($P108="",N($P108)&gt;=PT_MinHours)),"PT","None")),IF(OR(ISNUMBER(SEARCH("full",AN108)),UPPER(TRIM(AN108))="FT",UPPER(TRIM(AN108))="FTE"),"FT",IF(AND(OR(ISNUMBER(SEARCH("part",AN108)),UPPER(TRIM(AN108))="PT",UPPER(TRIM(AN108))="PTE"),OR($P108="",N($P108)&gt;=PT_MinHours)),"PT","None"))))</f>
        <v/>
      </c>
      <c r="AR108" s="16" t="str">
        <f aca="false">IF(AH108=0,"",IF(AJ108&lt;2,"",IF(OR(ISNUMBER(SEARCH("full",AO108)),UPPER(TRIM(AO108))="FT",UPPER(TRIM(AO108))="FTE"),"FT",IF(AND(OR(ISNUMBER(SEARCH("part",AO108)),UPPER(TRIM(AO108))="PT",UPPER(TRIM(AO108))="PTE"),OR($P108="",N($P108)&gt;=PT_MinHours)),"PT","None"))))</f>
        <v/>
      </c>
      <c r="AS108" s="16" t="str">
        <f aca="false">IF(AH108=0,"",IF(AJ108&lt;3,"",IF(OR(ISNUMBER(SEARCH("full",AP108)),UPPER(TRIM(AP108))="FT",UPPER(TRIM(AP108))="FTE"),"FT",IF(AND(OR(ISNUMBER(SEARCH("part",AP108)),UPPER(TRIM(AP108))="PT",UPPER(TRIM(AP108))="PTE"),OR($P108="",N($P108)&gt;=PT_MinHours)),"PT","None"))))</f>
        <v/>
      </c>
      <c r="AT108" s="16" t="str">
        <f aca="false">IF(AH108=0,"",IF(AND(AJ108&gt;=3,AM108&lt;=AsOfDate),AS108,IF(AND(AJ108&gt;=2,AL108&lt;=AsOfDate),AR108,AQ108)))</f>
        <v/>
      </c>
      <c r="AU108" s="16" t="str">
        <f aca="false">IF(AH108=0,"",IF(AsOfDate&lt;AI108,-1,12*(YEAR(AsOfDate)-YEAR(AI108))+MONTH(AsOfDate)-MONTH(AI108)-IF(DAY(AsOfDate)&lt;MIN(DAY(AI108),DAY(EOMONTH(AsOfDate,0))),1,0)))</f>
        <v/>
      </c>
      <c r="AV108" s="16" t="str">
        <f aca="false">IF(AH108=0,"",IF(OR(AJ108&lt;2,AL108&gt;AsOfDate),AU108,IF((AL108-1)&lt;AI108,-1,12*(YEAR((AL108-1))-YEAR(AI108))+MONTH((AL108-1))-MONTH(AI108)-IF(DAY((AL108-1))&lt;MIN(DAY(AI108),DAY(EOMONTH((AL108-1),0))),1,0))))</f>
        <v/>
      </c>
      <c r="AW108" s="16" t="str">
        <f aca="false">IF(AH108=0,"",IF(OR(AJ108&lt;3,AM108&gt;AsOfDate),AU108,IF((AM108-1)&lt;AI108,-1,12*(YEAR((AM108-1))-YEAR(AI108))+MONTH((AM108-1))-MONTH(AI108)-IF(DAY((AM108-1))&lt;MIN(DAY(AI108),DAY(EOMONTH((AM108-1),0))),1,0))))</f>
        <v/>
      </c>
      <c r="AX108" s="16" t="str">
        <f aca="false">IF(AH108=0,"",IF(PFYDate&lt;AI108,-1,12*(YEAR(PFYDate)-YEAR(AI108))+MONTH(PFYDate)-MONTH(AI108)-IF(DAY(PFYDate)&lt;MIN(DAY(AI108),DAY(EOMONTH(PFYDate,0))),1,0)))</f>
        <v/>
      </c>
      <c r="AY108" s="16" t="str">
        <f aca="false">IF(AH108=0,"",IF(OR(AJ108&lt;2,AL108&gt;PFYDate),AX108,IF((AL108-1)&lt;AI108,-1,12*(YEAR((AL108-1))-YEAR(AI108))+MONTH((AL108-1))-MONTH(AI108)-IF(DAY((AL108-1))&lt;MIN(DAY(AI108),DAY(EOMONTH((AL108-1),0))),1,0))))</f>
        <v/>
      </c>
      <c r="AZ108" s="16" t="str">
        <f aca="false">IF(AH108=0,"",IF(OR(AJ108&lt;3,AM108&gt;PFYDate),AX108,IF((AM108-1)&lt;AI108,-1,12*(YEAR((AM108-1))-YEAR(AI108))+MONTH((AM108-1))-MONTH(AI108)-IF(DAY((AM108-1))&lt;MIN(DAY(AI108),DAY(EOMONTH((AM108-1),0))),1,0))))</f>
        <v/>
      </c>
      <c r="BA108" s="16" t="str">
        <f aca="false">IF(AH108=0,"",IF(AQ108="FT",IF(AV108&lt;FT_First,0,IF(AV108&lt;FT_Y5,1+INT((AV108-FT_First)/FT_Int1),FT_PreY5+FT_PerYear*INT((AV108-FT_Y5)/12)+FT_AnnivDays+INT(MOD(AV108-FT_Y5,12)/FT_Int2)-IF(EDATE(AI108,FT_Y5)&lt;PolicyDate,FT_AnnivDays-1,0))),IF(AQ108="PT",IF(AV108&lt;PT_First,0,1+INT((AV108-PT_First)/PT_Int)),0))+IF(AND(AJ108&gt;=2,AL108&lt;=AsOfDate),IF(AR108="FT",IF(AW108&lt;FT_First,0,IF(AW108&lt;FT_Y5,1+INT((AW108-FT_First)/FT_Int1),FT_PreY5+FT_PerYear*INT((AW108-FT_Y5)/12)+FT_AnnivDays+INT(MOD(AW108-FT_Y5,12)/FT_Int2)-IF(EDATE(AI108,FT_Y5)&lt;PolicyDate,FT_AnnivDays-1,0))),IF(AR108="PT",IF(AW108&lt;PT_First,0,1+INT((AW108-PT_First)/PT_Int)),0))-IF(AR108="FT",IF(AV108&lt;FT_First,0,IF(AV108&lt;FT_Y5,1+INT((AV108-FT_First)/FT_Int1),FT_PreY5+FT_PerYear*INT((AV108-FT_Y5)/12)+FT_AnnivDays+INT(MOD(AV108-FT_Y5,12)/FT_Int2)-IF(EDATE(AI108,FT_Y5)&lt;PolicyDate,FT_AnnivDays-1,0))),IF(AR108="PT",IF(AV108&lt;PT_First,0,1+INT((AV108-PT_First)/PT_Int)),0)),0)+IF(AND(AJ108&gt;=3,AM108&lt;=AsOfDate),IF(AS108="FT",IF(AU108&lt;FT_First,0,IF(AU108&lt;FT_Y5,1+INT((AU108-FT_First)/FT_Int1),FT_PreY5+FT_PerYear*INT((AU108-FT_Y5)/12)+FT_AnnivDays+INT(MOD(AU108-FT_Y5,12)/FT_Int2)-IF(EDATE(AI108,FT_Y5)&lt;PolicyDate,FT_AnnivDays-1,0))),IF(AS108="PT",IF(AU108&lt;PT_First,0,1+INT((AU108-PT_First)/PT_Int)),0))-IF(AS108="FT",IF(AW108&lt;FT_First,0,IF(AW108&lt;FT_Y5,1+INT((AW108-FT_First)/FT_Int1),FT_PreY5+FT_PerYear*INT((AW108-FT_Y5)/12)+FT_AnnivDays+INT(MOD(AW108-FT_Y5,12)/FT_Int2)-IF(EDATE(AI108,FT_Y5)&lt;PolicyDate,FT_AnnivDays-1,0))),IF(AS108="PT",IF(AW108&lt;PT_First,0,1+INT((AW108-PT_First)/PT_Int)),0)),0))</f>
        <v/>
      </c>
      <c r="BB108" s="16" t="str">
        <f aca="false">IF(AH108=0,"",IF(AQ108="FT",IF(AY108&lt;FT_First,0,IF(AY108&lt;FT_Y5,1+INT((AY108-FT_First)/FT_Int1),FT_PreY5+FT_PerYear*INT((AY108-FT_Y5)/12)+FT_AnnivDays+INT(MOD(AY108-FT_Y5,12)/FT_Int2)-IF(EDATE(AI108,FT_Y5)&lt;PolicyDate,FT_AnnivDays-1,0))),IF(AQ108="PT",IF(AY108&lt;PT_First,0,1+INT((AY108-PT_First)/PT_Int)),0))+IF(AND(AJ108&gt;=2,AL108&lt;=PFYDate),IF(AR108="FT",IF(AZ108&lt;FT_First,0,IF(AZ108&lt;FT_Y5,1+INT((AZ108-FT_First)/FT_Int1),FT_PreY5+FT_PerYear*INT((AZ108-FT_Y5)/12)+FT_AnnivDays+INT(MOD(AZ108-FT_Y5,12)/FT_Int2)-IF(EDATE(AI108,FT_Y5)&lt;PolicyDate,FT_AnnivDays-1,0))),IF(AR108="PT",IF(AZ108&lt;PT_First,0,1+INT((AZ108-PT_First)/PT_Int)),0))-IF(AR108="FT",IF(AY108&lt;FT_First,0,IF(AY108&lt;FT_Y5,1+INT((AY108-FT_First)/FT_Int1),FT_PreY5+FT_PerYear*INT((AY108-FT_Y5)/12)+FT_AnnivDays+INT(MOD(AY108-FT_Y5,12)/FT_Int2)-IF(EDATE(AI108,FT_Y5)&lt;PolicyDate,FT_AnnivDays-1,0))),IF(AR108="PT",IF(AY108&lt;PT_First,0,1+INT((AY108-PT_First)/PT_Int)),0)),0)+IF(AND(AJ108&gt;=3,AM108&lt;=PFYDate),IF(AS108="FT",IF(AX108&lt;FT_First,0,IF(AX108&lt;FT_Y5,1+INT((AX108-FT_First)/FT_Int1),FT_PreY5+FT_PerYear*INT((AX108-FT_Y5)/12)+FT_AnnivDays+INT(MOD(AX108-FT_Y5,12)/FT_Int2)-IF(EDATE(AI108,FT_Y5)&lt;PolicyDate,FT_AnnivDays-1,0))),IF(AS108="PT",IF(AX108&lt;PT_First,0,1+INT((AX108-PT_First)/PT_Int)),0))-IF(AS108="FT",IF(AZ108&lt;FT_First,0,IF(AZ108&lt;FT_Y5,1+INT((AZ108-FT_First)/FT_Int1),FT_PreY5+FT_PerYear*INT((AZ108-FT_Y5)/12)+FT_AnnivDays+INT(MOD(AZ108-FT_Y5,12)/FT_Int2)-IF(EDATE(AI108,FT_Y5)&lt;PolicyDate,FT_AnnivDays-1,0))),IF(AS108="PT",IF(AZ108&lt;PT_First,0,1+INT((AZ108-PT_First)/PT_Int)),0)),0))</f>
        <v/>
      </c>
      <c r="BC108" s="16" t="str">
        <f aca="false">IF(AH108=0,"",IF(AT108="FT",IF(AU108&lt;FT_First,FT_First,IF(AU108&lt;FT_Y5,MIN(FT_Y5,FT_First+FT_Int1*(INT((AU108-FT_First)/FT_Int1)+1)),FT_Y5+12*INT((AU108-FT_Y5)/12)+FT_Int2*(INT(MOD(AU108-FT_Y5,12)/FT_Int2)+1))),IF(AT108="PT",IF(AU108&lt;PT_First,PT_First,PT_First+PT_Int*(INT((AU108-PT_First)/PT_Int)+1)),"")))</f>
        <v/>
      </c>
      <c r="BD108" s="16" t="str">
        <f aca="false">IF(AH108=0,"",IF(NOT(LH_Ready),0,COUNTIFS(INDEX(LH_Data,0,LH_ColFirst),$A108,INDEX(LH_Data,0,LH_ColSur),$B108,INDEX(LH_Data,0,LH_ColCat),BonusCat)))</f>
        <v/>
      </c>
      <c r="BE108" s="16" t="str">
        <f aca="false">IF(AH108=0,"",IF(OR(NOT(LH_Ready),BD108=0),0,SUMPRODUCT(MAX((INDEX(LH_Data,0,LH_ColFirst)=$A108)*(INDEX(LH_Data,0,LH_ColSur)=$B108)*(INDEX(LH_Data,0,LH_ColCat)=BonusCat)*ROW(LH_Data)))))</f>
        <v/>
      </c>
      <c r="BF108" s="16" t="str">
        <f aca="false">IF(AH108=0,"",IF(EOMONTH(AsOfDate,-1)&lt;AI108,-1,12*(YEAR(EOMONTH(AsOfDate,-1))-YEAR(AI108))+MONTH(EOMONTH(AsOfDate,-1))-MONTH(AI108)-IF(DAY(EOMONTH(AsOfDate,-1))&lt;MIN(DAY(AI108),DAY(EOMONTH(EOMONTH(AsOfDate,-1),0))),1,0)))</f>
        <v/>
      </c>
      <c r="BG108" s="16" t="str">
        <f aca="false">IF(AH108=0,"",IF(OR(AJ108&lt;2,AL108&gt;EOMONTH(AsOfDate,-1)),BF108,IF((AL108-1)&lt;AI108,-1,12*(YEAR((AL108-1))-YEAR(AI108))+MONTH((AL108-1))-MONTH(AI108)-IF(DAY((AL108-1))&lt;MIN(DAY(AI108),DAY(EOMONTH((AL108-1),0))),1,0))))</f>
        <v/>
      </c>
      <c r="BH108" s="16" t="str">
        <f aca="false">IF(AH108=0,"",IF(OR(AJ108&lt;3,AM108&gt;EOMONTH(AsOfDate,-1)),BF108,IF((AM108-1)&lt;AI108,-1,12*(YEAR((AM108-1))-YEAR(AI108))+MONTH((AM108-1))-MONTH(AI108)-IF(DAY((AM108-1))&lt;MIN(DAY(AI108),DAY(EOMONTH((AM108-1),0))),1,0))))</f>
        <v/>
      </c>
      <c r="BI108" s="16" t="str">
        <f aca="false">IF(AH108=0,"",IF(AQ108="FT",IF(BG108&lt;FT_First,0,IF(BG108&lt;FT_Y5,1+INT((BG108-FT_First)/FT_Int1),FT_PreY5+FT_PerYear*INT((BG108-FT_Y5)/12)+FT_AnnivDays+INT(MOD(BG108-FT_Y5,12)/FT_Int2)-IF(EDATE(AI108,FT_Y5)&lt;PolicyDate,FT_AnnivDays-1,0))),IF(AQ108="PT",IF(BG108&lt;PT_First,0,1+INT((BG108-PT_First)/PT_Int)),0))+IF(AND(AJ108&gt;=2,AL108&lt;=EOMONTH(AsOfDate,-1)),IF(AR108="FT",IF(BH108&lt;FT_First,0,IF(BH108&lt;FT_Y5,1+INT((BH108-FT_First)/FT_Int1),FT_PreY5+FT_PerYear*INT((BH108-FT_Y5)/12)+FT_AnnivDays+INT(MOD(BH108-FT_Y5,12)/FT_Int2)-IF(EDATE(AI108,FT_Y5)&lt;PolicyDate,FT_AnnivDays-1,0))),IF(AR108="PT",IF(BH108&lt;PT_First,0,1+INT((BH108-PT_First)/PT_Int)),0))-IF(AR108="FT",IF(BG108&lt;FT_First,0,IF(BG108&lt;FT_Y5,1+INT((BG108-FT_First)/FT_Int1),FT_PreY5+FT_PerYear*INT((BG108-FT_Y5)/12)+FT_AnnivDays+INT(MOD(BG108-FT_Y5,12)/FT_Int2)-IF(EDATE(AI108,FT_Y5)&lt;PolicyDate,FT_AnnivDays-1,0))),IF(AR108="PT",IF(BG108&lt;PT_First,0,1+INT((BG108-PT_First)/PT_Int)),0)),0)+IF(AND(AJ108&gt;=3,AM108&lt;=EOMONTH(AsOfDate,-1)),IF(AS108="FT",IF(BF108&lt;FT_First,0,IF(BF108&lt;FT_Y5,1+INT((BF108-FT_First)/FT_Int1),FT_PreY5+FT_PerYear*INT((BF108-FT_Y5)/12)+FT_AnnivDays+INT(MOD(BF108-FT_Y5,12)/FT_Int2)-IF(EDATE(AI108,FT_Y5)&lt;PolicyDate,FT_AnnivDays-1,0))),IF(AS108="PT",IF(BF108&lt;PT_First,0,1+INT((BF108-PT_First)/PT_Int)),0))-IF(AS108="FT",IF(BH108&lt;FT_First,0,IF(BH108&lt;FT_Y5,1+INT((BH108-FT_First)/FT_Int1),FT_PreY5+FT_PerYear*INT((BH108-FT_Y5)/12)+FT_AnnivDays+INT(MOD(BH108-FT_Y5,12)/FT_Int2)-IF(EDATE(AI108,FT_Y5)&lt;PolicyDate,FT_AnnivDays-1,0))),IF(AS108="PT",IF(BH108&lt;PT_First,0,1+INT((BH108-PT_First)/PT_Int)),0)),0))</f>
        <v/>
      </c>
      <c r="BJ108" s="16" t="str">
        <f aca="false">IF(AH108=0,"",IF(AT108="FT",IF(AU108&lt;FT_First,"",IF(AU108&lt;FT_Y5,FT_First+FT_Int1*INT((AU108-FT_First)/FT_Int1),FT_Y5+FT_Int2*INT((AU108-FT_Y5)/FT_Int2))),IF(AT108="PT",IF(AU108&lt;PT_First,"",PT_First+PT_Int*INT((AU108-PT_First)/PT_Int)),"")))</f>
        <v/>
      </c>
      <c r="BK108" s="16" t="str">
        <f aca="false">IF(AH108=0,"",IF((SchemeStart-1)&lt;AI108,-1,12*(YEAR((SchemeStart-1))-YEAR(AI108))+MONTH((SchemeStart-1))-MONTH(AI108)-IF(DAY((SchemeStart-1))&lt;MIN(DAY(AI108),DAY(EOMONTH((SchemeStart-1),0))),1,0)))</f>
        <v/>
      </c>
      <c r="BL108" s="16" t="str">
        <f aca="false">IF(AH108=0,"",IF(OR(AJ108&lt;2,AL108&gt;(SchemeStart-1)),BK108,IF((AL108-1)&lt;AI108,-1,12*(YEAR((AL108-1))-YEAR(AI108))+MONTH((AL108-1))-MONTH(AI108)-IF(DAY((AL108-1))&lt;MIN(DAY(AI108),DAY(EOMONTH((AL108-1),0))),1,0))))</f>
        <v/>
      </c>
      <c r="BM108" s="16" t="str">
        <f aca="false">IF(AH108=0,"",IF(OR(AJ108&lt;3,AM108&gt;(SchemeStart-1)),BK108,IF((AM108-1)&lt;AI108,-1,12*(YEAR((AM108-1))-YEAR(AI108))+MONTH((AM108-1))-MONTH(AI108)-IF(DAY((AM108-1))&lt;MIN(DAY(AI108),DAY(EOMONTH((AM108-1),0))),1,0))))</f>
        <v/>
      </c>
      <c r="BN108" s="16" t="str">
        <f aca="false">IF(AH108=0,"",IF(AQ108="FT",IF(BL108&lt;FT_First,0,IF(BL108&lt;FT_Y5,1+INT((BL108-FT_First)/FT_Int1),FT_PreY5+FT_PerYear*INT((BL108-FT_Y5)/12)+FT_AnnivDays+INT(MOD(BL108-FT_Y5,12)/FT_Int2)-IF(EDATE(AI108,FT_Y5)&lt;PolicyDate,FT_AnnivDays-1,0))),IF(AQ108="PT",IF(BL108&lt;PT_First,0,1+INT((BL108-PT_First)/PT_Int)),0))+IF(AND(AJ108&gt;=2,AL108&lt;=(SchemeStart-1)),IF(AR108="FT",IF(BM108&lt;FT_First,0,IF(BM108&lt;FT_Y5,1+INT((BM108-FT_First)/FT_Int1),FT_PreY5+FT_PerYear*INT((BM108-FT_Y5)/12)+FT_AnnivDays+INT(MOD(BM108-FT_Y5,12)/FT_Int2)-IF(EDATE(AI108,FT_Y5)&lt;PolicyDate,FT_AnnivDays-1,0))),IF(AR108="PT",IF(BM108&lt;PT_First,0,1+INT((BM108-PT_First)/PT_Int)),0))-IF(AR108="FT",IF(BL108&lt;FT_First,0,IF(BL108&lt;FT_Y5,1+INT((BL108-FT_First)/FT_Int1),FT_PreY5+FT_PerYear*INT((BL108-FT_Y5)/12)+FT_AnnivDays+INT(MOD(BL108-FT_Y5,12)/FT_Int2)-IF(EDATE(AI108,FT_Y5)&lt;PolicyDate,FT_AnnivDays-1,0))),IF(AR108="PT",IF(BL108&lt;PT_First,0,1+INT((BL108-PT_First)/PT_Int)),0)),0)+IF(AND(AJ108&gt;=3,AM108&lt;=(SchemeStart-1)),IF(AS108="FT",IF(BK108&lt;FT_First,0,IF(BK108&lt;FT_Y5,1+INT((BK108-FT_First)/FT_Int1),FT_PreY5+FT_PerYear*INT((BK108-FT_Y5)/12)+FT_AnnivDays+INT(MOD(BK108-FT_Y5,12)/FT_Int2)-IF(EDATE(AI108,FT_Y5)&lt;PolicyDate,FT_AnnivDays-1,0))),IF(AS108="PT",IF(BK108&lt;PT_First,0,1+INT((BK108-PT_First)/PT_Int)),0))-IF(AS108="FT",IF(BM108&lt;FT_First,0,IF(BM108&lt;FT_Y5,1+INT((BM108-FT_First)/FT_Int1),FT_PreY5+FT_PerYear*INT((BM108-FT_Y5)/12)+FT_AnnivDays+INT(MOD(BM108-FT_Y5,12)/FT_Int2)-IF(EDATE(AI108,FT_Y5)&lt;PolicyDate,FT_AnnivDays-1,0))),IF(AS108="PT",IF(BM108&lt;PT_First,0,1+INT((BM108-PT_First)/PT_Int)),0)),0))</f>
        <v/>
      </c>
      <c r="BO108" s="0" t="str">
        <f aca="false">IF(LEN($A108&amp;$B108)=0,"",$A108&amp;" "&amp;$B108)</f>
        <v/>
      </c>
    </row>
    <row r="109" customFormat="false" ht="15" hidden="false" customHeight="false" outlineLevel="0" collapsed="false">
      <c r="A109" s="12"/>
      <c r="B109" s="12"/>
      <c r="C109" s="12"/>
      <c r="D109" s="13"/>
      <c r="E109" s="14" t="str">
        <f aca="false">IF(OR(AH109=0,$D109=""),"",DATE(YEAR(AsOfDate)+IF(DATE(YEAR(AsOfDate),MONTH($D109),DAY($D109))&lt;=AsOfDate,1,0),MONTH($D109),DAY($D109)))</f>
        <v/>
      </c>
      <c r="F109" s="13"/>
      <c r="G109" s="13"/>
      <c r="H109" s="13"/>
      <c r="I109" s="13"/>
      <c r="J109" s="13"/>
      <c r="K109" s="14" t="str">
        <f aca="false">IF(AH109=0,"",DATE(YEAR(AsOfDate)+IF(DATE(YEAR(AsOfDate),MONTH(AI109),DAY(AI109))&lt;=AsOfDate,1,0),MONTH(AI109),DAY(AI109)))</f>
        <v/>
      </c>
      <c r="L109" s="15" t="str">
        <f aca="false">IF(AH109=0,"",ROUND((AsOfDate-AI109)/365.25,1))</f>
        <v/>
      </c>
      <c r="M109" s="16" t="str">
        <f aca="false">IF(AH109=0,"",IF(AsOfDate&lt;AI109,"-",DATEDIF(AI109,AsOfDate,"y")&amp;"y "&amp;DATEDIF(AI109,AsOfDate,"ym")&amp;"m "&amp;DATEDIF(AI109,AsOfDate,"md")&amp;"d"))</f>
        <v/>
      </c>
      <c r="N109" s="17" t="str">
        <f aca="false">IF(AH109=0,"",O109*HoursPerDay)</f>
        <v/>
      </c>
      <c r="O109" s="17" t="str">
        <f aca="false">IF(AH109=0,"",MAX(0,BA109-BN109))</f>
        <v/>
      </c>
      <c r="P109" s="18"/>
      <c r="Q109" s="16" t="str">
        <f aca="false">IF(AH109=0,"",IF(AJ109&lt;2,"",AN109&amp;" to "&amp;AO109&amp;" on "&amp;TEXT(AL109,"dd/mm/yyyy")&amp;IF(AL109&gt;AsOfDate," (future)",IF(AQ109=AR109,"",IF(AR109="None"," - STOPPED accruing",IF(AQ109="None"," - commencement for Bonus Leave"," - pathway changed"))))&amp;IF(AJ109&lt;3,"","; "&amp;AO109&amp;" to "&amp;AP109&amp;" on "&amp;TEXT(AM109,"dd/mm/yyyy")&amp;IF(AM109&gt;AsOfDate," (future)",IF(AR109=AS109,"",IF(AS109="None"," - STOPPED accruing",IF(AR109="None"," - commencement for Bonus Leave"," - pathway changed")))))))</f>
        <v/>
      </c>
      <c r="R109" s="16" t="str">
        <f aca="false">IF(AH109=0,"",IF(AT109="None",IF(O109&gt;0,"No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IF(AH109=0,"",IF(AT109="None","",EDATE(AI109,BC109)))</f>
        <v/>
      </c>
      <c r="T109" s="17" t="str">
        <f aca="false">IF(AH109=0,"",IF(NOT(LH_Ready),"",IF(AI109&gt;PFYDate,0,IF(LH_ColPeriod=0,W109-U109+V109,SUMIFS(INDEX(LH_Data,0,LH_ColAcc),INDEX(LH_Data,0,LH_ColFirst),$A109,INDEX(LH_Data,0,LH_ColSur),$B109,INDEX(LH_Data,0,LH_ColCat),BonusCat,INDEX(LH_Data,0,LH_ColPeriod),LH_OpenLabel)*UnitFactor))))</f>
        <v/>
      </c>
      <c r="U109" s="17" t="str">
        <f aca="false">IF(AH109=0,"",IF(NOT(LH_Ready),"",SUMIFS(INDEX(LH_Data,0,LH_ColAcc),INDEX(LH_Data,0,LH_ColFirst),$A109,INDEX(LH_Data,0,LH_ColSur),$B109,INDEX(LH_Data,0,LH_ColCat),BonusCat,INDEX(LH_Data,0,LH_ColStart),"&gt;="&amp;AI109)*UnitFactor))</f>
        <v/>
      </c>
      <c r="V109" s="17" t="str">
        <f aca="false">IF(AH109=0,"",IF(NOT(LH_Ready),"",SUMIFS(INDEX(LH_Data,0,LH_ColTaken),INDEX(LH_Data,0,LH_ColFirst),$A109,INDEX(LH_Data,0,LH_ColSur),$B109,INDEX(LH_Data,0,LH_ColCat),BonusCat,INDEX(LH_Data,0,LH_ColStart),"&gt;="&amp;AI109)*UnitFactor))</f>
        <v/>
      </c>
      <c r="W109" s="17" t="str">
        <f aca="false">IF(AH109=0,"",IF(NOT(LH_Ready),"",IF(BE109=0,0,INDEX(INDEX(LH_Data,0,LH_ColClose),BE109-1)*UnitFactor)))</f>
        <v/>
      </c>
      <c r="X109" s="17" t="str">
        <f aca="false">IF(AH109=0,"",(MAX(0,BA109-BN109)-MAX(0,BB109-BN109))*HoursPerDay)</f>
        <v/>
      </c>
      <c r="Y109" s="17" t="str">
        <f aca="false">IF(AH109=0,"",IF(NOT(LH_Ready),"",IF(BD109=0,N109,IF(PFYDate&lt;$F109,N109-N(T109)-N(U109),X109-N(U109)))))</f>
        <v/>
      </c>
      <c r="Z109" s="16" t="str">
        <f aca="false">IF(OR(AH109=0,Y109=""),"",IF(Y109&gt;0,"Yes","No"))</f>
        <v/>
      </c>
      <c r="AA109" s="16" t="str">
        <f aca="false">IF(AH109=0,IF(LEN($A109&amp;$B109)=0,"","FIX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month")&amp;IF(BD109=0,";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EH)",""),IF(AT109="None",R109,"Not yet - first day on "&amp;TEXT(S109,"dd/mm/yyyy")))))))))</f>
        <v/>
      </c>
      <c r="AB109" s="17" t="str">
        <f aca="false">IF(OR(AH109=0,T109=""),"",MAX(0,BB109-BN109)*HoursPerDay-T109)</f>
        <v/>
      </c>
      <c r="AC109" s="16" t="str">
        <f aca="false">IF(AH109=0,"",BD109)</f>
        <v/>
      </c>
      <c r="AD109" s="16" t="str">
        <f aca="false">IF(AH109=0,"",TRIM(IF(OR(ISTEXT($F109),ISTEXT($H109),ISTEXT($I109),ISTEXT($G109),ISTEXT($J109),ISTEXT($D109)),"A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J109&gt;=1,IF(AJ109&gt;=3,AP109,IF(AJ109=2,AO109,AN109))&lt;&gt;IF($C109="","",IF(OR(ISNUMBER(SEARCH("full",$C109)),UPPER(TRIM($C109))="FT",UPPER(TRIM($C109))="FTE"),"Full-Time",IF(OR(ISNUMBER(SEARCH("part",$C109)),UPPER(TRIM($C109))="PT",UPPER(TRIM($C109))="PTE"),"Part-Time",IF(OR(ISNUMBER(SEARCH("cas",$C109)),UPPER(TRIM($C109))="CAS"),"Casual","Unknown"))))),"EmploymentType does not match latest start date ("&amp;IF(AJ109&gt;=3,AP109,IF(AJ109=2,AO109,AN109))&amp;"). ","")&amp;IF(AND(AJ109&gt;=1,AK109&lt;&gt;$F109),"Earliest type date should equal StartDate. ","")&amp;IF(AND(AJ109&gt;=2,AK109=AL109),"Two types start on the same date. ","")&amp;IF(AND(OR(ISNUMBER(SEARCH("part",$C109)),UPPER(TRIM($C109))="PT",UPPER(TRIM($C109))="PTE"),$P109=""),"Part-time: enter PT Hrs/Week (blank = 24+). ","")))</f>
        <v/>
      </c>
      <c r="AE109" s="17" t="str">
        <f aca="false">IF(AH109=0,"",O109-MAX(0,BI109-BN109))</f>
        <v/>
      </c>
      <c r="AF109" s="14" t="str">
        <f aca="false">IF(OR(AH109=0,AE109="",N(AE109)=0,BJ109=""),"",EDATE(AI109,BJ109))</f>
        <v/>
      </c>
      <c r="AG109" s="12"/>
      <c r="AH109" s="16" t="n">
        <f aca="false">IF(OR(LEN($A109&amp;$B109)=0,$F109=""),0,1)</f>
        <v>0</v>
      </c>
      <c r="AI109" s="14" t="str">
        <f aca="false">IF(AH109=0,"",IF($J109&lt;&gt;"",$J109,IF(OR(CasualCounts="Yes",COUNT($G109:$I109)=0,COUNT($H109:$I109)=0),$F109,MIN($H109:$I109))))</f>
        <v/>
      </c>
      <c r="AJ109" s="16" t="str">
        <f aca="false">IF(AH109=0,"",COUNT($G109:$I109))</f>
        <v/>
      </c>
      <c r="AK109" s="14" t="str">
        <f aca="false">IF(AH109=0,"",IFERROR(SMALL($G109:$I109,1),""))</f>
        <v/>
      </c>
      <c r="AL109" s="14" t="str">
        <f aca="false">IF(AH109=0,"",IFERROR(SMALL($G109:$I109,2),""))</f>
        <v/>
      </c>
      <c r="AM109" s="14" t="str">
        <f aca="false">IF(AH109=0,"",IFERROR(SMALL($G109:$I109,3),""))</f>
        <v/>
      </c>
      <c r="AN109" s="16" t="str">
        <f aca="false">IF(AH109=0,"",IF(AK109="","",IF(AK109=$H109,"Part-Time",IF(AK109=$I109,"Full-Time","Casual"))))</f>
        <v/>
      </c>
      <c r="AO109" s="16" t="str">
        <f aca="false">IF(AH109=0,"",IF(AL109="","",IF(AL109=$H109,"Part-Time",IF(AL109=$I109,"Full-Time","Casual"))))</f>
        <v/>
      </c>
      <c r="AP109" s="16" t="str">
        <f aca="false">IF(AH109=0,"",IF(AM109="","",IF(AM109=$H109,"Part-Time",IF(AM109=$I109,"Full-Time","Casual"))))</f>
        <v/>
      </c>
      <c r="AQ109" s="16" t="str">
        <f aca="false">IF(AH109=0,"",IF(AJ109=0,IF(OR(ISNUMBER(SEARCH("full",$C109)),UPPER(TRIM($C109))="FT",UPPER(TRIM($C109))="FTE"),"FT",IF(AND(OR(ISNUMBER(SEARCH("part",$C109)),UPPER(TRIM($C109))="PT",UPPER(TRIM($C109))="PTE"),OR($P109="",N($P109)&gt;=PT_MinHours)),"PT","None")),IF(OR(ISNUMBER(SEARCH("full",AN109)),UPPER(TRIM(AN109))="FT",UPPER(TRIM(AN109))="FTE"),"FT",IF(AND(OR(ISNUMBER(SEARCH("part",AN109)),UPPER(TRIM(AN109))="PT",UPPER(TRIM(AN109))="PTE"),OR($P109="",N($P109)&gt;=PT_MinHours)),"PT","None"))))</f>
        <v/>
      </c>
      <c r="AR109" s="16" t="str">
        <f aca="false">IF(AH109=0,"",IF(AJ109&lt;2,"",IF(OR(ISNUMBER(SEARCH("full",AO109)),UPPER(TRIM(AO109))="FT",UPPER(TRIM(AO109))="FTE"),"FT",IF(AND(OR(ISNUMBER(SEARCH("part",AO109)),UPPER(TRIM(AO109))="PT",UPPER(TRIM(AO109))="PTE"),OR($P109="",N($P109)&gt;=PT_MinHours)),"PT","None"))))</f>
        <v/>
      </c>
      <c r="AS109" s="16" t="str">
        <f aca="false">IF(AH109=0,"",IF(AJ109&lt;3,"",IF(OR(ISNUMBER(SEARCH("full",AP109)),UPPER(TRIM(AP109))="FT",UPPER(TRIM(AP109))="FTE"),"FT",IF(AND(OR(ISNUMBER(SEARCH("part",AP109)),UPPER(TRIM(AP109))="PT",UPPER(TRIM(AP109))="PTE"),OR($P109="",N($P109)&gt;=PT_MinHours)),"PT","None"))))</f>
        <v/>
      </c>
      <c r="AT109" s="16" t="str">
        <f aca="false">IF(AH109=0,"",IF(AND(AJ109&gt;=3,AM109&lt;=AsOfDate),AS109,IF(AND(AJ109&gt;=2,AL109&lt;=AsOfDate),AR109,AQ109)))</f>
        <v/>
      </c>
      <c r="AU109" s="16" t="str">
        <f aca="false">IF(AH109=0,"",IF(AsOfDate&lt;AI109,-1,12*(YEAR(AsOfDate)-YEAR(AI109))+MONTH(AsOfDate)-MONTH(AI109)-IF(DAY(AsOfDate)&lt;MIN(DAY(AI109),DAY(EOMONTH(AsOfDate,0))),1,0)))</f>
        <v/>
      </c>
      <c r="AV109" s="16" t="str">
        <f aca="false">IF(AH109=0,"",IF(OR(AJ109&lt;2,AL109&gt;AsOfDate),AU109,IF((AL109-1)&lt;AI109,-1,12*(YEAR((AL109-1))-YEAR(AI109))+MONTH((AL109-1))-MONTH(AI109)-IF(DAY((AL109-1))&lt;MIN(DAY(AI109),DAY(EOMONTH((AL109-1),0))),1,0))))</f>
        <v/>
      </c>
      <c r="AW109" s="16" t="str">
        <f aca="false">IF(AH109=0,"",IF(OR(AJ109&lt;3,AM109&gt;AsOfDate),AU109,IF((AM109-1)&lt;AI109,-1,12*(YEAR((AM109-1))-YEAR(AI109))+MONTH((AM109-1))-MONTH(AI109)-IF(DAY((AM109-1))&lt;MIN(DAY(AI109),DAY(EOMONTH((AM109-1),0))),1,0))))</f>
        <v/>
      </c>
      <c r="AX109" s="16" t="str">
        <f aca="false">IF(AH109=0,"",IF(PFYDate&lt;AI109,-1,12*(YEAR(PFYDate)-YEAR(AI109))+MONTH(PFYDate)-MONTH(AI109)-IF(DAY(PFYDate)&lt;MIN(DAY(AI109),DAY(EOMONTH(PFYDate,0))),1,0)))</f>
        <v/>
      </c>
      <c r="AY109" s="16" t="str">
        <f aca="false">IF(AH109=0,"",IF(OR(AJ109&lt;2,AL109&gt;PFYDate),AX109,IF((AL109-1)&lt;AI109,-1,12*(YEAR((AL109-1))-YEAR(AI109))+MONTH((AL109-1))-MONTH(AI109)-IF(DAY((AL109-1))&lt;MIN(DAY(AI109),DAY(EOMONTH((AL109-1),0))),1,0))))</f>
        <v/>
      </c>
      <c r="AZ109" s="16" t="str">
        <f aca="false">IF(AH109=0,"",IF(OR(AJ109&lt;3,AM109&gt;PFYDate),AX109,IF((AM109-1)&lt;AI109,-1,12*(YEAR((AM109-1))-YEAR(AI109))+MONTH((AM109-1))-MONTH(AI109)-IF(DAY((AM109-1))&lt;MIN(DAY(AI109),DAY(EOMONTH((AM109-1),0))),1,0))))</f>
        <v/>
      </c>
      <c r="BA109" s="16" t="str">
        <f aca="false">IF(AH109=0,"",IF(AQ109="FT",IF(AV109&lt;FT_First,0,IF(AV109&lt;FT_Y5,1+INT((AV109-FT_First)/FT_Int1),FT_PreY5+FT_PerYear*INT((AV109-FT_Y5)/12)+FT_AnnivDays+INT(MOD(AV109-FT_Y5,12)/FT_Int2)-IF(EDATE(AI109,FT_Y5)&lt;PolicyDate,FT_AnnivDays-1,0))),IF(AQ109="PT",IF(AV109&lt;PT_First,0,1+INT((AV109-PT_First)/PT_Int)),0))+IF(AND(AJ109&gt;=2,AL109&lt;=AsOfDate),IF(AR109="FT",IF(AW109&lt;FT_First,0,IF(AW109&lt;FT_Y5,1+INT((AW109-FT_First)/FT_Int1),FT_PreY5+FT_PerYear*INT((AW109-FT_Y5)/12)+FT_AnnivDays+INT(MOD(AW109-FT_Y5,12)/FT_Int2)-IF(EDATE(AI109,FT_Y5)&lt;PolicyDate,FT_AnnivDays-1,0))),IF(AR109="PT",IF(AW109&lt;PT_First,0,1+INT((AW109-PT_First)/PT_Int)),0))-IF(AR109="FT",IF(AV109&lt;FT_First,0,IF(AV109&lt;FT_Y5,1+INT((AV109-FT_First)/FT_Int1),FT_PreY5+FT_PerYear*INT((AV109-FT_Y5)/12)+FT_AnnivDays+INT(MOD(AV109-FT_Y5,12)/FT_Int2)-IF(EDATE(AI109,FT_Y5)&lt;PolicyDate,FT_AnnivDays-1,0))),IF(AR109="PT",IF(AV109&lt;PT_First,0,1+INT((AV109-PT_First)/PT_Int)),0)),0)+IF(AND(AJ109&gt;=3,AM109&lt;=AsOfDate),IF(AS109="FT",IF(AU109&lt;FT_First,0,IF(AU109&lt;FT_Y5,1+INT((AU109-FT_First)/FT_Int1),FT_PreY5+FT_PerYear*INT((AU109-FT_Y5)/12)+FT_AnnivDays+INT(MOD(AU109-FT_Y5,12)/FT_Int2)-IF(EDATE(AI109,FT_Y5)&lt;PolicyDate,FT_AnnivDays-1,0))),IF(AS109="PT",IF(AU109&lt;PT_First,0,1+INT((AU109-PT_First)/PT_Int)),0))-IF(AS109="FT",IF(AW109&lt;FT_First,0,IF(AW109&lt;FT_Y5,1+INT((AW109-FT_First)/FT_Int1),FT_PreY5+FT_PerYear*INT((AW109-FT_Y5)/12)+FT_AnnivDays+INT(MOD(AW109-FT_Y5,12)/FT_Int2)-IF(EDATE(AI109,FT_Y5)&lt;PolicyDate,FT_AnnivDays-1,0))),IF(AS109="PT",IF(AW109&lt;PT_First,0,1+INT((AW109-PT_First)/PT_Int)),0)),0))</f>
        <v/>
      </c>
      <c r="BB109" s="16" t="str">
        <f aca="false">IF(AH109=0,"",IF(AQ109="FT",IF(AY109&lt;FT_First,0,IF(AY109&lt;FT_Y5,1+INT((AY109-FT_First)/FT_Int1),FT_PreY5+FT_PerYear*INT((AY109-FT_Y5)/12)+FT_AnnivDays+INT(MOD(AY109-FT_Y5,12)/FT_Int2)-IF(EDATE(AI109,FT_Y5)&lt;PolicyDate,FT_AnnivDays-1,0))),IF(AQ109="PT",IF(AY109&lt;PT_First,0,1+INT((AY109-PT_First)/PT_Int)),0))+IF(AND(AJ109&gt;=2,AL109&lt;=PFYDate),IF(AR109="FT",IF(AZ109&lt;FT_First,0,IF(AZ109&lt;FT_Y5,1+INT((AZ109-FT_First)/FT_Int1),FT_PreY5+FT_PerYear*INT((AZ109-FT_Y5)/12)+FT_AnnivDays+INT(MOD(AZ109-FT_Y5,12)/FT_Int2)-IF(EDATE(AI109,FT_Y5)&lt;PolicyDate,FT_AnnivDays-1,0))),IF(AR109="PT",IF(AZ109&lt;PT_First,0,1+INT((AZ109-PT_First)/PT_Int)),0))-IF(AR109="FT",IF(AY109&lt;FT_First,0,IF(AY109&lt;FT_Y5,1+INT((AY109-FT_First)/FT_Int1),FT_PreY5+FT_PerYear*INT((AY109-FT_Y5)/12)+FT_AnnivDays+INT(MOD(AY109-FT_Y5,12)/FT_Int2)-IF(EDATE(AI109,FT_Y5)&lt;PolicyDate,FT_AnnivDays-1,0))),IF(AR109="PT",IF(AY109&lt;PT_First,0,1+INT((AY109-PT_First)/PT_Int)),0)),0)+IF(AND(AJ109&gt;=3,AM109&lt;=PFYDate),IF(AS109="FT",IF(AX109&lt;FT_First,0,IF(AX109&lt;FT_Y5,1+INT((AX109-FT_First)/FT_Int1),FT_PreY5+FT_PerYear*INT((AX109-FT_Y5)/12)+FT_AnnivDays+INT(MOD(AX109-FT_Y5,12)/FT_Int2)-IF(EDATE(AI109,FT_Y5)&lt;PolicyDate,FT_AnnivDays-1,0))),IF(AS109="PT",IF(AX109&lt;PT_First,0,1+INT((AX109-PT_First)/PT_Int)),0))-IF(AS109="FT",IF(AZ109&lt;FT_First,0,IF(AZ109&lt;FT_Y5,1+INT((AZ109-FT_First)/FT_Int1),FT_PreY5+FT_PerYear*INT((AZ109-FT_Y5)/12)+FT_AnnivDays+INT(MOD(AZ109-FT_Y5,12)/FT_Int2)-IF(EDATE(AI109,FT_Y5)&lt;PolicyDate,FT_AnnivDays-1,0))),IF(AS109="PT",IF(AZ109&lt;PT_First,0,1+INT((AZ109-PT_First)/PT_Int)),0)),0))</f>
        <v/>
      </c>
      <c r="BC109" s="16" t="str">
        <f aca="false">IF(AH109=0,"",IF(AT109="FT",IF(AU109&lt;FT_First,FT_First,IF(AU109&lt;FT_Y5,MIN(FT_Y5,FT_First+FT_Int1*(INT((AU109-FT_First)/FT_Int1)+1)),FT_Y5+12*INT((AU109-FT_Y5)/12)+FT_Int2*(INT(MOD(AU109-FT_Y5,12)/FT_Int2)+1))),IF(AT109="PT",IF(AU109&lt;PT_First,PT_First,PT_First+PT_Int*(INT((AU109-PT_First)/PT_Int)+1)),"")))</f>
        <v/>
      </c>
      <c r="BD109" s="16" t="str">
        <f aca="false">IF(AH109=0,"",IF(NOT(LH_Ready),0,COUNTIFS(INDEX(LH_Data,0,LH_ColFirst),$A109,INDEX(LH_Data,0,LH_ColSur),$B109,INDEX(LH_Data,0,LH_ColCat),BonusCat)))</f>
        <v/>
      </c>
      <c r="BE109" s="16" t="str">
        <f aca="false">IF(AH109=0,"",IF(OR(NOT(LH_Ready),BD109=0),0,SUMPRODUCT(MAX((INDEX(LH_Data,0,LH_ColFirst)=$A109)*(INDEX(LH_Data,0,LH_ColSur)=$B109)*(INDEX(LH_Data,0,LH_ColCat)=BonusCat)*ROW(LH_Data)))))</f>
        <v/>
      </c>
      <c r="BF109" s="16" t="str">
        <f aca="false">IF(AH109=0,"",IF(EOMONTH(AsOfDate,-1)&lt;AI109,-1,12*(YEAR(EOMONTH(AsOfDate,-1))-YEAR(AI109))+MONTH(EOMONTH(AsOfDate,-1))-MONTH(AI109)-IF(DAY(EOMONTH(AsOfDate,-1))&lt;MIN(DAY(AI109),DAY(EOMONTH(EOMONTH(AsOfDate,-1),0))),1,0)))</f>
        <v/>
      </c>
      <c r="BG109" s="16" t="str">
        <f aca="false">IF(AH109=0,"",IF(OR(AJ109&lt;2,AL109&gt;EOMONTH(AsOfDate,-1)),BF109,IF((AL109-1)&lt;AI109,-1,12*(YEAR((AL109-1))-YEAR(AI109))+MONTH((AL109-1))-MONTH(AI109)-IF(DAY((AL109-1))&lt;MIN(DAY(AI109),DAY(EOMONTH((AL109-1),0))),1,0))))</f>
        <v/>
      </c>
      <c r="BH109" s="16" t="str">
        <f aca="false">IF(AH109=0,"",IF(OR(AJ109&lt;3,AM109&gt;EOMONTH(AsOfDate,-1)),BF109,IF((AM109-1)&lt;AI109,-1,12*(YEAR((AM109-1))-YEAR(AI109))+MONTH((AM109-1))-MONTH(AI109)-IF(DAY((AM109-1))&lt;MIN(DAY(AI109),DAY(EOMONTH((AM109-1),0))),1,0))))</f>
        <v/>
      </c>
      <c r="BI109" s="16" t="str">
        <f aca="false">IF(AH109=0,"",IF(AQ109="FT",IF(BG109&lt;FT_First,0,IF(BG109&lt;FT_Y5,1+INT((BG109-FT_First)/FT_Int1),FT_PreY5+FT_PerYear*INT((BG109-FT_Y5)/12)+FT_AnnivDays+INT(MOD(BG109-FT_Y5,12)/FT_Int2)-IF(EDATE(AI109,FT_Y5)&lt;PolicyDate,FT_AnnivDays-1,0))),IF(AQ109="PT",IF(BG109&lt;PT_First,0,1+INT((BG109-PT_First)/PT_Int)),0))+IF(AND(AJ109&gt;=2,AL109&lt;=EOMONTH(AsOfDate,-1)),IF(AR109="FT",IF(BH109&lt;FT_First,0,IF(BH109&lt;FT_Y5,1+INT((BH109-FT_First)/FT_Int1),FT_PreY5+FT_PerYear*INT((BH109-FT_Y5)/12)+FT_AnnivDays+INT(MOD(BH109-FT_Y5,12)/FT_Int2)-IF(EDATE(AI109,FT_Y5)&lt;PolicyDate,FT_AnnivDays-1,0))),IF(AR109="PT",IF(BH109&lt;PT_First,0,1+INT((BH109-PT_First)/PT_Int)),0))-IF(AR109="FT",IF(BG109&lt;FT_First,0,IF(BG109&lt;FT_Y5,1+INT((BG109-FT_First)/FT_Int1),FT_PreY5+FT_PerYear*INT((BG109-FT_Y5)/12)+FT_AnnivDays+INT(MOD(BG109-FT_Y5,12)/FT_Int2)-IF(EDATE(AI109,FT_Y5)&lt;PolicyDate,FT_AnnivDays-1,0))),IF(AR109="PT",IF(BG109&lt;PT_First,0,1+INT((BG109-PT_First)/PT_Int)),0)),0)+IF(AND(AJ109&gt;=3,AM109&lt;=EOMONTH(AsOfDate,-1)),IF(AS109="FT",IF(BF109&lt;FT_First,0,IF(BF109&lt;FT_Y5,1+INT((BF109-FT_First)/FT_Int1),FT_PreY5+FT_PerYear*INT((BF109-FT_Y5)/12)+FT_AnnivDays+INT(MOD(BF109-FT_Y5,12)/FT_Int2)-IF(EDATE(AI109,FT_Y5)&lt;PolicyDate,FT_AnnivDays-1,0))),IF(AS109="PT",IF(BF109&lt;PT_First,0,1+INT((BF109-PT_First)/PT_Int)),0))-IF(AS109="FT",IF(BH109&lt;FT_First,0,IF(BH109&lt;FT_Y5,1+INT((BH109-FT_First)/FT_Int1),FT_PreY5+FT_PerYear*INT((BH109-FT_Y5)/12)+FT_AnnivDays+INT(MOD(BH109-FT_Y5,12)/FT_Int2)-IF(EDATE(AI109,FT_Y5)&lt;PolicyDate,FT_AnnivDays-1,0))),IF(AS109="PT",IF(BH109&lt;PT_First,0,1+INT((BH109-PT_First)/PT_Int)),0)),0))</f>
        <v/>
      </c>
      <c r="BJ109" s="16" t="str">
        <f aca="false">IF(AH109=0,"",IF(AT109="FT",IF(AU109&lt;FT_First,"",IF(AU109&lt;FT_Y5,FT_First+FT_Int1*INT((AU109-FT_First)/FT_Int1),FT_Y5+FT_Int2*INT((AU109-FT_Y5)/FT_Int2))),IF(AT109="PT",IF(AU109&lt;PT_First,"",PT_First+PT_Int*INT((AU109-PT_First)/PT_Int)),"")))</f>
        <v/>
      </c>
      <c r="BK109" s="16" t="str">
        <f aca="false">IF(AH109=0,"",IF((SchemeStart-1)&lt;AI109,-1,12*(YEAR((SchemeStart-1))-YEAR(AI109))+MONTH((SchemeStart-1))-MONTH(AI109)-IF(DAY((SchemeStart-1))&lt;MIN(DAY(AI109),DAY(EOMONTH((SchemeStart-1),0))),1,0)))</f>
        <v/>
      </c>
      <c r="BL109" s="16" t="str">
        <f aca="false">IF(AH109=0,"",IF(OR(AJ109&lt;2,AL109&gt;(SchemeStart-1)),BK109,IF((AL109-1)&lt;AI109,-1,12*(YEAR((AL109-1))-YEAR(AI109))+MONTH((AL109-1))-MONTH(AI109)-IF(DAY((AL109-1))&lt;MIN(DAY(AI109),DAY(EOMONTH((AL109-1),0))),1,0))))</f>
        <v/>
      </c>
      <c r="BM109" s="16" t="str">
        <f aca="false">IF(AH109=0,"",IF(OR(AJ109&lt;3,AM109&gt;(SchemeStart-1)),BK109,IF((AM109-1)&lt;AI109,-1,12*(YEAR((AM109-1))-YEAR(AI109))+MONTH((AM109-1))-MONTH(AI109)-IF(DAY((AM109-1))&lt;MIN(DAY(AI109),DAY(EOMONTH((AM109-1),0))),1,0))))</f>
        <v/>
      </c>
      <c r="BN109" s="16" t="str">
        <f aca="false">IF(AH109=0,"",IF(AQ109="FT",IF(BL109&lt;FT_First,0,IF(BL109&lt;FT_Y5,1+INT((BL109-FT_First)/FT_Int1),FT_PreY5+FT_PerYear*INT((BL109-FT_Y5)/12)+FT_AnnivDays+INT(MOD(BL109-FT_Y5,12)/FT_Int2)-IF(EDATE(AI109,FT_Y5)&lt;PolicyDate,FT_AnnivDays-1,0))),IF(AQ109="PT",IF(BL109&lt;PT_First,0,1+INT((BL109-PT_First)/PT_Int)),0))+IF(AND(AJ109&gt;=2,AL109&lt;=(SchemeStart-1)),IF(AR109="FT",IF(BM109&lt;FT_First,0,IF(BM109&lt;FT_Y5,1+INT((BM109-FT_First)/FT_Int1),FT_PreY5+FT_PerYear*INT((BM109-FT_Y5)/12)+FT_AnnivDays+INT(MOD(BM109-FT_Y5,12)/FT_Int2)-IF(EDATE(AI109,FT_Y5)&lt;PolicyDate,FT_AnnivDays-1,0))),IF(AR109="PT",IF(BM109&lt;PT_First,0,1+INT((BM109-PT_First)/PT_Int)),0))-IF(AR109="FT",IF(BL109&lt;FT_First,0,IF(BL109&lt;FT_Y5,1+INT((BL109-FT_First)/FT_Int1),FT_PreY5+FT_PerYear*INT((BL109-FT_Y5)/12)+FT_AnnivDays+INT(MOD(BL109-FT_Y5,12)/FT_Int2)-IF(EDATE(AI109,FT_Y5)&lt;PolicyDate,FT_AnnivDays-1,0))),IF(AR109="PT",IF(BL109&lt;PT_First,0,1+INT((BL109-PT_First)/PT_Int)),0)),0)+IF(AND(AJ109&gt;=3,AM109&lt;=(SchemeStart-1)),IF(AS109="FT",IF(BK109&lt;FT_First,0,IF(BK109&lt;FT_Y5,1+INT((BK109-FT_First)/FT_Int1),FT_PreY5+FT_PerYear*INT((BK109-FT_Y5)/12)+FT_AnnivDays+INT(MOD(BK109-FT_Y5,12)/FT_Int2)-IF(EDATE(AI109,FT_Y5)&lt;PolicyDate,FT_AnnivDays-1,0))),IF(AS109="PT",IF(BK109&lt;PT_First,0,1+INT((BK109-PT_First)/PT_Int)),0))-IF(AS109="FT",IF(BM109&lt;FT_First,0,IF(BM109&lt;FT_Y5,1+INT((BM109-FT_First)/FT_Int1),FT_PreY5+FT_PerYear*INT((BM109-FT_Y5)/12)+FT_AnnivDays+INT(MOD(BM109-FT_Y5,12)/FT_Int2)-IF(EDATE(AI109,FT_Y5)&lt;PolicyDate,FT_AnnivDays-1,0))),IF(AS109="PT",IF(BM109&lt;PT_First,0,1+INT((BM109-PT_First)/PT_Int)),0)),0))</f>
        <v/>
      </c>
      <c r="BO109" s="0" t="str">
        <f aca="false">IF(LEN($A109&amp;$B109)=0,"",$A109&amp;" "&amp;$B109)</f>
        <v/>
      </c>
    </row>
    <row r="110" customFormat="false" ht="15" hidden="false" customHeight="false" outlineLevel="0" collapsed="false">
      <c r="A110" s="12"/>
      <c r="B110" s="12"/>
      <c r="C110" s="12"/>
      <c r="D110" s="13"/>
      <c r="E110" s="14" t="str">
        <f aca="false">IF(OR(AH110=0,$D110=""),"",DATE(YEAR(AsOfDate)+IF(DATE(YEAR(AsOfDate),MONTH($D110),DAY($D110))&lt;=AsOfDate,1,0),MONTH($D110),DAY($D110)))</f>
        <v/>
      </c>
      <c r="F110" s="13"/>
      <c r="G110" s="13"/>
      <c r="H110" s="13"/>
      <c r="I110" s="13"/>
      <c r="J110" s="13"/>
      <c r="K110" s="14" t="str">
        <f aca="false">IF(AH110=0,"",DATE(YEAR(AsOfDate)+IF(DATE(YEAR(AsOfDate),MONTH(AI110),DAY(AI110))&lt;=AsOfDate,1,0),MONTH(AI110),DAY(AI110)))</f>
        <v/>
      </c>
      <c r="L110" s="15" t="str">
        <f aca="false">IF(AH110=0,"",ROUND((AsOfDate-AI110)/365.25,1))</f>
        <v/>
      </c>
      <c r="M110" s="16" t="str">
        <f aca="false">IF(AH110=0,"",IF(AsOfDate&lt;AI110,"-",DATEDIF(AI110,AsOfDate,"y")&amp;"y "&amp;DATEDIF(AI110,AsOfDate,"ym")&amp;"m "&amp;DATEDIF(AI110,AsOfDate,"md")&amp;"d"))</f>
        <v/>
      </c>
      <c r="N110" s="17" t="str">
        <f aca="false">IF(AH110=0,"",O110*HoursPerDay)</f>
        <v/>
      </c>
      <c r="O110" s="17" t="str">
        <f aca="false">IF(AH110=0,"",MAX(0,BA110-BN110))</f>
        <v/>
      </c>
      <c r="P110" s="18"/>
      <c r="Q110" s="16" t="str">
        <f aca="false">IF(AH110=0,"",IF(AJ110&lt;2,"",AN110&amp;" to "&amp;AO110&amp;" on "&amp;TEXT(AL110,"dd/mm/yyyy")&amp;IF(AL110&gt;AsOfDate," (future)",IF(AQ110=AR110,"",IF(AR110="None"," - STOPPED accruing",IF(AQ110="None"," - commencement for Bonus Leave"," - pathway changed"))))&amp;IF(AJ110&lt;3,"","; "&amp;AO110&amp;" to "&amp;AP110&amp;" on "&amp;TEXT(AM110,"dd/mm/yyyy")&amp;IF(AM110&gt;AsOfDate," (future)",IF(AR110=AS110,"",IF(AS110="None"," - STOPPED accruing",IF(AR110="None"," - commencement for Bonus Leave"," - pathway changed")))))))</f>
        <v/>
      </c>
      <c r="R110" s="16" t="str">
        <f aca="false">IF(AH110=0,"",IF(AT110="None",IF(O110&gt;0,"No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IF(AH110=0,"",IF(AT110="None","",EDATE(AI110,BC110)))</f>
        <v/>
      </c>
      <c r="T110" s="17" t="str">
        <f aca="false">IF(AH110=0,"",IF(NOT(LH_Ready),"",IF(AI110&gt;PFYDate,0,IF(LH_ColPeriod=0,W110-U110+V110,SUMIFS(INDEX(LH_Data,0,LH_ColAcc),INDEX(LH_Data,0,LH_ColFirst),$A110,INDEX(LH_Data,0,LH_ColSur),$B110,INDEX(LH_Data,0,LH_ColCat),BonusCat,INDEX(LH_Data,0,LH_ColPeriod),LH_OpenLabel)*UnitFactor))))</f>
        <v/>
      </c>
      <c r="U110" s="17" t="str">
        <f aca="false">IF(AH110=0,"",IF(NOT(LH_Ready),"",SUMIFS(INDEX(LH_Data,0,LH_ColAcc),INDEX(LH_Data,0,LH_ColFirst),$A110,INDEX(LH_Data,0,LH_ColSur),$B110,INDEX(LH_Data,0,LH_ColCat),BonusCat,INDEX(LH_Data,0,LH_ColStart),"&gt;="&amp;AI110)*UnitFactor))</f>
        <v/>
      </c>
      <c r="V110" s="17" t="str">
        <f aca="false">IF(AH110=0,"",IF(NOT(LH_Ready),"",SUMIFS(INDEX(LH_Data,0,LH_ColTaken),INDEX(LH_Data,0,LH_ColFirst),$A110,INDEX(LH_Data,0,LH_ColSur),$B110,INDEX(LH_Data,0,LH_ColCat),BonusCat,INDEX(LH_Data,0,LH_ColStart),"&gt;="&amp;AI110)*UnitFactor))</f>
        <v/>
      </c>
      <c r="W110" s="17" t="str">
        <f aca="false">IF(AH110=0,"",IF(NOT(LH_Ready),"",IF(BE110=0,0,INDEX(INDEX(LH_Data,0,LH_ColClose),BE110-1)*UnitFactor)))</f>
        <v/>
      </c>
      <c r="X110" s="17" t="str">
        <f aca="false">IF(AH110=0,"",(MAX(0,BA110-BN110)-MAX(0,BB110-BN110))*HoursPerDay)</f>
        <v/>
      </c>
      <c r="Y110" s="17" t="str">
        <f aca="false">IF(AH110=0,"",IF(NOT(LH_Ready),"",IF(BD110=0,N110,IF(PFYDate&lt;$F110,N110-N(T110)-N(U110),X110-N(U110)))))</f>
        <v/>
      </c>
      <c r="Z110" s="16" t="str">
        <f aca="false">IF(OR(AH110=0,Y110=""),"",IF(Y110&gt;0,"Yes","No"))</f>
        <v/>
      </c>
      <c r="AA110" s="16" t="str">
        <f aca="false">IF(AH110=0,IF(LEN($A110&amp;$B110)=0,"","FIX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month")&amp;IF(BD110=0,";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EH)",""),IF(AT110="None",R110,"Not yet - first day on "&amp;TEXT(S110,"dd/mm/yyyy")))))))))</f>
        <v/>
      </c>
      <c r="AB110" s="17" t="str">
        <f aca="false">IF(OR(AH110=0,T110=""),"",MAX(0,BB110-BN110)*HoursPerDay-T110)</f>
        <v/>
      </c>
      <c r="AC110" s="16" t="str">
        <f aca="false">IF(AH110=0,"",BD110)</f>
        <v/>
      </c>
      <c r="AD110" s="16" t="str">
        <f aca="false">IF(AH110=0,"",TRIM(IF(OR(ISTEXT($F110),ISTEXT($H110),ISTEXT($I110),ISTEXT($G110),ISTEXT($J110),ISTEXT($D110)),"A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J110&gt;=1,IF(AJ110&gt;=3,AP110,IF(AJ110=2,AO110,AN110))&lt;&gt;IF($C110="","",IF(OR(ISNUMBER(SEARCH("full",$C110)),UPPER(TRIM($C110))="FT",UPPER(TRIM($C110))="FTE"),"Full-Time",IF(OR(ISNUMBER(SEARCH("part",$C110)),UPPER(TRIM($C110))="PT",UPPER(TRIM($C110))="PTE"),"Part-Time",IF(OR(ISNUMBER(SEARCH("cas",$C110)),UPPER(TRIM($C110))="CAS"),"Casual","Unknown"))))),"EmploymentType does not match latest start date ("&amp;IF(AJ110&gt;=3,AP110,IF(AJ110=2,AO110,AN110))&amp;"). ","")&amp;IF(AND(AJ110&gt;=1,AK110&lt;&gt;$F110),"Earliest type date should equal StartDate. ","")&amp;IF(AND(AJ110&gt;=2,AK110=AL110),"Two types start on the same date. ","")&amp;IF(AND(OR(ISNUMBER(SEARCH("part",$C110)),UPPER(TRIM($C110))="PT",UPPER(TRIM($C110))="PTE"),$P110=""),"Part-time: enter PT Hrs/Week (blank = 24+). ","")))</f>
        <v/>
      </c>
      <c r="AE110" s="17" t="str">
        <f aca="false">IF(AH110=0,"",O110-MAX(0,BI110-BN110))</f>
        <v/>
      </c>
      <c r="AF110" s="14" t="str">
        <f aca="false">IF(OR(AH110=0,AE110="",N(AE110)=0,BJ110=""),"",EDATE(AI110,BJ110))</f>
        <v/>
      </c>
      <c r="AG110" s="12"/>
      <c r="AH110" s="16" t="n">
        <f aca="false">IF(OR(LEN($A110&amp;$B110)=0,$F110=""),0,1)</f>
        <v>0</v>
      </c>
      <c r="AI110" s="14" t="str">
        <f aca="false">IF(AH110=0,"",IF($J110&lt;&gt;"",$J110,IF(OR(CasualCounts="Yes",COUNT($G110:$I110)=0,COUNT($H110:$I110)=0),$F110,MIN($H110:$I110))))</f>
        <v/>
      </c>
      <c r="AJ110" s="16" t="str">
        <f aca="false">IF(AH110=0,"",COUNT($G110:$I110))</f>
        <v/>
      </c>
      <c r="AK110" s="14" t="str">
        <f aca="false">IF(AH110=0,"",IFERROR(SMALL($G110:$I110,1),""))</f>
        <v/>
      </c>
      <c r="AL110" s="14" t="str">
        <f aca="false">IF(AH110=0,"",IFERROR(SMALL($G110:$I110,2),""))</f>
        <v/>
      </c>
      <c r="AM110" s="14" t="str">
        <f aca="false">IF(AH110=0,"",IFERROR(SMALL($G110:$I110,3),""))</f>
        <v/>
      </c>
      <c r="AN110" s="16" t="str">
        <f aca="false">IF(AH110=0,"",IF(AK110="","",IF(AK110=$H110,"Part-Time",IF(AK110=$I110,"Full-Time","Casual"))))</f>
        <v/>
      </c>
      <c r="AO110" s="16" t="str">
        <f aca="false">IF(AH110=0,"",IF(AL110="","",IF(AL110=$H110,"Part-Time",IF(AL110=$I110,"Full-Time","Casual"))))</f>
        <v/>
      </c>
      <c r="AP110" s="16" t="str">
        <f aca="false">IF(AH110=0,"",IF(AM110="","",IF(AM110=$H110,"Part-Time",IF(AM110=$I110,"Full-Time","Casual"))))</f>
        <v/>
      </c>
      <c r="AQ110" s="16" t="str">
        <f aca="false">IF(AH110=0,"",IF(AJ110=0,IF(OR(ISNUMBER(SEARCH("full",$C110)),UPPER(TRIM($C110))="FT",UPPER(TRIM($C110))="FTE"),"FT",IF(AND(OR(ISNUMBER(SEARCH("part",$C110)),UPPER(TRIM($C110))="PT",UPPER(TRIM($C110))="PTE"),OR($P110="",N($P110)&gt;=PT_MinHours)),"PT","None")),IF(OR(ISNUMBER(SEARCH("full",AN110)),UPPER(TRIM(AN110))="FT",UPPER(TRIM(AN110))="FTE"),"FT",IF(AND(OR(ISNUMBER(SEARCH("part",AN110)),UPPER(TRIM(AN110))="PT",UPPER(TRIM(AN110))="PTE"),OR($P110="",N($P110)&gt;=PT_MinHours)),"PT","None"))))</f>
        <v/>
      </c>
      <c r="AR110" s="16" t="str">
        <f aca="false">IF(AH110=0,"",IF(AJ110&lt;2,"",IF(OR(ISNUMBER(SEARCH("full",AO110)),UPPER(TRIM(AO110))="FT",UPPER(TRIM(AO110))="FTE"),"FT",IF(AND(OR(ISNUMBER(SEARCH("part",AO110)),UPPER(TRIM(AO110))="PT",UPPER(TRIM(AO110))="PTE"),OR($P110="",N($P110)&gt;=PT_MinHours)),"PT","None"))))</f>
        <v/>
      </c>
      <c r="AS110" s="16" t="str">
        <f aca="false">IF(AH110=0,"",IF(AJ110&lt;3,"",IF(OR(ISNUMBER(SEARCH("full",AP110)),UPPER(TRIM(AP110))="FT",UPPER(TRIM(AP110))="FTE"),"FT",IF(AND(OR(ISNUMBER(SEARCH("part",AP110)),UPPER(TRIM(AP110))="PT",UPPER(TRIM(AP110))="PTE"),OR($P110="",N($P110)&gt;=PT_MinHours)),"PT","None"))))</f>
        <v/>
      </c>
      <c r="AT110" s="16" t="str">
        <f aca="false">IF(AH110=0,"",IF(AND(AJ110&gt;=3,AM110&lt;=AsOfDate),AS110,IF(AND(AJ110&gt;=2,AL110&lt;=AsOfDate),AR110,AQ110)))</f>
        <v/>
      </c>
      <c r="AU110" s="16" t="str">
        <f aca="false">IF(AH110=0,"",IF(AsOfDate&lt;AI110,-1,12*(YEAR(AsOfDate)-YEAR(AI110))+MONTH(AsOfDate)-MONTH(AI110)-IF(DAY(AsOfDate)&lt;MIN(DAY(AI110),DAY(EOMONTH(AsOfDate,0))),1,0)))</f>
        <v/>
      </c>
      <c r="AV110" s="16" t="str">
        <f aca="false">IF(AH110=0,"",IF(OR(AJ110&lt;2,AL110&gt;AsOfDate),AU110,IF((AL110-1)&lt;AI110,-1,12*(YEAR((AL110-1))-YEAR(AI110))+MONTH((AL110-1))-MONTH(AI110)-IF(DAY((AL110-1))&lt;MIN(DAY(AI110),DAY(EOMONTH((AL110-1),0))),1,0))))</f>
        <v/>
      </c>
      <c r="AW110" s="16" t="str">
        <f aca="false">IF(AH110=0,"",IF(OR(AJ110&lt;3,AM110&gt;AsOfDate),AU110,IF((AM110-1)&lt;AI110,-1,12*(YEAR((AM110-1))-YEAR(AI110))+MONTH((AM110-1))-MONTH(AI110)-IF(DAY((AM110-1))&lt;MIN(DAY(AI110),DAY(EOMONTH((AM110-1),0))),1,0))))</f>
        <v/>
      </c>
      <c r="AX110" s="16" t="str">
        <f aca="false">IF(AH110=0,"",IF(PFYDate&lt;AI110,-1,12*(YEAR(PFYDate)-YEAR(AI110))+MONTH(PFYDate)-MONTH(AI110)-IF(DAY(PFYDate)&lt;MIN(DAY(AI110),DAY(EOMONTH(PFYDate,0))),1,0)))</f>
        <v/>
      </c>
      <c r="AY110" s="16" t="str">
        <f aca="false">IF(AH110=0,"",IF(OR(AJ110&lt;2,AL110&gt;PFYDate),AX110,IF((AL110-1)&lt;AI110,-1,12*(YEAR((AL110-1))-YEAR(AI110))+MONTH((AL110-1))-MONTH(AI110)-IF(DAY((AL110-1))&lt;MIN(DAY(AI110),DAY(EOMONTH((AL110-1),0))),1,0))))</f>
        <v/>
      </c>
      <c r="AZ110" s="16" t="str">
        <f aca="false">IF(AH110=0,"",IF(OR(AJ110&lt;3,AM110&gt;PFYDate),AX110,IF((AM110-1)&lt;AI110,-1,12*(YEAR((AM110-1))-YEAR(AI110))+MONTH((AM110-1))-MONTH(AI110)-IF(DAY((AM110-1))&lt;MIN(DAY(AI110),DAY(EOMONTH((AM110-1),0))),1,0))))</f>
        <v/>
      </c>
      <c r="BA110" s="16" t="str">
        <f aca="false">IF(AH110=0,"",IF(AQ110="FT",IF(AV110&lt;FT_First,0,IF(AV110&lt;FT_Y5,1+INT((AV110-FT_First)/FT_Int1),FT_PreY5+FT_PerYear*INT((AV110-FT_Y5)/12)+FT_AnnivDays+INT(MOD(AV110-FT_Y5,12)/FT_Int2)-IF(EDATE(AI110,FT_Y5)&lt;PolicyDate,FT_AnnivDays-1,0))),IF(AQ110="PT",IF(AV110&lt;PT_First,0,1+INT((AV110-PT_First)/PT_Int)),0))+IF(AND(AJ110&gt;=2,AL110&lt;=AsOfDate),IF(AR110="FT",IF(AW110&lt;FT_First,0,IF(AW110&lt;FT_Y5,1+INT((AW110-FT_First)/FT_Int1),FT_PreY5+FT_PerYear*INT((AW110-FT_Y5)/12)+FT_AnnivDays+INT(MOD(AW110-FT_Y5,12)/FT_Int2)-IF(EDATE(AI110,FT_Y5)&lt;PolicyDate,FT_AnnivDays-1,0))),IF(AR110="PT",IF(AW110&lt;PT_First,0,1+INT((AW110-PT_First)/PT_Int)),0))-IF(AR110="FT",IF(AV110&lt;FT_First,0,IF(AV110&lt;FT_Y5,1+INT((AV110-FT_First)/FT_Int1),FT_PreY5+FT_PerYear*INT((AV110-FT_Y5)/12)+FT_AnnivDays+INT(MOD(AV110-FT_Y5,12)/FT_Int2)-IF(EDATE(AI110,FT_Y5)&lt;PolicyDate,FT_AnnivDays-1,0))),IF(AR110="PT",IF(AV110&lt;PT_First,0,1+INT((AV110-PT_First)/PT_Int)),0)),0)+IF(AND(AJ110&gt;=3,AM110&lt;=AsOfDate),IF(AS110="FT",IF(AU110&lt;FT_First,0,IF(AU110&lt;FT_Y5,1+INT((AU110-FT_First)/FT_Int1),FT_PreY5+FT_PerYear*INT((AU110-FT_Y5)/12)+FT_AnnivDays+INT(MOD(AU110-FT_Y5,12)/FT_Int2)-IF(EDATE(AI110,FT_Y5)&lt;PolicyDate,FT_AnnivDays-1,0))),IF(AS110="PT",IF(AU110&lt;PT_First,0,1+INT((AU110-PT_First)/PT_Int)),0))-IF(AS110="FT",IF(AW110&lt;FT_First,0,IF(AW110&lt;FT_Y5,1+INT((AW110-FT_First)/FT_Int1),FT_PreY5+FT_PerYear*INT((AW110-FT_Y5)/12)+FT_AnnivDays+INT(MOD(AW110-FT_Y5,12)/FT_Int2)-IF(EDATE(AI110,FT_Y5)&lt;PolicyDate,FT_AnnivDays-1,0))),IF(AS110="PT",IF(AW110&lt;PT_First,0,1+INT((AW110-PT_First)/PT_Int)),0)),0))</f>
        <v/>
      </c>
      <c r="BB110" s="16" t="str">
        <f aca="false">IF(AH110=0,"",IF(AQ110="FT",IF(AY110&lt;FT_First,0,IF(AY110&lt;FT_Y5,1+INT((AY110-FT_First)/FT_Int1),FT_PreY5+FT_PerYear*INT((AY110-FT_Y5)/12)+FT_AnnivDays+INT(MOD(AY110-FT_Y5,12)/FT_Int2)-IF(EDATE(AI110,FT_Y5)&lt;PolicyDate,FT_AnnivDays-1,0))),IF(AQ110="PT",IF(AY110&lt;PT_First,0,1+INT((AY110-PT_First)/PT_Int)),0))+IF(AND(AJ110&gt;=2,AL110&lt;=PFYDate),IF(AR110="FT",IF(AZ110&lt;FT_First,0,IF(AZ110&lt;FT_Y5,1+INT((AZ110-FT_First)/FT_Int1),FT_PreY5+FT_PerYear*INT((AZ110-FT_Y5)/12)+FT_AnnivDays+INT(MOD(AZ110-FT_Y5,12)/FT_Int2)-IF(EDATE(AI110,FT_Y5)&lt;PolicyDate,FT_AnnivDays-1,0))),IF(AR110="PT",IF(AZ110&lt;PT_First,0,1+INT((AZ110-PT_First)/PT_Int)),0))-IF(AR110="FT",IF(AY110&lt;FT_First,0,IF(AY110&lt;FT_Y5,1+INT((AY110-FT_First)/FT_Int1),FT_PreY5+FT_PerYear*INT((AY110-FT_Y5)/12)+FT_AnnivDays+INT(MOD(AY110-FT_Y5,12)/FT_Int2)-IF(EDATE(AI110,FT_Y5)&lt;PolicyDate,FT_AnnivDays-1,0))),IF(AR110="PT",IF(AY110&lt;PT_First,0,1+INT((AY110-PT_First)/PT_Int)),0)),0)+IF(AND(AJ110&gt;=3,AM110&lt;=PFYDate),IF(AS110="FT",IF(AX110&lt;FT_First,0,IF(AX110&lt;FT_Y5,1+INT((AX110-FT_First)/FT_Int1),FT_PreY5+FT_PerYear*INT((AX110-FT_Y5)/12)+FT_AnnivDays+INT(MOD(AX110-FT_Y5,12)/FT_Int2)-IF(EDATE(AI110,FT_Y5)&lt;PolicyDate,FT_AnnivDays-1,0))),IF(AS110="PT",IF(AX110&lt;PT_First,0,1+INT((AX110-PT_First)/PT_Int)),0))-IF(AS110="FT",IF(AZ110&lt;FT_First,0,IF(AZ110&lt;FT_Y5,1+INT((AZ110-FT_First)/FT_Int1),FT_PreY5+FT_PerYear*INT((AZ110-FT_Y5)/12)+FT_AnnivDays+INT(MOD(AZ110-FT_Y5,12)/FT_Int2)-IF(EDATE(AI110,FT_Y5)&lt;PolicyDate,FT_AnnivDays-1,0))),IF(AS110="PT",IF(AZ110&lt;PT_First,0,1+INT((AZ110-PT_First)/PT_Int)),0)),0))</f>
        <v/>
      </c>
      <c r="BC110" s="16" t="str">
        <f aca="false">IF(AH110=0,"",IF(AT110="FT",IF(AU110&lt;FT_First,FT_First,IF(AU110&lt;FT_Y5,MIN(FT_Y5,FT_First+FT_Int1*(INT((AU110-FT_First)/FT_Int1)+1)),FT_Y5+12*INT((AU110-FT_Y5)/12)+FT_Int2*(INT(MOD(AU110-FT_Y5,12)/FT_Int2)+1))),IF(AT110="PT",IF(AU110&lt;PT_First,PT_First,PT_First+PT_Int*(INT((AU110-PT_First)/PT_Int)+1)),"")))</f>
        <v/>
      </c>
      <c r="BD110" s="16" t="str">
        <f aca="false">IF(AH110=0,"",IF(NOT(LH_Ready),0,COUNTIFS(INDEX(LH_Data,0,LH_ColFirst),$A110,INDEX(LH_Data,0,LH_ColSur),$B110,INDEX(LH_Data,0,LH_ColCat),BonusCat)))</f>
        <v/>
      </c>
      <c r="BE110" s="16" t="str">
        <f aca="false">IF(AH110=0,"",IF(OR(NOT(LH_Ready),BD110=0),0,SUMPRODUCT(MAX((INDEX(LH_Data,0,LH_ColFirst)=$A110)*(INDEX(LH_Data,0,LH_ColSur)=$B110)*(INDEX(LH_Data,0,LH_ColCat)=BonusCat)*ROW(LH_Data)))))</f>
        <v/>
      </c>
      <c r="BF110" s="16" t="str">
        <f aca="false">IF(AH110=0,"",IF(EOMONTH(AsOfDate,-1)&lt;AI110,-1,12*(YEAR(EOMONTH(AsOfDate,-1))-YEAR(AI110))+MONTH(EOMONTH(AsOfDate,-1))-MONTH(AI110)-IF(DAY(EOMONTH(AsOfDate,-1))&lt;MIN(DAY(AI110),DAY(EOMONTH(EOMONTH(AsOfDate,-1),0))),1,0)))</f>
        <v/>
      </c>
      <c r="BG110" s="16" t="str">
        <f aca="false">IF(AH110=0,"",IF(OR(AJ110&lt;2,AL110&gt;EOMONTH(AsOfDate,-1)),BF110,IF((AL110-1)&lt;AI110,-1,12*(YEAR((AL110-1))-YEAR(AI110))+MONTH((AL110-1))-MONTH(AI110)-IF(DAY((AL110-1))&lt;MIN(DAY(AI110),DAY(EOMONTH((AL110-1),0))),1,0))))</f>
        <v/>
      </c>
      <c r="BH110" s="16" t="str">
        <f aca="false">IF(AH110=0,"",IF(OR(AJ110&lt;3,AM110&gt;EOMONTH(AsOfDate,-1)),BF110,IF((AM110-1)&lt;AI110,-1,12*(YEAR((AM110-1))-YEAR(AI110))+MONTH((AM110-1))-MONTH(AI110)-IF(DAY((AM110-1))&lt;MIN(DAY(AI110),DAY(EOMONTH((AM110-1),0))),1,0))))</f>
        <v/>
      </c>
      <c r="BI110" s="16" t="str">
        <f aca="false">IF(AH110=0,"",IF(AQ110="FT",IF(BG110&lt;FT_First,0,IF(BG110&lt;FT_Y5,1+INT((BG110-FT_First)/FT_Int1),FT_PreY5+FT_PerYear*INT((BG110-FT_Y5)/12)+FT_AnnivDays+INT(MOD(BG110-FT_Y5,12)/FT_Int2)-IF(EDATE(AI110,FT_Y5)&lt;PolicyDate,FT_AnnivDays-1,0))),IF(AQ110="PT",IF(BG110&lt;PT_First,0,1+INT((BG110-PT_First)/PT_Int)),0))+IF(AND(AJ110&gt;=2,AL110&lt;=EOMONTH(AsOfDate,-1)),IF(AR110="FT",IF(BH110&lt;FT_First,0,IF(BH110&lt;FT_Y5,1+INT((BH110-FT_First)/FT_Int1),FT_PreY5+FT_PerYear*INT((BH110-FT_Y5)/12)+FT_AnnivDays+INT(MOD(BH110-FT_Y5,12)/FT_Int2)-IF(EDATE(AI110,FT_Y5)&lt;PolicyDate,FT_AnnivDays-1,0))),IF(AR110="PT",IF(BH110&lt;PT_First,0,1+INT((BH110-PT_First)/PT_Int)),0))-IF(AR110="FT",IF(BG110&lt;FT_First,0,IF(BG110&lt;FT_Y5,1+INT((BG110-FT_First)/FT_Int1),FT_PreY5+FT_PerYear*INT((BG110-FT_Y5)/12)+FT_AnnivDays+INT(MOD(BG110-FT_Y5,12)/FT_Int2)-IF(EDATE(AI110,FT_Y5)&lt;PolicyDate,FT_AnnivDays-1,0))),IF(AR110="PT",IF(BG110&lt;PT_First,0,1+INT((BG110-PT_First)/PT_Int)),0)),0)+IF(AND(AJ110&gt;=3,AM110&lt;=EOMONTH(AsOfDate,-1)),IF(AS110="FT",IF(BF110&lt;FT_First,0,IF(BF110&lt;FT_Y5,1+INT((BF110-FT_First)/FT_Int1),FT_PreY5+FT_PerYear*INT((BF110-FT_Y5)/12)+FT_AnnivDays+INT(MOD(BF110-FT_Y5,12)/FT_Int2)-IF(EDATE(AI110,FT_Y5)&lt;PolicyDate,FT_AnnivDays-1,0))),IF(AS110="PT",IF(BF110&lt;PT_First,0,1+INT((BF110-PT_First)/PT_Int)),0))-IF(AS110="FT",IF(BH110&lt;FT_First,0,IF(BH110&lt;FT_Y5,1+INT((BH110-FT_First)/FT_Int1),FT_PreY5+FT_PerYear*INT((BH110-FT_Y5)/12)+FT_AnnivDays+INT(MOD(BH110-FT_Y5,12)/FT_Int2)-IF(EDATE(AI110,FT_Y5)&lt;PolicyDate,FT_AnnivDays-1,0))),IF(AS110="PT",IF(BH110&lt;PT_First,0,1+INT((BH110-PT_First)/PT_Int)),0)),0))</f>
        <v/>
      </c>
      <c r="BJ110" s="16" t="str">
        <f aca="false">IF(AH110=0,"",IF(AT110="FT",IF(AU110&lt;FT_First,"",IF(AU110&lt;FT_Y5,FT_First+FT_Int1*INT((AU110-FT_First)/FT_Int1),FT_Y5+FT_Int2*INT((AU110-FT_Y5)/FT_Int2))),IF(AT110="PT",IF(AU110&lt;PT_First,"",PT_First+PT_Int*INT((AU110-PT_First)/PT_Int)),"")))</f>
        <v/>
      </c>
      <c r="BK110" s="16" t="str">
        <f aca="false">IF(AH110=0,"",IF((SchemeStart-1)&lt;AI110,-1,12*(YEAR((SchemeStart-1))-YEAR(AI110))+MONTH((SchemeStart-1))-MONTH(AI110)-IF(DAY((SchemeStart-1))&lt;MIN(DAY(AI110),DAY(EOMONTH((SchemeStart-1),0))),1,0)))</f>
        <v/>
      </c>
      <c r="BL110" s="16" t="str">
        <f aca="false">IF(AH110=0,"",IF(OR(AJ110&lt;2,AL110&gt;(SchemeStart-1)),BK110,IF((AL110-1)&lt;AI110,-1,12*(YEAR((AL110-1))-YEAR(AI110))+MONTH((AL110-1))-MONTH(AI110)-IF(DAY((AL110-1))&lt;MIN(DAY(AI110),DAY(EOMONTH((AL110-1),0))),1,0))))</f>
        <v/>
      </c>
      <c r="BM110" s="16" t="str">
        <f aca="false">IF(AH110=0,"",IF(OR(AJ110&lt;3,AM110&gt;(SchemeStart-1)),BK110,IF((AM110-1)&lt;AI110,-1,12*(YEAR((AM110-1))-YEAR(AI110))+MONTH((AM110-1))-MONTH(AI110)-IF(DAY((AM110-1))&lt;MIN(DAY(AI110),DAY(EOMONTH((AM110-1),0))),1,0))))</f>
        <v/>
      </c>
      <c r="BN110" s="16" t="str">
        <f aca="false">IF(AH110=0,"",IF(AQ110="FT",IF(BL110&lt;FT_First,0,IF(BL110&lt;FT_Y5,1+INT((BL110-FT_First)/FT_Int1),FT_PreY5+FT_PerYear*INT((BL110-FT_Y5)/12)+FT_AnnivDays+INT(MOD(BL110-FT_Y5,12)/FT_Int2)-IF(EDATE(AI110,FT_Y5)&lt;PolicyDate,FT_AnnivDays-1,0))),IF(AQ110="PT",IF(BL110&lt;PT_First,0,1+INT((BL110-PT_First)/PT_Int)),0))+IF(AND(AJ110&gt;=2,AL110&lt;=(SchemeStart-1)),IF(AR110="FT",IF(BM110&lt;FT_First,0,IF(BM110&lt;FT_Y5,1+INT((BM110-FT_First)/FT_Int1),FT_PreY5+FT_PerYear*INT((BM110-FT_Y5)/12)+FT_AnnivDays+INT(MOD(BM110-FT_Y5,12)/FT_Int2)-IF(EDATE(AI110,FT_Y5)&lt;PolicyDate,FT_AnnivDays-1,0))),IF(AR110="PT",IF(BM110&lt;PT_First,0,1+INT((BM110-PT_First)/PT_Int)),0))-IF(AR110="FT",IF(BL110&lt;FT_First,0,IF(BL110&lt;FT_Y5,1+INT((BL110-FT_First)/FT_Int1),FT_PreY5+FT_PerYear*INT((BL110-FT_Y5)/12)+FT_AnnivDays+INT(MOD(BL110-FT_Y5,12)/FT_Int2)-IF(EDATE(AI110,FT_Y5)&lt;PolicyDate,FT_AnnivDays-1,0))),IF(AR110="PT",IF(BL110&lt;PT_First,0,1+INT((BL110-PT_First)/PT_Int)),0)),0)+IF(AND(AJ110&gt;=3,AM110&lt;=(SchemeStart-1)),IF(AS110="FT",IF(BK110&lt;FT_First,0,IF(BK110&lt;FT_Y5,1+INT((BK110-FT_First)/FT_Int1),FT_PreY5+FT_PerYear*INT((BK110-FT_Y5)/12)+FT_AnnivDays+INT(MOD(BK110-FT_Y5,12)/FT_Int2)-IF(EDATE(AI110,FT_Y5)&lt;PolicyDate,FT_AnnivDays-1,0))),IF(AS110="PT",IF(BK110&lt;PT_First,0,1+INT((BK110-PT_First)/PT_Int)),0))-IF(AS110="FT",IF(BM110&lt;FT_First,0,IF(BM110&lt;FT_Y5,1+INT((BM110-FT_First)/FT_Int1),FT_PreY5+FT_PerYear*INT((BM110-FT_Y5)/12)+FT_AnnivDays+INT(MOD(BM110-FT_Y5,12)/FT_Int2)-IF(EDATE(AI110,FT_Y5)&lt;PolicyDate,FT_AnnivDays-1,0))),IF(AS110="PT",IF(BM110&lt;PT_First,0,1+INT((BM110-PT_First)/PT_Int)),0)),0))</f>
        <v/>
      </c>
      <c r="BO110" s="0" t="str">
        <f aca="false">IF(LEN($A110&amp;$B110)=0,"",$A110&amp;" "&amp;$B110)</f>
        <v/>
      </c>
    </row>
    <row r="111" customFormat="false" ht="15" hidden="false" customHeight="false" outlineLevel="0" collapsed="false">
      <c r="A111" s="12"/>
      <c r="B111" s="12"/>
      <c r="C111" s="12"/>
      <c r="D111" s="13"/>
      <c r="E111" s="14" t="str">
        <f aca="false">IF(OR(AH111=0,$D111=""),"",DATE(YEAR(AsOfDate)+IF(DATE(YEAR(AsOfDate),MONTH($D111),DAY($D111))&lt;=AsOfDate,1,0),MONTH($D111),DAY($D111)))</f>
        <v/>
      </c>
      <c r="F111" s="13"/>
      <c r="G111" s="13"/>
      <c r="H111" s="13"/>
      <c r="I111" s="13"/>
      <c r="J111" s="13"/>
      <c r="K111" s="14" t="str">
        <f aca="false">IF(AH111=0,"",DATE(YEAR(AsOfDate)+IF(DATE(YEAR(AsOfDate),MONTH(AI111),DAY(AI111))&lt;=AsOfDate,1,0),MONTH(AI111),DAY(AI111)))</f>
        <v/>
      </c>
      <c r="L111" s="15" t="str">
        <f aca="false">IF(AH111=0,"",ROUND((AsOfDate-AI111)/365.25,1))</f>
        <v/>
      </c>
      <c r="M111" s="16" t="str">
        <f aca="false">IF(AH111=0,"",IF(AsOfDate&lt;AI111,"-",DATEDIF(AI111,AsOfDate,"y")&amp;"y "&amp;DATEDIF(AI111,AsOfDate,"ym")&amp;"m "&amp;DATEDIF(AI111,AsOfDate,"md")&amp;"d"))</f>
        <v/>
      </c>
      <c r="N111" s="17" t="str">
        <f aca="false">IF(AH111=0,"",O111*HoursPerDay)</f>
        <v/>
      </c>
      <c r="O111" s="17" t="str">
        <f aca="false">IF(AH111=0,"",MAX(0,BA111-BN111))</f>
        <v/>
      </c>
      <c r="P111" s="18"/>
      <c r="Q111" s="16" t="str">
        <f aca="false">IF(AH111=0,"",IF(AJ111&lt;2,"",AN111&amp;" to "&amp;AO111&amp;" on "&amp;TEXT(AL111,"dd/mm/yyyy")&amp;IF(AL111&gt;AsOfDate," (future)",IF(AQ111=AR111,"",IF(AR111="None"," - STOPPED accruing",IF(AQ111="None"," - commencement for Bonus Leave"," - pathway changed"))))&amp;IF(AJ111&lt;3,"","; "&amp;AO111&amp;" to "&amp;AP111&amp;" on "&amp;TEXT(AM111,"dd/mm/yyyy")&amp;IF(AM111&gt;AsOfDate," (future)",IF(AR111=AS111,"",IF(AS111="None"," - STOPPED accruing",IF(AR111="None"," - commencement for Bonus Leave"," - pathway changed")))))))</f>
        <v/>
      </c>
      <c r="R111" s="16" t="str">
        <f aca="false">IF(AH111=0,"",IF(AT111="None",IF(O111&gt;0,"No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IF(AH111=0,"",IF(AT111="None","",EDATE(AI111,BC111)))</f>
        <v/>
      </c>
      <c r="T111" s="17" t="str">
        <f aca="false">IF(AH111=0,"",IF(NOT(LH_Ready),"",IF(AI111&gt;PFYDate,0,IF(LH_ColPeriod=0,W111-U111+V111,SUMIFS(INDEX(LH_Data,0,LH_ColAcc),INDEX(LH_Data,0,LH_ColFirst),$A111,INDEX(LH_Data,0,LH_ColSur),$B111,INDEX(LH_Data,0,LH_ColCat),BonusCat,INDEX(LH_Data,0,LH_ColPeriod),LH_OpenLabel)*UnitFactor))))</f>
        <v/>
      </c>
      <c r="U111" s="17" t="str">
        <f aca="false">IF(AH111=0,"",IF(NOT(LH_Ready),"",SUMIFS(INDEX(LH_Data,0,LH_ColAcc),INDEX(LH_Data,0,LH_ColFirst),$A111,INDEX(LH_Data,0,LH_ColSur),$B111,INDEX(LH_Data,0,LH_ColCat),BonusCat,INDEX(LH_Data,0,LH_ColStart),"&gt;="&amp;AI111)*UnitFactor))</f>
        <v/>
      </c>
      <c r="V111" s="17" t="str">
        <f aca="false">IF(AH111=0,"",IF(NOT(LH_Ready),"",SUMIFS(INDEX(LH_Data,0,LH_ColTaken),INDEX(LH_Data,0,LH_ColFirst),$A111,INDEX(LH_Data,0,LH_ColSur),$B111,INDEX(LH_Data,0,LH_ColCat),BonusCat,INDEX(LH_Data,0,LH_ColStart),"&gt;="&amp;AI111)*UnitFactor))</f>
        <v/>
      </c>
      <c r="W111" s="17" t="str">
        <f aca="false">IF(AH111=0,"",IF(NOT(LH_Ready),"",IF(BE111=0,0,INDEX(INDEX(LH_Data,0,LH_ColClose),BE111-1)*UnitFactor)))</f>
        <v/>
      </c>
      <c r="X111" s="17" t="str">
        <f aca="false">IF(AH111=0,"",(MAX(0,BA111-BN111)-MAX(0,BB111-BN111))*HoursPerDay)</f>
        <v/>
      </c>
      <c r="Y111" s="17" t="str">
        <f aca="false">IF(AH111=0,"",IF(NOT(LH_Ready),"",IF(BD111=0,N111,IF(PFYDate&lt;$F111,N111-N(T111)-N(U111),X111-N(U111)))))</f>
        <v/>
      </c>
      <c r="Z111" s="16" t="str">
        <f aca="false">IF(OR(AH111=0,Y111=""),"",IF(Y111&gt;0,"Yes","No"))</f>
        <v/>
      </c>
      <c r="AA111" s="16" t="str">
        <f aca="false">IF(AH111=0,IF(LEN($A111&amp;$B111)=0,"","FIX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month")&amp;IF(BD111=0,";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EH)",""),IF(AT111="None",R111,"Not yet - first day on "&amp;TEXT(S111,"dd/mm/yyyy")))))))))</f>
        <v/>
      </c>
      <c r="AB111" s="17" t="str">
        <f aca="false">IF(OR(AH111=0,T111=""),"",MAX(0,BB111-BN111)*HoursPerDay-T111)</f>
        <v/>
      </c>
      <c r="AC111" s="16" t="str">
        <f aca="false">IF(AH111=0,"",BD111)</f>
        <v/>
      </c>
      <c r="AD111" s="16" t="str">
        <f aca="false">IF(AH111=0,"",TRIM(IF(OR(ISTEXT($F111),ISTEXT($H111),ISTEXT($I111),ISTEXT($G111),ISTEXT($J111),ISTEXT($D111)),"A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J111&gt;=1,IF(AJ111&gt;=3,AP111,IF(AJ111=2,AO111,AN111))&lt;&gt;IF($C111="","",IF(OR(ISNUMBER(SEARCH("full",$C111)),UPPER(TRIM($C111))="FT",UPPER(TRIM($C111))="FTE"),"Full-Time",IF(OR(ISNUMBER(SEARCH("part",$C111)),UPPER(TRIM($C111))="PT",UPPER(TRIM($C111))="PTE"),"Part-Time",IF(OR(ISNUMBER(SEARCH("cas",$C111)),UPPER(TRIM($C111))="CAS"),"Casual","Unknown"))))),"EmploymentType does not match latest start date ("&amp;IF(AJ111&gt;=3,AP111,IF(AJ111=2,AO111,AN111))&amp;"). ","")&amp;IF(AND(AJ111&gt;=1,AK111&lt;&gt;$F111),"Earliest type date should equal StartDate. ","")&amp;IF(AND(AJ111&gt;=2,AK111=AL111),"Two types start on the same date. ","")&amp;IF(AND(OR(ISNUMBER(SEARCH("part",$C111)),UPPER(TRIM($C111))="PT",UPPER(TRIM($C111))="PTE"),$P111=""),"Part-time: enter PT Hrs/Week (blank = 24+). ","")))</f>
        <v/>
      </c>
      <c r="AE111" s="17" t="str">
        <f aca="false">IF(AH111=0,"",O111-MAX(0,BI111-BN111))</f>
        <v/>
      </c>
      <c r="AF111" s="14" t="str">
        <f aca="false">IF(OR(AH111=0,AE111="",N(AE111)=0,BJ111=""),"",EDATE(AI111,BJ111))</f>
        <v/>
      </c>
      <c r="AG111" s="12"/>
      <c r="AH111" s="16" t="n">
        <f aca="false">IF(OR(LEN($A111&amp;$B111)=0,$F111=""),0,1)</f>
        <v>0</v>
      </c>
      <c r="AI111" s="14" t="str">
        <f aca="false">IF(AH111=0,"",IF($J111&lt;&gt;"",$J111,IF(OR(CasualCounts="Yes",COUNT($G111:$I111)=0,COUNT($H111:$I111)=0),$F111,MIN($H111:$I111))))</f>
        <v/>
      </c>
      <c r="AJ111" s="16" t="str">
        <f aca="false">IF(AH111=0,"",COUNT($G111:$I111))</f>
        <v/>
      </c>
      <c r="AK111" s="14" t="str">
        <f aca="false">IF(AH111=0,"",IFERROR(SMALL($G111:$I111,1),""))</f>
        <v/>
      </c>
      <c r="AL111" s="14" t="str">
        <f aca="false">IF(AH111=0,"",IFERROR(SMALL($G111:$I111,2),""))</f>
        <v/>
      </c>
      <c r="AM111" s="14" t="str">
        <f aca="false">IF(AH111=0,"",IFERROR(SMALL($G111:$I111,3),""))</f>
        <v/>
      </c>
      <c r="AN111" s="16" t="str">
        <f aca="false">IF(AH111=0,"",IF(AK111="","",IF(AK111=$H111,"Part-Time",IF(AK111=$I111,"Full-Time","Casual"))))</f>
        <v/>
      </c>
      <c r="AO111" s="16" t="str">
        <f aca="false">IF(AH111=0,"",IF(AL111="","",IF(AL111=$H111,"Part-Time",IF(AL111=$I111,"Full-Time","Casual"))))</f>
        <v/>
      </c>
      <c r="AP111" s="16" t="str">
        <f aca="false">IF(AH111=0,"",IF(AM111="","",IF(AM111=$H111,"Part-Time",IF(AM111=$I111,"Full-Time","Casual"))))</f>
        <v/>
      </c>
      <c r="AQ111" s="16" t="str">
        <f aca="false">IF(AH111=0,"",IF(AJ111=0,IF(OR(ISNUMBER(SEARCH("full",$C111)),UPPER(TRIM($C111))="FT",UPPER(TRIM($C111))="FTE"),"FT",IF(AND(OR(ISNUMBER(SEARCH("part",$C111)),UPPER(TRIM($C111))="PT",UPPER(TRIM($C111))="PTE"),OR($P111="",N($P111)&gt;=PT_MinHours)),"PT","None")),IF(OR(ISNUMBER(SEARCH("full",AN111)),UPPER(TRIM(AN111))="FT",UPPER(TRIM(AN111))="FTE"),"FT",IF(AND(OR(ISNUMBER(SEARCH("part",AN111)),UPPER(TRIM(AN111))="PT",UPPER(TRIM(AN111))="PTE"),OR($P111="",N($P111)&gt;=PT_MinHours)),"PT","None"))))</f>
        <v/>
      </c>
      <c r="AR111" s="16" t="str">
        <f aca="false">IF(AH111=0,"",IF(AJ111&lt;2,"",IF(OR(ISNUMBER(SEARCH("full",AO111)),UPPER(TRIM(AO111))="FT",UPPER(TRIM(AO111))="FTE"),"FT",IF(AND(OR(ISNUMBER(SEARCH("part",AO111)),UPPER(TRIM(AO111))="PT",UPPER(TRIM(AO111))="PTE"),OR($P111="",N($P111)&gt;=PT_MinHours)),"PT","None"))))</f>
        <v/>
      </c>
      <c r="AS111" s="16" t="str">
        <f aca="false">IF(AH111=0,"",IF(AJ111&lt;3,"",IF(OR(ISNUMBER(SEARCH("full",AP111)),UPPER(TRIM(AP111))="FT",UPPER(TRIM(AP111))="FTE"),"FT",IF(AND(OR(ISNUMBER(SEARCH("part",AP111)),UPPER(TRIM(AP111))="PT",UPPER(TRIM(AP111))="PTE"),OR($P111="",N($P111)&gt;=PT_MinHours)),"PT","None"))))</f>
        <v/>
      </c>
      <c r="AT111" s="16" t="str">
        <f aca="false">IF(AH111=0,"",IF(AND(AJ111&gt;=3,AM111&lt;=AsOfDate),AS111,IF(AND(AJ111&gt;=2,AL111&lt;=AsOfDate),AR111,AQ111)))</f>
        <v/>
      </c>
      <c r="AU111" s="16" t="str">
        <f aca="false">IF(AH111=0,"",IF(AsOfDate&lt;AI111,-1,12*(YEAR(AsOfDate)-YEAR(AI111))+MONTH(AsOfDate)-MONTH(AI111)-IF(DAY(AsOfDate)&lt;MIN(DAY(AI111),DAY(EOMONTH(AsOfDate,0))),1,0)))</f>
        <v/>
      </c>
      <c r="AV111" s="16" t="str">
        <f aca="false">IF(AH111=0,"",IF(OR(AJ111&lt;2,AL111&gt;AsOfDate),AU111,IF((AL111-1)&lt;AI111,-1,12*(YEAR((AL111-1))-YEAR(AI111))+MONTH((AL111-1))-MONTH(AI111)-IF(DAY((AL111-1))&lt;MIN(DAY(AI111),DAY(EOMONTH((AL111-1),0))),1,0))))</f>
        <v/>
      </c>
      <c r="AW111" s="16" t="str">
        <f aca="false">IF(AH111=0,"",IF(OR(AJ111&lt;3,AM111&gt;AsOfDate),AU111,IF((AM111-1)&lt;AI111,-1,12*(YEAR((AM111-1))-YEAR(AI111))+MONTH((AM111-1))-MONTH(AI111)-IF(DAY((AM111-1))&lt;MIN(DAY(AI111),DAY(EOMONTH((AM111-1),0))),1,0))))</f>
        <v/>
      </c>
      <c r="AX111" s="16" t="str">
        <f aca="false">IF(AH111=0,"",IF(PFYDate&lt;AI111,-1,12*(YEAR(PFYDate)-YEAR(AI111))+MONTH(PFYDate)-MONTH(AI111)-IF(DAY(PFYDate)&lt;MIN(DAY(AI111),DAY(EOMONTH(PFYDate,0))),1,0)))</f>
        <v/>
      </c>
      <c r="AY111" s="16" t="str">
        <f aca="false">IF(AH111=0,"",IF(OR(AJ111&lt;2,AL111&gt;PFYDate),AX111,IF((AL111-1)&lt;AI111,-1,12*(YEAR((AL111-1))-YEAR(AI111))+MONTH((AL111-1))-MONTH(AI111)-IF(DAY((AL111-1))&lt;MIN(DAY(AI111),DAY(EOMONTH((AL111-1),0))),1,0))))</f>
        <v/>
      </c>
      <c r="AZ111" s="16" t="str">
        <f aca="false">IF(AH111=0,"",IF(OR(AJ111&lt;3,AM111&gt;PFYDate),AX111,IF((AM111-1)&lt;AI111,-1,12*(YEAR((AM111-1))-YEAR(AI111))+MONTH((AM111-1))-MONTH(AI111)-IF(DAY((AM111-1))&lt;MIN(DAY(AI111),DAY(EOMONTH((AM111-1),0))),1,0))))</f>
        <v/>
      </c>
      <c r="BA111" s="16" t="str">
        <f aca="false">IF(AH111=0,"",IF(AQ111="FT",IF(AV111&lt;FT_First,0,IF(AV111&lt;FT_Y5,1+INT((AV111-FT_First)/FT_Int1),FT_PreY5+FT_PerYear*INT((AV111-FT_Y5)/12)+FT_AnnivDays+INT(MOD(AV111-FT_Y5,12)/FT_Int2)-IF(EDATE(AI111,FT_Y5)&lt;PolicyDate,FT_AnnivDays-1,0))),IF(AQ111="PT",IF(AV111&lt;PT_First,0,1+INT((AV111-PT_First)/PT_Int)),0))+IF(AND(AJ111&gt;=2,AL111&lt;=AsOfDate),IF(AR111="FT",IF(AW111&lt;FT_First,0,IF(AW111&lt;FT_Y5,1+INT((AW111-FT_First)/FT_Int1),FT_PreY5+FT_PerYear*INT((AW111-FT_Y5)/12)+FT_AnnivDays+INT(MOD(AW111-FT_Y5,12)/FT_Int2)-IF(EDATE(AI111,FT_Y5)&lt;PolicyDate,FT_AnnivDays-1,0))),IF(AR111="PT",IF(AW111&lt;PT_First,0,1+INT((AW111-PT_First)/PT_Int)),0))-IF(AR111="FT",IF(AV111&lt;FT_First,0,IF(AV111&lt;FT_Y5,1+INT((AV111-FT_First)/FT_Int1),FT_PreY5+FT_PerYear*INT((AV111-FT_Y5)/12)+FT_AnnivDays+INT(MOD(AV111-FT_Y5,12)/FT_Int2)-IF(EDATE(AI111,FT_Y5)&lt;PolicyDate,FT_AnnivDays-1,0))),IF(AR111="PT",IF(AV111&lt;PT_First,0,1+INT((AV111-PT_First)/PT_Int)),0)),0)+IF(AND(AJ111&gt;=3,AM111&lt;=AsOfDate),IF(AS111="FT",IF(AU111&lt;FT_First,0,IF(AU111&lt;FT_Y5,1+INT((AU111-FT_First)/FT_Int1),FT_PreY5+FT_PerYear*INT((AU111-FT_Y5)/12)+FT_AnnivDays+INT(MOD(AU111-FT_Y5,12)/FT_Int2)-IF(EDATE(AI111,FT_Y5)&lt;PolicyDate,FT_AnnivDays-1,0))),IF(AS111="PT",IF(AU111&lt;PT_First,0,1+INT((AU111-PT_First)/PT_Int)),0))-IF(AS111="FT",IF(AW111&lt;FT_First,0,IF(AW111&lt;FT_Y5,1+INT((AW111-FT_First)/FT_Int1),FT_PreY5+FT_PerYear*INT((AW111-FT_Y5)/12)+FT_AnnivDays+INT(MOD(AW111-FT_Y5,12)/FT_Int2)-IF(EDATE(AI111,FT_Y5)&lt;PolicyDate,FT_AnnivDays-1,0))),IF(AS111="PT",IF(AW111&lt;PT_First,0,1+INT((AW111-PT_First)/PT_Int)),0)),0))</f>
        <v/>
      </c>
      <c r="BB111" s="16" t="str">
        <f aca="false">IF(AH111=0,"",IF(AQ111="FT",IF(AY111&lt;FT_First,0,IF(AY111&lt;FT_Y5,1+INT((AY111-FT_First)/FT_Int1),FT_PreY5+FT_PerYear*INT((AY111-FT_Y5)/12)+FT_AnnivDays+INT(MOD(AY111-FT_Y5,12)/FT_Int2)-IF(EDATE(AI111,FT_Y5)&lt;PolicyDate,FT_AnnivDays-1,0))),IF(AQ111="PT",IF(AY111&lt;PT_First,0,1+INT((AY111-PT_First)/PT_Int)),0))+IF(AND(AJ111&gt;=2,AL111&lt;=PFYDate),IF(AR111="FT",IF(AZ111&lt;FT_First,0,IF(AZ111&lt;FT_Y5,1+INT((AZ111-FT_First)/FT_Int1),FT_PreY5+FT_PerYear*INT((AZ111-FT_Y5)/12)+FT_AnnivDays+INT(MOD(AZ111-FT_Y5,12)/FT_Int2)-IF(EDATE(AI111,FT_Y5)&lt;PolicyDate,FT_AnnivDays-1,0))),IF(AR111="PT",IF(AZ111&lt;PT_First,0,1+INT((AZ111-PT_First)/PT_Int)),0))-IF(AR111="FT",IF(AY111&lt;FT_First,0,IF(AY111&lt;FT_Y5,1+INT((AY111-FT_First)/FT_Int1),FT_PreY5+FT_PerYear*INT((AY111-FT_Y5)/12)+FT_AnnivDays+INT(MOD(AY111-FT_Y5,12)/FT_Int2)-IF(EDATE(AI111,FT_Y5)&lt;PolicyDate,FT_AnnivDays-1,0))),IF(AR111="PT",IF(AY111&lt;PT_First,0,1+INT((AY111-PT_First)/PT_Int)),0)),0)+IF(AND(AJ111&gt;=3,AM111&lt;=PFYDate),IF(AS111="FT",IF(AX111&lt;FT_First,0,IF(AX111&lt;FT_Y5,1+INT((AX111-FT_First)/FT_Int1),FT_PreY5+FT_PerYear*INT((AX111-FT_Y5)/12)+FT_AnnivDays+INT(MOD(AX111-FT_Y5,12)/FT_Int2)-IF(EDATE(AI111,FT_Y5)&lt;PolicyDate,FT_AnnivDays-1,0))),IF(AS111="PT",IF(AX111&lt;PT_First,0,1+INT((AX111-PT_First)/PT_Int)),0))-IF(AS111="FT",IF(AZ111&lt;FT_First,0,IF(AZ111&lt;FT_Y5,1+INT((AZ111-FT_First)/FT_Int1),FT_PreY5+FT_PerYear*INT((AZ111-FT_Y5)/12)+FT_AnnivDays+INT(MOD(AZ111-FT_Y5,12)/FT_Int2)-IF(EDATE(AI111,FT_Y5)&lt;PolicyDate,FT_AnnivDays-1,0))),IF(AS111="PT",IF(AZ111&lt;PT_First,0,1+INT((AZ111-PT_First)/PT_Int)),0)),0))</f>
        <v/>
      </c>
      <c r="BC111" s="16" t="str">
        <f aca="false">IF(AH111=0,"",IF(AT111="FT",IF(AU111&lt;FT_First,FT_First,IF(AU111&lt;FT_Y5,MIN(FT_Y5,FT_First+FT_Int1*(INT((AU111-FT_First)/FT_Int1)+1)),FT_Y5+12*INT((AU111-FT_Y5)/12)+FT_Int2*(INT(MOD(AU111-FT_Y5,12)/FT_Int2)+1))),IF(AT111="PT",IF(AU111&lt;PT_First,PT_First,PT_First+PT_Int*(INT((AU111-PT_First)/PT_Int)+1)),"")))</f>
        <v/>
      </c>
      <c r="BD111" s="16" t="str">
        <f aca="false">IF(AH111=0,"",IF(NOT(LH_Ready),0,COUNTIFS(INDEX(LH_Data,0,LH_ColFirst),$A111,INDEX(LH_Data,0,LH_ColSur),$B111,INDEX(LH_Data,0,LH_ColCat),BonusCat)))</f>
        <v/>
      </c>
      <c r="BE111" s="16" t="str">
        <f aca="false">IF(AH111=0,"",IF(OR(NOT(LH_Ready),BD111=0),0,SUMPRODUCT(MAX((INDEX(LH_Data,0,LH_ColFirst)=$A111)*(INDEX(LH_Data,0,LH_ColSur)=$B111)*(INDEX(LH_Data,0,LH_ColCat)=BonusCat)*ROW(LH_Data)))))</f>
        <v/>
      </c>
      <c r="BF111" s="16" t="str">
        <f aca="false">IF(AH111=0,"",IF(EOMONTH(AsOfDate,-1)&lt;AI111,-1,12*(YEAR(EOMONTH(AsOfDate,-1))-YEAR(AI111))+MONTH(EOMONTH(AsOfDate,-1))-MONTH(AI111)-IF(DAY(EOMONTH(AsOfDate,-1))&lt;MIN(DAY(AI111),DAY(EOMONTH(EOMONTH(AsOfDate,-1),0))),1,0)))</f>
        <v/>
      </c>
      <c r="BG111" s="16" t="str">
        <f aca="false">IF(AH111=0,"",IF(OR(AJ111&lt;2,AL111&gt;EOMONTH(AsOfDate,-1)),BF111,IF((AL111-1)&lt;AI111,-1,12*(YEAR((AL111-1))-YEAR(AI111))+MONTH((AL111-1))-MONTH(AI111)-IF(DAY((AL111-1))&lt;MIN(DAY(AI111),DAY(EOMONTH((AL111-1),0))),1,0))))</f>
        <v/>
      </c>
      <c r="BH111" s="16" t="str">
        <f aca="false">IF(AH111=0,"",IF(OR(AJ111&lt;3,AM111&gt;EOMONTH(AsOfDate,-1)),BF111,IF((AM111-1)&lt;AI111,-1,12*(YEAR((AM111-1))-YEAR(AI111))+MONTH((AM111-1))-MONTH(AI111)-IF(DAY((AM111-1))&lt;MIN(DAY(AI111),DAY(EOMONTH((AM111-1),0))),1,0))))</f>
        <v/>
      </c>
      <c r="BI111" s="16" t="str">
        <f aca="false">IF(AH111=0,"",IF(AQ111="FT",IF(BG111&lt;FT_First,0,IF(BG111&lt;FT_Y5,1+INT((BG111-FT_First)/FT_Int1),FT_PreY5+FT_PerYear*INT((BG111-FT_Y5)/12)+FT_AnnivDays+INT(MOD(BG111-FT_Y5,12)/FT_Int2)-IF(EDATE(AI111,FT_Y5)&lt;PolicyDate,FT_AnnivDays-1,0))),IF(AQ111="PT",IF(BG111&lt;PT_First,0,1+INT((BG111-PT_First)/PT_Int)),0))+IF(AND(AJ111&gt;=2,AL111&lt;=EOMONTH(AsOfDate,-1)),IF(AR111="FT",IF(BH111&lt;FT_First,0,IF(BH111&lt;FT_Y5,1+INT((BH111-FT_First)/FT_Int1),FT_PreY5+FT_PerYear*INT((BH111-FT_Y5)/12)+FT_AnnivDays+INT(MOD(BH111-FT_Y5,12)/FT_Int2)-IF(EDATE(AI111,FT_Y5)&lt;PolicyDate,FT_AnnivDays-1,0))),IF(AR111="PT",IF(BH111&lt;PT_First,0,1+INT((BH111-PT_First)/PT_Int)),0))-IF(AR111="FT",IF(BG111&lt;FT_First,0,IF(BG111&lt;FT_Y5,1+INT((BG111-FT_First)/FT_Int1),FT_PreY5+FT_PerYear*INT((BG111-FT_Y5)/12)+FT_AnnivDays+INT(MOD(BG111-FT_Y5,12)/FT_Int2)-IF(EDATE(AI111,FT_Y5)&lt;PolicyDate,FT_AnnivDays-1,0))),IF(AR111="PT",IF(BG111&lt;PT_First,0,1+INT((BG111-PT_First)/PT_Int)),0)),0)+IF(AND(AJ111&gt;=3,AM111&lt;=EOMONTH(AsOfDate,-1)),IF(AS111="FT",IF(BF111&lt;FT_First,0,IF(BF111&lt;FT_Y5,1+INT((BF111-FT_First)/FT_Int1),FT_PreY5+FT_PerYear*INT((BF111-FT_Y5)/12)+FT_AnnivDays+INT(MOD(BF111-FT_Y5,12)/FT_Int2)-IF(EDATE(AI111,FT_Y5)&lt;PolicyDate,FT_AnnivDays-1,0))),IF(AS111="PT",IF(BF111&lt;PT_First,0,1+INT((BF111-PT_First)/PT_Int)),0))-IF(AS111="FT",IF(BH111&lt;FT_First,0,IF(BH111&lt;FT_Y5,1+INT((BH111-FT_First)/FT_Int1),FT_PreY5+FT_PerYear*INT((BH111-FT_Y5)/12)+FT_AnnivDays+INT(MOD(BH111-FT_Y5,12)/FT_Int2)-IF(EDATE(AI111,FT_Y5)&lt;PolicyDate,FT_AnnivDays-1,0))),IF(AS111="PT",IF(BH111&lt;PT_First,0,1+INT((BH111-PT_First)/PT_Int)),0)),0))</f>
        <v/>
      </c>
      <c r="BJ111" s="16" t="str">
        <f aca="false">IF(AH111=0,"",IF(AT111="FT",IF(AU111&lt;FT_First,"",IF(AU111&lt;FT_Y5,FT_First+FT_Int1*INT((AU111-FT_First)/FT_Int1),FT_Y5+FT_Int2*INT((AU111-FT_Y5)/FT_Int2))),IF(AT111="PT",IF(AU111&lt;PT_First,"",PT_First+PT_Int*INT((AU111-PT_First)/PT_Int)),"")))</f>
        <v/>
      </c>
      <c r="BK111" s="16" t="str">
        <f aca="false">IF(AH111=0,"",IF((SchemeStart-1)&lt;AI111,-1,12*(YEAR((SchemeStart-1))-YEAR(AI111))+MONTH((SchemeStart-1))-MONTH(AI111)-IF(DAY((SchemeStart-1))&lt;MIN(DAY(AI111),DAY(EOMONTH((SchemeStart-1),0))),1,0)))</f>
        <v/>
      </c>
      <c r="BL111" s="16" t="str">
        <f aca="false">IF(AH111=0,"",IF(OR(AJ111&lt;2,AL111&gt;(SchemeStart-1)),BK111,IF((AL111-1)&lt;AI111,-1,12*(YEAR((AL111-1))-YEAR(AI111))+MONTH((AL111-1))-MONTH(AI111)-IF(DAY((AL111-1))&lt;MIN(DAY(AI111),DAY(EOMONTH((AL111-1),0))),1,0))))</f>
        <v/>
      </c>
      <c r="BM111" s="16" t="str">
        <f aca="false">IF(AH111=0,"",IF(OR(AJ111&lt;3,AM111&gt;(SchemeStart-1)),BK111,IF((AM111-1)&lt;AI111,-1,12*(YEAR((AM111-1))-YEAR(AI111))+MONTH((AM111-1))-MONTH(AI111)-IF(DAY((AM111-1))&lt;MIN(DAY(AI111),DAY(EOMONTH((AM111-1),0))),1,0))))</f>
        <v/>
      </c>
      <c r="BN111" s="16" t="str">
        <f aca="false">IF(AH111=0,"",IF(AQ111="FT",IF(BL111&lt;FT_First,0,IF(BL111&lt;FT_Y5,1+INT((BL111-FT_First)/FT_Int1),FT_PreY5+FT_PerYear*INT((BL111-FT_Y5)/12)+FT_AnnivDays+INT(MOD(BL111-FT_Y5,12)/FT_Int2)-IF(EDATE(AI111,FT_Y5)&lt;PolicyDate,FT_AnnivDays-1,0))),IF(AQ111="PT",IF(BL111&lt;PT_First,0,1+INT((BL111-PT_First)/PT_Int)),0))+IF(AND(AJ111&gt;=2,AL111&lt;=(SchemeStart-1)),IF(AR111="FT",IF(BM111&lt;FT_First,0,IF(BM111&lt;FT_Y5,1+INT((BM111-FT_First)/FT_Int1),FT_PreY5+FT_PerYear*INT((BM111-FT_Y5)/12)+FT_AnnivDays+INT(MOD(BM111-FT_Y5,12)/FT_Int2)-IF(EDATE(AI111,FT_Y5)&lt;PolicyDate,FT_AnnivDays-1,0))),IF(AR111="PT",IF(BM111&lt;PT_First,0,1+INT((BM111-PT_First)/PT_Int)),0))-IF(AR111="FT",IF(BL111&lt;FT_First,0,IF(BL111&lt;FT_Y5,1+INT((BL111-FT_First)/FT_Int1),FT_PreY5+FT_PerYear*INT((BL111-FT_Y5)/12)+FT_AnnivDays+INT(MOD(BL111-FT_Y5,12)/FT_Int2)-IF(EDATE(AI111,FT_Y5)&lt;PolicyDate,FT_AnnivDays-1,0))),IF(AR111="PT",IF(BL111&lt;PT_First,0,1+INT((BL111-PT_First)/PT_Int)),0)),0)+IF(AND(AJ111&gt;=3,AM111&lt;=(SchemeStart-1)),IF(AS111="FT",IF(BK111&lt;FT_First,0,IF(BK111&lt;FT_Y5,1+INT((BK111-FT_First)/FT_Int1),FT_PreY5+FT_PerYear*INT((BK111-FT_Y5)/12)+FT_AnnivDays+INT(MOD(BK111-FT_Y5,12)/FT_Int2)-IF(EDATE(AI111,FT_Y5)&lt;PolicyDate,FT_AnnivDays-1,0))),IF(AS111="PT",IF(BK111&lt;PT_First,0,1+INT((BK111-PT_First)/PT_Int)),0))-IF(AS111="FT",IF(BM111&lt;FT_First,0,IF(BM111&lt;FT_Y5,1+INT((BM111-FT_First)/FT_Int1),FT_PreY5+FT_PerYear*INT((BM111-FT_Y5)/12)+FT_AnnivDays+INT(MOD(BM111-FT_Y5,12)/FT_Int2)-IF(EDATE(AI111,FT_Y5)&lt;PolicyDate,FT_AnnivDays-1,0))),IF(AS111="PT",IF(BM111&lt;PT_First,0,1+INT((BM111-PT_First)/PT_Int)),0)),0))</f>
        <v/>
      </c>
      <c r="BO111" s="0" t="str">
        <f aca="false">IF(LEN($A111&amp;$B111)=0,"",$A111&amp;" "&amp;$B111)</f>
        <v/>
      </c>
    </row>
    <row r="112" customFormat="false" ht="15" hidden="false" customHeight="false" outlineLevel="0" collapsed="false">
      <c r="A112" s="12"/>
      <c r="B112" s="12"/>
      <c r="C112" s="12"/>
      <c r="D112" s="13"/>
      <c r="E112" s="14" t="str">
        <f aca="false">IF(OR(AH112=0,$D112=""),"",DATE(YEAR(AsOfDate)+IF(DATE(YEAR(AsOfDate),MONTH($D112),DAY($D112))&lt;=AsOfDate,1,0),MONTH($D112),DAY($D112)))</f>
        <v/>
      </c>
      <c r="F112" s="13"/>
      <c r="G112" s="13"/>
      <c r="H112" s="13"/>
      <c r="I112" s="13"/>
      <c r="J112" s="13"/>
      <c r="K112" s="14" t="str">
        <f aca="false">IF(AH112=0,"",DATE(YEAR(AsOfDate)+IF(DATE(YEAR(AsOfDate),MONTH(AI112),DAY(AI112))&lt;=AsOfDate,1,0),MONTH(AI112),DAY(AI112)))</f>
        <v/>
      </c>
      <c r="L112" s="15" t="str">
        <f aca="false">IF(AH112=0,"",ROUND((AsOfDate-AI112)/365.25,1))</f>
        <v/>
      </c>
      <c r="M112" s="16" t="str">
        <f aca="false">IF(AH112=0,"",IF(AsOfDate&lt;AI112,"-",DATEDIF(AI112,AsOfDate,"y")&amp;"y "&amp;DATEDIF(AI112,AsOfDate,"ym")&amp;"m "&amp;DATEDIF(AI112,AsOfDate,"md")&amp;"d"))</f>
        <v/>
      </c>
      <c r="N112" s="17" t="str">
        <f aca="false">IF(AH112=0,"",O112*HoursPerDay)</f>
        <v/>
      </c>
      <c r="O112" s="17" t="str">
        <f aca="false">IF(AH112=0,"",MAX(0,BA112-BN112))</f>
        <v/>
      </c>
      <c r="P112" s="18"/>
      <c r="Q112" s="16" t="str">
        <f aca="false">IF(AH112=0,"",IF(AJ112&lt;2,"",AN112&amp;" to "&amp;AO112&amp;" on "&amp;TEXT(AL112,"dd/mm/yyyy")&amp;IF(AL112&gt;AsOfDate," (future)",IF(AQ112=AR112,"",IF(AR112="None"," - STOPPED accruing",IF(AQ112="None"," - commencement for Bonus Leave"," - pathway changed"))))&amp;IF(AJ112&lt;3,"","; "&amp;AO112&amp;" to "&amp;AP112&amp;" on "&amp;TEXT(AM112,"dd/mm/yyyy")&amp;IF(AM112&gt;AsOfDate," (future)",IF(AR112=AS112,"",IF(AS112="None"," - STOPPED accruing",IF(AR112="None"," - commencement for Bonus Leave"," - pathway changed")))))))</f>
        <v/>
      </c>
      <c r="R112" s="16" t="str">
        <f aca="false">IF(AH112=0,"",IF(AT112="None",IF(O112&gt;0,"No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IF(AH112=0,"",IF(AT112="None","",EDATE(AI112,BC112)))</f>
        <v/>
      </c>
      <c r="T112" s="17" t="str">
        <f aca="false">IF(AH112=0,"",IF(NOT(LH_Ready),"",IF(AI112&gt;PFYDate,0,IF(LH_ColPeriod=0,W112-U112+V112,SUMIFS(INDEX(LH_Data,0,LH_ColAcc),INDEX(LH_Data,0,LH_ColFirst),$A112,INDEX(LH_Data,0,LH_ColSur),$B112,INDEX(LH_Data,0,LH_ColCat),BonusCat,INDEX(LH_Data,0,LH_ColPeriod),LH_OpenLabel)*UnitFactor))))</f>
        <v/>
      </c>
      <c r="U112" s="17" t="str">
        <f aca="false">IF(AH112=0,"",IF(NOT(LH_Ready),"",SUMIFS(INDEX(LH_Data,0,LH_ColAcc),INDEX(LH_Data,0,LH_ColFirst),$A112,INDEX(LH_Data,0,LH_ColSur),$B112,INDEX(LH_Data,0,LH_ColCat),BonusCat,INDEX(LH_Data,0,LH_ColStart),"&gt;="&amp;AI112)*UnitFactor))</f>
        <v/>
      </c>
      <c r="V112" s="17" t="str">
        <f aca="false">IF(AH112=0,"",IF(NOT(LH_Ready),"",SUMIFS(INDEX(LH_Data,0,LH_ColTaken),INDEX(LH_Data,0,LH_ColFirst),$A112,INDEX(LH_Data,0,LH_ColSur),$B112,INDEX(LH_Data,0,LH_ColCat),BonusCat,INDEX(LH_Data,0,LH_ColStart),"&gt;="&amp;AI112)*UnitFactor))</f>
        <v/>
      </c>
      <c r="W112" s="17" t="str">
        <f aca="false">IF(AH112=0,"",IF(NOT(LH_Ready),"",IF(BE112=0,0,INDEX(INDEX(LH_Data,0,LH_ColClose),BE112-1)*UnitFactor)))</f>
        <v/>
      </c>
      <c r="X112" s="17" t="str">
        <f aca="false">IF(AH112=0,"",(MAX(0,BA112-BN112)-MAX(0,BB112-BN112))*HoursPerDay)</f>
        <v/>
      </c>
      <c r="Y112" s="17" t="str">
        <f aca="false">IF(AH112=0,"",IF(NOT(LH_Ready),"",IF(BD112=0,N112,IF(PFYDate&lt;$F112,N112-N(T112)-N(U112),X112-N(U112)))))</f>
        <v/>
      </c>
      <c r="Z112" s="16" t="str">
        <f aca="false">IF(OR(AH112=0,Y112=""),"",IF(Y112&gt;0,"Yes","No"))</f>
        <v/>
      </c>
      <c r="AA112" s="16" t="str">
        <f aca="false">IF(AH112=0,IF(LEN($A112&amp;$B112)=0,"","FIX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month")&amp;IF(BD112=0,";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EH)",""),IF(AT112="None",R112,"Not yet - first day on "&amp;TEXT(S112,"dd/mm/yyyy")))))))))</f>
        <v/>
      </c>
      <c r="AB112" s="17" t="str">
        <f aca="false">IF(OR(AH112=0,T112=""),"",MAX(0,BB112-BN112)*HoursPerDay-T112)</f>
        <v/>
      </c>
      <c r="AC112" s="16" t="str">
        <f aca="false">IF(AH112=0,"",BD112)</f>
        <v/>
      </c>
      <c r="AD112" s="16" t="str">
        <f aca="false">IF(AH112=0,"",TRIM(IF(OR(ISTEXT($F112),ISTEXT($H112),ISTEXT($I112),ISTEXT($G112),ISTEXT($J112),ISTEXT($D112)),"A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J112&gt;=1,IF(AJ112&gt;=3,AP112,IF(AJ112=2,AO112,AN112))&lt;&gt;IF($C112="","",IF(OR(ISNUMBER(SEARCH("full",$C112)),UPPER(TRIM($C112))="FT",UPPER(TRIM($C112))="FTE"),"Full-Time",IF(OR(ISNUMBER(SEARCH("part",$C112)),UPPER(TRIM($C112))="PT",UPPER(TRIM($C112))="PTE"),"Part-Time",IF(OR(ISNUMBER(SEARCH("cas",$C112)),UPPER(TRIM($C112))="CAS"),"Casual","Unknown"))))),"EmploymentType does not match latest start date ("&amp;IF(AJ112&gt;=3,AP112,IF(AJ112=2,AO112,AN112))&amp;"). ","")&amp;IF(AND(AJ112&gt;=1,AK112&lt;&gt;$F112),"Earliest type date should equal StartDate. ","")&amp;IF(AND(AJ112&gt;=2,AK112=AL112),"Two types start on the same date. ","")&amp;IF(AND(OR(ISNUMBER(SEARCH("part",$C112)),UPPER(TRIM($C112))="PT",UPPER(TRIM($C112))="PTE"),$P112=""),"Part-time: enter PT Hrs/Week (blank = 24+). ","")))</f>
        <v/>
      </c>
      <c r="AE112" s="17" t="str">
        <f aca="false">IF(AH112=0,"",O112-MAX(0,BI112-BN112))</f>
        <v/>
      </c>
      <c r="AF112" s="14" t="str">
        <f aca="false">IF(OR(AH112=0,AE112="",N(AE112)=0,BJ112=""),"",EDATE(AI112,BJ112))</f>
        <v/>
      </c>
      <c r="AG112" s="12"/>
      <c r="AH112" s="16" t="n">
        <f aca="false">IF(OR(LEN($A112&amp;$B112)=0,$F112=""),0,1)</f>
        <v>0</v>
      </c>
      <c r="AI112" s="14" t="str">
        <f aca="false">IF(AH112=0,"",IF($J112&lt;&gt;"",$J112,IF(OR(CasualCounts="Yes",COUNT($G112:$I112)=0,COUNT($H112:$I112)=0),$F112,MIN($H112:$I112))))</f>
        <v/>
      </c>
      <c r="AJ112" s="16" t="str">
        <f aca="false">IF(AH112=0,"",COUNT($G112:$I112))</f>
        <v/>
      </c>
      <c r="AK112" s="14" t="str">
        <f aca="false">IF(AH112=0,"",IFERROR(SMALL($G112:$I112,1),""))</f>
        <v/>
      </c>
      <c r="AL112" s="14" t="str">
        <f aca="false">IF(AH112=0,"",IFERROR(SMALL($G112:$I112,2),""))</f>
        <v/>
      </c>
      <c r="AM112" s="14" t="str">
        <f aca="false">IF(AH112=0,"",IFERROR(SMALL($G112:$I112,3),""))</f>
        <v/>
      </c>
      <c r="AN112" s="16" t="str">
        <f aca="false">IF(AH112=0,"",IF(AK112="","",IF(AK112=$H112,"Part-Time",IF(AK112=$I112,"Full-Time","Casual"))))</f>
        <v/>
      </c>
      <c r="AO112" s="16" t="str">
        <f aca="false">IF(AH112=0,"",IF(AL112="","",IF(AL112=$H112,"Part-Time",IF(AL112=$I112,"Full-Time","Casual"))))</f>
        <v/>
      </c>
      <c r="AP112" s="16" t="str">
        <f aca="false">IF(AH112=0,"",IF(AM112="","",IF(AM112=$H112,"Part-Time",IF(AM112=$I112,"Full-Time","Casual"))))</f>
        <v/>
      </c>
      <c r="AQ112" s="16" t="str">
        <f aca="false">IF(AH112=0,"",IF(AJ112=0,IF(OR(ISNUMBER(SEARCH("full",$C112)),UPPER(TRIM($C112))="FT",UPPER(TRIM($C112))="FTE"),"FT",IF(AND(OR(ISNUMBER(SEARCH("part",$C112)),UPPER(TRIM($C112))="PT",UPPER(TRIM($C112))="PTE"),OR($P112="",N($P112)&gt;=PT_MinHours)),"PT","None")),IF(OR(ISNUMBER(SEARCH("full",AN112)),UPPER(TRIM(AN112))="FT",UPPER(TRIM(AN112))="FTE"),"FT",IF(AND(OR(ISNUMBER(SEARCH("part",AN112)),UPPER(TRIM(AN112))="PT",UPPER(TRIM(AN112))="PTE"),OR($P112="",N($P112)&gt;=PT_MinHours)),"PT","None"))))</f>
        <v/>
      </c>
      <c r="AR112" s="16" t="str">
        <f aca="false">IF(AH112=0,"",IF(AJ112&lt;2,"",IF(OR(ISNUMBER(SEARCH("full",AO112)),UPPER(TRIM(AO112))="FT",UPPER(TRIM(AO112))="FTE"),"FT",IF(AND(OR(ISNUMBER(SEARCH("part",AO112)),UPPER(TRIM(AO112))="PT",UPPER(TRIM(AO112))="PTE"),OR($P112="",N($P112)&gt;=PT_MinHours)),"PT","None"))))</f>
        <v/>
      </c>
      <c r="AS112" s="16" t="str">
        <f aca="false">IF(AH112=0,"",IF(AJ112&lt;3,"",IF(OR(ISNUMBER(SEARCH("full",AP112)),UPPER(TRIM(AP112))="FT",UPPER(TRIM(AP112))="FTE"),"FT",IF(AND(OR(ISNUMBER(SEARCH("part",AP112)),UPPER(TRIM(AP112))="PT",UPPER(TRIM(AP112))="PTE"),OR($P112="",N($P112)&gt;=PT_MinHours)),"PT","None"))))</f>
        <v/>
      </c>
      <c r="AT112" s="16" t="str">
        <f aca="false">IF(AH112=0,"",IF(AND(AJ112&gt;=3,AM112&lt;=AsOfDate),AS112,IF(AND(AJ112&gt;=2,AL112&lt;=AsOfDate),AR112,AQ112)))</f>
        <v/>
      </c>
      <c r="AU112" s="16" t="str">
        <f aca="false">IF(AH112=0,"",IF(AsOfDate&lt;AI112,-1,12*(YEAR(AsOfDate)-YEAR(AI112))+MONTH(AsOfDate)-MONTH(AI112)-IF(DAY(AsOfDate)&lt;MIN(DAY(AI112),DAY(EOMONTH(AsOfDate,0))),1,0)))</f>
        <v/>
      </c>
      <c r="AV112" s="16" t="str">
        <f aca="false">IF(AH112=0,"",IF(OR(AJ112&lt;2,AL112&gt;AsOfDate),AU112,IF((AL112-1)&lt;AI112,-1,12*(YEAR((AL112-1))-YEAR(AI112))+MONTH((AL112-1))-MONTH(AI112)-IF(DAY((AL112-1))&lt;MIN(DAY(AI112),DAY(EOMONTH((AL112-1),0))),1,0))))</f>
        <v/>
      </c>
      <c r="AW112" s="16" t="str">
        <f aca="false">IF(AH112=0,"",IF(OR(AJ112&lt;3,AM112&gt;AsOfDate),AU112,IF((AM112-1)&lt;AI112,-1,12*(YEAR((AM112-1))-YEAR(AI112))+MONTH((AM112-1))-MONTH(AI112)-IF(DAY((AM112-1))&lt;MIN(DAY(AI112),DAY(EOMONTH((AM112-1),0))),1,0))))</f>
        <v/>
      </c>
      <c r="AX112" s="16" t="str">
        <f aca="false">IF(AH112=0,"",IF(PFYDate&lt;AI112,-1,12*(YEAR(PFYDate)-YEAR(AI112))+MONTH(PFYDate)-MONTH(AI112)-IF(DAY(PFYDate)&lt;MIN(DAY(AI112),DAY(EOMONTH(PFYDate,0))),1,0)))</f>
        <v/>
      </c>
      <c r="AY112" s="16" t="str">
        <f aca="false">IF(AH112=0,"",IF(OR(AJ112&lt;2,AL112&gt;PFYDate),AX112,IF((AL112-1)&lt;AI112,-1,12*(YEAR((AL112-1))-YEAR(AI112))+MONTH((AL112-1))-MONTH(AI112)-IF(DAY((AL112-1))&lt;MIN(DAY(AI112),DAY(EOMONTH((AL112-1),0))),1,0))))</f>
        <v/>
      </c>
      <c r="AZ112" s="16" t="str">
        <f aca="false">IF(AH112=0,"",IF(OR(AJ112&lt;3,AM112&gt;PFYDate),AX112,IF((AM112-1)&lt;AI112,-1,12*(YEAR((AM112-1))-YEAR(AI112))+MONTH((AM112-1))-MONTH(AI112)-IF(DAY((AM112-1))&lt;MIN(DAY(AI112),DAY(EOMONTH((AM112-1),0))),1,0))))</f>
        <v/>
      </c>
      <c r="BA112" s="16" t="str">
        <f aca="false">IF(AH112=0,"",IF(AQ112="FT",IF(AV112&lt;FT_First,0,IF(AV112&lt;FT_Y5,1+INT((AV112-FT_First)/FT_Int1),FT_PreY5+FT_PerYear*INT((AV112-FT_Y5)/12)+FT_AnnivDays+INT(MOD(AV112-FT_Y5,12)/FT_Int2)-IF(EDATE(AI112,FT_Y5)&lt;PolicyDate,FT_AnnivDays-1,0))),IF(AQ112="PT",IF(AV112&lt;PT_First,0,1+INT((AV112-PT_First)/PT_Int)),0))+IF(AND(AJ112&gt;=2,AL112&lt;=AsOfDate),IF(AR112="FT",IF(AW112&lt;FT_First,0,IF(AW112&lt;FT_Y5,1+INT((AW112-FT_First)/FT_Int1),FT_PreY5+FT_PerYear*INT((AW112-FT_Y5)/12)+FT_AnnivDays+INT(MOD(AW112-FT_Y5,12)/FT_Int2)-IF(EDATE(AI112,FT_Y5)&lt;PolicyDate,FT_AnnivDays-1,0))),IF(AR112="PT",IF(AW112&lt;PT_First,0,1+INT((AW112-PT_First)/PT_Int)),0))-IF(AR112="FT",IF(AV112&lt;FT_First,0,IF(AV112&lt;FT_Y5,1+INT((AV112-FT_First)/FT_Int1),FT_PreY5+FT_PerYear*INT((AV112-FT_Y5)/12)+FT_AnnivDays+INT(MOD(AV112-FT_Y5,12)/FT_Int2)-IF(EDATE(AI112,FT_Y5)&lt;PolicyDate,FT_AnnivDays-1,0))),IF(AR112="PT",IF(AV112&lt;PT_First,0,1+INT((AV112-PT_First)/PT_Int)),0)),0)+IF(AND(AJ112&gt;=3,AM112&lt;=AsOfDate),IF(AS112="FT",IF(AU112&lt;FT_First,0,IF(AU112&lt;FT_Y5,1+INT((AU112-FT_First)/FT_Int1),FT_PreY5+FT_PerYear*INT((AU112-FT_Y5)/12)+FT_AnnivDays+INT(MOD(AU112-FT_Y5,12)/FT_Int2)-IF(EDATE(AI112,FT_Y5)&lt;PolicyDate,FT_AnnivDays-1,0))),IF(AS112="PT",IF(AU112&lt;PT_First,0,1+INT((AU112-PT_First)/PT_Int)),0))-IF(AS112="FT",IF(AW112&lt;FT_First,0,IF(AW112&lt;FT_Y5,1+INT((AW112-FT_First)/FT_Int1),FT_PreY5+FT_PerYear*INT((AW112-FT_Y5)/12)+FT_AnnivDays+INT(MOD(AW112-FT_Y5,12)/FT_Int2)-IF(EDATE(AI112,FT_Y5)&lt;PolicyDate,FT_AnnivDays-1,0))),IF(AS112="PT",IF(AW112&lt;PT_First,0,1+INT((AW112-PT_First)/PT_Int)),0)),0))</f>
        <v/>
      </c>
      <c r="BB112" s="16" t="str">
        <f aca="false">IF(AH112=0,"",IF(AQ112="FT",IF(AY112&lt;FT_First,0,IF(AY112&lt;FT_Y5,1+INT((AY112-FT_First)/FT_Int1),FT_PreY5+FT_PerYear*INT((AY112-FT_Y5)/12)+FT_AnnivDays+INT(MOD(AY112-FT_Y5,12)/FT_Int2)-IF(EDATE(AI112,FT_Y5)&lt;PolicyDate,FT_AnnivDays-1,0))),IF(AQ112="PT",IF(AY112&lt;PT_First,0,1+INT((AY112-PT_First)/PT_Int)),0))+IF(AND(AJ112&gt;=2,AL112&lt;=PFYDate),IF(AR112="FT",IF(AZ112&lt;FT_First,0,IF(AZ112&lt;FT_Y5,1+INT((AZ112-FT_First)/FT_Int1),FT_PreY5+FT_PerYear*INT((AZ112-FT_Y5)/12)+FT_AnnivDays+INT(MOD(AZ112-FT_Y5,12)/FT_Int2)-IF(EDATE(AI112,FT_Y5)&lt;PolicyDate,FT_AnnivDays-1,0))),IF(AR112="PT",IF(AZ112&lt;PT_First,0,1+INT((AZ112-PT_First)/PT_Int)),0))-IF(AR112="FT",IF(AY112&lt;FT_First,0,IF(AY112&lt;FT_Y5,1+INT((AY112-FT_First)/FT_Int1),FT_PreY5+FT_PerYear*INT((AY112-FT_Y5)/12)+FT_AnnivDays+INT(MOD(AY112-FT_Y5,12)/FT_Int2)-IF(EDATE(AI112,FT_Y5)&lt;PolicyDate,FT_AnnivDays-1,0))),IF(AR112="PT",IF(AY112&lt;PT_First,0,1+INT((AY112-PT_First)/PT_Int)),0)),0)+IF(AND(AJ112&gt;=3,AM112&lt;=PFYDate),IF(AS112="FT",IF(AX112&lt;FT_First,0,IF(AX112&lt;FT_Y5,1+INT((AX112-FT_First)/FT_Int1),FT_PreY5+FT_PerYear*INT((AX112-FT_Y5)/12)+FT_AnnivDays+INT(MOD(AX112-FT_Y5,12)/FT_Int2)-IF(EDATE(AI112,FT_Y5)&lt;PolicyDate,FT_AnnivDays-1,0))),IF(AS112="PT",IF(AX112&lt;PT_First,0,1+INT((AX112-PT_First)/PT_Int)),0))-IF(AS112="FT",IF(AZ112&lt;FT_First,0,IF(AZ112&lt;FT_Y5,1+INT((AZ112-FT_First)/FT_Int1),FT_PreY5+FT_PerYear*INT((AZ112-FT_Y5)/12)+FT_AnnivDays+INT(MOD(AZ112-FT_Y5,12)/FT_Int2)-IF(EDATE(AI112,FT_Y5)&lt;PolicyDate,FT_AnnivDays-1,0))),IF(AS112="PT",IF(AZ112&lt;PT_First,0,1+INT((AZ112-PT_First)/PT_Int)),0)),0))</f>
        <v/>
      </c>
      <c r="BC112" s="16" t="str">
        <f aca="false">IF(AH112=0,"",IF(AT112="FT",IF(AU112&lt;FT_First,FT_First,IF(AU112&lt;FT_Y5,MIN(FT_Y5,FT_First+FT_Int1*(INT((AU112-FT_First)/FT_Int1)+1)),FT_Y5+12*INT((AU112-FT_Y5)/12)+FT_Int2*(INT(MOD(AU112-FT_Y5,12)/FT_Int2)+1))),IF(AT112="PT",IF(AU112&lt;PT_First,PT_First,PT_First+PT_Int*(INT((AU112-PT_First)/PT_Int)+1)),"")))</f>
        <v/>
      </c>
      <c r="BD112" s="16" t="str">
        <f aca="false">IF(AH112=0,"",IF(NOT(LH_Ready),0,COUNTIFS(INDEX(LH_Data,0,LH_ColFirst),$A112,INDEX(LH_Data,0,LH_ColSur),$B112,INDEX(LH_Data,0,LH_ColCat),BonusCat)))</f>
        <v/>
      </c>
      <c r="BE112" s="16" t="str">
        <f aca="false">IF(AH112=0,"",IF(OR(NOT(LH_Ready),BD112=0),0,SUMPRODUCT(MAX((INDEX(LH_Data,0,LH_ColFirst)=$A112)*(INDEX(LH_Data,0,LH_ColSur)=$B112)*(INDEX(LH_Data,0,LH_ColCat)=BonusCat)*ROW(LH_Data)))))</f>
        <v/>
      </c>
      <c r="BF112" s="16" t="str">
        <f aca="false">IF(AH112=0,"",IF(EOMONTH(AsOfDate,-1)&lt;AI112,-1,12*(YEAR(EOMONTH(AsOfDate,-1))-YEAR(AI112))+MONTH(EOMONTH(AsOfDate,-1))-MONTH(AI112)-IF(DAY(EOMONTH(AsOfDate,-1))&lt;MIN(DAY(AI112),DAY(EOMONTH(EOMONTH(AsOfDate,-1),0))),1,0)))</f>
        <v/>
      </c>
      <c r="BG112" s="16" t="str">
        <f aca="false">IF(AH112=0,"",IF(OR(AJ112&lt;2,AL112&gt;EOMONTH(AsOfDate,-1)),BF112,IF((AL112-1)&lt;AI112,-1,12*(YEAR((AL112-1))-YEAR(AI112))+MONTH((AL112-1))-MONTH(AI112)-IF(DAY((AL112-1))&lt;MIN(DAY(AI112),DAY(EOMONTH((AL112-1),0))),1,0))))</f>
        <v/>
      </c>
      <c r="BH112" s="16" t="str">
        <f aca="false">IF(AH112=0,"",IF(OR(AJ112&lt;3,AM112&gt;EOMONTH(AsOfDate,-1)),BF112,IF((AM112-1)&lt;AI112,-1,12*(YEAR((AM112-1))-YEAR(AI112))+MONTH((AM112-1))-MONTH(AI112)-IF(DAY((AM112-1))&lt;MIN(DAY(AI112),DAY(EOMONTH((AM112-1),0))),1,0))))</f>
        <v/>
      </c>
      <c r="BI112" s="16" t="str">
        <f aca="false">IF(AH112=0,"",IF(AQ112="FT",IF(BG112&lt;FT_First,0,IF(BG112&lt;FT_Y5,1+INT((BG112-FT_First)/FT_Int1),FT_PreY5+FT_PerYear*INT((BG112-FT_Y5)/12)+FT_AnnivDays+INT(MOD(BG112-FT_Y5,12)/FT_Int2)-IF(EDATE(AI112,FT_Y5)&lt;PolicyDate,FT_AnnivDays-1,0))),IF(AQ112="PT",IF(BG112&lt;PT_First,0,1+INT((BG112-PT_First)/PT_Int)),0))+IF(AND(AJ112&gt;=2,AL112&lt;=EOMONTH(AsOfDate,-1)),IF(AR112="FT",IF(BH112&lt;FT_First,0,IF(BH112&lt;FT_Y5,1+INT((BH112-FT_First)/FT_Int1),FT_PreY5+FT_PerYear*INT((BH112-FT_Y5)/12)+FT_AnnivDays+INT(MOD(BH112-FT_Y5,12)/FT_Int2)-IF(EDATE(AI112,FT_Y5)&lt;PolicyDate,FT_AnnivDays-1,0))),IF(AR112="PT",IF(BH112&lt;PT_First,0,1+INT((BH112-PT_First)/PT_Int)),0))-IF(AR112="FT",IF(BG112&lt;FT_First,0,IF(BG112&lt;FT_Y5,1+INT((BG112-FT_First)/FT_Int1),FT_PreY5+FT_PerYear*INT((BG112-FT_Y5)/12)+FT_AnnivDays+INT(MOD(BG112-FT_Y5,12)/FT_Int2)-IF(EDATE(AI112,FT_Y5)&lt;PolicyDate,FT_AnnivDays-1,0))),IF(AR112="PT",IF(BG112&lt;PT_First,0,1+INT((BG112-PT_First)/PT_Int)),0)),0)+IF(AND(AJ112&gt;=3,AM112&lt;=EOMONTH(AsOfDate,-1)),IF(AS112="FT",IF(BF112&lt;FT_First,0,IF(BF112&lt;FT_Y5,1+INT((BF112-FT_First)/FT_Int1),FT_PreY5+FT_PerYear*INT((BF112-FT_Y5)/12)+FT_AnnivDays+INT(MOD(BF112-FT_Y5,12)/FT_Int2)-IF(EDATE(AI112,FT_Y5)&lt;PolicyDate,FT_AnnivDays-1,0))),IF(AS112="PT",IF(BF112&lt;PT_First,0,1+INT((BF112-PT_First)/PT_Int)),0))-IF(AS112="FT",IF(BH112&lt;FT_First,0,IF(BH112&lt;FT_Y5,1+INT((BH112-FT_First)/FT_Int1),FT_PreY5+FT_PerYear*INT((BH112-FT_Y5)/12)+FT_AnnivDays+INT(MOD(BH112-FT_Y5,12)/FT_Int2)-IF(EDATE(AI112,FT_Y5)&lt;PolicyDate,FT_AnnivDays-1,0))),IF(AS112="PT",IF(BH112&lt;PT_First,0,1+INT((BH112-PT_First)/PT_Int)),0)),0))</f>
        <v/>
      </c>
      <c r="BJ112" s="16" t="str">
        <f aca="false">IF(AH112=0,"",IF(AT112="FT",IF(AU112&lt;FT_First,"",IF(AU112&lt;FT_Y5,FT_First+FT_Int1*INT((AU112-FT_First)/FT_Int1),FT_Y5+FT_Int2*INT((AU112-FT_Y5)/FT_Int2))),IF(AT112="PT",IF(AU112&lt;PT_First,"",PT_First+PT_Int*INT((AU112-PT_First)/PT_Int)),"")))</f>
        <v/>
      </c>
      <c r="BK112" s="16" t="str">
        <f aca="false">IF(AH112=0,"",IF((SchemeStart-1)&lt;AI112,-1,12*(YEAR((SchemeStart-1))-YEAR(AI112))+MONTH((SchemeStart-1))-MONTH(AI112)-IF(DAY((SchemeStart-1))&lt;MIN(DAY(AI112),DAY(EOMONTH((SchemeStart-1),0))),1,0)))</f>
        <v/>
      </c>
      <c r="BL112" s="16" t="str">
        <f aca="false">IF(AH112=0,"",IF(OR(AJ112&lt;2,AL112&gt;(SchemeStart-1)),BK112,IF((AL112-1)&lt;AI112,-1,12*(YEAR((AL112-1))-YEAR(AI112))+MONTH((AL112-1))-MONTH(AI112)-IF(DAY((AL112-1))&lt;MIN(DAY(AI112),DAY(EOMONTH((AL112-1),0))),1,0))))</f>
        <v/>
      </c>
      <c r="BM112" s="16" t="str">
        <f aca="false">IF(AH112=0,"",IF(OR(AJ112&lt;3,AM112&gt;(SchemeStart-1)),BK112,IF((AM112-1)&lt;AI112,-1,12*(YEAR((AM112-1))-YEAR(AI112))+MONTH((AM112-1))-MONTH(AI112)-IF(DAY((AM112-1))&lt;MIN(DAY(AI112),DAY(EOMONTH((AM112-1),0))),1,0))))</f>
        <v/>
      </c>
      <c r="BN112" s="16" t="str">
        <f aca="false">IF(AH112=0,"",IF(AQ112="FT",IF(BL112&lt;FT_First,0,IF(BL112&lt;FT_Y5,1+INT((BL112-FT_First)/FT_Int1),FT_PreY5+FT_PerYear*INT((BL112-FT_Y5)/12)+FT_AnnivDays+INT(MOD(BL112-FT_Y5,12)/FT_Int2)-IF(EDATE(AI112,FT_Y5)&lt;PolicyDate,FT_AnnivDays-1,0))),IF(AQ112="PT",IF(BL112&lt;PT_First,0,1+INT((BL112-PT_First)/PT_Int)),0))+IF(AND(AJ112&gt;=2,AL112&lt;=(SchemeStart-1)),IF(AR112="FT",IF(BM112&lt;FT_First,0,IF(BM112&lt;FT_Y5,1+INT((BM112-FT_First)/FT_Int1),FT_PreY5+FT_PerYear*INT((BM112-FT_Y5)/12)+FT_AnnivDays+INT(MOD(BM112-FT_Y5,12)/FT_Int2)-IF(EDATE(AI112,FT_Y5)&lt;PolicyDate,FT_AnnivDays-1,0))),IF(AR112="PT",IF(BM112&lt;PT_First,0,1+INT((BM112-PT_First)/PT_Int)),0))-IF(AR112="FT",IF(BL112&lt;FT_First,0,IF(BL112&lt;FT_Y5,1+INT((BL112-FT_First)/FT_Int1),FT_PreY5+FT_PerYear*INT((BL112-FT_Y5)/12)+FT_AnnivDays+INT(MOD(BL112-FT_Y5,12)/FT_Int2)-IF(EDATE(AI112,FT_Y5)&lt;PolicyDate,FT_AnnivDays-1,0))),IF(AR112="PT",IF(BL112&lt;PT_First,0,1+INT((BL112-PT_First)/PT_Int)),0)),0)+IF(AND(AJ112&gt;=3,AM112&lt;=(SchemeStart-1)),IF(AS112="FT",IF(BK112&lt;FT_First,0,IF(BK112&lt;FT_Y5,1+INT((BK112-FT_First)/FT_Int1),FT_PreY5+FT_PerYear*INT((BK112-FT_Y5)/12)+FT_AnnivDays+INT(MOD(BK112-FT_Y5,12)/FT_Int2)-IF(EDATE(AI112,FT_Y5)&lt;PolicyDate,FT_AnnivDays-1,0))),IF(AS112="PT",IF(BK112&lt;PT_First,0,1+INT((BK112-PT_First)/PT_Int)),0))-IF(AS112="FT",IF(BM112&lt;FT_First,0,IF(BM112&lt;FT_Y5,1+INT((BM112-FT_First)/FT_Int1),FT_PreY5+FT_PerYear*INT((BM112-FT_Y5)/12)+FT_AnnivDays+INT(MOD(BM112-FT_Y5,12)/FT_Int2)-IF(EDATE(AI112,FT_Y5)&lt;PolicyDate,FT_AnnivDays-1,0))),IF(AS112="PT",IF(BM112&lt;PT_First,0,1+INT((BM112-PT_First)/PT_Int)),0)),0))</f>
        <v/>
      </c>
      <c r="BO112" s="0" t="str">
        <f aca="false">IF(LEN($A112&amp;$B112)=0,"",$A112&amp;" "&amp;$B112)</f>
        <v/>
      </c>
    </row>
    <row r="113" customFormat="false" ht="15" hidden="false" customHeight="false" outlineLevel="0" collapsed="false">
      <c r="A113" s="12"/>
      <c r="B113" s="12"/>
      <c r="C113" s="12"/>
      <c r="D113" s="13"/>
      <c r="E113" s="14" t="str">
        <f aca="false">IF(OR(AH113=0,$D113=""),"",DATE(YEAR(AsOfDate)+IF(DATE(YEAR(AsOfDate),MONTH($D113),DAY($D113))&lt;=AsOfDate,1,0),MONTH($D113),DAY($D113)))</f>
        <v/>
      </c>
      <c r="F113" s="13"/>
      <c r="G113" s="13"/>
      <c r="H113" s="13"/>
      <c r="I113" s="13"/>
      <c r="J113" s="13"/>
      <c r="K113" s="14" t="str">
        <f aca="false">IF(AH113=0,"",DATE(YEAR(AsOfDate)+IF(DATE(YEAR(AsOfDate),MONTH(AI113),DAY(AI113))&lt;=AsOfDate,1,0),MONTH(AI113),DAY(AI113)))</f>
        <v/>
      </c>
      <c r="L113" s="15" t="str">
        <f aca="false">IF(AH113=0,"",ROUND((AsOfDate-AI113)/365.25,1))</f>
        <v/>
      </c>
      <c r="M113" s="16" t="str">
        <f aca="false">IF(AH113=0,"",IF(AsOfDate&lt;AI113,"-",DATEDIF(AI113,AsOfDate,"y")&amp;"y "&amp;DATEDIF(AI113,AsOfDate,"ym")&amp;"m "&amp;DATEDIF(AI113,AsOfDate,"md")&amp;"d"))</f>
        <v/>
      </c>
      <c r="N113" s="17" t="str">
        <f aca="false">IF(AH113=0,"",O113*HoursPerDay)</f>
        <v/>
      </c>
      <c r="O113" s="17" t="str">
        <f aca="false">IF(AH113=0,"",MAX(0,BA113-BN113))</f>
        <v/>
      </c>
      <c r="P113" s="18"/>
      <c r="Q113" s="16" t="str">
        <f aca="false">IF(AH113=0,"",IF(AJ113&lt;2,"",AN113&amp;" to "&amp;AO113&amp;" on "&amp;TEXT(AL113,"dd/mm/yyyy")&amp;IF(AL113&gt;AsOfDate," (future)",IF(AQ113=AR113,"",IF(AR113="None"," - STOPPED accruing",IF(AQ113="None"," - commencement for Bonus Leave"," - pathway changed"))))&amp;IF(AJ113&lt;3,"","; "&amp;AO113&amp;" to "&amp;AP113&amp;" on "&amp;TEXT(AM113,"dd/mm/yyyy")&amp;IF(AM113&gt;AsOfDate," (future)",IF(AR113=AS113,"",IF(AS113="None"," - STOPPED accruing",IF(AR113="None"," - commencement for Bonus Leave"," - pathway changed")))))))</f>
        <v/>
      </c>
      <c r="R113" s="16" t="str">
        <f aca="false">IF(AH113=0,"",IF(AT113="None",IF(O113&gt;0,"No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IF(AH113=0,"",IF(AT113="None","",EDATE(AI113,BC113)))</f>
        <v/>
      </c>
      <c r="T113" s="17" t="str">
        <f aca="false">IF(AH113=0,"",IF(NOT(LH_Ready),"",IF(AI113&gt;PFYDate,0,IF(LH_ColPeriod=0,W113-U113+V113,SUMIFS(INDEX(LH_Data,0,LH_ColAcc),INDEX(LH_Data,0,LH_ColFirst),$A113,INDEX(LH_Data,0,LH_ColSur),$B113,INDEX(LH_Data,0,LH_ColCat),BonusCat,INDEX(LH_Data,0,LH_ColPeriod),LH_OpenLabel)*UnitFactor))))</f>
        <v/>
      </c>
      <c r="U113" s="17" t="str">
        <f aca="false">IF(AH113=0,"",IF(NOT(LH_Ready),"",SUMIFS(INDEX(LH_Data,0,LH_ColAcc),INDEX(LH_Data,0,LH_ColFirst),$A113,INDEX(LH_Data,0,LH_ColSur),$B113,INDEX(LH_Data,0,LH_ColCat),BonusCat,INDEX(LH_Data,0,LH_ColStart),"&gt;="&amp;AI113)*UnitFactor))</f>
        <v/>
      </c>
      <c r="V113" s="17" t="str">
        <f aca="false">IF(AH113=0,"",IF(NOT(LH_Ready),"",SUMIFS(INDEX(LH_Data,0,LH_ColTaken),INDEX(LH_Data,0,LH_ColFirst),$A113,INDEX(LH_Data,0,LH_ColSur),$B113,INDEX(LH_Data,0,LH_ColCat),BonusCat,INDEX(LH_Data,0,LH_ColStart),"&gt;="&amp;AI113)*UnitFactor))</f>
        <v/>
      </c>
      <c r="W113" s="17" t="str">
        <f aca="false">IF(AH113=0,"",IF(NOT(LH_Ready),"",IF(BE113=0,0,INDEX(INDEX(LH_Data,0,LH_ColClose),BE113-1)*UnitFactor)))</f>
        <v/>
      </c>
      <c r="X113" s="17" t="str">
        <f aca="false">IF(AH113=0,"",(MAX(0,BA113-BN113)-MAX(0,BB113-BN113))*HoursPerDay)</f>
        <v/>
      </c>
      <c r="Y113" s="17" t="str">
        <f aca="false">IF(AH113=0,"",IF(NOT(LH_Ready),"",IF(BD113=0,N113,IF(PFYDate&lt;$F113,N113-N(T113)-N(U113),X113-N(U113)))))</f>
        <v/>
      </c>
      <c r="Z113" s="16" t="str">
        <f aca="false">IF(OR(AH113=0,Y113=""),"",IF(Y113&gt;0,"Yes","No"))</f>
        <v/>
      </c>
      <c r="AA113" s="16" t="str">
        <f aca="false">IF(AH113=0,IF(LEN($A113&amp;$B113)=0,"","FIX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month")&amp;IF(BD113=0,";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EH)",""),IF(AT113="None",R113,"Not yet - first day on "&amp;TEXT(S113,"dd/mm/yyyy")))))))))</f>
        <v/>
      </c>
      <c r="AB113" s="17" t="str">
        <f aca="false">IF(OR(AH113=0,T113=""),"",MAX(0,BB113-BN113)*HoursPerDay-T113)</f>
        <v/>
      </c>
      <c r="AC113" s="16" t="str">
        <f aca="false">IF(AH113=0,"",BD113)</f>
        <v/>
      </c>
      <c r="AD113" s="16" t="str">
        <f aca="false">IF(AH113=0,"",TRIM(IF(OR(ISTEXT($F113),ISTEXT($H113),ISTEXT($I113),ISTEXT($G113),ISTEXT($J113),ISTEXT($D113)),"A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J113&gt;=1,IF(AJ113&gt;=3,AP113,IF(AJ113=2,AO113,AN113))&lt;&gt;IF($C113="","",IF(OR(ISNUMBER(SEARCH("full",$C113)),UPPER(TRIM($C113))="FT",UPPER(TRIM($C113))="FTE"),"Full-Time",IF(OR(ISNUMBER(SEARCH("part",$C113)),UPPER(TRIM($C113))="PT",UPPER(TRIM($C113))="PTE"),"Part-Time",IF(OR(ISNUMBER(SEARCH("cas",$C113)),UPPER(TRIM($C113))="CAS"),"Casual","Unknown"))))),"EmploymentType does not match latest start date ("&amp;IF(AJ113&gt;=3,AP113,IF(AJ113=2,AO113,AN113))&amp;"). ","")&amp;IF(AND(AJ113&gt;=1,AK113&lt;&gt;$F113),"Earliest type date should equal StartDate. ","")&amp;IF(AND(AJ113&gt;=2,AK113=AL113),"Two types start on the same date. ","")&amp;IF(AND(OR(ISNUMBER(SEARCH("part",$C113)),UPPER(TRIM($C113))="PT",UPPER(TRIM($C113))="PTE"),$P113=""),"Part-time: enter PT Hrs/Week (blank = 24+). ","")))</f>
        <v/>
      </c>
      <c r="AE113" s="17" t="str">
        <f aca="false">IF(AH113=0,"",O113-MAX(0,BI113-BN113))</f>
        <v/>
      </c>
      <c r="AF113" s="14" t="str">
        <f aca="false">IF(OR(AH113=0,AE113="",N(AE113)=0,BJ113=""),"",EDATE(AI113,BJ113))</f>
        <v/>
      </c>
      <c r="AG113" s="12"/>
      <c r="AH113" s="16" t="n">
        <f aca="false">IF(OR(LEN($A113&amp;$B113)=0,$F113=""),0,1)</f>
        <v>0</v>
      </c>
      <c r="AI113" s="14" t="str">
        <f aca="false">IF(AH113=0,"",IF($J113&lt;&gt;"",$J113,IF(OR(CasualCounts="Yes",COUNT($G113:$I113)=0,COUNT($H113:$I113)=0),$F113,MIN($H113:$I113))))</f>
        <v/>
      </c>
      <c r="AJ113" s="16" t="str">
        <f aca="false">IF(AH113=0,"",COUNT($G113:$I113))</f>
        <v/>
      </c>
      <c r="AK113" s="14" t="str">
        <f aca="false">IF(AH113=0,"",IFERROR(SMALL($G113:$I113,1),""))</f>
        <v/>
      </c>
      <c r="AL113" s="14" t="str">
        <f aca="false">IF(AH113=0,"",IFERROR(SMALL($G113:$I113,2),""))</f>
        <v/>
      </c>
      <c r="AM113" s="14" t="str">
        <f aca="false">IF(AH113=0,"",IFERROR(SMALL($G113:$I113,3),""))</f>
        <v/>
      </c>
      <c r="AN113" s="16" t="str">
        <f aca="false">IF(AH113=0,"",IF(AK113="","",IF(AK113=$H113,"Part-Time",IF(AK113=$I113,"Full-Time","Casual"))))</f>
        <v/>
      </c>
      <c r="AO113" s="16" t="str">
        <f aca="false">IF(AH113=0,"",IF(AL113="","",IF(AL113=$H113,"Part-Time",IF(AL113=$I113,"Full-Time","Casual"))))</f>
        <v/>
      </c>
      <c r="AP113" s="16" t="str">
        <f aca="false">IF(AH113=0,"",IF(AM113="","",IF(AM113=$H113,"Part-Time",IF(AM113=$I113,"Full-Time","Casual"))))</f>
        <v/>
      </c>
      <c r="AQ113" s="16" t="str">
        <f aca="false">IF(AH113=0,"",IF(AJ113=0,IF(OR(ISNUMBER(SEARCH("full",$C113)),UPPER(TRIM($C113))="FT",UPPER(TRIM($C113))="FTE"),"FT",IF(AND(OR(ISNUMBER(SEARCH("part",$C113)),UPPER(TRIM($C113))="PT",UPPER(TRIM($C113))="PTE"),OR($P113="",N($P113)&gt;=PT_MinHours)),"PT","None")),IF(OR(ISNUMBER(SEARCH("full",AN113)),UPPER(TRIM(AN113))="FT",UPPER(TRIM(AN113))="FTE"),"FT",IF(AND(OR(ISNUMBER(SEARCH("part",AN113)),UPPER(TRIM(AN113))="PT",UPPER(TRIM(AN113))="PTE"),OR($P113="",N($P113)&gt;=PT_MinHours)),"PT","None"))))</f>
        <v/>
      </c>
      <c r="AR113" s="16" t="str">
        <f aca="false">IF(AH113=0,"",IF(AJ113&lt;2,"",IF(OR(ISNUMBER(SEARCH("full",AO113)),UPPER(TRIM(AO113))="FT",UPPER(TRIM(AO113))="FTE"),"FT",IF(AND(OR(ISNUMBER(SEARCH("part",AO113)),UPPER(TRIM(AO113))="PT",UPPER(TRIM(AO113))="PTE"),OR($P113="",N($P113)&gt;=PT_MinHours)),"PT","None"))))</f>
        <v/>
      </c>
      <c r="AS113" s="16" t="str">
        <f aca="false">IF(AH113=0,"",IF(AJ113&lt;3,"",IF(OR(ISNUMBER(SEARCH("full",AP113)),UPPER(TRIM(AP113))="FT",UPPER(TRIM(AP113))="FTE"),"FT",IF(AND(OR(ISNUMBER(SEARCH("part",AP113)),UPPER(TRIM(AP113))="PT",UPPER(TRIM(AP113))="PTE"),OR($P113="",N($P113)&gt;=PT_MinHours)),"PT","None"))))</f>
        <v/>
      </c>
      <c r="AT113" s="16" t="str">
        <f aca="false">IF(AH113=0,"",IF(AND(AJ113&gt;=3,AM113&lt;=AsOfDate),AS113,IF(AND(AJ113&gt;=2,AL113&lt;=AsOfDate),AR113,AQ113)))</f>
        <v/>
      </c>
      <c r="AU113" s="16" t="str">
        <f aca="false">IF(AH113=0,"",IF(AsOfDate&lt;AI113,-1,12*(YEAR(AsOfDate)-YEAR(AI113))+MONTH(AsOfDate)-MONTH(AI113)-IF(DAY(AsOfDate)&lt;MIN(DAY(AI113),DAY(EOMONTH(AsOfDate,0))),1,0)))</f>
        <v/>
      </c>
      <c r="AV113" s="16" t="str">
        <f aca="false">IF(AH113=0,"",IF(OR(AJ113&lt;2,AL113&gt;AsOfDate),AU113,IF((AL113-1)&lt;AI113,-1,12*(YEAR((AL113-1))-YEAR(AI113))+MONTH((AL113-1))-MONTH(AI113)-IF(DAY((AL113-1))&lt;MIN(DAY(AI113),DAY(EOMONTH((AL113-1),0))),1,0))))</f>
        <v/>
      </c>
      <c r="AW113" s="16" t="str">
        <f aca="false">IF(AH113=0,"",IF(OR(AJ113&lt;3,AM113&gt;AsOfDate),AU113,IF((AM113-1)&lt;AI113,-1,12*(YEAR((AM113-1))-YEAR(AI113))+MONTH((AM113-1))-MONTH(AI113)-IF(DAY((AM113-1))&lt;MIN(DAY(AI113),DAY(EOMONTH((AM113-1),0))),1,0))))</f>
        <v/>
      </c>
      <c r="AX113" s="16" t="str">
        <f aca="false">IF(AH113=0,"",IF(PFYDate&lt;AI113,-1,12*(YEAR(PFYDate)-YEAR(AI113))+MONTH(PFYDate)-MONTH(AI113)-IF(DAY(PFYDate)&lt;MIN(DAY(AI113),DAY(EOMONTH(PFYDate,0))),1,0)))</f>
        <v/>
      </c>
      <c r="AY113" s="16" t="str">
        <f aca="false">IF(AH113=0,"",IF(OR(AJ113&lt;2,AL113&gt;PFYDate),AX113,IF((AL113-1)&lt;AI113,-1,12*(YEAR((AL113-1))-YEAR(AI113))+MONTH((AL113-1))-MONTH(AI113)-IF(DAY((AL113-1))&lt;MIN(DAY(AI113),DAY(EOMONTH((AL113-1),0))),1,0))))</f>
        <v/>
      </c>
      <c r="AZ113" s="16" t="str">
        <f aca="false">IF(AH113=0,"",IF(OR(AJ113&lt;3,AM113&gt;PFYDate),AX113,IF((AM113-1)&lt;AI113,-1,12*(YEAR((AM113-1))-YEAR(AI113))+MONTH((AM113-1))-MONTH(AI113)-IF(DAY((AM113-1))&lt;MIN(DAY(AI113),DAY(EOMONTH((AM113-1),0))),1,0))))</f>
        <v/>
      </c>
      <c r="BA113" s="16" t="str">
        <f aca="false">IF(AH113=0,"",IF(AQ113="FT",IF(AV113&lt;FT_First,0,IF(AV113&lt;FT_Y5,1+INT((AV113-FT_First)/FT_Int1),FT_PreY5+FT_PerYear*INT((AV113-FT_Y5)/12)+FT_AnnivDays+INT(MOD(AV113-FT_Y5,12)/FT_Int2)-IF(EDATE(AI113,FT_Y5)&lt;PolicyDate,FT_AnnivDays-1,0))),IF(AQ113="PT",IF(AV113&lt;PT_First,0,1+INT((AV113-PT_First)/PT_Int)),0))+IF(AND(AJ113&gt;=2,AL113&lt;=AsOfDate),IF(AR113="FT",IF(AW113&lt;FT_First,0,IF(AW113&lt;FT_Y5,1+INT((AW113-FT_First)/FT_Int1),FT_PreY5+FT_PerYear*INT((AW113-FT_Y5)/12)+FT_AnnivDays+INT(MOD(AW113-FT_Y5,12)/FT_Int2)-IF(EDATE(AI113,FT_Y5)&lt;PolicyDate,FT_AnnivDays-1,0))),IF(AR113="PT",IF(AW113&lt;PT_First,0,1+INT((AW113-PT_First)/PT_Int)),0))-IF(AR113="FT",IF(AV113&lt;FT_First,0,IF(AV113&lt;FT_Y5,1+INT((AV113-FT_First)/FT_Int1),FT_PreY5+FT_PerYear*INT((AV113-FT_Y5)/12)+FT_AnnivDays+INT(MOD(AV113-FT_Y5,12)/FT_Int2)-IF(EDATE(AI113,FT_Y5)&lt;PolicyDate,FT_AnnivDays-1,0))),IF(AR113="PT",IF(AV113&lt;PT_First,0,1+INT((AV113-PT_First)/PT_Int)),0)),0)+IF(AND(AJ113&gt;=3,AM113&lt;=AsOfDate),IF(AS113="FT",IF(AU113&lt;FT_First,0,IF(AU113&lt;FT_Y5,1+INT((AU113-FT_First)/FT_Int1),FT_PreY5+FT_PerYear*INT((AU113-FT_Y5)/12)+FT_AnnivDays+INT(MOD(AU113-FT_Y5,12)/FT_Int2)-IF(EDATE(AI113,FT_Y5)&lt;PolicyDate,FT_AnnivDays-1,0))),IF(AS113="PT",IF(AU113&lt;PT_First,0,1+INT((AU113-PT_First)/PT_Int)),0))-IF(AS113="FT",IF(AW113&lt;FT_First,0,IF(AW113&lt;FT_Y5,1+INT((AW113-FT_First)/FT_Int1),FT_PreY5+FT_PerYear*INT((AW113-FT_Y5)/12)+FT_AnnivDays+INT(MOD(AW113-FT_Y5,12)/FT_Int2)-IF(EDATE(AI113,FT_Y5)&lt;PolicyDate,FT_AnnivDays-1,0))),IF(AS113="PT",IF(AW113&lt;PT_First,0,1+INT((AW113-PT_First)/PT_Int)),0)),0))</f>
        <v/>
      </c>
      <c r="BB113" s="16" t="str">
        <f aca="false">IF(AH113=0,"",IF(AQ113="FT",IF(AY113&lt;FT_First,0,IF(AY113&lt;FT_Y5,1+INT((AY113-FT_First)/FT_Int1),FT_PreY5+FT_PerYear*INT((AY113-FT_Y5)/12)+FT_AnnivDays+INT(MOD(AY113-FT_Y5,12)/FT_Int2)-IF(EDATE(AI113,FT_Y5)&lt;PolicyDate,FT_AnnivDays-1,0))),IF(AQ113="PT",IF(AY113&lt;PT_First,0,1+INT((AY113-PT_First)/PT_Int)),0))+IF(AND(AJ113&gt;=2,AL113&lt;=PFYDate),IF(AR113="FT",IF(AZ113&lt;FT_First,0,IF(AZ113&lt;FT_Y5,1+INT((AZ113-FT_First)/FT_Int1),FT_PreY5+FT_PerYear*INT((AZ113-FT_Y5)/12)+FT_AnnivDays+INT(MOD(AZ113-FT_Y5,12)/FT_Int2)-IF(EDATE(AI113,FT_Y5)&lt;PolicyDate,FT_AnnivDays-1,0))),IF(AR113="PT",IF(AZ113&lt;PT_First,0,1+INT((AZ113-PT_First)/PT_Int)),0))-IF(AR113="FT",IF(AY113&lt;FT_First,0,IF(AY113&lt;FT_Y5,1+INT((AY113-FT_First)/FT_Int1),FT_PreY5+FT_PerYear*INT((AY113-FT_Y5)/12)+FT_AnnivDays+INT(MOD(AY113-FT_Y5,12)/FT_Int2)-IF(EDATE(AI113,FT_Y5)&lt;PolicyDate,FT_AnnivDays-1,0))),IF(AR113="PT",IF(AY113&lt;PT_First,0,1+INT((AY113-PT_First)/PT_Int)),0)),0)+IF(AND(AJ113&gt;=3,AM113&lt;=PFYDate),IF(AS113="FT",IF(AX113&lt;FT_First,0,IF(AX113&lt;FT_Y5,1+INT((AX113-FT_First)/FT_Int1),FT_PreY5+FT_PerYear*INT((AX113-FT_Y5)/12)+FT_AnnivDays+INT(MOD(AX113-FT_Y5,12)/FT_Int2)-IF(EDATE(AI113,FT_Y5)&lt;PolicyDate,FT_AnnivDays-1,0))),IF(AS113="PT",IF(AX113&lt;PT_First,0,1+INT((AX113-PT_First)/PT_Int)),0))-IF(AS113="FT",IF(AZ113&lt;FT_First,0,IF(AZ113&lt;FT_Y5,1+INT((AZ113-FT_First)/FT_Int1),FT_PreY5+FT_PerYear*INT((AZ113-FT_Y5)/12)+FT_AnnivDays+INT(MOD(AZ113-FT_Y5,12)/FT_Int2)-IF(EDATE(AI113,FT_Y5)&lt;PolicyDate,FT_AnnivDays-1,0))),IF(AS113="PT",IF(AZ113&lt;PT_First,0,1+INT((AZ113-PT_First)/PT_Int)),0)),0))</f>
        <v/>
      </c>
      <c r="BC113" s="16" t="str">
        <f aca="false">IF(AH113=0,"",IF(AT113="FT",IF(AU113&lt;FT_First,FT_First,IF(AU113&lt;FT_Y5,MIN(FT_Y5,FT_First+FT_Int1*(INT((AU113-FT_First)/FT_Int1)+1)),FT_Y5+12*INT((AU113-FT_Y5)/12)+FT_Int2*(INT(MOD(AU113-FT_Y5,12)/FT_Int2)+1))),IF(AT113="PT",IF(AU113&lt;PT_First,PT_First,PT_First+PT_Int*(INT((AU113-PT_First)/PT_Int)+1)),"")))</f>
        <v/>
      </c>
      <c r="BD113" s="16" t="str">
        <f aca="false">IF(AH113=0,"",IF(NOT(LH_Ready),0,COUNTIFS(INDEX(LH_Data,0,LH_ColFirst),$A113,INDEX(LH_Data,0,LH_ColSur),$B113,INDEX(LH_Data,0,LH_ColCat),BonusCat)))</f>
        <v/>
      </c>
      <c r="BE113" s="16" t="str">
        <f aca="false">IF(AH113=0,"",IF(OR(NOT(LH_Ready),BD113=0),0,SUMPRODUCT(MAX((INDEX(LH_Data,0,LH_ColFirst)=$A113)*(INDEX(LH_Data,0,LH_ColSur)=$B113)*(INDEX(LH_Data,0,LH_ColCat)=BonusCat)*ROW(LH_Data)))))</f>
        <v/>
      </c>
      <c r="BF113" s="16" t="str">
        <f aca="false">IF(AH113=0,"",IF(EOMONTH(AsOfDate,-1)&lt;AI113,-1,12*(YEAR(EOMONTH(AsOfDate,-1))-YEAR(AI113))+MONTH(EOMONTH(AsOfDate,-1))-MONTH(AI113)-IF(DAY(EOMONTH(AsOfDate,-1))&lt;MIN(DAY(AI113),DAY(EOMONTH(EOMONTH(AsOfDate,-1),0))),1,0)))</f>
        <v/>
      </c>
      <c r="BG113" s="16" t="str">
        <f aca="false">IF(AH113=0,"",IF(OR(AJ113&lt;2,AL113&gt;EOMONTH(AsOfDate,-1)),BF113,IF((AL113-1)&lt;AI113,-1,12*(YEAR((AL113-1))-YEAR(AI113))+MONTH((AL113-1))-MONTH(AI113)-IF(DAY((AL113-1))&lt;MIN(DAY(AI113),DAY(EOMONTH((AL113-1),0))),1,0))))</f>
        <v/>
      </c>
      <c r="BH113" s="16" t="str">
        <f aca="false">IF(AH113=0,"",IF(OR(AJ113&lt;3,AM113&gt;EOMONTH(AsOfDate,-1)),BF113,IF((AM113-1)&lt;AI113,-1,12*(YEAR((AM113-1))-YEAR(AI113))+MONTH((AM113-1))-MONTH(AI113)-IF(DAY((AM113-1))&lt;MIN(DAY(AI113),DAY(EOMONTH((AM113-1),0))),1,0))))</f>
        <v/>
      </c>
      <c r="BI113" s="16" t="str">
        <f aca="false">IF(AH113=0,"",IF(AQ113="FT",IF(BG113&lt;FT_First,0,IF(BG113&lt;FT_Y5,1+INT((BG113-FT_First)/FT_Int1),FT_PreY5+FT_PerYear*INT((BG113-FT_Y5)/12)+FT_AnnivDays+INT(MOD(BG113-FT_Y5,12)/FT_Int2)-IF(EDATE(AI113,FT_Y5)&lt;PolicyDate,FT_AnnivDays-1,0))),IF(AQ113="PT",IF(BG113&lt;PT_First,0,1+INT((BG113-PT_First)/PT_Int)),0))+IF(AND(AJ113&gt;=2,AL113&lt;=EOMONTH(AsOfDate,-1)),IF(AR113="FT",IF(BH113&lt;FT_First,0,IF(BH113&lt;FT_Y5,1+INT((BH113-FT_First)/FT_Int1),FT_PreY5+FT_PerYear*INT((BH113-FT_Y5)/12)+FT_AnnivDays+INT(MOD(BH113-FT_Y5,12)/FT_Int2)-IF(EDATE(AI113,FT_Y5)&lt;PolicyDate,FT_AnnivDays-1,0))),IF(AR113="PT",IF(BH113&lt;PT_First,0,1+INT((BH113-PT_First)/PT_Int)),0))-IF(AR113="FT",IF(BG113&lt;FT_First,0,IF(BG113&lt;FT_Y5,1+INT((BG113-FT_First)/FT_Int1),FT_PreY5+FT_PerYear*INT((BG113-FT_Y5)/12)+FT_AnnivDays+INT(MOD(BG113-FT_Y5,12)/FT_Int2)-IF(EDATE(AI113,FT_Y5)&lt;PolicyDate,FT_AnnivDays-1,0))),IF(AR113="PT",IF(BG113&lt;PT_First,0,1+INT((BG113-PT_First)/PT_Int)),0)),0)+IF(AND(AJ113&gt;=3,AM113&lt;=EOMONTH(AsOfDate,-1)),IF(AS113="FT",IF(BF113&lt;FT_First,0,IF(BF113&lt;FT_Y5,1+INT((BF113-FT_First)/FT_Int1),FT_PreY5+FT_PerYear*INT((BF113-FT_Y5)/12)+FT_AnnivDays+INT(MOD(BF113-FT_Y5,12)/FT_Int2)-IF(EDATE(AI113,FT_Y5)&lt;PolicyDate,FT_AnnivDays-1,0))),IF(AS113="PT",IF(BF113&lt;PT_First,0,1+INT((BF113-PT_First)/PT_Int)),0))-IF(AS113="FT",IF(BH113&lt;FT_First,0,IF(BH113&lt;FT_Y5,1+INT((BH113-FT_First)/FT_Int1),FT_PreY5+FT_PerYear*INT((BH113-FT_Y5)/12)+FT_AnnivDays+INT(MOD(BH113-FT_Y5,12)/FT_Int2)-IF(EDATE(AI113,FT_Y5)&lt;PolicyDate,FT_AnnivDays-1,0))),IF(AS113="PT",IF(BH113&lt;PT_First,0,1+INT((BH113-PT_First)/PT_Int)),0)),0))</f>
        <v/>
      </c>
      <c r="BJ113" s="16" t="str">
        <f aca="false">IF(AH113=0,"",IF(AT113="FT",IF(AU113&lt;FT_First,"",IF(AU113&lt;FT_Y5,FT_First+FT_Int1*INT((AU113-FT_First)/FT_Int1),FT_Y5+FT_Int2*INT((AU113-FT_Y5)/FT_Int2))),IF(AT113="PT",IF(AU113&lt;PT_First,"",PT_First+PT_Int*INT((AU113-PT_First)/PT_Int)),"")))</f>
        <v/>
      </c>
      <c r="BK113" s="16" t="str">
        <f aca="false">IF(AH113=0,"",IF((SchemeStart-1)&lt;AI113,-1,12*(YEAR((SchemeStart-1))-YEAR(AI113))+MONTH((SchemeStart-1))-MONTH(AI113)-IF(DAY((SchemeStart-1))&lt;MIN(DAY(AI113),DAY(EOMONTH((SchemeStart-1),0))),1,0)))</f>
        <v/>
      </c>
      <c r="BL113" s="16" t="str">
        <f aca="false">IF(AH113=0,"",IF(OR(AJ113&lt;2,AL113&gt;(SchemeStart-1)),BK113,IF((AL113-1)&lt;AI113,-1,12*(YEAR((AL113-1))-YEAR(AI113))+MONTH((AL113-1))-MONTH(AI113)-IF(DAY((AL113-1))&lt;MIN(DAY(AI113),DAY(EOMONTH((AL113-1),0))),1,0))))</f>
        <v/>
      </c>
      <c r="BM113" s="16" t="str">
        <f aca="false">IF(AH113=0,"",IF(OR(AJ113&lt;3,AM113&gt;(SchemeStart-1)),BK113,IF((AM113-1)&lt;AI113,-1,12*(YEAR((AM113-1))-YEAR(AI113))+MONTH((AM113-1))-MONTH(AI113)-IF(DAY((AM113-1))&lt;MIN(DAY(AI113),DAY(EOMONTH((AM113-1),0))),1,0))))</f>
        <v/>
      </c>
      <c r="BN113" s="16" t="str">
        <f aca="false">IF(AH113=0,"",IF(AQ113="FT",IF(BL113&lt;FT_First,0,IF(BL113&lt;FT_Y5,1+INT((BL113-FT_First)/FT_Int1),FT_PreY5+FT_PerYear*INT((BL113-FT_Y5)/12)+FT_AnnivDays+INT(MOD(BL113-FT_Y5,12)/FT_Int2)-IF(EDATE(AI113,FT_Y5)&lt;PolicyDate,FT_AnnivDays-1,0))),IF(AQ113="PT",IF(BL113&lt;PT_First,0,1+INT((BL113-PT_First)/PT_Int)),0))+IF(AND(AJ113&gt;=2,AL113&lt;=(SchemeStart-1)),IF(AR113="FT",IF(BM113&lt;FT_First,0,IF(BM113&lt;FT_Y5,1+INT((BM113-FT_First)/FT_Int1),FT_PreY5+FT_PerYear*INT((BM113-FT_Y5)/12)+FT_AnnivDays+INT(MOD(BM113-FT_Y5,12)/FT_Int2)-IF(EDATE(AI113,FT_Y5)&lt;PolicyDate,FT_AnnivDays-1,0))),IF(AR113="PT",IF(BM113&lt;PT_First,0,1+INT((BM113-PT_First)/PT_Int)),0))-IF(AR113="FT",IF(BL113&lt;FT_First,0,IF(BL113&lt;FT_Y5,1+INT((BL113-FT_First)/FT_Int1),FT_PreY5+FT_PerYear*INT((BL113-FT_Y5)/12)+FT_AnnivDays+INT(MOD(BL113-FT_Y5,12)/FT_Int2)-IF(EDATE(AI113,FT_Y5)&lt;PolicyDate,FT_AnnivDays-1,0))),IF(AR113="PT",IF(BL113&lt;PT_First,0,1+INT((BL113-PT_First)/PT_Int)),0)),0)+IF(AND(AJ113&gt;=3,AM113&lt;=(SchemeStart-1)),IF(AS113="FT",IF(BK113&lt;FT_First,0,IF(BK113&lt;FT_Y5,1+INT((BK113-FT_First)/FT_Int1),FT_PreY5+FT_PerYear*INT((BK113-FT_Y5)/12)+FT_AnnivDays+INT(MOD(BK113-FT_Y5,12)/FT_Int2)-IF(EDATE(AI113,FT_Y5)&lt;PolicyDate,FT_AnnivDays-1,0))),IF(AS113="PT",IF(BK113&lt;PT_First,0,1+INT((BK113-PT_First)/PT_Int)),0))-IF(AS113="FT",IF(BM113&lt;FT_First,0,IF(BM113&lt;FT_Y5,1+INT((BM113-FT_First)/FT_Int1),FT_PreY5+FT_PerYear*INT((BM113-FT_Y5)/12)+FT_AnnivDays+INT(MOD(BM113-FT_Y5,12)/FT_Int2)-IF(EDATE(AI113,FT_Y5)&lt;PolicyDate,FT_AnnivDays-1,0))),IF(AS113="PT",IF(BM113&lt;PT_First,0,1+INT((BM113-PT_First)/PT_Int)),0)),0))</f>
        <v/>
      </c>
      <c r="BO113" s="0" t="str">
        <f aca="false">IF(LEN($A113&amp;$B113)=0,"",$A113&amp;" "&amp;$B113)</f>
        <v/>
      </c>
    </row>
    <row r="114" customFormat="false" ht="15" hidden="false" customHeight="false" outlineLevel="0" collapsed="false">
      <c r="A114" s="12"/>
      <c r="B114" s="12"/>
      <c r="C114" s="12"/>
      <c r="D114" s="13"/>
      <c r="E114" s="14" t="str">
        <f aca="false">IF(OR(AH114=0,$D114=""),"",DATE(YEAR(AsOfDate)+IF(DATE(YEAR(AsOfDate),MONTH($D114),DAY($D114))&lt;=AsOfDate,1,0),MONTH($D114),DAY($D114)))</f>
        <v/>
      </c>
      <c r="F114" s="13"/>
      <c r="G114" s="13"/>
      <c r="H114" s="13"/>
      <c r="I114" s="13"/>
      <c r="J114" s="13"/>
      <c r="K114" s="14" t="str">
        <f aca="false">IF(AH114=0,"",DATE(YEAR(AsOfDate)+IF(DATE(YEAR(AsOfDate),MONTH(AI114),DAY(AI114))&lt;=AsOfDate,1,0),MONTH(AI114),DAY(AI114)))</f>
        <v/>
      </c>
      <c r="L114" s="15" t="str">
        <f aca="false">IF(AH114=0,"",ROUND((AsOfDate-AI114)/365.25,1))</f>
        <v/>
      </c>
      <c r="M114" s="16" t="str">
        <f aca="false">IF(AH114=0,"",IF(AsOfDate&lt;AI114,"-",DATEDIF(AI114,AsOfDate,"y")&amp;"y "&amp;DATEDIF(AI114,AsOfDate,"ym")&amp;"m "&amp;DATEDIF(AI114,AsOfDate,"md")&amp;"d"))</f>
        <v/>
      </c>
      <c r="N114" s="17" t="str">
        <f aca="false">IF(AH114=0,"",O114*HoursPerDay)</f>
        <v/>
      </c>
      <c r="O114" s="17" t="str">
        <f aca="false">IF(AH114=0,"",MAX(0,BA114-BN114))</f>
        <v/>
      </c>
      <c r="P114" s="18"/>
      <c r="Q114" s="16" t="str">
        <f aca="false">IF(AH114=0,"",IF(AJ114&lt;2,"",AN114&amp;" to "&amp;AO114&amp;" on "&amp;TEXT(AL114,"dd/mm/yyyy")&amp;IF(AL114&gt;AsOfDate," (future)",IF(AQ114=AR114,"",IF(AR114="None"," - STOPPED accruing",IF(AQ114="None"," - commencement for Bonus Leave"," - pathway changed"))))&amp;IF(AJ114&lt;3,"","; "&amp;AO114&amp;" to "&amp;AP114&amp;" on "&amp;TEXT(AM114,"dd/mm/yyyy")&amp;IF(AM114&gt;AsOfDate," (future)",IF(AR114=AS114,"",IF(AS114="None"," - STOPPED accruing",IF(AR114="None"," - commencement for Bonus Leave"," - pathway changed")))))))</f>
        <v/>
      </c>
      <c r="R114" s="16" t="str">
        <f aca="false">IF(AH114=0,"",IF(AT114="None",IF(O114&gt;0,"No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IF(AH114=0,"",IF(AT114="None","",EDATE(AI114,BC114)))</f>
        <v/>
      </c>
      <c r="T114" s="17" t="str">
        <f aca="false">IF(AH114=0,"",IF(NOT(LH_Ready),"",IF(AI114&gt;PFYDate,0,IF(LH_ColPeriod=0,W114-U114+V114,SUMIFS(INDEX(LH_Data,0,LH_ColAcc),INDEX(LH_Data,0,LH_ColFirst),$A114,INDEX(LH_Data,0,LH_ColSur),$B114,INDEX(LH_Data,0,LH_ColCat),BonusCat,INDEX(LH_Data,0,LH_ColPeriod),LH_OpenLabel)*UnitFactor))))</f>
        <v/>
      </c>
      <c r="U114" s="17" t="str">
        <f aca="false">IF(AH114=0,"",IF(NOT(LH_Ready),"",SUMIFS(INDEX(LH_Data,0,LH_ColAcc),INDEX(LH_Data,0,LH_ColFirst),$A114,INDEX(LH_Data,0,LH_ColSur),$B114,INDEX(LH_Data,0,LH_ColCat),BonusCat,INDEX(LH_Data,0,LH_ColStart),"&gt;="&amp;AI114)*UnitFactor))</f>
        <v/>
      </c>
      <c r="V114" s="17" t="str">
        <f aca="false">IF(AH114=0,"",IF(NOT(LH_Ready),"",SUMIFS(INDEX(LH_Data,0,LH_ColTaken),INDEX(LH_Data,0,LH_ColFirst),$A114,INDEX(LH_Data,0,LH_ColSur),$B114,INDEX(LH_Data,0,LH_ColCat),BonusCat,INDEX(LH_Data,0,LH_ColStart),"&gt;="&amp;AI114)*UnitFactor))</f>
        <v/>
      </c>
      <c r="W114" s="17" t="str">
        <f aca="false">IF(AH114=0,"",IF(NOT(LH_Ready),"",IF(BE114=0,0,INDEX(INDEX(LH_Data,0,LH_ColClose),BE114-1)*UnitFactor)))</f>
        <v/>
      </c>
      <c r="X114" s="17" t="str">
        <f aca="false">IF(AH114=0,"",(MAX(0,BA114-BN114)-MAX(0,BB114-BN114))*HoursPerDay)</f>
        <v/>
      </c>
      <c r="Y114" s="17" t="str">
        <f aca="false">IF(AH114=0,"",IF(NOT(LH_Ready),"",IF(BD114=0,N114,IF(PFYDate&lt;$F114,N114-N(T114)-N(U114),X114-N(U114)))))</f>
        <v/>
      </c>
      <c r="Z114" s="16" t="str">
        <f aca="false">IF(OR(AH114=0,Y114=""),"",IF(Y114&gt;0,"Yes","No"))</f>
        <v/>
      </c>
      <c r="AA114" s="16" t="str">
        <f aca="false">IF(AH114=0,IF(LEN($A114&amp;$B114)=0,"","FIX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month")&amp;IF(BD114=0,";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EH)",""),IF(AT114="None",R114,"Not yet - first day on "&amp;TEXT(S114,"dd/mm/yyyy")))))))))</f>
        <v/>
      </c>
      <c r="AB114" s="17" t="str">
        <f aca="false">IF(OR(AH114=0,T114=""),"",MAX(0,BB114-BN114)*HoursPerDay-T114)</f>
        <v/>
      </c>
      <c r="AC114" s="16" t="str">
        <f aca="false">IF(AH114=0,"",BD114)</f>
        <v/>
      </c>
      <c r="AD114" s="16" t="str">
        <f aca="false">IF(AH114=0,"",TRIM(IF(OR(ISTEXT($F114),ISTEXT($H114),ISTEXT($I114),ISTEXT($G114),ISTEXT($J114),ISTEXT($D114)),"A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J114&gt;=1,IF(AJ114&gt;=3,AP114,IF(AJ114=2,AO114,AN114))&lt;&gt;IF($C114="","",IF(OR(ISNUMBER(SEARCH("full",$C114)),UPPER(TRIM($C114))="FT",UPPER(TRIM($C114))="FTE"),"Full-Time",IF(OR(ISNUMBER(SEARCH("part",$C114)),UPPER(TRIM($C114))="PT",UPPER(TRIM($C114))="PTE"),"Part-Time",IF(OR(ISNUMBER(SEARCH("cas",$C114)),UPPER(TRIM($C114))="CAS"),"Casual","Unknown"))))),"EmploymentType does not match latest start date ("&amp;IF(AJ114&gt;=3,AP114,IF(AJ114=2,AO114,AN114))&amp;"). ","")&amp;IF(AND(AJ114&gt;=1,AK114&lt;&gt;$F114),"Earliest type date should equal StartDate. ","")&amp;IF(AND(AJ114&gt;=2,AK114=AL114),"Two types start on the same date. ","")&amp;IF(AND(OR(ISNUMBER(SEARCH("part",$C114)),UPPER(TRIM($C114))="PT",UPPER(TRIM($C114))="PTE"),$P114=""),"Part-time: enter PT Hrs/Week (blank = 24+). ","")))</f>
        <v/>
      </c>
      <c r="AE114" s="17" t="str">
        <f aca="false">IF(AH114=0,"",O114-MAX(0,BI114-BN114))</f>
        <v/>
      </c>
      <c r="AF114" s="14" t="str">
        <f aca="false">IF(OR(AH114=0,AE114="",N(AE114)=0,BJ114=""),"",EDATE(AI114,BJ114))</f>
        <v/>
      </c>
      <c r="AG114" s="12"/>
      <c r="AH114" s="16" t="n">
        <f aca="false">IF(OR(LEN($A114&amp;$B114)=0,$F114=""),0,1)</f>
        <v>0</v>
      </c>
      <c r="AI114" s="14" t="str">
        <f aca="false">IF(AH114=0,"",IF($J114&lt;&gt;"",$J114,IF(OR(CasualCounts="Yes",COUNT($G114:$I114)=0,COUNT($H114:$I114)=0),$F114,MIN($H114:$I114))))</f>
        <v/>
      </c>
      <c r="AJ114" s="16" t="str">
        <f aca="false">IF(AH114=0,"",COUNT($G114:$I114))</f>
        <v/>
      </c>
      <c r="AK114" s="14" t="str">
        <f aca="false">IF(AH114=0,"",IFERROR(SMALL($G114:$I114,1),""))</f>
        <v/>
      </c>
      <c r="AL114" s="14" t="str">
        <f aca="false">IF(AH114=0,"",IFERROR(SMALL($G114:$I114,2),""))</f>
        <v/>
      </c>
      <c r="AM114" s="14" t="str">
        <f aca="false">IF(AH114=0,"",IFERROR(SMALL($G114:$I114,3),""))</f>
        <v/>
      </c>
      <c r="AN114" s="16" t="str">
        <f aca="false">IF(AH114=0,"",IF(AK114="","",IF(AK114=$H114,"Part-Time",IF(AK114=$I114,"Full-Time","Casual"))))</f>
        <v/>
      </c>
      <c r="AO114" s="16" t="str">
        <f aca="false">IF(AH114=0,"",IF(AL114="","",IF(AL114=$H114,"Part-Time",IF(AL114=$I114,"Full-Time","Casual"))))</f>
        <v/>
      </c>
      <c r="AP114" s="16" t="str">
        <f aca="false">IF(AH114=0,"",IF(AM114="","",IF(AM114=$H114,"Part-Time",IF(AM114=$I114,"Full-Time","Casual"))))</f>
        <v/>
      </c>
      <c r="AQ114" s="16" t="str">
        <f aca="false">IF(AH114=0,"",IF(AJ114=0,IF(OR(ISNUMBER(SEARCH("full",$C114)),UPPER(TRIM($C114))="FT",UPPER(TRIM($C114))="FTE"),"FT",IF(AND(OR(ISNUMBER(SEARCH("part",$C114)),UPPER(TRIM($C114))="PT",UPPER(TRIM($C114))="PTE"),OR($P114="",N($P114)&gt;=PT_MinHours)),"PT","None")),IF(OR(ISNUMBER(SEARCH("full",AN114)),UPPER(TRIM(AN114))="FT",UPPER(TRIM(AN114))="FTE"),"FT",IF(AND(OR(ISNUMBER(SEARCH("part",AN114)),UPPER(TRIM(AN114))="PT",UPPER(TRIM(AN114))="PTE"),OR($P114="",N($P114)&gt;=PT_MinHours)),"PT","None"))))</f>
        <v/>
      </c>
      <c r="AR114" s="16" t="str">
        <f aca="false">IF(AH114=0,"",IF(AJ114&lt;2,"",IF(OR(ISNUMBER(SEARCH("full",AO114)),UPPER(TRIM(AO114))="FT",UPPER(TRIM(AO114))="FTE"),"FT",IF(AND(OR(ISNUMBER(SEARCH("part",AO114)),UPPER(TRIM(AO114))="PT",UPPER(TRIM(AO114))="PTE"),OR($P114="",N($P114)&gt;=PT_MinHours)),"PT","None"))))</f>
        <v/>
      </c>
      <c r="AS114" s="16" t="str">
        <f aca="false">IF(AH114=0,"",IF(AJ114&lt;3,"",IF(OR(ISNUMBER(SEARCH("full",AP114)),UPPER(TRIM(AP114))="FT",UPPER(TRIM(AP114))="FTE"),"FT",IF(AND(OR(ISNUMBER(SEARCH("part",AP114)),UPPER(TRIM(AP114))="PT",UPPER(TRIM(AP114))="PTE"),OR($P114="",N($P114)&gt;=PT_MinHours)),"PT","None"))))</f>
        <v/>
      </c>
      <c r="AT114" s="16" t="str">
        <f aca="false">IF(AH114=0,"",IF(AND(AJ114&gt;=3,AM114&lt;=AsOfDate),AS114,IF(AND(AJ114&gt;=2,AL114&lt;=AsOfDate),AR114,AQ114)))</f>
        <v/>
      </c>
      <c r="AU114" s="16" t="str">
        <f aca="false">IF(AH114=0,"",IF(AsOfDate&lt;AI114,-1,12*(YEAR(AsOfDate)-YEAR(AI114))+MONTH(AsOfDate)-MONTH(AI114)-IF(DAY(AsOfDate)&lt;MIN(DAY(AI114),DAY(EOMONTH(AsOfDate,0))),1,0)))</f>
        <v/>
      </c>
      <c r="AV114" s="16" t="str">
        <f aca="false">IF(AH114=0,"",IF(OR(AJ114&lt;2,AL114&gt;AsOfDate),AU114,IF((AL114-1)&lt;AI114,-1,12*(YEAR((AL114-1))-YEAR(AI114))+MONTH((AL114-1))-MONTH(AI114)-IF(DAY((AL114-1))&lt;MIN(DAY(AI114),DAY(EOMONTH((AL114-1),0))),1,0))))</f>
        <v/>
      </c>
      <c r="AW114" s="16" t="str">
        <f aca="false">IF(AH114=0,"",IF(OR(AJ114&lt;3,AM114&gt;AsOfDate),AU114,IF((AM114-1)&lt;AI114,-1,12*(YEAR((AM114-1))-YEAR(AI114))+MONTH((AM114-1))-MONTH(AI114)-IF(DAY((AM114-1))&lt;MIN(DAY(AI114),DAY(EOMONTH((AM114-1),0))),1,0))))</f>
        <v/>
      </c>
      <c r="AX114" s="16" t="str">
        <f aca="false">IF(AH114=0,"",IF(PFYDate&lt;AI114,-1,12*(YEAR(PFYDate)-YEAR(AI114))+MONTH(PFYDate)-MONTH(AI114)-IF(DAY(PFYDate)&lt;MIN(DAY(AI114),DAY(EOMONTH(PFYDate,0))),1,0)))</f>
        <v/>
      </c>
      <c r="AY114" s="16" t="str">
        <f aca="false">IF(AH114=0,"",IF(OR(AJ114&lt;2,AL114&gt;PFYDate),AX114,IF((AL114-1)&lt;AI114,-1,12*(YEAR((AL114-1))-YEAR(AI114))+MONTH((AL114-1))-MONTH(AI114)-IF(DAY((AL114-1))&lt;MIN(DAY(AI114),DAY(EOMONTH((AL114-1),0))),1,0))))</f>
        <v/>
      </c>
      <c r="AZ114" s="16" t="str">
        <f aca="false">IF(AH114=0,"",IF(OR(AJ114&lt;3,AM114&gt;PFYDate),AX114,IF((AM114-1)&lt;AI114,-1,12*(YEAR((AM114-1))-YEAR(AI114))+MONTH((AM114-1))-MONTH(AI114)-IF(DAY((AM114-1))&lt;MIN(DAY(AI114),DAY(EOMONTH((AM114-1),0))),1,0))))</f>
        <v/>
      </c>
      <c r="BA114" s="16" t="str">
        <f aca="false">IF(AH114=0,"",IF(AQ114="FT",IF(AV114&lt;FT_First,0,IF(AV114&lt;FT_Y5,1+INT((AV114-FT_First)/FT_Int1),FT_PreY5+FT_PerYear*INT((AV114-FT_Y5)/12)+FT_AnnivDays+INT(MOD(AV114-FT_Y5,12)/FT_Int2)-IF(EDATE(AI114,FT_Y5)&lt;PolicyDate,FT_AnnivDays-1,0))),IF(AQ114="PT",IF(AV114&lt;PT_First,0,1+INT((AV114-PT_First)/PT_Int)),0))+IF(AND(AJ114&gt;=2,AL114&lt;=AsOfDate),IF(AR114="FT",IF(AW114&lt;FT_First,0,IF(AW114&lt;FT_Y5,1+INT((AW114-FT_First)/FT_Int1),FT_PreY5+FT_PerYear*INT((AW114-FT_Y5)/12)+FT_AnnivDays+INT(MOD(AW114-FT_Y5,12)/FT_Int2)-IF(EDATE(AI114,FT_Y5)&lt;PolicyDate,FT_AnnivDays-1,0))),IF(AR114="PT",IF(AW114&lt;PT_First,0,1+INT((AW114-PT_First)/PT_Int)),0))-IF(AR114="FT",IF(AV114&lt;FT_First,0,IF(AV114&lt;FT_Y5,1+INT((AV114-FT_First)/FT_Int1),FT_PreY5+FT_PerYear*INT((AV114-FT_Y5)/12)+FT_AnnivDays+INT(MOD(AV114-FT_Y5,12)/FT_Int2)-IF(EDATE(AI114,FT_Y5)&lt;PolicyDate,FT_AnnivDays-1,0))),IF(AR114="PT",IF(AV114&lt;PT_First,0,1+INT((AV114-PT_First)/PT_Int)),0)),0)+IF(AND(AJ114&gt;=3,AM114&lt;=AsOfDate),IF(AS114="FT",IF(AU114&lt;FT_First,0,IF(AU114&lt;FT_Y5,1+INT((AU114-FT_First)/FT_Int1),FT_PreY5+FT_PerYear*INT((AU114-FT_Y5)/12)+FT_AnnivDays+INT(MOD(AU114-FT_Y5,12)/FT_Int2)-IF(EDATE(AI114,FT_Y5)&lt;PolicyDate,FT_AnnivDays-1,0))),IF(AS114="PT",IF(AU114&lt;PT_First,0,1+INT((AU114-PT_First)/PT_Int)),0))-IF(AS114="FT",IF(AW114&lt;FT_First,0,IF(AW114&lt;FT_Y5,1+INT((AW114-FT_First)/FT_Int1),FT_PreY5+FT_PerYear*INT((AW114-FT_Y5)/12)+FT_AnnivDays+INT(MOD(AW114-FT_Y5,12)/FT_Int2)-IF(EDATE(AI114,FT_Y5)&lt;PolicyDate,FT_AnnivDays-1,0))),IF(AS114="PT",IF(AW114&lt;PT_First,0,1+INT((AW114-PT_First)/PT_Int)),0)),0))</f>
        <v/>
      </c>
      <c r="BB114" s="16" t="str">
        <f aca="false">IF(AH114=0,"",IF(AQ114="FT",IF(AY114&lt;FT_First,0,IF(AY114&lt;FT_Y5,1+INT((AY114-FT_First)/FT_Int1),FT_PreY5+FT_PerYear*INT((AY114-FT_Y5)/12)+FT_AnnivDays+INT(MOD(AY114-FT_Y5,12)/FT_Int2)-IF(EDATE(AI114,FT_Y5)&lt;PolicyDate,FT_AnnivDays-1,0))),IF(AQ114="PT",IF(AY114&lt;PT_First,0,1+INT((AY114-PT_First)/PT_Int)),0))+IF(AND(AJ114&gt;=2,AL114&lt;=PFYDate),IF(AR114="FT",IF(AZ114&lt;FT_First,0,IF(AZ114&lt;FT_Y5,1+INT((AZ114-FT_First)/FT_Int1),FT_PreY5+FT_PerYear*INT((AZ114-FT_Y5)/12)+FT_AnnivDays+INT(MOD(AZ114-FT_Y5,12)/FT_Int2)-IF(EDATE(AI114,FT_Y5)&lt;PolicyDate,FT_AnnivDays-1,0))),IF(AR114="PT",IF(AZ114&lt;PT_First,0,1+INT((AZ114-PT_First)/PT_Int)),0))-IF(AR114="FT",IF(AY114&lt;FT_First,0,IF(AY114&lt;FT_Y5,1+INT((AY114-FT_First)/FT_Int1),FT_PreY5+FT_PerYear*INT((AY114-FT_Y5)/12)+FT_AnnivDays+INT(MOD(AY114-FT_Y5,12)/FT_Int2)-IF(EDATE(AI114,FT_Y5)&lt;PolicyDate,FT_AnnivDays-1,0))),IF(AR114="PT",IF(AY114&lt;PT_First,0,1+INT((AY114-PT_First)/PT_Int)),0)),0)+IF(AND(AJ114&gt;=3,AM114&lt;=PFYDate),IF(AS114="FT",IF(AX114&lt;FT_First,0,IF(AX114&lt;FT_Y5,1+INT((AX114-FT_First)/FT_Int1),FT_PreY5+FT_PerYear*INT((AX114-FT_Y5)/12)+FT_AnnivDays+INT(MOD(AX114-FT_Y5,12)/FT_Int2)-IF(EDATE(AI114,FT_Y5)&lt;PolicyDate,FT_AnnivDays-1,0))),IF(AS114="PT",IF(AX114&lt;PT_First,0,1+INT((AX114-PT_First)/PT_Int)),0))-IF(AS114="FT",IF(AZ114&lt;FT_First,0,IF(AZ114&lt;FT_Y5,1+INT((AZ114-FT_First)/FT_Int1),FT_PreY5+FT_PerYear*INT((AZ114-FT_Y5)/12)+FT_AnnivDays+INT(MOD(AZ114-FT_Y5,12)/FT_Int2)-IF(EDATE(AI114,FT_Y5)&lt;PolicyDate,FT_AnnivDays-1,0))),IF(AS114="PT",IF(AZ114&lt;PT_First,0,1+INT((AZ114-PT_First)/PT_Int)),0)),0))</f>
        <v/>
      </c>
      <c r="BC114" s="16" t="str">
        <f aca="false">IF(AH114=0,"",IF(AT114="FT",IF(AU114&lt;FT_First,FT_First,IF(AU114&lt;FT_Y5,MIN(FT_Y5,FT_First+FT_Int1*(INT((AU114-FT_First)/FT_Int1)+1)),FT_Y5+12*INT((AU114-FT_Y5)/12)+FT_Int2*(INT(MOD(AU114-FT_Y5,12)/FT_Int2)+1))),IF(AT114="PT",IF(AU114&lt;PT_First,PT_First,PT_First+PT_Int*(INT((AU114-PT_First)/PT_Int)+1)),"")))</f>
        <v/>
      </c>
      <c r="BD114" s="16" t="str">
        <f aca="false">IF(AH114=0,"",IF(NOT(LH_Ready),0,COUNTIFS(INDEX(LH_Data,0,LH_ColFirst),$A114,INDEX(LH_Data,0,LH_ColSur),$B114,INDEX(LH_Data,0,LH_ColCat),BonusCat)))</f>
        <v/>
      </c>
      <c r="BE114" s="16" t="str">
        <f aca="false">IF(AH114=0,"",IF(OR(NOT(LH_Ready),BD114=0),0,SUMPRODUCT(MAX((INDEX(LH_Data,0,LH_ColFirst)=$A114)*(INDEX(LH_Data,0,LH_ColSur)=$B114)*(INDEX(LH_Data,0,LH_ColCat)=BonusCat)*ROW(LH_Data)))))</f>
        <v/>
      </c>
      <c r="BF114" s="16" t="str">
        <f aca="false">IF(AH114=0,"",IF(EOMONTH(AsOfDate,-1)&lt;AI114,-1,12*(YEAR(EOMONTH(AsOfDate,-1))-YEAR(AI114))+MONTH(EOMONTH(AsOfDate,-1))-MONTH(AI114)-IF(DAY(EOMONTH(AsOfDate,-1))&lt;MIN(DAY(AI114),DAY(EOMONTH(EOMONTH(AsOfDate,-1),0))),1,0)))</f>
        <v/>
      </c>
      <c r="BG114" s="16" t="str">
        <f aca="false">IF(AH114=0,"",IF(OR(AJ114&lt;2,AL114&gt;EOMONTH(AsOfDate,-1)),BF114,IF((AL114-1)&lt;AI114,-1,12*(YEAR((AL114-1))-YEAR(AI114))+MONTH((AL114-1))-MONTH(AI114)-IF(DAY((AL114-1))&lt;MIN(DAY(AI114),DAY(EOMONTH((AL114-1),0))),1,0))))</f>
        <v/>
      </c>
      <c r="BH114" s="16" t="str">
        <f aca="false">IF(AH114=0,"",IF(OR(AJ114&lt;3,AM114&gt;EOMONTH(AsOfDate,-1)),BF114,IF((AM114-1)&lt;AI114,-1,12*(YEAR((AM114-1))-YEAR(AI114))+MONTH((AM114-1))-MONTH(AI114)-IF(DAY((AM114-1))&lt;MIN(DAY(AI114),DAY(EOMONTH((AM114-1),0))),1,0))))</f>
        <v/>
      </c>
      <c r="BI114" s="16" t="str">
        <f aca="false">IF(AH114=0,"",IF(AQ114="FT",IF(BG114&lt;FT_First,0,IF(BG114&lt;FT_Y5,1+INT((BG114-FT_First)/FT_Int1),FT_PreY5+FT_PerYear*INT((BG114-FT_Y5)/12)+FT_AnnivDays+INT(MOD(BG114-FT_Y5,12)/FT_Int2)-IF(EDATE(AI114,FT_Y5)&lt;PolicyDate,FT_AnnivDays-1,0))),IF(AQ114="PT",IF(BG114&lt;PT_First,0,1+INT((BG114-PT_First)/PT_Int)),0))+IF(AND(AJ114&gt;=2,AL114&lt;=EOMONTH(AsOfDate,-1)),IF(AR114="FT",IF(BH114&lt;FT_First,0,IF(BH114&lt;FT_Y5,1+INT((BH114-FT_First)/FT_Int1),FT_PreY5+FT_PerYear*INT((BH114-FT_Y5)/12)+FT_AnnivDays+INT(MOD(BH114-FT_Y5,12)/FT_Int2)-IF(EDATE(AI114,FT_Y5)&lt;PolicyDate,FT_AnnivDays-1,0))),IF(AR114="PT",IF(BH114&lt;PT_First,0,1+INT((BH114-PT_First)/PT_Int)),0))-IF(AR114="FT",IF(BG114&lt;FT_First,0,IF(BG114&lt;FT_Y5,1+INT((BG114-FT_First)/FT_Int1),FT_PreY5+FT_PerYear*INT((BG114-FT_Y5)/12)+FT_AnnivDays+INT(MOD(BG114-FT_Y5,12)/FT_Int2)-IF(EDATE(AI114,FT_Y5)&lt;PolicyDate,FT_AnnivDays-1,0))),IF(AR114="PT",IF(BG114&lt;PT_First,0,1+INT((BG114-PT_First)/PT_Int)),0)),0)+IF(AND(AJ114&gt;=3,AM114&lt;=EOMONTH(AsOfDate,-1)),IF(AS114="FT",IF(BF114&lt;FT_First,0,IF(BF114&lt;FT_Y5,1+INT((BF114-FT_First)/FT_Int1),FT_PreY5+FT_PerYear*INT((BF114-FT_Y5)/12)+FT_AnnivDays+INT(MOD(BF114-FT_Y5,12)/FT_Int2)-IF(EDATE(AI114,FT_Y5)&lt;PolicyDate,FT_AnnivDays-1,0))),IF(AS114="PT",IF(BF114&lt;PT_First,0,1+INT((BF114-PT_First)/PT_Int)),0))-IF(AS114="FT",IF(BH114&lt;FT_First,0,IF(BH114&lt;FT_Y5,1+INT((BH114-FT_First)/FT_Int1),FT_PreY5+FT_PerYear*INT((BH114-FT_Y5)/12)+FT_AnnivDays+INT(MOD(BH114-FT_Y5,12)/FT_Int2)-IF(EDATE(AI114,FT_Y5)&lt;PolicyDate,FT_AnnivDays-1,0))),IF(AS114="PT",IF(BH114&lt;PT_First,0,1+INT((BH114-PT_First)/PT_Int)),0)),0))</f>
        <v/>
      </c>
      <c r="BJ114" s="16" t="str">
        <f aca="false">IF(AH114=0,"",IF(AT114="FT",IF(AU114&lt;FT_First,"",IF(AU114&lt;FT_Y5,FT_First+FT_Int1*INT((AU114-FT_First)/FT_Int1),FT_Y5+FT_Int2*INT((AU114-FT_Y5)/FT_Int2))),IF(AT114="PT",IF(AU114&lt;PT_First,"",PT_First+PT_Int*INT((AU114-PT_First)/PT_Int)),"")))</f>
        <v/>
      </c>
      <c r="BK114" s="16" t="str">
        <f aca="false">IF(AH114=0,"",IF((SchemeStart-1)&lt;AI114,-1,12*(YEAR((SchemeStart-1))-YEAR(AI114))+MONTH((SchemeStart-1))-MONTH(AI114)-IF(DAY((SchemeStart-1))&lt;MIN(DAY(AI114),DAY(EOMONTH((SchemeStart-1),0))),1,0)))</f>
        <v/>
      </c>
      <c r="BL114" s="16" t="str">
        <f aca="false">IF(AH114=0,"",IF(OR(AJ114&lt;2,AL114&gt;(SchemeStart-1)),BK114,IF((AL114-1)&lt;AI114,-1,12*(YEAR((AL114-1))-YEAR(AI114))+MONTH((AL114-1))-MONTH(AI114)-IF(DAY((AL114-1))&lt;MIN(DAY(AI114),DAY(EOMONTH((AL114-1),0))),1,0))))</f>
        <v/>
      </c>
      <c r="BM114" s="16" t="str">
        <f aca="false">IF(AH114=0,"",IF(OR(AJ114&lt;3,AM114&gt;(SchemeStart-1)),BK114,IF((AM114-1)&lt;AI114,-1,12*(YEAR((AM114-1))-YEAR(AI114))+MONTH((AM114-1))-MONTH(AI114)-IF(DAY((AM114-1))&lt;MIN(DAY(AI114),DAY(EOMONTH((AM114-1),0))),1,0))))</f>
        <v/>
      </c>
      <c r="BN114" s="16" t="str">
        <f aca="false">IF(AH114=0,"",IF(AQ114="FT",IF(BL114&lt;FT_First,0,IF(BL114&lt;FT_Y5,1+INT((BL114-FT_First)/FT_Int1),FT_PreY5+FT_PerYear*INT((BL114-FT_Y5)/12)+FT_AnnivDays+INT(MOD(BL114-FT_Y5,12)/FT_Int2)-IF(EDATE(AI114,FT_Y5)&lt;PolicyDate,FT_AnnivDays-1,0))),IF(AQ114="PT",IF(BL114&lt;PT_First,0,1+INT((BL114-PT_First)/PT_Int)),0))+IF(AND(AJ114&gt;=2,AL114&lt;=(SchemeStart-1)),IF(AR114="FT",IF(BM114&lt;FT_First,0,IF(BM114&lt;FT_Y5,1+INT((BM114-FT_First)/FT_Int1),FT_PreY5+FT_PerYear*INT((BM114-FT_Y5)/12)+FT_AnnivDays+INT(MOD(BM114-FT_Y5,12)/FT_Int2)-IF(EDATE(AI114,FT_Y5)&lt;PolicyDate,FT_AnnivDays-1,0))),IF(AR114="PT",IF(BM114&lt;PT_First,0,1+INT((BM114-PT_First)/PT_Int)),0))-IF(AR114="FT",IF(BL114&lt;FT_First,0,IF(BL114&lt;FT_Y5,1+INT((BL114-FT_First)/FT_Int1),FT_PreY5+FT_PerYear*INT((BL114-FT_Y5)/12)+FT_AnnivDays+INT(MOD(BL114-FT_Y5,12)/FT_Int2)-IF(EDATE(AI114,FT_Y5)&lt;PolicyDate,FT_AnnivDays-1,0))),IF(AR114="PT",IF(BL114&lt;PT_First,0,1+INT((BL114-PT_First)/PT_Int)),0)),0)+IF(AND(AJ114&gt;=3,AM114&lt;=(SchemeStart-1)),IF(AS114="FT",IF(BK114&lt;FT_First,0,IF(BK114&lt;FT_Y5,1+INT((BK114-FT_First)/FT_Int1),FT_PreY5+FT_PerYear*INT((BK114-FT_Y5)/12)+FT_AnnivDays+INT(MOD(BK114-FT_Y5,12)/FT_Int2)-IF(EDATE(AI114,FT_Y5)&lt;PolicyDate,FT_AnnivDays-1,0))),IF(AS114="PT",IF(BK114&lt;PT_First,0,1+INT((BK114-PT_First)/PT_Int)),0))-IF(AS114="FT",IF(BM114&lt;FT_First,0,IF(BM114&lt;FT_Y5,1+INT((BM114-FT_First)/FT_Int1),FT_PreY5+FT_PerYear*INT((BM114-FT_Y5)/12)+FT_AnnivDays+INT(MOD(BM114-FT_Y5,12)/FT_Int2)-IF(EDATE(AI114,FT_Y5)&lt;PolicyDate,FT_AnnivDays-1,0))),IF(AS114="PT",IF(BM114&lt;PT_First,0,1+INT((BM114-PT_First)/PT_Int)),0)),0))</f>
        <v/>
      </c>
      <c r="BO114" s="0" t="str">
        <f aca="false">IF(LEN($A114&amp;$B114)=0,"",$A114&amp;" "&amp;$B114)</f>
        <v/>
      </c>
    </row>
    <row r="115" customFormat="false" ht="15" hidden="false" customHeight="false" outlineLevel="0" collapsed="false">
      <c r="A115" s="12"/>
      <c r="B115" s="12"/>
      <c r="C115" s="12"/>
      <c r="D115" s="13"/>
      <c r="E115" s="14" t="str">
        <f aca="false">IF(OR(AH115=0,$D115=""),"",DATE(YEAR(AsOfDate)+IF(DATE(YEAR(AsOfDate),MONTH($D115),DAY($D115))&lt;=AsOfDate,1,0),MONTH($D115),DAY($D115)))</f>
        <v/>
      </c>
      <c r="F115" s="13"/>
      <c r="G115" s="13"/>
      <c r="H115" s="13"/>
      <c r="I115" s="13"/>
      <c r="J115" s="13"/>
      <c r="K115" s="14" t="str">
        <f aca="false">IF(AH115=0,"",DATE(YEAR(AsOfDate)+IF(DATE(YEAR(AsOfDate),MONTH(AI115),DAY(AI115))&lt;=AsOfDate,1,0),MONTH(AI115),DAY(AI115)))</f>
        <v/>
      </c>
      <c r="L115" s="15" t="str">
        <f aca="false">IF(AH115=0,"",ROUND((AsOfDate-AI115)/365.25,1))</f>
        <v/>
      </c>
      <c r="M115" s="16" t="str">
        <f aca="false">IF(AH115=0,"",IF(AsOfDate&lt;AI115,"-",DATEDIF(AI115,AsOfDate,"y")&amp;"y "&amp;DATEDIF(AI115,AsOfDate,"ym")&amp;"m "&amp;DATEDIF(AI115,AsOfDate,"md")&amp;"d"))</f>
        <v/>
      </c>
      <c r="N115" s="17" t="str">
        <f aca="false">IF(AH115=0,"",O115*HoursPerDay)</f>
        <v/>
      </c>
      <c r="O115" s="17" t="str">
        <f aca="false">IF(AH115=0,"",MAX(0,BA115-BN115))</f>
        <v/>
      </c>
      <c r="P115" s="18"/>
      <c r="Q115" s="16" t="str">
        <f aca="false">IF(AH115=0,"",IF(AJ115&lt;2,"",AN115&amp;" to "&amp;AO115&amp;" on "&amp;TEXT(AL115,"dd/mm/yyyy")&amp;IF(AL115&gt;AsOfDate," (future)",IF(AQ115=AR115,"",IF(AR115="None"," - STOPPED accruing",IF(AQ115="None"," - commencement for Bonus Leave"," - pathway changed"))))&amp;IF(AJ115&lt;3,"","; "&amp;AO115&amp;" to "&amp;AP115&amp;" on "&amp;TEXT(AM115,"dd/mm/yyyy")&amp;IF(AM115&gt;AsOfDate," (future)",IF(AR115=AS115,"",IF(AS115="None"," - STOPPED accruing",IF(AR115="None"," - commencement for Bonus Leave"," - pathway changed")))))))</f>
        <v/>
      </c>
      <c r="R115" s="16" t="str">
        <f aca="false">IF(AH115=0,"",IF(AT115="None",IF(O115&gt;0,"No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IF(AH115=0,"",IF(AT115="None","",EDATE(AI115,BC115)))</f>
        <v/>
      </c>
      <c r="T115" s="17" t="str">
        <f aca="false">IF(AH115=0,"",IF(NOT(LH_Ready),"",IF(AI115&gt;PFYDate,0,IF(LH_ColPeriod=0,W115-U115+V115,SUMIFS(INDEX(LH_Data,0,LH_ColAcc),INDEX(LH_Data,0,LH_ColFirst),$A115,INDEX(LH_Data,0,LH_ColSur),$B115,INDEX(LH_Data,0,LH_ColCat),BonusCat,INDEX(LH_Data,0,LH_ColPeriod),LH_OpenLabel)*UnitFactor))))</f>
        <v/>
      </c>
      <c r="U115" s="17" t="str">
        <f aca="false">IF(AH115=0,"",IF(NOT(LH_Ready),"",SUMIFS(INDEX(LH_Data,0,LH_ColAcc),INDEX(LH_Data,0,LH_ColFirst),$A115,INDEX(LH_Data,0,LH_ColSur),$B115,INDEX(LH_Data,0,LH_ColCat),BonusCat,INDEX(LH_Data,0,LH_ColStart),"&gt;="&amp;AI115)*UnitFactor))</f>
        <v/>
      </c>
      <c r="V115" s="17" t="str">
        <f aca="false">IF(AH115=0,"",IF(NOT(LH_Ready),"",SUMIFS(INDEX(LH_Data,0,LH_ColTaken),INDEX(LH_Data,0,LH_ColFirst),$A115,INDEX(LH_Data,0,LH_ColSur),$B115,INDEX(LH_Data,0,LH_ColCat),BonusCat,INDEX(LH_Data,0,LH_ColStart),"&gt;="&amp;AI115)*UnitFactor))</f>
        <v/>
      </c>
      <c r="W115" s="17" t="str">
        <f aca="false">IF(AH115=0,"",IF(NOT(LH_Ready),"",IF(BE115=0,0,INDEX(INDEX(LH_Data,0,LH_ColClose),BE115-1)*UnitFactor)))</f>
        <v/>
      </c>
      <c r="X115" s="17" t="str">
        <f aca="false">IF(AH115=0,"",(MAX(0,BA115-BN115)-MAX(0,BB115-BN115))*HoursPerDay)</f>
        <v/>
      </c>
      <c r="Y115" s="17" t="str">
        <f aca="false">IF(AH115=0,"",IF(NOT(LH_Ready),"",IF(BD115=0,N115,IF(PFYDate&lt;$F115,N115-N(T115)-N(U115),X115-N(U115)))))</f>
        <v/>
      </c>
      <c r="Z115" s="16" t="str">
        <f aca="false">IF(OR(AH115=0,Y115=""),"",IF(Y115&gt;0,"Yes","No"))</f>
        <v/>
      </c>
      <c r="AA115" s="16" t="str">
        <f aca="false">IF(AH115=0,IF(LEN($A115&amp;$B115)=0,"","FIX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month")&amp;IF(BD115=0,";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EH)",""),IF(AT115="None",R115,"Not yet - first day on "&amp;TEXT(S115,"dd/mm/yyyy")))))))))</f>
        <v/>
      </c>
      <c r="AB115" s="17" t="str">
        <f aca="false">IF(OR(AH115=0,T115=""),"",MAX(0,BB115-BN115)*HoursPerDay-T115)</f>
        <v/>
      </c>
      <c r="AC115" s="16" t="str">
        <f aca="false">IF(AH115=0,"",BD115)</f>
        <v/>
      </c>
      <c r="AD115" s="16" t="str">
        <f aca="false">IF(AH115=0,"",TRIM(IF(OR(ISTEXT($F115),ISTEXT($H115),ISTEXT($I115),ISTEXT($G115),ISTEXT($J115),ISTEXT($D115)),"A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J115&gt;=1,IF(AJ115&gt;=3,AP115,IF(AJ115=2,AO115,AN115))&lt;&gt;IF($C115="","",IF(OR(ISNUMBER(SEARCH("full",$C115)),UPPER(TRIM($C115))="FT",UPPER(TRIM($C115))="FTE"),"Full-Time",IF(OR(ISNUMBER(SEARCH("part",$C115)),UPPER(TRIM($C115))="PT",UPPER(TRIM($C115))="PTE"),"Part-Time",IF(OR(ISNUMBER(SEARCH("cas",$C115)),UPPER(TRIM($C115))="CAS"),"Casual","Unknown"))))),"EmploymentType does not match latest start date ("&amp;IF(AJ115&gt;=3,AP115,IF(AJ115=2,AO115,AN115))&amp;"). ","")&amp;IF(AND(AJ115&gt;=1,AK115&lt;&gt;$F115),"Earliest type date should equal StartDate. ","")&amp;IF(AND(AJ115&gt;=2,AK115=AL115),"Two types start on the same date. ","")&amp;IF(AND(OR(ISNUMBER(SEARCH("part",$C115)),UPPER(TRIM($C115))="PT",UPPER(TRIM($C115))="PTE"),$P115=""),"Part-time: enter PT Hrs/Week (blank = 24+). ","")))</f>
        <v/>
      </c>
      <c r="AE115" s="17" t="str">
        <f aca="false">IF(AH115=0,"",O115-MAX(0,BI115-BN115))</f>
        <v/>
      </c>
      <c r="AF115" s="14" t="str">
        <f aca="false">IF(OR(AH115=0,AE115="",N(AE115)=0,BJ115=""),"",EDATE(AI115,BJ115))</f>
        <v/>
      </c>
      <c r="AG115" s="12"/>
      <c r="AH115" s="16" t="n">
        <f aca="false">IF(OR(LEN($A115&amp;$B115)=0,$F115=""),0,1)</f>
        <v>0</v>
      </c>
      <c r="AI115" s="14" t="str">
        <f aca="false">IF(AH115=0,"",IF($J115&lt;&gt;"",$J115,IF(OR(CasualCounts="Yes",COUNT($G115:$I115)=0,COUNT($H115:$I115)=0),$F115,MIN($H115:$I115))))</f>
        <v/>
      </c>
      <c r="AJ115" s="16" t="str">
        <f aca="false">IF(AH115=0,"",COUNT($G115:$I115))</f>
        <v/>
      </c>
      <c r="AK115" s="14" t="str">
        <f aca="false">IF(AH115=0,"",IFERROR(SMALL($G115:$I115,1),""))</f>
        <v/>
      </c>
      <c r="AL115" s="14" t="str">
        <f aca="false">IF(AH115=0,"",IFERROR(SMALL($G115:$I115,2),""))</f>
        <v/>
      </c>
      <c r="AM115" s="14" t="str">
        <f aca="false">IF(AH115=0,"",IFERROR(SMALL($G115:$I115,3),""))</f>
        <v/>
      </c>
      <c r="AN115" s="16" t="str">
        <f aca="false">IF(AH115=0,"",IF(AK115="","",IF(AK115=$H115,"Part-Time",IF(AK115=$I115,"Full-Time","Casual"))))</f>
        <v/>
      </c>
      <c r="AO115" s="16" t="str">
        <f aca="false">IF(AH115=0,"",IF(AL115="","",IF(AL115=$H115,"Part-Time",IF(AL115=$I115,"Full-Time","Casual"))))</f>
        <v/>
      </c>
      <c r="AP115" s="16" t="str">
        <f aca="false">IF(AH115=0,"",IF(AM115="","",IF(AM115=$H115,"Part-Time",IF(AM115=$I115,"Full-Time","Casual"))))</f>
        <v/>
      </c>
      <c r="AQ115" s="16" t="str">
        <f aca="false">IF(AH115=0,"",IF(AJ115=0,IF(OR(ISNUMBER(SEARCH("full",$C115)),UPPER(TRIM($C115))="FT",UPPER(TRIM($C115))="FTE"),"FT",IF(AND(OR(ISNUMBER(SEARCH("part",$C115)),UPPER(TRIM($C115))="PT",UPPER(TRIM($C115))="PTE"),OR($P115="",N($P115)&gt;=PT_MinHours)),"PT","None")),IF(OR(ISNUMBER(SEARCH("full",AN115)),UPPER(TRIM(AN115))="FT",UPPER(TRIM(AN115))="FTE"),"FT",IF(AND(OR(ISNUMBER(SEARCH("part",AN115)),UPPER(TRIM(AN115))="PT",UPPER(TRIM(AN115))="PTE"),OR($P115="",N($P115)&gt;=PT_MinHours)),"PT","None"))))</f>
        <v/>
      </c>
      <c r="AR115" s="16" t="str">
        <f aca="false">IF(AH115=0,"",IF(AJ115&lt;2,"",IF(OR(ISNUMBER(SEARCH("full",AO115)),UPPER(TRIM(AO115))="FT",UPPER(TRIM(AO115))="FTE"),"FT",IF(AND(OR(ISNUMBER(SEARCH("part",AO115)),UPPER(TRIM(AO115))="PT",UPPER(TRIM(AO115))="PTE"),OR($P115="",N($P115)&gt;=PT_MinHours)),"PT","None"))))</f>
        <v/>
      </c>
      <c r="AS115" s="16" t="str">
        <f aca="false">IF(AH115=0,"",IF(AJ115&lt;3,"",IF(OR(ISNUMBER(SEARCH("full",AP115)),UPPER(TRIM(AP115))="FT",UPPER(TRIM(AP115))="FTE"),"FT",IF(AND(OR(ISNUMBER(SEARCH("part",AP115)),UPPER(TRIM(AP115))="PT",UPPER(TRIM(AP115))="PTE"),OR($P115="",N($P115)&gt;=PT_MinHours)),"PT","None"))))</f>
        <v/>
      </c>
      <c r="AT115" s="16" t="str">
        <f aca="false">IF(AH115=0,"",IF(AND(AJ115&gt;=3,AM115&lt;=AsOfDate),AS115,IF(AND(AJ115&gt;=2,AL115&lt;=AsOfDate),AR115,AQ115)))</f>
        <v/>
      </c>
      <c r="AU115" s="16" t="str">
        <f aca="false">IF(AH115=0,"",IF(AsOfDate&lt;AI115,-1,12*(YEAR(AsOfDate)-YEAR(AI115))+MONTH(AsOfDate)-MONTH(AI115)-IF(DAY(AsOfDate)&lt;MIN(DAY(AI115),DAY(EOMONTH(AsOfDate,0))),1,0)))</f>
        <v/>
      </c>
      <c r="AV115" s="16" t="str">
        <f aca="false">IF(AH115=0,"",IF(OR(AJ115&lt;2,AL115&gt;AsOfDate),AU115,IF((AL115-1)&lt;AI115,-1,12*(YEAR((AL115-1))-YEAR(AI115))+MONTH((AL115-1))-MONTH(AI115)-IF(DAY((AL115-1))&lt;MIN(DAY(AI115),DAY(EOMONTH((AL115-1),0))),1,0))))</f>
        <v/>
      </c>
      <c r="AW115" s="16" t="str">
        <f aca="false">IF(AH115=0,"",IF(OR(AJ115&lt;3,AM115&gt;AsOfDate),AU115,IF((AM115-1)&lt;AI115,-1,12*(YEAR((AM115-1))-YEAR(AI115))+MONTH((AM115-1))-MONTH(AI115)-IF(DAY((AM115-1))&lt;MIN(DAY(AI115),DAY(EOMONTH((AM115-1),0))),1,0))))</f>
        <v/>
      </c>
      <c r="AX115" s="16" t="str">
        <f aca="false">IF(AH115=0,"",IF(PFYDate&lt;AI115,-1,12*(YEAR(PFYDate)-YEAR(AI115))+MONTH(PFYDate)-MONTH(AI115)-IF(DAY(PFYDate)&lt;MIN(DAY(AI115),DAY(EOMONTH(PFYDate,0))),1,0)))</f>
        <v/>
      </c>
      <c r="AY115" s="16" t="str">
        <f aca="false">IF(AH115=0,"",IF(OR(AJ115&lt;2,AL115&gt;PFYDate),AX115,IF((AL115-1)&lt;AI115,-1,12*(YEAR((AL115-1))-YEAR(AI115))+MONTH((AL115-1))-MONTH(AI115)-IF(DAY((AL115-1))&lt;MIN(DAY(AI115),DAY(EOMONTH((AL115-1),0))),1,0))))</f>
        <v/>
      </c>
      <c r="AZ115" s="16" t="str">
        <f aca="false">IF(AH115=0,"",IF(OR(AJ115&lt;3,AM115&gt;PFYDate),AX115,IF((AM115-1)&lt;AI115,-1,12*(YEAR((AM115-1))-YEAR(AI115))+MONTH((AM115-1))-MONTH(AI115)-IF(DAY((AM115-1))&lt;MIN(DAY(AI115),DAY(EOMONTH((AM115-1),0))),1,0))))</f>
        <v/>
      </c>
      <c r="BA115" s="16" t="str">
        <f aca="false">IF(AH115=0,"",IF(AQ115="FT",IF(AV115&lt;FT_First,0,IF(AV115&lt;FT_Y5,1+INT((AV115-FT_First)/FT_Int1),FT_PreY5+FT_PerYear*INT((AV115-FT_Y5)/12)+FT_AnnivDays+INT(MOD(AV115-FT_Y5,12)/FT_Int2)-IF(EDATE(AI115,FT_Y5)&lt;PolicyDate,FT_AnnivDays-1,0))),IF(AQ115="PT",IF(AV115&lt;PT_First,0,1+INT((AV115-PT_First)/PT_Int)),0))+IF(AND(AJ115&gt;=2,AL115&lt;=AsOfDate),IF(AR115="FT",IF(AW115&lt;FT_First,0,IF(AW115&lt;FT_Y5,1+INT((AW115-FT_First)/FT_Int1),FT_PreY5+FT_PerYear*INT((AW115-FT_Y5)/12)+FT_AnnivDays+INT(MOD(AW115-FT_Y5,12)/FT_Int2)-IF(EDATE(AI115,FT_Y5)&lt;PolicyDate,FT_AnnivDays-1,0))),IF(AR115="PT",IF(AW115&lt;PT_First,0,1+INT((AW115-PT_First)/PT_Int)),0))-IF(AR115="FT",IF(AV115&lt;FT_First,0,IF(AV115&lt;FT_Y5,1+INT((AV115-FT_First)/FT_Int1),FT_PreY5+FT_PerYear*INT((AV115-FT_Y5)/12)+FT_AnnivDays+INT(MOD(AV115-FT_Y5,12)/FT_Int2)-IF(EDATE(AI115,FT_Y5)&lt;PolicyDate,FT_AnnivDays-1,0))),IF(AR115="PT",IF(AV115&lt;PT_First,0,1+INT((AV115-PT_First)/PT_Int)),0)),0)+IF(AND(AJ115&gt;=3,AM115&lt;=AsOfDate),IF(AS115="FT",IF(AU115&lt;FT_First,0,IF(AU115&lt;FT_Y5,1+INT((AU115-FT_First)/FT_Int1),FT_PreY5+FT_PerYear*INT((AU115-FT_Y5)/12)+FT_AnnivDays+INT(MOD(AU115-FT_Y5,12)/FT_Int2)-IF(EDATE(AI115,FT_Y5)&lt;PolicyDate,FT_AnnivDays-1,0))),IF(AS115="PT",IF(AU115&lt;PT_First,0,1+INT((AU115-PT_First)/PT_Int)),0))-IF(AS115="FT",IF(AW115&lt;FT_First,0,IF(AW115&lt;FT_Y5,1+INT((AW115-FT_First)/FT_Int1),FT_PreY5+FT_PerYear*INT((AW115-FT_Y5)/12)+FT_AnnivDays+INT(MOD(AW115-FT_Y5,12)/FT_Int2)-IF(EDATE(AI115,FT_Y5)&lt;PolicyDate,FT_AnnivDays-1,0))),IF(AS115="PT",IF(AW115&lt;PT_First,0,1+INT((AW115-PT_First)/PT_Int)),0)),0))</f>
        <v/>
      </c>
      <c r="BB115" s="16" t="str">
        <f aca="false">IF(AH115=0,"",IF(AQ115="FT",IF(AY115&lt;FT_First,0,IF(AY115&lt;FT_Y5,1+INT((AY115-FT_First)/FT_Int1),FT_PreY5+FT_PerYear*INT((AY115-FT_Y5)/12)+FT_AnnivDays+INT(MOD(AY115-FT_Y5,12)/FT_Int2)-IF(EDATE(AI115,FT_Y5)&lt;PolicyDate,FT_AnnivDays-1,0))),IF(AQ115="PT",IF(AY115&lt;PT_First,0,1+INT((AY115-PT_First)/PT_Int)),0))+IF(AND(AJ115&gt;=2,AL115&lt;=PFYDate),IF(AR115="FT",IF(AZ115&lt;FT_First,0,IF(AZ115&lt;FT_Y5,1+INT((AZ115-FT_First)/FT_Int1),FT_PreY5+FT_PerYear*INT((AZ115-FT_Y5)/12)+FT_AnnivDays+INT(MOD(AZ115-FT_Y5,12)/FT_Int2)-IF(EDATE(AI115,FT_Y5)&lt;PolicyDate,FT_AnnivDays-1,0))),IF(AR115="PT",IF(AZ115&lt;PT_First,0,1+INT((AZ115-PT_First)/PT_Int)),0))-IF(AR115="FT",IF(AY115&lt;FT_First,0,IF(AY115&lt;FT_Y5,1+INT((AY115-FT_First)/FT_Int1),FT_PreY5+FT_PerYear*INT((AY115-FT_Y5)/12)+FT_AnnivDays+INT(MOD(AY115-FT_Y5,12)/FT_Int2)-IF(EDATE(AI115,FT_Y5)&lt;PolicyDate,FT_AnnivDays-1,0))),IF(AR115="PT",IF(AY115&lt;PT_First,0,1+INT((AY115-PT_First)/PT_Int)),0)),0)+IF(AND(AJ115&gt;=3,AM115&lt;=PFYDate),IF(AS115="FT",IF(AX115&lt;FT_First,0,IF(AX115&lt;FT_Y5,1+INT((AX115-FT_First)/FT_Int1),FT_PreY5+FT_PerYear*INT((AX115-FT_Y5)/12)+FT_AnnivDays+INT(MOD(AX115-FT_Y5,12)/FT_Int2)-IF(EDATE(AI115,FT_Y5)&lt;PolicyDate,FT_AnnivDays-1,0))),IF(AS115="PT",IF(AX115&lt;PT_First,0,1+INT((AX115-PT_First)/PT_Int)),0))-IF(AS115="FT",IF(AZ115&lt;FT_First,0,IF(AZ115&lt;FT_Y5,1+INT((AZ115-FT_First)/FT_Int1),FT_PreY5+FT_PerYear*INT((AZ115-FT_Y5)/12)+FT_AnnivDays+INT(MOD(AZ115-FT_Y5,12)/FT_Int2)-IF(EDATE(AI115,FT_Y5)&lt;PolicyDate,FT_AnnivDays-1,0))),IF(AS115="PT",IF(AZ115&lt;PT_First,0,1+INT((AZ115-PT_First)/PT_Int)),0)),0))</f>
        <v/>
      </c>
      <c r="BC115" s="16" t="str">
        <f aca="false">IF(AH115=0,"",IF(AT115="FT",IF(AU115&lt;FT_First,FT_First,IF(AU115&lt;FT_Y5,MIN(FT_Y5,FT_First+FT_Int1*(INT((AU115-FT_First)/FT_Int1)+1)),FT_Y5+12*INT((AU115-FT_Y5)/12)+FT_Int2*(INT(MOD(AU115-FT_Y5,12)/FT_Int2)+1))),IF(AT115="PT",IF(AU115&lt;PT_First,PT_First,PT_First+PT_Int*(INT((AU115-PT_First)/PT_Int)+1)),"")))</f>
        <v/>
      </c>
      <c r="BD115" s="16" t="str">
        <f aca="false">IF(AH115=0,"",IF(NOT(LH_Ready),0,COUNTIFS(INDEX(LH_Data,0,LH_ColFirst),$A115,INDEX(LH_Data,0,LH_ColSur),$B115,INDEX(LH_Data,0,LH_ColCat),BonusCat)))</f>
        <v/>
      </c>
      <c r="BE115" s="16" t="str">
        <f aca="false">IF(AH115=0,"",IF(OR(NOT(LH_Ready),BD115=0),0,SUMPRODUCT(MAX((INDEX(LH_Data,0,LH_ColFirst)=$A115)*(INDEX(LH_Data,0,LH_ColSur)=$B115)*(INDEX(LH_Data,0,LH_ColCat)=BonusCat)*ROW(LH_Data)))))</f>
        <v/>
      </c>
      <c r="BF115" s="16" t="str">
        <f aca="false">IF(AH115=0,"",IF(EOMONTH(AsOfDate,-1)&lt;AI115,-1,12*(YEAR(EOMONTH(AsOfDate,-1))-YEAR(AI115))+MONTH(EOMONTH(AsOfDate,-1))-MONTH(AI115)-IF(DAY(EOMONTH(AsOfDate,-1))&lt;MIN(DAY(AI115),DAY(EOMONTH(EOMONTH(AsOfDate,-1),0))),1,0)))</f>
        <v/>
      </c>
      <c r="BG115" s="16" t="str">
        <f aca="false">IF(AH115=0,"",IF(OR(AJ115&lt;2,AL115&gt;EOMONTH(AsOfDate,-1)),BF115,IF((AL115-1)&lt;AI115,-1,12*(YEAR((AL115-1))-YEAR(AI115))+MONTH((AL115-1))-MONTH(AI115)-IF(DAY((AL115-1))&lt;MIN(DAY(AI115),DAY(EOMONTH((AL115-1),0))),1,0))))</f>
        <v/>
      </c>
      <c r="BH115" s="16" t="str">
        <f aca="false">IF(AH115=0,"",IF(OR(AJ115&lt;3,AM115&gt;EOMONTH(AsOfDate,-1)),BF115,IF((AM115-1)&lt;AI115,-1,12*(YEAR((AM115-1))-YEAR(AI115))+MONTH((AM115-1))-MONTH(AI115)-IF(DAY((AM115-1))&lt;MIN(DAY(AI115),DAY(EOMONTH((AM115-1),0))),1,0))))</f>
        <v/>
      </c>
      <c r="BI115" s="16" t="str">
        <f aca="false">IF(AH115=0,"",IF(AQ115="FT",IF(BG115&lt;FT_First,0,IF(BG115&lt;FT_Y5,1+INT((BG115-FT_First)/FT_Int1),FT_PreY5+FT_PerYear*INT((BG115-FT_Y5)/12)+FT_AnnivDays+INT(MOD(BG115-FT_Y5,12)/FT_Int2)-IF(EDATE(AI115,FT_Y5)&lt;PolicyDate,FT_AnnivDays-1,0))),IF(AQ115="PT",IF(BG115&lt;PT_First,0,1+INT((BG115-PT_First)/PT_Int)),0))+IF(AND(AJ115&gt;=2,AL115&lt;=EOMONTH(AsOfDate,-1)),IF(AR115="FT",IF(BH115&lt;FT_First,0,IF(BH115&lt;FT_Y5,1+INT((BH115-FT_First)/FT_Int1),FT_PreY5+FT_PerYear*INT((BH115-FT_Y5)/12)+FT_AnnivDays+INT(MOD(BH115-FT_Y5,12)/FT_Int2)-IF(EDATE(AI115,FT_Y5)&lt;PolicyDate,FT_AnnivDays-1,0))),IF(AR115="PT",IF(BH115&lt;PT_First,0,1+INT((BH115-PT_First)/PT_Int)),0))-IF(AR115="FT",IF(BG115&lt;FT_First,0,IF(BG115&lt;FT_Y5,1+INT((BG115-FT_First)/FT_Int1),FT_PreY5+FT_PerYear*INT((BG115-FT_Y5)/12)+FT_AnnivDays+INT(MOD(BG115-FT_Y5,12)/FT_Int2)-IF(EDATE(AI115,FT_Y5)&lt;PolicyDate,FT_AnnivDays-1,0))),IF(AR115="PT",IF(BG115&lt;PT_First,0,1+INT((BG115-PT_First)/PT_Int)),0)),0)+IF(AND(AJ115&gt;=3,AM115&lt;=EOMONTH(AsOfDate,-1)),IF(AS115="FT",IF(BF115&lt;FT_First,0,IF(BF115&lt;FT_Y5,1+INT((BF115-FT_First)/FT_Int1),FT_PreY5+FT_PerYear*INT((BF115-FT_Y5)/12)+FT_AnnivDays+INT(MOD(BF115-FT_Y5,12)/FT_Int2)-IF(EDATE(AI115,FT_Y5)&lt;PolicyDate,FT_AnnivDays-1,0))),IF(AS115="PT",IF(BF115&lt;PT_First,0,1+INT((BF115-PT_First)/PT_Int)),0))-IF(AS115="FT",IF(BH115&lt;FT_First,0,IF(BH115&lt;FT_Y5,1+INT((BH115-FT_First)/FT_Int1),FT_PreY5+FT_PerYear*INT((BH115-FT_Y5)/12)+FT_AnnivDays+INT(MOD(BH115-FT_Y5,12)/FT_Int2)-IF(EDATE(AI115,FT_Y5)&lt;PolicyDate,FT_AnnivDays-1,0))),IF(AS115="PT",IF(BH115&lt;PT_First,0,1+INT((BH115-PT_First)/PT_Int)),0)),0))</f>
        <v/>
      </c>
      <c r="BJ115" s="16" t="str">
        <f aca="false">IF(AH115=0,"",IF(AT115="FT",IF(AU115&lt;FT_First,"",IF(AU115&lt;FT_Y5,FT_First+FT_Int1*INT((AU115-FT_First)/FT_Int1),FT_Y5+FT_Int2*INT((AU115-FT_Y5)/FT_Int2))),IF(AT115="PT",IF(AU115&lt;PT_First,"",PT_First+PT_Int*INT((AU115-PT_First)/PT_Int)),"")))</f>
        <v/>
      </c>
      <c r="BK115" s="16" t="str">
        <f aca="false">IF(AH115=0,"",IF((SchemeStart-1)&lt;AI115,-1,12*(YEAR((SchemeStart-1))-YEAR(AI115))+MONTH((SchemeStart-1))-MONTH(AI115)-IF(DAY((SchemeStart-1))&lt;MIN(DAY(AI115),DAY(EOMONTH((SchemeStart-1),0))),1,0)))</f>
        <v/>
      </c>
      <c r="BL115" s="16" t="str">
        <f aca="false">IF(AH115=0,"",IF(OR(AJ115&lt;2,AL115&gt;(SchemeStart-1)),BK115,IF((AL115-1)&lt;AI115,-1,12*(YEAR((AL115-1))-YEAR(AI115))+MONTH((AL115-1))-MONTH(AI115)-IF(DAY((AL115-1))&lt;MIN(DAY(AI115),DAY(EOMONTH((AL115-1),0))),1,0))))</f>
        <v/>
      </c>
      <c r="BM115" s="16" t="str">
        <f aca="false">IF(AH115=0,"",IF(OR(AJ115&lt;3,AM115&gt;(SchemeStart-1)),BK115,IF((AM115-1)&lt;AI115,-1,12*(YEAR((AM115-1))-YEAR(AI115))+MONTH((AM115-1))-MONTH(AI115)-IF(DAY((AM115-1))&lt;MIN(DAY(AI115),DAY(EOMONTH((AM115-1),0))),1,0))))</f>
        <v/>
      </c>
      <c r="BN115" s="16" t="str">
        <f aca="false">IF(AH115=0,"",IF(AQ115="FT",IF(BL115&lt;FT_First,0,IF(BL115&lt;FT_Y5,1+INT((BL115-FT_First)/FT_Int1),FT_PreY5+FT_PerYear*INT((BL115-FT_Y5)/12)+FT_AnnivDays+INT(MOD(BL115-FT_Y5,12)/FT_Int2)-IF(EDATE(AI115,FT_Y5)&lt;PolicyDate,FT_AnnivDays-1,0))),IF(AQ115="PT",IF(BL115&lt;PT_First,0,1+INT((BL115-PT_First)/PT_Int)),0))+IF(AND(AJ115&gt;=2,AL115&lt;=(SchemeStart-1)),IF(AR115="FT",IF(BM115&lt;FT_First,0,IF(BM115&lt;FT_Y5,1+INT((BM115-FT_First)/FT_Int1),FT_PreY5+FT_PerYear*INT((BM115-FT_Y5)/12)+FT_AnnivDays+INT(MOD(BM115-FT_Y5,12)/FT_Int2)-IF(EDATE(AI115,FT_Y5)&lt;PolicyDate,FT_AnnivDays-1,0))),IF(AR115="PT",IF(BM115&lt;PT_First,0,1+INT((BM115-PT_First)/PT_Int)),0))-IF(AR115="FT",IF(BL115&lt;FT_First,0,IF(BL115&lt;FT_Y5,1+INT((BL115-FT_First)/FT_Int1),FT_PreY5+FT_PerYear*INT((BL115-FT_Y5)/12)+FT_AnnivDays+INT(MOD(BL115-FT_Y5,12)/FT_Int2)-IF(EDATE(AI115,FT_Y5)&lt;PolicyDate,FT_AnnivDays-1,0))),IF(AR115="PT",IF(BL115&lt;PT_First,0,1+INT((BL115-PT_First)/PT_Int)),0)),0)+IF(AND(AJ115&gt;=3,AM115&lt;=(SchemeStart-1)),IF(AS115="FT",IF(BK115&lt;FT_First,0,IF(BK115&lt;FT_Y5,1+INT((BK115-FT_First)/FT_Int1),FT_PreY5+FT_PerYear*INT((BK115-FT_Y5)/12)+FT_AnnivDays+INT(MOD(BK115-FT_Y5,12)/FT_Int2)-IF(EDATE(AI115,FT_Y5)&lt;PolicyDate,FT_AnnivDays-1,0))),IF(AS115="PT",IF(BK115&lt;PT_First,0,1+INT((BK115-PT_First)/PT_Int)),0))-IF(AS115="FT",IF(BM115&lt;FT_First,0,IF(BM115&lt;FT_Y5,1+INT((BM115-FT_First)/FT_Int1),FT_PreY5+FT_PerYear*INT((BM115-FT_Y5)/12)+FT_AnnivDays+INT(MOD(BM115-FT_Y5,12)/FT_Int2)-IF(EDATE(AI115,FT_Y5)&lt;PolicyDate,FT_AnnivDays-1,0))),IF(AS115="PT",IF(BM115&lt;PT_First,0,1+INT((BM115-PT_First)/PT_Int)),0)),0))</f>
        <v/>
      </c>
      <c r="BO115" s="0" t="str">
        <f aca="false">IF(LEN($A115&amp;$B115)=0,"",$A115&amp;" "&amp;$B115)</f>
        <v/>
      </c>
    </row>
    <row r="116" customFormat="false" ht="15" hidden="false" customHeight="false" outlineLevel="0" collapsed="false">
      <c r="A116" s="12"/>
      <c r="B116" s="12"/>
      <c r="C116" s="12"/>
      <c r="D116" s="13"/>
      <c r="E116" s="14" t="str">
        <f aca="false">IF(OR(AH116=0,$D116=""),"",DATE(YEAR(AsOfDate)+IF(DATE(YEAR(AsOfDate),MONTH($D116),DAY($D116))&lt;=AsOfDate,1,0),MONTH($D116),DAY($D116)))</f>
        <v/>
      </c>
      <c r="F116" s="13"/>
      <c r="G116" s="13"/>
      <c r="H116" s="13"/>
      <c r="I116" s="13"/>
      <c r="J116" s="13"/>
      <c r="K116" s="14" t="str">
        <f aca="false">IF(AH116=0,"",DATE(YEAR(AsOfDate)+IF(DATE(YEAR(AsOfDate),MONTH(AI116),DAY(AI116))&lt;=AsOfDate,1,0),MONTH(AI116),DAY(AI116)))</f>
        <v/>
      </c>
      <c r="L116" s="15" t="str">
        <f aca="false">IF(AH116=0,"",ROUND((AsOfDate-AI116)/365.25,1))</f>
        <v/>
      </c>
      <c r="M116" s="16" t="str">
        <f aca="false">IF(AH116=0,"",IF(AsOfDate&lt;AI116,"-",DATEDIF(AI116,AsOfDate,"y")&amp;"y "&amp;DATEDIF(AI116,AsOfDate,"ym")&amp;"m "&amp;DATEDIF(AI116,AsOfDate,"md")&amp;"d"))</f>
        <v/>
      </c>
      <c r="N116" s="17" t="str">
        <f aca="false">IF(AH116=0,"",O116*HoursPerDay)</f>
        <v/>
      </c>
      <c r="O116" s="17" t="str">
        <f aca="false">IF(AH116=0,"",MAX(0,BA116-BN116))</f>
        <v/>
      </c>
      <c r="P116" s="18"/>
      <c r="Q116" s="16" t="str">
        <f aca="false">IF(AH116=0,"",IF(AJ116&lt;2,"",AN116&amp;" to "&amp;AO116&amp;" on "&amp;TEXT(AL116,"dd/mm/yyyy")&amp;IF(AL116&gt;AsOfDate," (future)",IF(AQ116=AR116,"",IF(AR116="None"," - STOPPED accruing",IF(AQ116="None"," - commencement for Bonus Leave"," - pathway changed"))))&amp;IF(AJ116&lt;3,"","; "&amp;AO116&amp;" to "&amp;AP116&amp;" on "&amp;TEXT(AM116,"dd/mm/yyyy")&amp;IF(AM116&gt;AsOfDate," (future)",IF(AR116=AS116,"",IF(AS116="None"," - STOPPED accruing",IF(AR116="None"," - commencement for Bonus Leave"," - pathway changed")))))))</f>
        <v/>
      </c>
      <c r="R116" s="16" t="str">
        <f aca="false">IF(AH116=0,"",IF(AT116="None",IF(O116&gt;0,"No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IF(AH116=0,"",IF(AT116="None","",EDATE(AI116,BC116)))</f>
        <v/>
      </c>
      <c r="T116" s="17" t="str">
        <f aca="false">IF(AH116=0,"",IF(NOT(LH_Ready),"",IF(AI116&gt;PFYDate,0,IF(LH_ColPeriod=0,W116-U116+V116,SUMIFS(INDEX(LH_Data,0,LH_ColAcc),INDEX(LH_Data,0,LH_ColFirst),$A116,INDEX(LH_Data,0,LH_ColSur),$B116,INDEX(LH_Data,0,LH_ColCat),BonusCat,INDEX(LH_Data,0,LH_ColPeriod),LH_OpenLabel)*UnitFactor))))</f>
        <v/>
      </c>
      <c r="U116" s="17" t="str">
        <f aca="false">IF(AH116=0,"",IF(NOT(LH_Ready),"",SUMIFS(INDEX(LH_Data,0,LH_ColAcc),INDEX(LH_Data,0,LH_ColFirst),$A116,INDEX(LH_Data,0,LH_ColSur),$B116,INDEX(LH_Data,0,LH_ColCat),BonusCat,INDEX(LH_Data,0,LH_ColStart),"&gt;="&amp;AI116)*UnitFactor))</f>
        <v/>
      </c>
      <c r="V116" s="17" t="str">
        <f aca="false">IF(AH116=0,"",IF(NOT(LH_Ready),"",SUMIFS(INDEX(LH_Data,0,LH_ColTaken),INDEX(LH_Data,0,LH_ColFirst),$A116,INDEX(LH_Data,0,LH_ColSur),$B116,INDEX(LH_Data,0,LH_ColCat),BonusCat,INDEX(LH_Data,0,LH_ColStart),"&gt;="&amp;AI116)*UnitFactor))</f>
        <v/>
      </c>
      <c r="W116" s="17" t="str">
        <f aca="false">IF(AH116=0,"",IF(NOT(LH_Ready),"",IF(BE116=0,0,INDEX(INDEX(LH_Data,0,LH_ColClose),BE116-1)*UnitFactor)))</f>
        <v/>
      </c>
      <c r="X116" s="17" t="str">
        <f aca="false">IF(AH116=0,"",(MAX(0,BA116-BN116)-MAX(0,BB116-BN116))*HoursPerDay)</f>
        <v/>
      </c>
      <c r="Y116" s="17" t="str">
        <f aca="false">IF(AH116=0,"",IF(NOT(LH_Ready),"",IF(BD116=0,N116,IF(PFYDate&lt;$F116,N116-N(T116)-N(U116),X116-N(U116)))))</f>
        <v/>
      </c>
      <c r="Z116" s="16" t="str">
        <f aca="false">IF(OR(AH116=0,Y116=""),"",IF(Y116&gt;0,"Yes","No"))</f>
        <v/>
      </c>
      <c r="AA116" s="16" t="str">
        <f aca="false">IF(AH116=0,IF(LEN($A116&amp;$B116)=0,"","FIX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month")&amp;IF(BD116=0,";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EH)",""),IF(AT116="None",R116,"Not yet - first day on "&amp;TEXT(S116,"dd/mm/yyyy")))))))))</f>
        <v/>
      </c>
      <c r="AB116" s="17" t="str">
        <f aca="false">IF(OR(AH116=0,T116=""),"",MAX(0,BB116-BN116)*HoursPerDay-T116)</f>
        <v/>
      </c>
      <c r="AC116" s="16" t="str">
        <f aca="false">IF(AH116=0,"",BD116)</f>
        <v/>
      </c>
      <c r="AD116" s="16" t="str">
        <f aca="false">IF(AH116=0,"",TRIM(IF(OR(ISTEXT($F116),ISTEXT($H116),ISTEXT($I116),ISTEXT($G116),ISTEXT($J116),ISTEXT($D116)),"A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J116&gt;=1,IF(AJ116&gt;=3,AP116,IF(AJ116=2,AO116,AN116))&lt;&gt;IF($C116="","",IF(OR(ISNUMBER(SEARCH("full",$C116)),UPPER(TRIM($C116))="FT",UPPER(TRIM($C116))="FTE"),"Full-Time",IF(OR(ISNUMBER(SEARCH("part",$C116)),UPPER(TRIM($C116))="PT",UPPER(TRIM($C116))="PTE"),"Part-Time",IF(OR(ISNUMBER(SEARCH("cas",$C116)),UPPER(TRIM($C116))="CAS"),"Casual","Unknown"))))),"EmploymentType does not match latest start date ("&amp;IF(AJ116&gt;=3,AP116,IF(AJ116=2,AO116,AN116))&amp;"). ","")&amp;IF(AND(AJ116&gt;=1,AK116&lt;&gt;$F116),"Earliest type date should equal StartDate. ","")&amp;IF(AND(AJ116&gt;=2,AK116=AL116),"Two types start on the same date. ","")&amp;IF(AND(OR(ISNUMBER(SEARCH("part",$C116)),UPPER(TRIM($C116))="PT",UPPER(TRIM($C116))="PTE"),$P116=""),"Part-time: enter PT Hrs/Week (blank = 24+). ","")))</f>
        <v/>
      </c>
      <c r="AE116" s="17" t="str">
        <f aca="false">IF(AH116=0,"",O116-MAX(0,BI116-BN116))</f>
        <v/>
      </c>
      <c r="AF116" s="14" t="str">
        <f aca="false">IF(OR(AH116=0,AE116="",N(AE116)=0,BJ116=""),"",EDATE(AI116,BJ116))</f>
        <v/>
      </c>
      <c r="AG116" s="12"/>
      <c r="AH116" s="16" t="n">
        <f aca="false">IF(OR(LEN($A116&amp;$B116)=0,$F116=""),0,1)</f>
        <v>0</v>
      </c>
      <c r="AI116" s="14" t="str">
        <f aca="false">IF(AH116=0,"",IF($J116&lt;&gt;"",$J116,IF(OR(CasualCounts="Yes",COUNT($G116:$I116)=0,COUNT($H116:$I116)=0),$F116,MIN($H116:$I116))))</f>
        <v/>
      </c>
      <c r="AJ116" s="16" t="str">
        <f aca="false">IF(AH116=0,"",COUNT($G116:$I116))</f>
        <v/>
      </c>
      <c r="AK116" s="14" t="str">
        <f aca="false">IF(AH116=0,"",IFERROR(SMALL($G116:$I116,1),""))</f>
        <v/>
      </c>
      <c r="AL116" s="14" t="str">
        <f aca="false">IF(AH116=0,"",IFERROR(SMALL($G116:$I116,2),""))</f>
        <v/>
      </c>
      <c r="AM116" s="14" t="str">
        <f aca="false">IF(AH116=0,"",IFERROR(SMALL($G116:$I116,3),""))</f>
        <v/>
      </c>
      <c r="AN116" s="16" t="str">
        <f aca="false">IF(AH116=0,"",IF(AK116="","",IF(AK116=$H116,"Part-Time",IF(AK116=$I116,"Full-Time","Casual"))))</f>
        <v/>
      </c>
      <c r="AO116" s="16" t="str">
        <f aca="false">IF(AH116=0,"",IF(AL116="","",IF(AL116=$H116,"Part-Time",IF(AL116=$I116,"Full-Time","Casual"))))</f>
        <v/>
      </c>
      <c r="AP116" s="16" t="str">
        <f aca="false">IF(AH116=0,"",IF(AM116="","",IF(AM116=$H116,"Part-Time",IF(AM116=$I116,"Full-Time","Casual"))))</f>
        <v/>
      </c>
      <c r="AQ116" s="16" t="str">
        <f aca="false">IF(AH116=0,"",IF(AJ116=0,IF(OR(ISNUMBER(SEARCH("full",$C116)),UPPER(TRIM($C116))="FT",UPPER(TRIM($C116))="FTE"),"FT",IF(AND(OR(ISNUMBER(SEARCH("part",$C116)),UPPER(TRIM($C116))="PT",UPPER(TRIM($C116))="PTE"),OR($P116="",N($P116)&gt;=PT_MinHours)),"PT","None")),IF(OR(ISNUMBER(SEARCH("full",AN116)),UPPER(TRIM(AN116))="FT",UPPER(TRIM(AN116))="FTE"),"FT",IF(AND(OR(ISNUMBER(SEARCH("part",AN116)),UPPER(TRIM(AN116))="PT",UPPER(TRIM(AN116))="PTE"),OR($P116="",N($P116)&gt;=PT_MinHours)),"PT","None"))))</f>
        <v/>
      </c>
      <c r="AR116" s="16" t="str">
        <f aca="false">IF(AH116=0,"",IF(AJ116&lt;2,"",IF(OR(ISNUMBER(SEARCH("full",AO116)),UPPER(TRIM(AO116))="FT",UPPER(TRIM(AO116))="FTE"),"FT",IF(AND(OR(ISNUMBER(SEARCH("part",AO116)),UPPER(TRIM(AO116))="PT",UPPER(TRIM(AO116))="PTE"),OR($P116="",N($P116)&gt;=PT_MinHours)),"PT","None"))))</f>
        <v/>
      </c>
      <c r="AS116" s="16" t="str">
        <f aca="false">IF(AH116=0,"",IF(AJ116&lt;3,"",IF(OR(ISNUMBER(SEARCH("full",AP116)),UPPER(TRIM(AP116))="FT",UPPER(TRIM(AP116))="FTE"),"FT",IF(AND(OR(ISNUMBER(SEARCH("part",AP116)),UPPER(TRIM(AP116))="PT",UPPER(TRIM(AP116))="PTE"),OR($P116="",N($P116)&gt;=PT_MinHours)),"PT","None"))))</f>
        <v/>
      </c>
      <c r="AT116" s="16" t="str">
        <f aca="false">IF(AH116=0,"",IF(AND(AJ116&gt;=3,AM116&lt;=AsOfDate),AS116,IF(AND(AJ116&gt;=2,AL116&lt;=AsOfDate),AR116,AQ116)))</f>
        <v/>
      </c>
      <c r="AU116" s="16" t="str">
        <f aca="false">IF(AH116=0,"",IF(AsOfDate&lt;AI116,-1,12*(YEAR(AsOfDate)-YEAR(AI116))+MONTH(AsOfDate)-MONTH(AI116)-IF(DAY(AsOfDate)&lt;MIN(DAY(AI116),DAY(EOMONTH(AsOfDate,0))),1,0)))</f>
        <v/>
      </c>
      <c r="AV116" s="16" t="str">
        <f aca="false">IF(AH116=0,"",IF(OR(AJ116&lt;2,AL116&gt;AsOfDate),AU116,IF((AL116-1)&lt;AI116,-1,12*(YEAR((AL116-1))-YEAR(AI116))+MONTH((AL116-1))-MONTH(AI116)-IF(DAY((AL116-1))&lt;MIN(DAY(AI116),DAY(EOMONTH((AL116-1),0))),1,0))))</f>
        <v/>
      </c>
      <c r="AW116" s="16" t="str">
        <f aca="false">IF(AH116=0,"",IF(OR(AJ116&lt;3,AM116&gt;AsOfDate),AU116,IF((AM116-1)&lt;AI116,-1,12*(YEAR((AM116-1))-YEAR(AI116))+MONTH((AM116-1))-MONTH(AI116)-IF(DAY((AM116-1))&lt;MIN(DAY(AI116),DAY(EOMONTH((AM116-1),0))),1,0))))</f>
        <v/>
      </c>
      <c r="AX116" s="16" t="str">
        <f aca="false">IF(AH116=0,"",IF(PFYDate&lt;AI116,-1,12*(YEAR(PFYDate)-YEAR(AI116))+MONTH(PFYDate)-MONTH(AI116)-IF(DAY(PFYDate)&lt;MIN(DAY(AI116),DAY(EOMONTH(PFYDate,0))),1,0)))</f>
        <v/>
      </c>
      <c r="AY116" s="16" t="str">
        <f aca="false">IF(AH116=0,"",IF(OR(AJ116&lt;2,AL116&gt;PFYDate),AX116,IF((AL116-1)&lt;AI116,-1,12*(YEAR((AL116-1))-YEAR(AI116))+MONTH((AL116-1))-MONTH(AI116)-IF(DAY((AL116-1))&lt;MIN(DAY(AI116),DAY(EOMONTH((AL116-1),0))),1,0))))</f>
        <v/>
      </c>
      <c r="AZ116" s="16" t="str">
        <f aca="false">IF(AH116=0,"",IF(OR(AJ116&lt;3,AM116&gt;PFYDate),AX116,IF((AM116-1)&lt;AI116,-1,12*(YEAR((AM116-1))-YEAR(AI116))+MONTH((AM116-1))-MONTH(AI116)-IF(DAY((AM116-1))&lt;MIN(DAY(AI116),DAY(EOMONTH((AM116-1),0))),1,0))))</f>
        <v/>
      </c>
      <c r="BA116" s="16" t="str">
        <f aca="false">IF(AH116=0,"",IF(AQ116="FT",IF(AV116&lt;FT_First,0,IF(AV116&lt;FT_Y5,1+INT((AV116-FT_First)/FT_Int1),FT_PreY5+FT_PerYear*INT((AV116-FT_Y5)/12)+FT_AnnivDays+INT(MOD(AV116-FT_Y5,12)/FT_Int2)-IF(EDATE(AI116,FT_Y5)&lt;PolicyDate,FT_AnnivDays-1,0))),IF(AQ116="PT",IF(AV116&lt;PT_First,0,1+INT((AV116-PT_First)/PT_Int)),0))+IF(AND(AJ116&gt;=2,AL116&lt;=AsOfDate),IF(AR116="FT",IF(AW116&lt;FT_First,0,IF(AW116&lt;FT_Y5,1+INT((AW116-FT_First)/FT_Int1),FT_PreY5+FT_PerYear*INT((AW116-FT_Y5)/12)+FT_AnnivDays+INT(MOD(AW116-FT_Y5,12)/FT_Int2)-IF(EDATE(AI116,FT_Y5)&lt;PolicyDate,FT_AnnivDays-1,0))),IF(AR116="PT",IF(AW116&lt;PT_First,0,1+INT((AW116-PT_First)/PT_Int)),0))-IF(AR116="FT",IF(AV116&lt;FT_First,0,IF(AV116&lt;FT_Y5,1+INT((AV116-FT_First)/FT_Int1),FT_PreY5+FT_PerYear*INT((AV116-FT_Y5)/12)+FT_AnnivDays+INT(MOD(AV116-FT_Y5,12)/FT_Int2)-IF(EDATE(AI116,FT_Y5)&lt;PolicyDate,FT_AnnivDays-1,0))),IF(AR116="PT",IF(AV116&lt;PT_First,0,1+INT((AV116-PT_First)/PT_Int)),0)),0)+IF(AND(AJ116&gt;=3,AM116&lt;=AsOfDate),IF(AS116="FT",IF(AU116&lt;FT_First,0,IF(AU116&lt;FT_Y5,1+INT((AU116-FT_First)/FT_Int1),FT_PreY5+FT_PerYear*INT((AU116-FT_Y5)/12)+FT_AnnivDays+INT(MOD(AU116-FT_Y5,12)/FT_Int2)-IF(EDATE(AI116,FT_Y5)&lt;PolicyDate,FT_AnnivDays-1,0))),IF(AS116="PT",IF(AU116&lt;PT_First,0,1+INT((AU116-PT_First)/PT_Int)),0))-IF(AS116="FT",IF(AW116&lt;FT_First,0,IF(AW116&lt;FT_Y5,1+INT((AW116-FT_First)/FT_Int1),FT_PreY5+FT_PerYear*INT((AW116-FT_Y5)/12)+FT_AnnivDays+INT(MOD(AW116-FT_Y5,12)/FT_Int2)-IF(EDATE(AI116,FT_Y5)&lt;PolicyDate,FT_AnnivDays-1,0))),IF(AS116="PT",IF(AW116&lt;PT_First,0,1+INT((AW116-PT_First)/PT_Int)),0)),0))</f>
        <v/>
      </c>
      <c r="BB116" s="16" t="str">
        <f aca="false">IF(AH116=0,"",IF(AQ116="FT",IF(AY116&lt;FT_First,0,IF(AY116&lt;FT_Y5,1+INT((AY116-FT_First)/FT_Int1),FT_PreY5+FT_PerYear*INT((AY116-FT_Y5)/12)+FT_AnnivDays+INT(MOD(AY116-FT_Y5,12)/FT_Int2)-IF(EDATE(AI116,FT_Y5)&lt;PolicyDate,FT_AnnivDays-1,0))),IF(AQ116="PT",IF(AY116&lt;PT_First,0,1+INT((AY116-PT_First)/PT_Int)),0))+IF(AND(AJ116&gt;=2,AL116&lt;=PFYDate),IF(AR116="FT",IF(AZ116&lt;FT_First,0,IF(AZ116&lt;FT_Y5,1+INT((AZ116-FT_First)/FT_Int1),FT_PreY5+FT_PerYear*INT((AZ116-FT_Y5)/12)+FT_AnnivDays+INT(MOD(AZ116-FT_Y5,12)/FT_Int2)-IF(EDATE(AI116,FT_Y5)&lt;PolicyDate,FT_AnnivDays-1,0))),IF(AR116="PT",IF(AZ116&lt;PT_First,0,1+INT((AZ116-PT_First)/PT_Int)),0))-IF(AR116="FT",IF(AY116&lt;FT_First,0,IF(AY116&lt;FT_Y5,1+INT((AY116-FT_First)/FT_Int1),FT_PreY5+FT_PerYear*INT((AY116-FT_Y5)/12)+FT_AnnivDays+INT(MOD(AY116-FT_Y5,12)/FT_Int2)-IF(EDATE(AI116,FT_Y5)&lt;PolicyDate,FT_AnnivDays-1,0))),IF(AR116="PT",IF(AY116&lt;PT_First,0,1+INT((AY116-PT_First)/PT_Int)),0)),0)+IF(AND(AJ116&gt;=3,AM116&lt;=PFYDate),IF(AS116="FT",IF(AX116&lt;FT_First,0,IF(AX116&lt;FT_Y5,1+INT((AX116-FT_First)/FT_Int1),FT_PreY5+FT_PerYear*INT((AX116-FT_Y5)/12)+FT_AnnivDays+INT(MOD(AX116-FT_Y5,12)/FT_Int2)-IF(EDATE(AI116,FT_Y5)&lt;PolicyDate,FT_AnnivDays-1,0))),IF(AS116="PT",IF(AX116&lt;PT_First,0,1+INT((AX116-PT_First)/PT_Int)),0))-IF(AS116="FT",IF(AZ116&lt;FT_First,0,IF(AZ116&lt;FT_Y5,1+INT((AZ116-FT_First)/FT_Int1),FT_PreY5+FT_PerYear*INT((AZ116-FT_Y5)/12)+FT_AnnivDays+INT(MOD(AZ116-FT_Y5,12)/FT_Int2)-IF(EDATE(AI116,FT_Y5)&lt;PolicyDate,FT_AnnivDays-1,0))),IF(AS116="PT",IF(AZ116&lt;PT_First,0,1+INT((AZ116-PT_First)/PT_Int)),0)),0))</f>
        <v/>
      </c>
      <c r="BC116" s="16" t="str">
        <f aca="false">IF(AH116=0,"",IF(AT116="FT",IF(AU116&lt;FT_First,FT_First,IF(AU116&lt;FT_Y5,MIN(FT_Y5,FT_First+FT_Int1*(INT((AU116-FT_First)/FT_Int1)+1)),FT_Y5+12*INT((AU116-FT_Y5)/12)+FT_Int2*(INT(MOD(AU116-FT_Y5,12)/FT_Int2)+1))),IF(AT116="PT",IF(AU116&lt;PT_First,PT_First,PT_First+PT_Int*(INT((AU116-PT_First)/PT_Int)+1)),"")))</f>
        <v/>
      </c>
      <c r="BD116" s="16" t="str">
        <f aca="false">IF(AH116=0,"",IF(NOT(LH_Ready),0,COUNTIFS(INDEX(LH_Data,0,LH_ColFirst),$A116,INDEX(LH_Data,0,LH_ColSur),$B116,INDEX(LH_Data,0,LH_ColCat),BonusCat)))</f>
        <v/>
      </c>
      <c r="BE116" s="16" t="str">
        <f aca="false">IF(AH116=0,"",IF(OR(NOT(LH_Ready),BD116=0),0,SUMPRODUCT(MAX((INDEX(LH_Data,0,LH_ColFirst)=$A116)*(INDEX(LH_Data,0,LH_ColSur)=$B116)*(INDEX(LH_Data,0,LH_ColCat)=BonusCat)*ROW(LH_Data)))))</f>
        <v/>
      </c>
      <c r="BF116" s="16" t="str">
        <f aca="false">IF(AH116=0,"",IF(EOMONTH(AsOfDate,-1)&lt;AI116,-1,12*(YEAR(EOMONTH(AsOfDate,-1))-YEAR(AI116))+MONTH(EOMONTH(AsOfDate,-1))-MONTH(AI116)-IF(DAY(EOMONTH(AsOfDate,-1))&lt;MIN(DAY(AI116),DAY(EOMONTH(EOMONTH(AsOfDate,-1),0))),1,0)))</f>
        <v/>
      </c>
      <c r="BG116" s="16" t="str">
        <f aca="false">IF(AH116=0,"",IF(OR(AJ116&lt;2,AL116&gt;EOMONTH(AsOfDate,-1)),BF116,IF((AL116-1)&lt;AI116,-1,12*(YEAR((AL116-1))-YEAR(AI116))+MONTH((AL116-1))-MONTH(AI116)-IF(DAY((AL116-1))&lt;MIN(DAY(AI116),DAY(EOMONTH((AL116-1),0))),1,0))))</f>
        <v/>
      </c>
      <c r="BH116" s="16" t="str">
        <f aca="false">IF(AH116=0,"",IF(OR(AJ116&lt;3,AM116&gt;EOMONTH(AsOfDate,-1)),BF116,IF((AM116-1)&lt;AI116,-1,12*(YEAR((AM116-1))-YEAR(AI116))+MONTH((AM116-1))-MONTH(AI116)-IF(DAY((AM116-1))&lt;MIN(DAY(AI116),DAY(EOMONTH((AM116-1),0))),1,0))))</f>
        <v/>
      </c>
      <c r="BI116" s="16" t="str">
        <f aca="false">IF(AH116=0,"",IF(AQ116="FT",IF(BG116&lt;FT_First,0,IF(BG116&lt;FT_Y5,1+INT((BG116-FT_First)/FT_Int1),FT_PreY5+FT_PerYear*INT((BG116-FT_Y5)/12)+FT_AnnivDays+INT(MOD(BG116-FT_Y5,12)/FT_Int2)-IF(EDATE(AI116,FT_Y5)&lt;PolicyDate,FT_AnnivDays-1,0))),IF(AQ116="PT",IF(BG116&lt;PT_First,0,1+INT((BG116-PT_First)/PT_Int)),0))+IF(AND(AJ116&gt;=2,AL116&lt;=EOMONTH(AsOfDate,-1)),IF(AR116="FT",IF(BH116&lt;FT_First,0,IF(BH116&lt;FT_Y5,1+INT((BH116-FT_First)/FT_Int1),FT_PreY5+FT_PerYear*INT((BH116-FT_Y5)/12)+FT_AnnivDays+INT(MOD(BH116-FT_Y5,12)/FT_Int2)-IF(EDATE(AI116,FT_Y5)&lt;PolicyDate,FT_AnnivDays-1,0))),IF(AR116="PT",IF(BH116&lt;PT_First,0,1+INT((BH116-PT_First)/PT_Int)),0))-IF(AR116="FT",IF(BG116&lt;FT_First,0,IF(BG116&lt;FT_Y5,1+INT((BG116-FT_First)/FT_Int1),FT_PreY5+FT_PerYear*INT((BG116-FT_Y5)/12)+FT_AnnivDays+INT(MOD(BG116-FT_Y5,12)/FT_Int2)-IF(EDATE(AI116,FT_Y5)&lt;PolicyDate,FT_AnnivDays-1,0))),IF(AR116="PT",IF(BG116&lt;PT_First,0,1+INT((BG116-PT_First)/PT_Int)),0)),0)+IF(AND(AJ116&gt;=3,AM116&lt;=EOMONTH(AsOfDate,-1)),IF(AS116="FT",IF(BF116&lt;FT_First,0,IF(BF116&lt;FT_Y5,1+INT((BF116-FT_First)/FT_Int1),FT_PreY5+FT_PerYear*INT((BF116-FT_Y5)/12)+FT_AnnivDays+INT(MOD(BF116-FT_Y5,12)/FT_Int2)-IF(EDATE(AI116,FT_Y5)&lt;PolicyDate,FT_AnnivDays-1,0))),IF(AS116="PT",IF(BF116&lt;PT_First,0,1+INT((BF116-PT_First)/PT_Int)),0))-IF(AS116="FT",IF(BH116&lt;FT_First,0,IF(BH116&lt;FT_Y5,1+INT((BH116-FT_First)/FT_Int1),FT_PreY5+FT_PerYear*INT((BH116-FT_Y5)/12)+FT_AnnivDays+INT(MOD(BH116-FT_Y5,12)/FT_Int2)-IF(EDATE(AI116,FT_Y5)&lt;PolicyDate,FT_AnnivDays-1,0))),IF(AS116="PT",IF(BH116&lt;PT_First,0,1+INT((BH116-PT_First)/PT_Int)),0)),0))</f>
        <v/>
      </c>
      <c r="BJ116" s="16" t="str">
        <f aca="false">IF(AH116=0,"",IF(AT116="FT",IF(AU116&lt;FT_First,"",IF(AU116&lt;FT_Y5,FT_First+FT_Int1*INT((AU116-FT_First)/FT_Int1),FT_Y5+FT_Int2*INT((AU116-FT_Y5)/FT_Int2))),IF(AT116="PT",IF(AU116&lt;PT_First,"",PT_First+PT_Int*INT((AU116-PT_First)/PT_Int)),"")))</f>
        <v/>
      </c>
      <c r="BK116" s="16" t="str">
        <f aca="false">IF(AH116=0,"",IF((SchemeStart-1)&lt;AI116,-1,12*(YEAR((SchemeStart-1))-YEAR(AI116))+MONTH((SchemeStart-1))-MONTH(AI116)-IF(DAY((SchemeStart-1))&lt;MIN(DAY(AI116),DAY(EOMONTH((SchemeStart-1),0))),1,0)))</f>
        <v/>
      </c>
      <c r="BL116" s="16" t="str">
        <f aca="false">IF(AH116=0,"",IF(OR(AJ116&lt;2,AL116&gt;(SchemeStart-1)),BK116,IF((AL116-1)&lt;AI116,-1,12*(YEAR((AL116-1))-YEAR(AI116))+MONTH((AL116-1))-MONTH(AI116)-IF(DAY((AL116-1))&lt;MIN(DAY(AI116),DAY(EOMONTH((AL116-1),0))),1,0))))</f>
        <v/>
      </c>
      <c r="BM116" s="16" t="str">
        <f aca="false">IF(AH116=0,"",IF(OR(AJ116&lt;3,AM116&gt;(SchemeStart-1)),BK116,IF((AM116-1)&lt;AI116,-1,12*(YEAR((AM116-1))-YEAR(AI116))+MONTH((AM116-1))-MONTH(AI116)-IF(DAY((AM116-1))&lt;MIN(DAY(AI116),DAY(EOMONTH((AM116-1),0))),1,0))))</f>
        <v/>
      </c>
      <c r="BN116" s="16" t="str">
        <f aca="false">IF(AH116=0,"",IF(AQ116="FT",IF(BL116&lt;FT_First,0,IF(BL116&lt;FT_Y5,1+INT((BL116-FT_First)/FT_Int1),FT_PreY5+FT_PerYear*INT((BL116-FT_Y5)/12)+FT_AnnivDays+INT(MOD(BL116-FT_Y5,12)/FT_Int2)-IF(EDATE(AI116,FT_Y5)&lt;PolicyDate,FT_AnnivDays-1,0))),IF(AQ116="PT",IF(BL116&lt;PT_First,0,1+INT((BL116-PT_First)/PT_Int)),0))+IF(AND(AJ116&gt;=2,AL116&lt;=(SchemeStart-1)),IF(AR116="FT",IF(BM116&lt;FT_First,0,IF(BM116&lt;FT_Y5,1+INT((BM116-FT_First)/FT_Int1),FT_PreY5+FT_PerYear*INT((BM116-FT_Y5)/12)+FT_AnnivDays+INT(MOD(BM116-FT_Y5,12)/FT_Int2)-IF(EDATE(AI116,FT_Y5)&lt;PolicyDate,FT_AnnivDays-1,0))),IF(AR116="PT",IF(BM116&lt;PT_First,0,1+INT((BM116-PT_First)/PT_Int)),0))-IF(AR116="FT",IF(BL116&lt;FT_First,0,IF(BL116&lt;FT_Y5,1+INT((BL116-FT_First)/FT_Int1),FT_PreY5+FT_PerYear*INT((BL116-FT_Y5)/12)+FT_AnnivDays+INT(MOD(BL116-FT_Y5,12)/FT_Int2)-IF(EDATE(AI116,FT_Y5)&lt;PolicyDate,FT_AnnivDays-1,0))),IF(AR116="PT",IF(BL116&lt;PT_First,0,1+INT((BL116-PT_First)/PT_Int)),0)),0)+IF(AND(AJ116&gt;=3,AM116&lt;=(SchemeStart-1)),IF(AS116="FT",IF(BK116&lt;FT_First,0,IF(BK116&lt;FT_Y5,1+INT((BK116-FT_First)/FT_Int1),FT_PreY5+FT_PerYear*INT((BK116-FT_Y5)/12)+FT_AnnivDays+INT(MOD(BK116-FT_Y5,12)/FT_Int2)-IF(EDATE(AI116,FT_Y5)&lt;PolicyDate,FT_AnnivDays-1,0))),IF(AS116="PT",IF(BK116&lt;PT_First,0,1+INT((BK116-PT_First)/PT_Int)),0))-IF(AS116="FT",IF(BM116&lt;FT_First,0,IF(BM116&lt;FT_Y5,1+INT((BM116-FT_First)/FT_Int1),FT_PreY5+FT_PerYear*INT((BM116-FT_Y5)/12)+FT_AnnivDays+INT(MOD(BM116-FT_Y5,12)/FT_Int2)-IF(EDATE(AI116,FT_Y5)&lt;PolicyDate,FT_AnnivDays-1,0))),IF(AS116="PT",IF(BM116&lt;PT_First,0,1+INT((BM116-PT_First)/PT_Int)),0)),0))</f>
        <v/>
      </c>
      <c r="BO116" s="0" t="str">
        <f aca="false">IF(LEN($A116&amp;$B116)=0,"",$A116&amp;" "&amp;$B116)</f>
        <v/>
      </c>
    </row>
    <row r="117" customFormat="false" ht="15" hidden="false" customHeight="false" outlineLevel="0" collapsed="false">
      <c r="A117" s="12"/>
      <c r="B117" s="12"/>
      <c r="C117" s="12"/>
      <c r="D117" s="13"/>
      <c r="E117" s="14" t="str">
        <f aca="false">IF(OR(AH117=0,$D117=""),"",DATE(YEAR(AsOfDate)+IF(DATE(YEAR(AsOfDate),MONTH($D117),DAY($D117))&lt;=AsOfDate,1,0),MONTH($D117),DAY($D117)))</f>
        <v/>
      </c>
      <c r="F117" s="13"/>
      <c r="G117" s="13"/>
      <c r="H117" s="13"/>
      <c r="I117" s="13"/>
      <c r="J117" s="13"/>
      <c r="K117" s="14" t="str">
        <f aca="false">IF(AH117=0,"",DATE(YEAR(AsOfDate)+IF(DATE(YEAR(AsOfDate),MONTH(AI117),DAY(AI117))&lt;=AsOfDate,1,0),MONTH(AI117),DAY(AI117)))</f>
        <v/>
      </c>
      <c r="L117" s="15" t="str">
        <f aca="false">IF(AH117=0,"",ROUND((AsOfDate-AI117)/365.25,1))</f>
        <v/>
      </c>
      <c r="M117" s="16" t="str">
        <f aca="false">IF(AH117=0,"",IF(AsOfDate&lt;AI117,"-",DATEDIF(AI117,AsOfDate,"y")&amp;"y "&amp;DATEDIF(AI117,AsOfDate,"ym")&amp;"m "&amp;DATEDIF(AI117,AsOfDate,"md")&amp;"d"))</f>
        <v/>
      </c>
      <c r="N117" s="17" t="str">
        <f aca="false">IF(AH117=0,"",O117*HoursPerDay)</f>
        <v/>
      </c>
      <c r="O117" s="17" t="str">
        <f aca="false">IF(AH117=0,"",MAX(0,BA117-BN117))</f>
        <v/>
      </c>
      <c r="P117" s="18"/>
      <c r="Q117" s="16" t="str">
        <f aca="false">IF(AH117=0,"",IF(AJ117&lt;2,"",AN117&amp;" to "&amp;AO117&amp;" on "&amp;TEXT(AL117,"dd/mm/yyyy")&amp;IF(AL117&gt;AsOfDate," (future)",IF(AQ117=AR117,"",IF(AR117="None"," - STOPPED accruing",IF(AQ117="None"," - commencement for Bonus Leave"," - pathway changed"))))&amp;IF(AJ117&lt;3,"","; "&amp;AO117&amp;" to "&amp;AP117&amp;" on "&amp;TEXT(AM117,"dd/mm/yyyy")&amp;IF(AM117&gt;AsOfDate," (future)",IF(AR117=AS117,"",IF(AS117="None"," - STOPPED accruing",IF(AR117="None"," - commencement for Bonus Leave"," - pathway changed")))))))</f>
        <v/>
      </c>
      <c r="R117" s="16" t="str">
        <f aca="false">IF(AH117=0,"",IF(AT117="None",IF(O117&gt;0,"No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IF(AH117=0,"",IF(AT117="None","",EDATE(AI117,BC117)))</f>
        <v/>
      </c>
      <c r="T117" s="17" t="str">
        <f aca="false">IF(AH117=0,"",IF(NOT(LH_Ready),"",IF(AI117&gt;PFYDate,0,IF(LH_ColPeriod=0,W117-U117+V117,SUMIFS(INDEX(LH_Data,0,LH_ColAcc),INDEX(LH_Data,0,LH_ColFirst),$A117,INDEX(LH_Data,0,LH_ColSur),$B117,INDEX(LH_Data,0,LH_ColCat),BonusCat,INDEX(LH_Data,0,LH_ColPeriod),LH_OpenLabel)*UnitFactor))))</f>
        <v/>
      </c>
      <c r="U117" s="17" t="str">
        <f aca="false">IF(AH117=0,"",IF(NOT(LH_Ready),"",SUMIFS(INDEX(LH_Data,0,LH_ColAcc),INDEX(LH_Data,0,LH_ColFirst),$A117,INDEX(LH_Data,0,LH_ColSur),$B117,INDEX(LH_Data,0,LH_ColCat),BonusCat,INDEX(LH_Data,0,LH_ColStart),"&gt;="&amp;AI117)*UnitFactor))</f>
        <v/>
      </c>
      <c r="V117" s="17" t="str">
        <f aca="false">IF(AH117=0,"",IF(NOT(LH_Ready),"",SUMIFS(INDEX(LH_Data,0,LH_ColTaken),INDEX(LH_Data,0,LH_ColFirst),$A117,INDEX(LH_Data,0,LH_ColSur),$B117,INDEX(LH_Data,0,LH_ColCat),BonusCat,INDEX(LH_Data,0,LH_ColStart),"&gt;="&amp;AI117)*UnitFactor))</f>
        <v/>
      </c>
      <c r="W117" s="17" t="str">
        <f aca="false">IF(AH117=0,"",IF(NOT(LH_Ready),"",IF(BE117=0,0,INDEX(INDEX(LH_Data,0,LH_ColClose),BE117-1)*UnitFactor)))</f>
        <v/>
      </c>
      <c r="X117" s="17" t="str">
        <f aca="false">IF(AH117=0,"",(MAX(0,BA117-BN117)-MAX(0,BB117-BN117))*HoursPerDay)</f>
        <v/>
      </c>
      <c r="Y117" s="17" t="str">
        <f aca="false">IF(AH117=0,"",IF(NOT(LH_Ready),"",IF(BD117=0,N117,IF(PFYDate&lt;$F117,N117-N(T117)-N(U117),X117-N(U117)))))</f>
        <v/>
      </c>
      <c r="Z117" s="16" t="str">
        <f aca="false">IF(OR(AH117=0,Y117=""),"",IF(Y117&gt;0,"Yes","No"))</f>
        <v/>
      </c>
      <c r="AA117" s="16" t="str">
        <f aca="false">IF(AH117=0,IF(LEN($A117&amp;$B117)=0,"","FIX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month")&amp;IF(BD117=0,";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EH)",""),IF(AT117="None",R117,"Not yet - first day on "&amp;TEXT(S117,"dd/mm/yyyy")))))))))</f>
        <v/>
      </c>
      <c r="AB117" s="17" t="str">
        <f aca="false">IF(OR(AH117=0,T117=""),"",MAX(0,BB117-BN117)*HoursPerDay-T117)</f>
        <v/>
      </c>
      <c r="AC117" s="16" t="str">
        <f aca="false">IF(AH117=0,"",BD117)</f>
        <v/>
      </c>
      <c r="AD117" s="16" t="str">
        <f aca="false">IF(AH117=0,"",TRIM(IF(OR(ISTEXT($F117),ISTEXT($H117),ISTEXT($I117),ISTEXT($G117),ISTEXT($J117),ISTEXT($D117)),"A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J117&gt;=1,IF(AJ117&gt;=3,AP117,IF(AJ117=2,AO117,AN117))&lt;&gt;IF($C117="","",IF(OR(ISNUMBER(SEARCH("full",$C117)),UPPER(TRIM($C117))="FT",UPPER(TRIM($C117))="FTE"),"Full-Time",IF(OR(ISNUMBER(SEARCH("part",$C117)),UPPER(TRIM($C117))="PT",UPPER(TRIM($C117))="PTE"),"Part-Time",IF(OR(ISNUMBER(SEARCH("cas",$C117)),UPPER(TRIM($C117))="CAS"),"Casual","Unknown"))))),"EmploymentType does not match latest start date ("&amp;IF(AJ117&gt;=3,AP117,IF(AJ117=2,AO117,AN117))&amp;"). ","")&amp;IF(AND(AJ117&gt;=1,AK117&lt;&gt;$F117),"Earliest type date should equal StartDate. ","")&amp;IF(AND(AJ117&gt;=2,AK117=AL117),"Two types start on the same date. ","")&amp;IF(AND(OR(ISNUMBER(SEARCH("part",$C117)),UPPER(TRIM($C117))="PT",UPPER(TRIM($C117))="PTE"),$P117=""),"Part-time: enter PT Hrs/Week (blank = 24+). ","")))</f>
        <v/>
      </c>
      <c r="AE117" s="17" t="str">
        <f aca="false">IF(AH117=0,"",O117-MAX(0,BI117-BN117))</f>
        <v/>
      </c>
      <c r="AF117" s="14" t="str">
        <f aca="false">IF(OR(AH117=0,AE117="",N(AE117)=0,BJ117=""),"",EDATE(AI117,BJ117))</f>
        <v/>
      </c>
      <c r="AG117" s="12"/>
      <c r="AH117" s="16" t="n">
        <f aca="false">IF(OR(LEN($A117&amp;$B117)=0,$F117=""),0,1)</f>
        <v>0</v>
      </c>
      <c r="AI117" s="14" t="str">
        <f aca="false">IF(AH117=0,"",IF($J117&lt;&gt;"",$J117,IF(OR(CasualCounts="Yes",COUNT($G117:$I117)=0,COUNT($H117:$I117)=0),$F117,MIN($H117:$I117))))</f>
        <v/>
      </c>
      <c r="AJ117" s="16" t="str">
        <f aca="false">IF(AH117=0,"",COUNT($G117:$I117))</f>
        <v/>
      </c>
      <c r="AK117" s="14" t="str">
        <f aca="false">IF(AH117=0,"",IFERROR(SMALL($G117:$I117,1),""))</f>
        <v/>
      </c>
      <c r="AL117" s="14" t="str">
        <f aca="false">IF(AH117=0,"",IFERROR(SMALL($G117:$I117,2),""))</f>
        <v/>
      </c>
      <c r="AM117" s="14" t="str">
        <f aca="false">IF(AH117=0,"",IFERROR(SMALL($G117:$I117,3),""))</f>
        <v/>
      </c>
      <c r="AN117" s="16" t="str">
        <f aca="false">IF(AH117=0,"",IF(AK117="","",IF(AK117=$H117,"Part-Time",IF(AK117=$I117,"Full-Time","Casual"))))</f>
        <v/>
      </c>
      <c r="AO117" s="16" t="str">
        <f aca="false">IF(AH117=0,"",IF(AL117="","",IF(AL117=$H117,"Part-Time",IF(AL117=$I117,"Full-Time","Casual"))))</f>
        <v/>
      </c>
      <c r="AP117" s="16" t="str">
        <f aca="false">IF(AH117=0,"",IF(AM117="","",IF(AM117=$H117,"Part-Time",IF(AM117=$I117,"Full-Time","Casual"))))</f>
        <v/>
      </c>
      <c r="AQ117" s="16" t="str">
        <f aca="false">IF(AH117=0,"",IF(AJ117=0,IF(OR(ISNUMBER(SEARCH("full",$C117)),UPPER(TRIM($C117))="FT",UPPER(TRIM($C117))="FTE"),"FT",IF(AND(OR(ISNUMBER(SEARCH("part",$C117)),UPPER(TRIM($C117))="PT",UPPER(TRIM($C117))="PTE"),OR($P117="",N($P117)&gt;=PT_MinHours)),"PT","None")),IF(OR(ISNUMBER(SEARCH("full",AN117)),UPPER(TRIM(AN117))="FT",UPPER(TRIM(AN117))="FTE"),"FT",IF(AND(OR(ISNUMBER(SEARCH("part",AN117)),UPPER(TRIM(AN117))="PT",UPPER(TRIM(AN117))="PTE"),OR($P117="",N($P117)&gt;=PT_MinHours)),"PT","None"))))</f>
        <v/>
      </c>
      <c r="AR117" s="16" t="str">
        <f aca="false">IF(AH117=0,"",IF(AJ117&lt;2,"",IF(OR(ISNUMBER(SEARCH("full",AO117)),UPPER(TRIM(AO117))="FT",UPPER(TRIM(AO117))="FTE"),"FT",IF(AND(OR(ISNUMBER(SEARCH("part",AO117)),UPPER(TRIM(AO117))="PT",UPPER(TRIM(AO117))="PTE"),OR($P117="",N($P117)&gt;=PT_MinHours)),"PT","None"))))</f>
        <v/>
      </c>
      <c r="AS117" s="16" t="str">
        <f aca="false">IF(AH117=0,"",IF(AJ117&lt;3,"",IF(OR(ISNUMBER(SEARCH("full",AP117)),UPPER(TRIM(AP117))="FT",UPPER(TRIM(AP117))="FTE"),"FT",IF(AND(OR(ISNUMBER(SEARCH("part",AP117)),UPPER(TRIM(AP117))="PT",UPPER(TRIM(AP117))="PTE"),OR($P117="",N($P117)&gt;=PT_MinHours)),"PT","None"))))</f>
        <v/>
      </c>
      <c r="AT117" s="16" t="str">
        <f aca="false">IF(AH117=0,"",IF(AND(AJ117&gt;=3,AM117&lt;=AsOfDate),AS117,IF(AND(AJ117&gt;=2,AL117&lt;=AsOfDate),AR117,AQ117)))</f>
        <v/>
      </c>
      <c r="AU117" s="16" t="str">
        <f aca="false">IF(AH117=0,"",IF(AsOfDate&lt;AI117,-1,12*(YEAR(AsOfDate)-YEAR(AI117))+MONTH(AsOfDate)-MONTH(AI117)-IF(DAY(AsOfDate)&lt;MIN(DAY(AI117),DAY(EOMONTH(AsOfDate,0))),1,0)))</f>
        <v/>
      </c>
      <c r="AV117" s="16" t="str">
        <f aca="false">IF(AH117=0,"",IF(OR(AJ117&lt;2,AL117&gt;AsOfDate),AU117,IF((AL117-1)&lt;AI117,-1,12*(YEAR((AL117-1))-YEAR(AI117))+MONTH((AL117-1))-MONTH(AI117)-IF(DAY((AL117-1))&lt;MIN(DAY(AI117),DAY(EOMONTH((AL117-1),0))),1,0))))</f>
        <v/>
      </c>
      <c r="AW117" s="16" t="str">
        <f aca="false">IF(AH117=0,"",IF(OR(AJ117&lt;3,AM117&gt;AsOfDate),AU117,IF((AM117-1)&lt;AI117,-1,12*(YEAR((AM117-1))-YEAR(AI117))+MONTH((AM117-1))-MONTH(AI117)-IF(DAY((AM117-1))&lt;MIN(DAY(AI117),DAY(EOMONTH((AM117-1),0))),1,0))))</f>
        <v/>
      </c>
      <c r="AX117" s="16" t="str">
        <f aca="false">IF(AH117=0,"",IF(PFYDate&lt;AI117,-1,12*(YEAR(PFYDate)-YEAR(AI117))+MONTH(PFYDate)-MONTH(AI117)-IF(DAY(PFYDate)&lt;MIN(DAY(AI117),DAY(EOMONTH(PFYDate,0))),1,0)))</f>
        <v/>
      </c>
      <c r="AY117" s="16" t="str">
        <f aca="false">IF(AH117=0,"",IF(OR(AJ117&lt;2,AL117&gt;PFYDate),AX117,IF((AL117-1)&lt;AI117,-1,12*(YEAR((AL117-1))-YEAR(AI117))+MONTH((AL117-1))-MONTH(AI117)-IF(DAY((AL117-1))&lt;MIN(DAY(AI117),DAY(EOMONTH((AL117-1),0))),1,0))))</f>
        <v/>
      </c>
      <c r="AZ117" s="16" t="str">
        <f aca="false">IF(AH117=0,"",IF(OR(AJ117&lt;3,AM117&gt;PFYDate),AX117,IF((AM117-1)&lt;AI117,-1,12*(YEAR((AM117-1))-YEAR(AI117))+MONTH((AM117-1))-MONTH(AI117)-IF(DAY((AM117-1))&lt;MIN(DAY(AI117),DAY(EOMONTH((AM117-1),0))),1,0))))</f>
        <v/>
      </c>
      <c r="BA117" s="16" t="str">
        <f aca="false">IF(AH117=0,"",IF(AQ117="FT",IF(AV117&lt;FT_First,0,IF(AV117&lt;FT_Y5,1+INT((AV117-FT_First)/FT_Int1),FT_PreY5+FT_PerYear*INT((AV117-FT_Y5)/12)+FT_AnnivDays+INT(MOD(AV117-FT_Y5,12)/FT_Int2)-IF(EDATE(AI117,FT_Y5)&lt;PolicyDate,FT_AnnivDays-1,0))),IF(AQ117="PT",IF(AV117&lt;PT_First,0,1+INT((AV117-PT_First)/PT_Int)),0))+IF(AND(AJ117&gt;=2,AL117&lt;=AsOfDate),IF(AR117="FT",IF(AW117&lt;FT_First,0,IF(AW117&lt;FT_Y5,1+INT((AW117-FT_First)/FT_Int1),FT_PreY5+FT_PerYear*INT((AW117-FT_Y5)/12)+FT_AnnivDays+INT(MOD(AW117-FT_Y5,12)/FT_Int2)-IF(EDATE(AI117,FT_Y5)&lt;PolicyDate,FT_AnnivDays-1,0))),IF(AR117="PT",IF(AW117&lt;PT_First,0,1+INT((AW117-PT_First)/PT_Int)),0))-IF(AR117="FT",IF(AV117&lt;FT_First,0,IF(AV117&lt;FT_Y5,1+INT((AV117-FT_First)/FT_Int1),FT_PreY5+FT_PerYear*INT((AV117-FT_Y5)/12)+FT_AnnivDays+INT(MOD(AV117-FT_Y5,12)/FT_Int2)-IF(EDATE(AI117,FT_Y5)&lt;PolicyDate,FT_AnnivDays-1,0))),IF(AR117="PT",IF(AV117&lt;PT_First,0,1+INT((AV117-PT_First)/PT_Int)),0)),0)+IF(AND(AJ117&gt;=3,AM117&lt;=AsOfDate),IF(AS117="FT",IF(AU117&lt;FT_First,0,IF(AU117&lt;FT_Y5,1+INT((AU117-FT_First)/FT_Int1),FT_PreY5+FT_PerYear*INT((AU117-FT_Y5)/12)+FT_AnnivDays+INT(MOD(AU117-FT_Y5,12)/FT_Int2)-IF(EDATE(AI117,FT_Y5)&lt;PolicyDate,FT_AnnivDays-1,0))),IF(AS117="PT",IF(AU117&lt;PT_First,0,1+INT((AU117-PT_First)/PT_Int)),0))-IF(AS117="FT",IF(AW117&lt;FT_First,0,IF(AW117&lt;FT_Y5,1+INT((AW117-FT_First)/FT_Int1),FT_PreY5+FT_PerYear*INT((AW117-FT_Y5)/12)+FT_AnnivDays+INT(MOD(AW117-FT_Y5,12)/FT_Int2)-IF(EDATE(AI117,FT_Y5)&lt;PolicyDate,FT_AnnivDays-1,0))),IF(AS117="PT",IF(AW117&lt;PT_First,0,1+INT((AW117-PT_First)/PT_Int)),0)),0))</f>
        <v/>
      </c>
      <c r="BB117" s="16" t="str">
        <f aca="false">IF(AH117=0,"",IF(AQ117="FT",IF(AY117&lt;FT_First,0,IF(AY117&lt;FT_Y5,1+INT((AY117-FT_First)/FT_Int1),FT_PreY5+FT_PerYear*INT((AY117-FT_Y5)/12)+FT_AnnivDays+INT(MOD(AY117-FT_Y5,12)/FT_Int2)-IF(EDATE(AI117,FT_Y5)&lt;PolicyDate,FT_AnnivDays-1,0))),IF(AQ117="PT",IF(AY117&lt;PT_First,0,1+INT((AY117-PT_First)/PT_Int)),0))+IF(AND(AJ117&gt;=2,AL117&lt;=PFYDate),IF(AR117="FT",IF(AZ117&lt;FT_First,0,IF(AZ117&lt;FT_Y5,1+INT((AZ117-FT_First)/FT_Int1),FT_PreY5+FT_PerYear*INT((AZ117-FT_Y5)/12)+FT_AnnivDays+INT(MOD(AZ117-FT_Y5,12)/FT_Int2)-IF(EDATE(AI117,FT_Y5)&lt;PolicyDate,FT_AnnivDays-1,0))),IF(AR117="PT",IF(AZ117&lt;PT_First,0,1+INT((AZ117-PT_First)/PT_Int)),0))-IF(AR117="FT",IF(AY117&lt;FT_First,0,IF(AY117&lt;FT_Y5,1+INT((AY117-FT_First)/FT_Int1),FT_PreY5+FT_PerYear*INT((AY117-FT_Y5)/12)+FT_AnnivDays+INT(MOD(AY117-FT_Y5,12)/FT_Int2)-IF(EDATE(AI117,FT_Y5)&lt;PolicyDate,FT_AnnivDays-1,0))),IF(AR117="PT",IF(AY117&lt;PT_First,0,1+INT((AY117-PT_First)/PT_Int)),0)),0)+IF(AND(AJ117&gt;=3,AM117&lt;=PFYDate),IF(AS117="FT",IF(AX117&lt;FT_First,0,IF(AX117&lt;FT_Y5,1+INT((AX117-FT_First)/FT_Int1),FT_PreY5+FT_PerYear*INT((AX117-FT_Y5)/12)+FT_AnnivDays+INT(MOD(AX117-FT_Y5,12)/FT_Int2)-IF(EDATE(AI117,FT_Y5)&lt;PolicyDate,FT_AnnivDays-1,0))),IF(AS117="PT",IF(AX117&lt;PT_First,0,1+INT((AX117-PT_First)/PT_Int)),0))-IF(AS117="FT",IF(AZ117&lt;FT_First,0,IF(AZ117&lt;FT_Y5,1+INT((AZ117-FT_First)/FT_Int1),FT_PreY5+FT_PerYear*INT((AZ117-FT_Y5)/12)+FT_AnnivDays+INT(MOD(AZ117-FT_Y5,12)/FT_Int2)-IF(EDATE(AI117,FT_Y5)&lt;PolicyDate,FT_AnnivDays-1,0))),IF(AS117="PT",IF(AZ117&lt;PT_First,0,1+INT((AZ117-PT_First)/PT_Int)),0)),0))</f>
        <v/>
      </c>
      <c r="BC117" s="16" t="str">
        <f aca="false">IF(AH117=0,"",IF(AT117="FT",IF(AU117&lt;FT_First,FT_First,IF(AU117&lt;FT_Y5,MIN(FT_Y5,FT_First+FT_Int1*(INT((AU117-FT_First)/FT_Int1)+1)),FT_Y5+12*INT((AU117-FT_Y5)/12)+FT_Int2*(INT(MOD(AU117-FT_Y5,12)/FT_Int2)+1))),IF(AT117="PT",IF(AU117&lt;PT_First,PT_First,PT_First+PT_Int*(INT((AU117-PT_First)/PT_Int)+1)),"")))</f>
        <v/>
      </c>
      <c r="BD117" s="16" t="str">
        <f aca="false">IF(AH117=0,"",IF(NOT(LH_Ready),0,COUNTIFS(INDEX(LH_Data,0,LH_ColFirst),$A117,INDEX(LH_Data,0,LH_ColSur),$B117,INDEX(LH_Data,0,LH_ColCat),BonusCat)))</f>
        <v/>
      </c>
      <c r="BE117" s="16" t="str">
        <f aca="false">IF(AH117=0,"",IF(OR(NOT(LH_Ready),BD117=0),0,SUMPRODUCT(MAX((INDEX(LH_Data,0,LH_ColFirst)=$A117)*(INDEX(LH_Data,0,LH_ColSur)=$B117)*(INDEX(LH_Data,0,LH_ColCat)=BonusCat)*ROW(LH_Data)))))</f>
        <v/>
      </c>
      <c r="BF117" s="16" t="str">
        <f aca="false">IF(AH117=0,"",IF(EOMONTH(AsOfDate,-1)&lt;AI117,-1,12*(YEAR(EOMONTH(AsOfDate,-1))-YEAR(AI117))+MONTH(EOMONTH(AsOfDate,-1))-MONTH(AI117)-IF(DAY(EOMONTH(AsOfDate,-1))&lt;MIN(DAY(AI117),DAY(EOMONTH(EOMONTH(AsOfDate,-1),0))),1,0)))</f>
        <v/>
      </c>
      <c r="BG117" s="16" t="str">
        <f aca="false">IF(AH117=0,"",IF(OR(AJ117&lt;2,AL117&gt;EOMONTH(AsOfDate,-1)),BF117,IF((AL117-1)&lt;AI117,-1,12*(YEAR((AL117-1))-YEAR(AI117))+MONTH((AL117-1))-MONTH(AI117)-IF(DAY((AL117-1))&lt;MIN(DAY(AI117),DAY(EOMONTH((AL117-1),0))),1,0))))</f>
        <v/>
      </c>
      <c r="BH117" s="16" t="str">
        <f aca="false">IF(AH117=0,"",IF(OR(AJ117&lt;3,AM117&gt;EOMONTH(AsOfDate,-1)),BF117,IF((AM117-1)&lt;AI117,-1,12*(YEAR((AM117-1))-YEAR(AI117))+MONTH((AM117-1))-MONTH(AI117)-IF(DAY((AM117-1))&lt;MIN(DAY(AI117),DAY(EOMONTH((AM117-1),0))),1,0))))</f>
        <v/>
      </c>
      <c r="BI117" s="16" t="str">
        <f aca="false">IF(AH117=0,"",IF(AQ117="FT",IF(BG117&lt;FT_First,0,IF(BG117&lt;FT_Y5,1+INT((BG117-FT_First)/FT_Int1),FT_PreY5+FT_PerYear*INT((BG117-FT_Y5)/12)+FT_AnnivDays+INT(MOD(BG117-FT_Y5,12)/FT_Int2)-IF(EDATE(AI117,FT_Y5)&lt;PolicyDate,FT_AnnivDays-1,0))),IF(AQ117="PT",IF(BG117&lt;PT_First,0,1+INT((BG117-PT_First)/PT_Int)),0))+IF(AND(AJ117&gt;=2,AL117&lt;=EOMONTH(AsOfDate,-1)),IF(AR117="FT",IF(BH117&lt;FT_First,0,IF(BH117&lt;FT_Y5,1+INT((BH117-FT_First)/FT_Int1),FT_PreY5+FT_PerYear*INT((BH117-FT_Y5)/12)+FT_AnnivDays+INT(MOD(BH117-FT_Y5,12)/FT_Int2)-IF(EDATE(AI117,FT_Y5)&lt;PolicyDate,FT_AnnivDays-1,0))),IF(AR117="PT",IF(BH117&lt;PT_First,0,1+INT((BH117-PT_First)/PT_Int)),0))-IF(AR117="FT",IF(BG117&lt;FT_First,0,IF(BG117&lt;FT_Y5,1+INT((BG117-FT_First)/FT_Int1),FT_PreY5+FT_PerYear*INT((BG117-FT_Y5)/12)+FT_AnnivDays+INT(MOD(BG117-FT_Y5,12)/FT_Int2)-IF(EDATE(AI117,FT_Y5)&lt;PolicyDate,FT_AnnivDays-1,0))),IF(AR117="PT",IF(BG117&lt;PT_First,0,1+INT((BG117-PT_First)/PT_Int)),0)),0)+IF(AND(AJ117&gt;=3,AM117&lt;=EOMONTH(AsOfDate,-1)),IF(AS117="FT",IF(BF117&lt;FT_First,0,IF(BF117&lt;FT_Y5,1+INT((BF117-FT_First)/FT_Int1),FT_PreY5+FT_PerYear*INT((BF117-FT_Y5)/12)+FT_AnnivDays+INT(MOD(BF117-FT_Y5,12)/FT_Int2)-IF(EDATE(AI117,FT_Y5)&lt;PolicyDate,FT_AnnivDays-1,0))),IF(AS117="PT",IF(BF117&lt;PT_First,0,1+INT((BF117-PT_First)/PT_Int)),0))-IF(AS117="FT",IF(BH117&lt;FT_First,0,IF(BH117&lt;FT_Y5,1+INT((BH117-FT_First)/FT_Int1),FT_PreY5+FT_PerYear*INT((BH117-FT_Y5)/12)+FT_AnnivDays+INT(MOD(BH117-FT_Y5,12)/FT_Int2)-IF(EDATE(AI117,FT_Y5)&lt;PolicyDate,FT_AnnivDays-1,0))),IF(AS117="PT",IF(BH117&lt;PT_First,0,1+INT((BH117-PT_First)/PT_Int)),0)),0))</f>
        <v/>
      </c>
      <c r="BJ117" s="16" t="str">
        <f aca="false">IF(AH117=0,"",IF(AT117="FT",IF(AU117&lt;FT_First,"",IF(AU117&lt;FT_Y5,FT_First+FT_Int1*INT((AU117-FT_First)/FT_Int1),FT_Y5+FT_Int2*INT((AU117-FT_Y5)/FT_Int2))),IF(AT117="PT",IF(AU117&lt;PT_First,"",PT_First+PT_Int*INT((AU117-PT_First)/PT_Int)),"")))</f>
        <v/>
      </c>
      <c r="BK117" s="16" t="str">
        <f aca="false">IF(AH117=0,"",IF((SchemeStart-1)&lt;AI117,-1,12*(YEAR((SchemeStart-1))-YEAR(AI117))+MONTH((SchemeStart-1))-MONTH(AI117)-IF(DAY((SchemeStart-1))&lt;MIN(DAY(AI117),DAY(EOMONTH((SchemeStart-1),0))),1,0)))</f>
        <v/>
      </c>
      <c r="BL117" s="16" t="str">
        <f aca="false">IF(AH117=0,"",IF(OR(AJ117&lt;2,AL117&gt;(SchemeStart-1)),BK117,IF((AL117-1)&lt;AI117,-1,12*(YEAR((AL117-1))-YEAR(AI117))+MONTH((AL117-1))-MONTH(AI117)-IF(DAY((AL117-1))&lt;MIN(DAY(AI117),DAY(EOMONTH((AL117-1),0))),1,0))))</f>
        <v/>
      </c>
      <c r="BM117" s="16" t="str">
        <f aca="false">IF(AH117=0,"",IF(OR(AJ117&lt;3,AM117&gt;(SchemeStart-1)),BK117,IF((AM117-1)&lt;AI117,-1,12*(YEAR((AM117-1))-YEAR(AI117))+MONTH((AM117-1))-MONTH(AI117)-IF(DAY((AM117-1))&lt;MIN(DAY(AI117),DAY(EOMONTH((AM117-1),0))),1,0))))</f>
        <v/>
      </c>
      <c r="BN117" s="16" t="str">
        <f aca="false">IF(AH117=0,"",IF(AQ117="FT",IF(BL117&lt;FT_First,0,IF(BL117&lt;FT_Y5,1+INT((BL117-FT_First)/FT_Int1),FT_PreY5+FT_PerYear*INT((BL117-FT_Y5)/12)+FT_AnnivDays+INT(MOD(BL117-FT_Y5,12)/FT_Int2)-IF(EDATE(AI117,FT_Y5)&lt;PolicyDate,FT_AnnivDays-1,0))),IF(AQ117="PT",IF(BL117&lt;PT_First,0,1+INT((BL117-PT_First)/PT_Int)),0))+IF(AND(AJ117&gt;=2,AL117&lt;=(SchemeStart-1)),IF(AR117="FT",IF(BM117&lt;FT_First,0,IF(BM117&lt;FT_Y5,1+INT((BM117-FT_First)/FT_Int1),FT_PreY5+FT_PerYear*INT((BM117-FT_Y5)/12)+FT_AnnivDays+INT(MOD(BM117-FT_Y5,12)/FT_Int2)-IF(EDATE(AI117,FT_Y5)&lt;PolicyDate,FT_AnnivDays-1,0))),IF(AR117="PT",IF(BM117&lt;PT_First,0,1+INT((BM117-PT_First)/PT_Int)),0))-IF(AR117="FT",IF(BL117&lt;FT_First,0,IF(BL117&lt;FT_Y5,1+INT((BL117-FT_First)/FT_Int1),FT_PreY5+FT_PerYear*INT((BL117-FT_Y5)/12)+FT_AnnivDays+INT(MOD(BL117-FT_Y5,12)/FT_Int2)-IF(EDATE(AI117,FT_Y5)&lt;PolicyDate,FT_AnnivDays-1,0))),IF(AR117="PT",IF(BL117&lt;PT_First,0,1+INT((BL117-PT_First)/PT_Int)),0)),0)+IF(AND(AJ117&gt;=3,AM117&lt;=(SchemeStart-1)),IF(AS117="FT",IF(BK117&lt;FT_First,0,IF(BK117&lt;FT_Y5,1+INT((BK117-FT_First)/FT_Int1),FT_PreY5+FT_PerYear*INT((BK117-FT_Y5)/12)+FT_AnnivDays+INT(MOD(BK117-FT_Y5,12)/FT_Int2)-IF(EDATE(AI117,FT_Y5)&lt;PolicyDate,FT_AnnivDays-1,0))),IF(AS117="PT",IF(BK117&lt;PT_First,0,1+INT((BK117-PT_First)/PT_Int)),0))-IF(AS117="FT",IF(BM117&lt;FT_First,0,IF(BM117&lt;FT_Y5,1+INT((BM117-FT_First)/FT_Int1),FT_PreY5+FT_PerYear*INT((BM117-FT_Y5)/12)+FT_AnnivDays+INT(MOD(BM117-FT_Y5,12)/FT_Int2)-IF(EDATE(AI117,FT_Y5)&lt;PolicyDate,FT_AnnivDays-1,0))),IF(AS117="PT",IF(BM117&lt;PT_First,0,1+INT((BM117-PT_First)/PT_Int)),0)),0))</f>
        <v/>
      </c>
      <c r="BO117" s="0" t="str">
        <f aca="false">IF(LEN($A117&amp;$B117)=0,"",$A117&amp;" "&amp;$B117)</f>
        <v/>
      </c>
    </row>
    <row r="118" customFormat="false" ht="15" hidden="false" customHeight="false" outlineLevel="0" collapsed="false">
      <c r="A118" s="12"/>
      <c r="B118" s="12"/>
      <c r="C118" s="12"/>
      <c r="D118" s="13"/>
      <c r="E118" s="14" t="str">
        <f aca="false">IF(OR(AH118=0,$D118=""),"",DATE(YEAR(AsOfDate)+IF(DATE(YEAR(AsOfDate),MONTH($D118),DAY($D118))&lt;=AsOfDate,1,0),MONTH($D118),DAY($D118)))</f>
        <v/>
      </c>
      <c r="F118" s="13"/>
      <c r="G118" s="13"/>
      <c r="H118" s="13"/>
      <c r="I118" s="13"/>
      <c r="J118" s="13"/>
      <c r="K118" s="14" t="str">
        <f aca="false">IF(AH118=0,"",DATE(YEAR(AsOfDate)+IF(DATE(YEAR(AsOfDate),MONTH(AI118),DAY(AI118))&lt;=AsOfDate,1,0),MONTH(AI118),DAY(AI118)))</f>
        <v/>
      </c>
      <c r="L118" s="15" t="str">
        <f aca="false">IF(AH118=0,"",ROUND((AsOfDate-AI118)/365.25,1))</f>
        <v/>
      </c>
      <c r="M118" s="16" t="str">
        <f aca="false">IF(AH118=0,"",IF(AsOfDate&lt;AI118,"-",DATEDIF(AI118,AsOfDate,"y")&amp;"y "&amp;DATEDIF(AI118,AsOfDate,"ym")&amp;"m "&amp;DATEDIF(AI118,AsOfDate,"md")&amp;"d"))</f>
        <v/>
      </c>
      <c r="N118" s="17" t="str">
        <f aca="false">IF(AH118=0,"",O118*HoursPerDay)</f>
        <v/>
      </c>
      <c r="O118" s="17" t="str">
        <f aca="false">IF(AH118=0,"",MAX(0,BA118-BN118))</f>
        <v/>
      </c>
      <c r="P118" s="18"/>
      <c r="Q118" s="16" t="str">
        <f aca="false">IF(AH118=0,"",IF(AJ118&lt;2,"",AN118&amp;" to "&amp;AO118&amp;" on "&amp;TEXT(AL118,"dd/mm/yyyy")&amp;IF(AL118&gt;AsOfDate," (future)",IF(AQ118=AR118,"",IF(AR118="None"," - STOPPED accruing",IF(AQ118="None"," - commencement for Bonus Leave"," - pathway changed"))))&amp;IF(AJ118&lt;3,"","; "&amp;AO118&amp;" to "&amp;AP118&amp;" on "&amp;TEXT(AM118,"dd/mm/yyyy")&amp;IF(AM118&gt;AsOfDate," (future)",IF(AR118=AS118,"",IF(AS118="None"," - STOPPED accruing",IF(AR118="None"," - commencement for Bonus Leave"," - pathway changed")))))))</f>
        <v/>
      </c>
      <c r="R118" s="16" t="str">
        <f aca="false">IF(AH118=0,"",IF(AT118="None",IF(O118&gt;0,"No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IF(AH118=0,"",IF(AT118="None","",EDATE(AI118,BC118)))</f>
        <v/>
      </c>
      <c r="T118" s="17" t="str">
        <f aca="false">IF(AH118=0,"",IF(NOT(LH_Ready),"",IF(AI118&gt;PFYDate,0,IF(LH_ColPeriod=0,W118-U118+V118,SUMIFS(INDEX(LH_Data,0,LH_ColAcc),INDEX(LH_Data,0,LH_ColFirst),$A118,INDEX(LH_Data,0,LH_ColSur),$B118,INDEX(LH_Data,0,LH_ColCat),BonusCat,INDEX(LH_Data,0,LH_ColPeriod),LH_OpenLabel)*UnitFactor))))</f>
        <v/>
      </c>
      <c r="U118" s="17" t="str">
        <f aca="false">IF(AH118=0,"",IF(NOT(LH_Ready),"",SUMIFS(INDEX(LH_Data,0,LH_ColAcc),INDEX(LH_Data,0,LH_ColFirst),$A118,INDEX(LH_Data,0,LH_ColSur),$B118,INDEX(LH_Data,0,LH_ColCat),BonusCat,INDEX(LH_Data,0,LH_ColStart),"&gt;="&amp;AI118)*UnitFactor))</f>
        <v/>
      </c>
      <c r="V118" s="17" t="str">
        <f aca="false">IF(AH118=0,"",IF(NOT(LH_Ready),"",SUMIFS(INDEX(LH_Data,0,LH_ColTaken),INDEX(LH_Data,0,LH_ColFirst),$A118,INDEX(LH_Data,0,LH_ColSur),$B118,INDEX(LH_Data,0,LH_ColCat),BonusCat,INDEX(LH_Data,0,LH_ColStart),"&gt;="&amp;AI118)*UnitFactor))</f>
        <v/>
      </c>
      <c r="W118" s="17" t="str">
        <f aca="false">IF(AH118=0,"",IF(NOT(LH_Ready),"",IF(BE118=0,0,INDEX(INDEX(LH_Data,0,LH_ColClose),BE118-1)*UnitFactor)))</f>
        <v/>
      </c>
      <c r="X118" s="17" t="str">
        <f aca="false">IF(AH118=0,"",(MAX(0,BA118-BN118)-MAX(0,BB118-BN118))*HoursPerDay)</f>
        <v/>
      </c>
      <c r="Y118" s="17" t="str">
        <f aca="false">IF(AH118=0,"",IF(NOT(LH_Ready),"",IF(BD118=0,N118,IF(PFYDate&lt;$F118,N118-N(T118)-N(U118),X118-N(U118)))))</f>
        <v/>
      </c>
      <c r="Z118" s="16" t="str">
        <f aca="false">IF(OR(AH118=0,Y118=""),"",IF(Y118&gt;0,"Yes","No"))</f>
        <v/>
      </c>
      <c r="AA118" s="16" t="str">
        <f aca="false">IF(AH118=0,IF(LEN($A118&amp;$B118)=0,"","FIX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month")&amp;IF(BD118=0,";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EH)",""),IF(AT118="None",R118,"Not yet - first day on "&amp;TEXT(S118,"dd/mm/yyyy")))))))))</f>
        <v/>
      </c>
      <c r="AB118" s="17" t="str">
        <f aca="false">IF(OR(AH118=0,T118=""),"",MAX(0,BB118-BN118)*HoursPerDay-T118)</f>
        <v/>
      </c>
      <c r="AC118" s="16" t="str">
        <f aca="false">IF(AH118=0,"",BD118)</f>
        <v/>
      </c>
      <c r="AD118" s="16" t="str">
        <f aca="false">IF(AH118=0,"",TRIM(IF(OR(ISTEXT($F118),ISTEXT($H118),ISTEXT($I118),ISTEXT($G118),ISTEXT($J118),ISTEXT($D118)),"A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J118&gt;=1,IF(AJ118&gt;=3,AP118,IF(AJ118=2,AO118,AN118))&lt;&gt;IF($C118="","",IF(OR(ISNUMBER(SEARCH("full",$C118)),UPPER(TRIM($C118))="FT",UPPER(TRIM($C118))="FTE"),"Full-Time",IF(OR(ISNUMBER(SEARCH("part",$C118)),UPPER(TRIM($C118))="PT",UPPER(TRIM($C118))="PTE"),"Part-Time",IF(OR(ISNUMBER(SEARCH("cas",$C118)),UPPER(TRIM($C118))="CAS"),"Casual","Unknown"))))),"EmploymentType does not match latest start date ("&amp;IF(AJ118&gt;=3,AP118,IF(AJ118=2,AO118,AN118))&amp;"). ","")&amp;IF(AND(AJ118&gt;=1,AK118&lt;&gt;$F118),"Earliest type date should equal StartDate. ","")&amp;IF(AND(AJ118&gt;=2,AK118=AL118),"Two types start on the same date. ","")&amp;IF(AND(OR(ISNUMBER(SEARCH("part",$C118)),UPPER(TRIM($C118))="PT",UPPER(TRIM($C118))="PTE"),$P118=""),"Part-time: enter PT Hrs/Week (blank = 24+). ","")))</f>
        <v/>
      </c>
      <c r="AE118" s="17" t="str">
        <f aca="false">IF(AH118=0,"",O118-MAX(0,BI118-BN118))</f>
        <v/>
      </c>
      <c r="AF118" s="14" t="str">
        <f aca="false">IF(OR(AH118=0,AE118="",N(AE118)=0,BJ118=""),"",EDATE(AI118,BJ118))</f>
        <v/>
      </c>
      <c r="AG118" s="12"/>
      <c r="AH118" s="16" t="n">
        <f aca="false">IF(OR(LEN($A118&amp;$B118)=0,$F118=""),0,1)</f>
        <v>0</v>
      </c>
      <c r="AI118" s="14" t="str">
        <f aca="false">IF(AH118=0,"",IF($J118&lt;&gt;"",$J118,IF(OR(CasualCounts="Yes",COUNT($G118:$I118)=0,COUNT($H118:$I118)=0),$F118,MIN($H118:$I118))))</f>
        <v/>
      </c>
      <c r="AJ118" s="16" t="str">
        <f aca="false">IF(AH118=0,"",COUNT($G118:$I118))</f>
        <v/>
      </c>
      <c r="AK118" s="14" t="str">
        <f aca="false">IF(AH118=0,"",IFERROR(SMALL($G118:$I118,1),""))</f>
        <v/>
      </c>
      <c r="AL118" s="14" t="str">
        <f aca="false">IF(AH118=0,"",IFERROR(SMALL($G118:$I118,2),""))</f>
        <v/>
      </c>
      <c r="AM118" s="14" t="str">
        <f aca="false">IF(AH118=0,"",IFERROR(SMALL($G118:$I118,3),""))</f>
        <v/>
      </c>
      <c r="AN118" s="16" t="str">
        <f aca="false">IF(AH118=0,"",IF(AK118="","",IF(AK118=$H118,"Part-Time",IF(AK118=$I118,"Full-Time","Casual"))))</f>
        <v/>
      </c>
      <c r="AO118" s="16" t="str">
        <f aca="false">IF(AH118=0,"",IF(AL118="","",IF(AL118=$H118,"Part-Time",IF(AL118=$I118,"Full-Time","Casual"))))</f>
        <v/>
      </c>
      <c r="AP118" s="16" t="str">
        <f aca="false">IF(AH118=0,"",IF(AM118="","",IF(AM118=$H118,"Part-Time",IF(AM118=$I118,"Full-Time","Casual"))))</f>
        <v/>
      </c>
      <c r="AQ118" s="16" t="str">
        <f aca="false">IF(AH118=0,"",IF(AJ118=0,IF(OR(ISNUMBER(SEARCH("full",$C118)),UPPER(TRIM($C118))="FT",UPPER(TRIM($C118))="FTE"),"FT",IF(AND(OR(ISNUMBER(SEARCH("part",$C118)),UPPER(TRIM($C118))="PT",UPPER(TRIM($C118))="PTE"),OR($P118="",N($P118)&gt;=PT_MinHours)),"PT","None")),IF(OR(ISNUMBER(SEARCH("full",AN118)),UPPER(TRIM(AN118))="FT",UPPER(TRIM(AN118))="FTE"),"FT",IF(AND(OR(ISNUMBER(SEARCH("part",AN118)),UPPER(TRIM(AN118))="PT",UPPER(TRIM(AN118))="PTE"),OR($P118="",N($P118)&gt;=PT_MinHours)),"PT","None"))))</f>
        <v/>
      </c>
      <c r="AR118" s="16" t="str">
        <f aca="false">IF(AH118=0,"",IF(AJ118&lt;2,"",IF(OR(ISNUMBER(SEARCH("full",AO118)),UPPER(TRIM(AO118))="FT",UPPER(TRIM(AO118))="FTE"),"FT",IF(AND(OR(ISNUMBER(SEARCH("part",AO118)),UPPER(TRIM(AO118))="PT",UPPER(TRIM(AO118))="PTE"),OR($P118="",N($P118)&gt;=PT_MinHours)),"PT","None"))))</f>
        <v/>
      </c>
      <c r="AS118" s="16" t="str">
        <f aca="false">IF(AH118=0,"",IF(AJ118&lt;3,"",IF(OR(ISNUMBER(SEARCH("full",AP118)),UPPER(TRIM(AP118))="FT",UPPER(TRIM(AP118))="FTE"),"FT",IF(AND(OR(ISNUMBER(SEARCH("part",AP118)),UPPER(TRIM(AP118))="PT",UPPER(TRIM(AP118))="PTE"),OR($P118="",N($P118)&gt;=PT_MinHours)),"PT","None"))))</f>
        <v/>
      </c>
      <c r="AT118" s="16" t="str">
        <f aca="false">IF(AH118=0,"",IF(AND(AJ118&gt;=3,AM118&lt;=AsOfDate),AS118,IF(AND(AJ118&gt;=2,AL118&lt;=AsOfDate),AR118,AQ118)))</f>
        <v/>
      </c>
      <c r="AU118" s="16" t="str">
        <f aca="false">IF(AH118=0,"",IF(AsOfDate&lt;AI118,-1,12*(YEAR(AsOfDate)-YEAR(AI118))+MONTH(AsOfDate)-MONTH(AI118)-IF(DAY(AsOfDate)&lt;MIN(DAY(AI118),DAY(EOMONTH(AsOfDate,0))),1,0)))</f>
        <v/>
      </c>
      <c r="AV118" s="16" t="str">
        <f aca="false">IF(AH118=0,"",IF(OR(AJ118&lt;2,AL118&gt;AsOfDate),AU118,IF((AL118-1)&lt;AI118,-1,12*(YEAR((AL118-1))-YEAR(AI118))+MONTH((AL118-1))-MONTH(AI118)-IF(DAY((AL118-1))&lt;MIN(DAY(AI118),DAY(EOMONTH((AL118-1),0))),1,0))))</f>
        <v/>
      </c>
      <c r="AW118" s="16" t="str">
        <f aca="false">IF(AH118=0,"",IF(OR(AJ118&lt;3,AM118&gt;AsOfDate),AU118,IF((AM118-1)&lt;AI118,-1,12*(YEAR((AM118-1))-YEAR(AI118))+MONTH((AM118-1))-MONTH(AI118)-IF(DAY((AM118-1))&lt;MIN(DAY(AI118),DAY(EOMONTH((AM118-1),0))),1,0))))</f>
        <v/>
      </c>
      <c r="AX118" s="16" t="str">
        <f aca="false">IF(AH118=0,"",IF(PFYDate&lt;AI118,-1,12*(YEAR(PFYDate)-YEAR(AI118))+MONTH(PFYDate)-MONTH(AI118)-IF(DAY(PFYDate)&lt;MIN(DAY(AI118),DAY(EOMONTH(PFYDate,0))),1,0)))</f>
        <v/>
      </c>
      <c r="AY118" s="16" t="str">
        <f aca="false">IF(AH118=0,"",IF(OR(AJ118&lt;2,AL118&gt;PFYDate),AX118,IF((AL118-1)&lt;AI118,-1,12*(YEAR((AL118-1))-YEAR(AI118))+MONTH((AL118-1))-MONTH(AI118)-IF(DAY((AL118-1))&lt;MIN(DAY(AI118),DAY(EOMONTH((AL118-1),0))),1,0))))</f>
        <v/>
      </c>
      <c r="AZ118" s="16" t="str">
        <f aca="false">IF(AH118=0,"",IF(OR(AJ118&lt;3,AM118&gt;PFYDate),AX118,IF((AM118-1)&lt;AI118,-1,12*(YEAR((AM118-1))-YEAR(AI118))+MONTH((AM118-1))-MONTH(AI118)-IF(DAY((AM118-1))&lt;MIN(DAY(AI118),DAY(EOMONTH((AM118-1),0))),1,0))))</f>
        <v/>
      </c>
      <c r="BA118" s="16" t="str">
        <f aca="false">IF(AH118=0,"",IF(AQ118="FT",IF(AV118&lt;FT_First,0,IF(AV118&lt;FT_Y5,1+INT((AV118-FT_First)/FT_Int1),FT_PreY5+FT_PerYear*INT((AV118-FT_Y5)/12)+FT_AnnivDays+INT(MOD(AV118-FT_Y5,12)/FT_Int2)-IF(EDATE(AI118,FT_Y5)&lt;PolicyDate,FT_AnnivDays-1,0))),IF(AQ118="PT",IF(AV118&lt;PT_First,0,1+INT((AV118-PT_First)/PT_Int)),0))+IF(AND(AJ118&gt;=2,AL118&lt;=AsOfDate),IF(AR118="FT",IF(AW118&lt;FT_First,0,IF(AW118&lt;FT_Y5,1+INT((AW118-FT_First)/FT_Int1),FT_PreY5+FT_PerYear*INT((AW118-FT_Y5)/12)+FT_AnnivDays+INT(MOD(AW118-FT_Y5,12)/FT_Int2)-IF(EDATE(AI118,FT_Y5)&lt;PolicyDate,FT_AnnivDays-1,0))),IF(AR118="PT",IF(AW118&lt;PT_First,0,1+INT((AW118-PT_First)/PT_Int)),0))-IF(AR118="FT",IF(AV118&lt;FT_First,0,IF(AV118&lt;FT_Y5,1+INT((AV118-FT_First)/FT_Int1),FT_PreY5+FT_PerYear*INT((AV118-FT_Y5)/12)+FT_AnnivDays+INT(MOD(AV118-FT_Y5,12)/FT_Int2)-IF(EDATE(AI118,FT_Y5)&lt;PolicyDate,FT_AnnivDays-1,0))),IF(AR118="PT",IF(AV118&lt;PT_First,0,1+INT((AV118-PT_First)/PT_Int)),0)),0)+IF(AND(AJ118&gt;=3,AM118&lt;=AsOfDate),IF(AS118="FT",IF(AU118&lt;FT_First,0,IF(AU118&lt;FT_Y5,1+INT((AU118-FT_First)/FT_Int1),FT_PreY5+FT_PerYear*INT((AU118-FT_Y5)/12)+FT_AnnivDays+INT(MOD(AU118-FT_Y5,12)/FT_Int2)-IF(EDATE(AI118,FT_Y5)&lt;PolicyDate,FT_AnnivDays-1,0))),IF(AS118="PT",IF(AU118&lt;PT_First,0,1+INT((AU118-PT_First)/PT_Int)),0))-IF(AS118="FT",IF(AW118&lt;FT_First,0,IF(AW118&lt;FT_Y5,1+INT((AW118-FT_First)/FT_Int1),FT_PreY5+FT_PerYear*INT((AW118-FT_Y5)/12)+FT_AnnivDays+INT(MOD(AW118-FT_Y5,12)/FT_Int2)-IF(EDATE(AI118,FT_Y5)&lt;PolicyDate,FT_AnnivDays-1,0))),IF(AS118="PT",IF(AW118&lt;PT_First,0,1+INT((AW118-PT_First)/PT_Int)),0)),0))</f>
        <v/>
      </c>
      <c r="BB118" s="16" t="str">
        <f aca="false">IF(AH118=0,"",IF(AQ118="FT",IF(AY118&lt;FT_First,0,IF(AY118&lt;FT_Y5,1+INT((AY118-FT_First)/FT_Int1),FT_PreY5+FT_PerYear*INT((AY118-FT_Y5)/12)+FT_AnnivDays+INT(MOD(AY118-FT_Y5,12)/FT_Int2)-IF(EDATE(AI118,FT_Y5)&lt;PolicyDate,FT_AnnivDays-1,0))),IF(AQ118="PT",IF(AY118&lt;PT_First,0,1+INT((AY118-PT_First)/PT_Int)),0))+IF(AND(AJ118&gt;=2,AL118&lt;=PFYDate),IF(AR118="FT",IF(AZ118&lt;FT_First,0,IF(AZ118&lt;FT_Y5,1+INT((AZ118-FT_First)/FT_Int1),FT_PreY5+FT_PerYear*INT((AZ118-FT_Y5)/12)+FT_AnnivDays+INT(MOD(AZ118-FT_Y5,12)/FT_Int2)-IF(EDATE(AI118,FT_Y5)&lt;PolicyDate,FT_AnnivDays-1,0))),IF(AR118="PT",IF(AZ118&lt;PT_First,0,1+INT((AZ118-PT_First)/PT_Int)),0))-IF(AR118="FT",IF(AY118&lt;FT_First,0,IF(AY118&lt;FT_Y5,1+INT((AY118-FT_First)/FT_Int1),FT_PreY5+FT_PerYear*INT((AY118-FT_Y5)/12)+FT_AnnivDays+INT(MOD(AY118-FT_Y5,12)/FT_Int2)-IF(EDATE(AI118,FT_Y5)&lt;PolicyDate,FT_AnnivDays-1,0))),IF(AR118="PT",IF(AY118&lt;PT_First,0,1+INT((AY118-PT_First)/PT_Int)),0)),0)+IF(AND(AJ118&gt;=3,AM118&lt;=PFYDate),IF(AS118="FT",IF(AX118&lt;FT_First,0,IF(AX118&lt;FT_Y5,1+INT((AX118-FT_First)/FT_Int1),FT_PreY5+FT_PerYear*INT((AX118-FT_Y5)/12)+FT_AnnivDays+INT(MOD(AX118-FT_Y5,12)/FT_Int2)-IF(EDATE(AI118,FT_Y5)&lt;PolicyDate,FT_AnnivDays-1,0))),IF(AS118="PT",IF(AX118&lt;PT_First,0,1+INT((AX118-PT_First)/PT_Int)),0))-IF(AS118="FT",IF(AZ118&lt;FT_First,0,IF(AZ118&lt;FT_Y5,1+INT((AZ118-FT_First)/FT_Int1),FT_PreY5+FT_PerYear*INT((AZ118-FT_Y5)/12)+FT_AnnivDays+INT(MOD(AZ118-FT_Y5,12)/FT_Int2)-IF(EDATE(AI118,FT_Y5)&lt;PolicyDate,FT_AnnivDays-1,0))),IF(AS118="PT",IF(AZ118&lt;PT_First,0,1+INT((AZ118-PT_First)/PT_Int)),0)),0))</f>
        <v/>
      </c>
      <c r="BC118" s="16" t="str">
        <f aca="false">IF(AH118=0,"",IF(AT118="FT",IF(AU118&lt;FT_First,FT_First,IF(AU118&lt;FT_Y5,MIN(FT_Y5,FT_First+FT_Int1*(INT((AU118-FT_First)/FT_Int1)+1)),FT_Y5+12*INT((AU118-FT_Y5)/12)+FT_Int2*(INT(MOD(AU118-FT_Y5,12)/FT_Int2)+1))),IF(AT118="PT",IF(AU118&lt;PT_First,PT_First,PT_First+PT_Int*(INT((AU118-PT_First)/PT_Int)+1)),"")))</f>
        <v/>
      </c>
      <c r="BD118" s="16" t="str">
        <f aca="false">IF(AH118=0,"",IF(NOT(LH_Ready),0,COUNTIFS(INDEX(LH_Data,0,LH_ColFirst),$A118,INDEX(LH_Data,0,LH_ColSur),$B118,INDEX(LH_Data,0,LH_ColCat),BonusCat)))</f>
        <v/>
      </c>
      <c r="BE118" s="16" t="str">
        <f aca="false">IF(AH118=0,"",IF(OR(NOT(LH_Ready),BD118=0),0,SUMPRODUCT(MAX((INDEX(LH_Data,0,LH_ColFirst)=$A118)*(INDEX(LH_Data,0,LH_ColSur)=$B118)*(INDEX(LH_Data,0,LH_ColCat)=BonusCat)*ROW(LH_Data)))))</f>
        <v/>
      </c>
      <c r="BF118" s="16" t="str">
        <f aca="false">IF(AH118=0,"",IF(EOMONTH(AsOfDate,-1)&lt;AI118,-1,12*(YEAR(EOMONTH(AsOfDate,-1))-YEAR(AI118))+MONTH(EOMONTH(AsOfDate,-1))-MONTH(AI118)-IF(DAY(EOMONTH(AsOfDate,-1))&lt;MIN(DAY(AI118),DAY(EOMONTH(EOMONTH(AsOfDate,-1),0))),1,0)))</f>
        <v/>
      </c>
      <c r="BG118" s="16" t="str">
        <f aca="false">IF(AH118=0,"",IF(OR(AJ118&lt;2,AL118&gt;EOMONTH(AsOfDate,-1)),BF118,IF((AL118-1)&lt;AI118,-1,12*(YEAR((AL118-1))-YEAR(AI118))+MONTH((AL118-1))-MONTH(AI118)-IF(DAY((AL118-1))&lt;MIN(DAY(AI118),DAY(EOMONTH((AL118-1),0))),1,0))))</f>
        <v/>
      </c>
      <c r="BH118" s="16" t="str">
        <f aca="false">IF(AH118=0,"",IF(OR(AJ118&lt;3,AM118&gt;EOMONTH(AsOfDate,-1)),BF118,IF((AM118-1)&lt;AI118,-1,12*(YEAR((AM118-1))-YEAR(AI118))+MONTH((AM118-1))-MONTH(AI118)-IF(DAY((AM118-1))&lt;MIN(DAY(AI118),DAY(EOMONTH((AM118-1),0))),1,0))))</f>
        <v/>
      </c>
      <c r="BI118" s="16" t="str">
        <f aca="false">IF(AH118=0,"",IF(AQ118="FT",IF(BG118&lt;FT_First,0,IF(BG118&lt;FT_Y5,1+INT((BG118-FT_First)/FT_Int1),FT_PreY5+FT_PerYear*INT((BG118-FT_Y5)/12)+FT_AnnivDays+INT(MOD(BG118-FT_Y5,12)/FT_Int2)-IF(EDATE(AI118,FT_Y5)&lt;PolicyDate,FT_AnnivDays-1,0))),IF(AQ118="PT",IF(BG118&lt;PT_First,0,1+INT((BG118-PT_First)/PT_Int)),0))+IF(AND(AJ118&gt;=2,AL118&lt;=EOMONTH(AsOfDate,-1)),IF(AR118="FT",IF(BH118&lt;FT_First,0,IF(BH118&lt;FT_Y5,1+INT((BH118-FT_First)/FT_Int1),FT_PreY5+FT_PerYear*INT((BH118-FT_Y5)/12)+FT_AnnivDays+INT(MOD(BH118-FT_Y5,12)/FT_Int2)-IF(EDATE(AI118,FT_Y5)&lt;PolicyDate,FT_AnnivDays-1,0))),IF(AR118="PT",IF(BH118&lt;PT_First,0,1+INT((BH118-PT_First)/PT_Int)),0))-IF(AR118="FT",IF(BG118&lt;FT_First,0,IF(BG118&lt;FT_Y5,1+INT((BG118-FT_First)/FT_Int1),FT_PreY5+FT_PerYear*INT((BG118-FT_Y5)/12)+FT_AnnivDays+INT(MOD(BG118-FT_Y5,12)/FT_Int2)-IF(EDATE(AI118,FT_Y5)&lt;PolicyDate,FT_AnnivDays-1,0))),IF(AR118="PT",IF(BG118&lt;PT_First,0,1+INT((BG118-PT_First)/PT_Int)),0)),0)+IF(AND(AJ118&gt;=3,AM118&lt;=EOMONTH(AsOfDate,-1)),IF(AS118="FT",IF(BF118&lt;FT_First,0,IF(BF118&lt;FT_Y5,1+INT((BF118-FT_First)/FT_Int1),FT_PreY5+FT_PerYear*INT((BF118-FT_Y5)/12)+FT_AnnivDays+INT(MOD(BF118-FT_Y5,12)/FT_Int2)-IF(EDATE(AI118,FT_Y5)&lt;PolicyDate,FT_AnnivDays-1,0))),IF(AS118="PT",IF(BF118&lt;PT_First,0,1+INT((BF118-PT_First)/PT_Int)),0))-IF(AS118="FT",IF(BH118&lt;FT_First,0,IF(BH118&lt;FT_Y5,1+INT((BH118-FT_First)/FT_Int1),FT_PreY5+FT_PerYear*INT((BH118-FT_Y5)/12)+FT_AnnivDays+INT(MOD(BH118-FT_Y5,12)/FT_Int2)-IF(EDATE(AI118,FT_Y5)&lt;PolicyDate,FT_AnnivDays-1,0))),IF(AS118="PT",IF(BH118&lt;PT_First,0,1+INT((BH118-PT_First)/PT_Int)),0)),0))</f>
        <v/>
      </c>
      <c r="BJ118" s="16" t="str">
        <f aca="false">IF(AH118=0,"",IF(AT118="FT",IF(AU118&lt;FT_First,"",IF(AU118&lt;FT_Y5,FT_First+FT_Int1*INT((AU118-FT_First)/FT_Int1),FT_Y5+FT_Int2*INT((AU118-FT_Y5)/FT_Int2))),IF(AT118="PT",IF(AU118&lt;PT_First,"",PT_First+PT_Int*INT((AU118-PT_First)/PT_Int)),"")))</f>
        <v/>
      </c>
      <c r="BK118" s="16" t="str">
        <f aca="false">IF(AH118=0,"",IF((SchemeStart-1)&lt;AI118,-1,12*(YEAR((SchemeStart-1))-YEAR(AI118))+MONTH((SchemeStart-1))-MONTH(AI118)-IF(DAY((SchemeStart-1))&lt;MIN(DAY(AI118),DAY(EOMONTH((SchemeStart-1),0))),1,0)))</f>
        <v/>
      </c>
      <c r="BL118" s="16" t="str">
        <f aca="false">IF(AH118=0,"",IF(OR(AJ118&lt;2,AL118&gt;(SchemeStart-1)),BK118,IF((AL118-1)&lt;AI118,-1,12*(YEAR((AL118-1))-YEAR(AI118))+MONTH((AL118-1))-MONTH(AI118)-IF(DAY((AL118-1))&lt;MIN(DAY(AI118),DAY(EOMONTH((AL118-1),0))),1,0))))</f>
        <v/>
      </c>
      <c r="BM118" s="16" t="str">
        <f aca="false">IF(AH118=0,"",IF(OR(AJ118&lt;3,AM118&gt;(SchemeStart-1)),BK118,IF((AM118-1)&lt;AI118,-1,12*(YEAR((AM118-1))-YEAR(AI118))+MONTH((AM118-1))-MONTH(AI118)-IF(DAY((AM118-1))&lt;MIN(DAY(AI118),DAY(EOMONTH((AM118-1),0))),1,0))))</f>
        <v/>
      </c>
      <c r="BN118" s="16" t="str">
        <f aca="false">IF(AH118=0,"",IF(AQ118="FT",IF(BL118&lt;FT_First,0,IF(BL118&lt;FT_Y5,1+INT((BL118-FT_First)/FT_Int1),FT_PreY5+FT_PerYear*INT((BL118-FT_Y5)/12)+FT_AnnivDays+INT(MOD(BL118-FT_Y5,12)/FT_Int2)-IF(EDATE(AI118,FT_Y5)&lt;PolicyDate,FT_AnnivDays-1,0))),IF(AQ118="PT",IF(BL118&lt;PT_First,0,1+INT((BL118-PT_First)/PT_Int)),0))+IF(AND(AJ118&gt;=2,AL118&lt;=(SchemeStart-1)),IF(AR118="FT",IF(BM118&lt;FT_First,0,IF(BM118&lt;FT_Y5,1+INT((BM118-FT_First)/FT_Int1),FT_PreY5+FT_PerYear*INT((BM118-FT_Y5)/12)+FT_AnnivDays+INT(MOD(BM118-FT_Y5,12)/FT_Int2)-IF(EDATE(AI118,FT_Y5)&lt;PolicyDate,FT_AnnivDays-1,0))),IF(AR118="PT",IF(BM118&lt;PT_First,0,1+INT((BM118-PT_First)/PT_Int)),0))-IF(AR118="FT",IF(BL118&lt;FT_First,0,IF(BL118&lt;FT_Y5,1+INT((BL118-FT_First)/FT_Int1),FT_PreY5+FT_PerYear*INT((BL118-FT_Y5)/12)+FT_AnnivDays+INT(MOD(BL118-FT_Y5,12)/FT_Int2)-IF(EDATE(AI118,FT_Y5)&lt;PolicyDate,FT_AnnivDays-1,0))),IF(AR118="PT",IF(BL118&lt;PT_First,0,1+INT((BL118-PT_First)/PT_Int)),0)),0)+IF(AND(AJ118&gt;=3,AM118&lt;=(SchemeStart-1)),IF(AS118="FT",IF(BK118&lt;FT_First,0,IF(BK118&lt;FT_Y5,1+INT((BK118-FT_First)/FT_Int1),FT_PreY5+FT_PerYear*INT((BK118-FT_Y5)/12)+FT_AnnivDays+INT(MOD(BK118-FT_Y5,12)/FT_Int2)-IF(EDATE(AI118,FT_Y5)&lt;PolicyDate,FT_AnnivDays-1,0))),IF(AS118="PT",IF(BK118&lt;PT_First,0,1+INT((BK118-PT_First)/PT_Int)),0))-IF(AS118="FT",IF(BM118&lt;FT_First,0,IF(BM118&lt;FT_Y5,1+INT((BM118-FT_First)/FT_Int1),FT_PreY5+FT_PerYear*INT((BM118-FT_Y5)/12)+FT_AnnivDays+INT(MOD(BM118-FT_Y5,12)/FT_Int2)-IF(EDATE(AI118,FT_Y5)&lt;PolicyDate,FT_AnnivDays-1,0))),IF(AS118="PT",IF(BM118&lt;PT_First,0,1+INT((BM118-PT_First)/PT_Int)),0)),0))</f>
        <v/>
      </c>
      <c r="BO118" s="0" t="str">
        <f aca="false">IF(LEN($A118&amp;$B118)=0,"",$A118&amp;" "&amp;$B118)</f>
        <v/>
      </c>
    </row>
    <row r="119" customFormat="false" ht="15" hidden="false" customHeight="false" outlineLevel="0" collapsed="false">
      <c r="A119" s="12"/>
      <c r="B119" s="12"/>
      <c r="C119" s="12"/>
      <c r="D119" s="13"/>
      <c r="E119" s="14" t="str">
        <f aca="false">IF(OR(AH119=0,$D119=""),"",DATE(YEAR(AsOfDate)+IF(DATE(YEAR(AsOfDate),MONTH($D119),DAY($D119))&lt;=AsOfDate,1,0),MONTH($D119),DAY($D119)))</f>
        <v/>
      </c>
      <c r="F119" s="13"/>
      <c r="G119" s="13"/>
      <c r="H119" s="13"/>
      <c r="I119" s="13"/>
      <c r="J119" s="13"/>
      <c r="K119" s="14" t="str">
        <f aca="false">IF(AH119=0,"",DATE(YEAR(AsOfDate)+IF(DATE(YEAR(AsOfDate),MONTH(AI119),DAY(AI119))&lt;=AsOfDate,1,0),MONTH(AI119),DAY(AI119)))</f>
        <v/>
      </c>
      <c r="L119" s="15" t="str">
        <f aca="false">IF(AH119=0,"",ROUND((AsOfDate-AI119)/365.25,1))</f>
        <v/>
      </c>
      <c r="M119" s="16" t="str">
        <f aca="false">IF(AH119=0,"",IF(AsOfDate&lt;AI119,"-",DATEDIF(AI119,AsOfDate,"y")&amp;"y "&amp;DATEDIF(AI119,AsOfDate,"ym")&amp;"m "&amp;DATEDIF(AI119,AsOfDate,"md")&amp;"d"))</f>
        <v/>
      </c>
      <c r="N119" s="17" t="str">
        <f aca="false">IF(AH119=0,"",O119*HoursPerDay)</f>
        <v/>
      </c>
      <c r="O119" s="17" t="str">
        <f aca="false">IF(AH119=0,"",MAX(0,BA119-BN119))</f>
        <v/>
      </c>
      <c r="P119" s="18"/>
      <c r="Q119" s="16" t="str">
        <f aca="false">IF(AH119=0,"",IF(AJ119&lt;2,"",AN119&amp;" to "&amp;AO119&amp;" on "&amp;TEXT(AL119,"dd/mm/yyyy")&amp;IF(AL119&gt;AsOfDate," (future)",IF(AQ119=AR119,"",IF(AR119="None"," - STOPPED accruing",IF(AQ119="None"," - commencement for Bonus Leave"," - pathway changed"))))&amp;IF(AJ119&lt;3,"","; "&amp;AO119&amp;" to "&amp;AP119&amp;" on "&amp;TEXT(AM119,"dd/mm/yyyy")&amp;IF(AM119&gt;AsOfDate," (future)",IF(AR119=AS119,"",IF(AS119="None"," - STOPPED accruing",IF(AR119="None"," - commencement for Bonus Leave"," - pathway changed")))))))</f>
        <v/>
      </c>
      <c r="R119" s="16" t="str">
        <f aca="false">IF(AH119=0,"",IF(AT119="None",IF(O119&gt;0,"No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IF(AH119=0,"",IF(AT119="None","",EDATE(AI119,BC119)))</f>
        <v/>
      </c>
      <c r="T119" s="17" t="str">
        <f aca="false">IF(AH119=0,"",IF(NOT(LH_Ready),"",IF(AI119&gt;PFYDate,0,IF(LH_ColPeriod=0,W119-U119+V119,SUMIFS(INDEX(LH_Data,0,LH_ColAcc),INDEX(LH_Data,0,LH_ColFirst),$A119,INDEX(LH_Data,0,LH_ColSur),$B119,INDEX(LH_Data,0,LH_ColCat),BonusCat,INDEX(LH_Data,0,LH_ColPeriod),LH_OpenLabel)*UnitFactor))))</f>
        <v/>
      </c>
      <c r="U119" s="17" t="str">
        <f aca="false">IF(AH119=0,"",IF(NOT(LH_Ready),"",SUMIFS(INDEX(LH_Data,0,LH_ColAcc),INDEX(LH_Data,0,LH_ColFirst),$A119,INDEX(LH_Data,0,LH_ColSur),$B119,INDEX(LH_Data,0,LH_ColCat),BonusCat,INDEX(LH_Data,0,LH_ColStart),"&gt;="&amp;AI119)*UnitFactor))</f>
        <v/>
      </c>
      <c r="V119" s="17" t="str">
        <f aca="false">IF(AH119=0,"",IF(NOT(LH_Ready),"",SUMIFS(INDEX(LH_Data,0,LH_ColTaken),INDEX(LH_Data,0,LH_ColFirst),$A119,INDEX(LH_Data,0,LH_ColSur),$B119,INDEX(LH_Data,0,LH_ColCat),BonusCat,INDEX(LH_Data,0,LH_ColStart),"&gt;="&amp;AI119)*UnitFactor))</f>
        <v/>
      </c>
      <c r="W119" s="17" t="str">
        <f aca="false">IF(AH119=0,"",IF(NOT(LH_Ready),"",IF(BE119=0,0,INDEX(INDEX(LH_Data,0,LH_ColClose),BE119-1)*UnitFactor)))</f>
        <v/>
      </c>
      <c r="X119" s="17" t="str">
        <f aca="false">IF(AH119=0,"",(MAX(0,BA119-BN119)-MAX(0,BB119-BN119))*HoursPerDay)</f>
        <v/>
      </c>
      <c r="Y119" s="17" t="str">
        <f aca="false">IF(AH119=0,"",IF(NOT(LH_Ready),"",IF(BD119=0,N119,IF(PFYDate&lt;$F119,N119-N(T119)-N(U119),X119-N(U119)))))</f>
        <v/>
      </c>
      <c r="Z119" s="16" t="str">
        <f aca="false">IF(OR(AH119=0,Y119=""),"",IF(Y119&gt;0,"Yes","No"))</f>
        <v/>
      </c>
      <c r="AA119" s="16" t="str">
        <f aca="false">IF(AH119=0,IF(LEN($A119&amp;$B119)=0,"","FIX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month")&amp;IF(BD119=0,";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EH)",""),IF(AT119="None",R119,"Not yet - first day on "&amp;TEXT(S119,"dd/mm/yyyy")))))))))</f>
        <v/>
      </c>
      <c r="AB119" s="17" t="str">
        <f aca="false">IF(OR(AH119=0,T119=""),"",MAX(0,BB119-BN119)*HoursPerDay-T119)</f>
        <v/>
      </c>
      <c r="AC119" s="16" t="str">
        <f aca="false">IF(AH119=0,"",BD119)</f>
        <v/>
      </c>
      <c r="AD119" s="16" t="str">
        <f aca="false">IF(AH119=0,"",TRIM(IF(OR(ISTEXT($F119),ISTEXT($H119),ISTEXT($I119),ISTEXT($G119),ISTEXT($J119),ISTEXT($D119)),"A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J119&gt;=1,IF(AJ119&gt;=3,AP119,IF(AJ119=2,AO119,AN119))&lt;&gt;IF($C119="","",IF(OR(ISNUMBER(SEARCH("full",$C119)),UPPER(TRIM($C119))="FT",UPPER(TRIM($C119))="FTE"),"Full-Time",IF(OR(ISNUMBER(SEARCH("part",$C119)),UPPER(TRIM($C119))="PT",UPPER(TRIM($C119))="PTE"),"Part-Time",IF(OR(ISNUMBER(SEARCH("cas",$C119)),UPPER(TRIM($C119))="CAS"),"Casual","Unknown"))))),"EmploymentType does not match latest start date ("&amp;IF(AJ119&gt;=3,AP119,IF(AJ119=2,AO119,AN119))&amp;"). ","")&amp;IF(AND(AJ119&gt;=1,AK119&lt;&gt;$F119),"Earliest type date should equal StartDate. ","")&amp;IF(AND(AJ119&gt;=2,AK119=AL119),"Two types start on the same date. ","")&amp;IF(AND(OR(ISNUMBER(SEARCH("part",$C119)),UPPER(TRIM($C119))="PT",UPPER(TRIM($C119))="PTE"),$P119=""),"Part-time: enter PT Hrs/Week (blank = 24+). ","")))</f>
        <v/>
      </c>
      <c r="AE119" s="17" t="str">
        <f aca="false">IF(AH119=0,"",O119-MAX(0,BI119-BN119))</f>
        <v/>
      </c>
      <c r="AF119" s="14" t="str">
        <f aca="false">IF(OR(AH119=0,AE119="",N(AE119)=0,BJ119=""),"",EDATE(AI119,BJ119))</f>
        <v/>
      </c>
      <c r="AG119" s="12"/>
      <c r="AH119" s="16" t="n">
        <f aca="false">IF(OR(LEN($A119&amp;$B119)=0,$F119=""),0,1)</f>
        <v>0</v>
      </c>
      <c r="AI119" s="14" t="str">
        <f aca="false">IF(AH119=0,"",IF($J119&lt;&gt;"",$J119,IF(OR(CasualCounts="Yes",COUNT($G119:$I119)=0,COUNT($H119:$I119)=0),$F119,MIN($H119:$I119))))</f>
        <v/>
      </c>
      <c r="AJ119" s="16" t="str">
        <f aca="false">IF(AH119=0,"",COUNT($G119:$I119))</f>
        <v/>
      </c>
      <c r="AK119" s="14" t="str">
        <f aca="false">IF(AH119=0,"",IFERROR(SMALL($G119:$I119,1),""))</f>
        <v/>
      </c>
      <c r="AL119" s="14" t="str">
        <f aca="false">IF(AH119=0,"",IFERROR(SMALL($G119:$I119,2),""))</f>
        <v/>
      </c>
      <c r="AM119" s="14" t="str">
        <f aca="false">IF(AH119=0,"",IFERROR(SMALL($G119:$I119,3),""))</f>
        <v/>
      </c>
      <c r="AN119" s="16" t="str">
        <f aca="false">IF(AH119=0,"",IF(AK119="","",IF(AK119=$H119,"Part-Time",IF(AK119=$I119,"Full-Time","Casual"))))</f>
        <v/>
      </c>
      <c r="AO119" s="16" t="str">
        <f aca="false">IF(AH119=0,"",IF(AL119="","",IF(AL119=$H119,"Part-Time",IF(AL119=$I119,"Full-Time","Casual"))))</f>
        <v/>
      </c>
      <c r="AP119" s="16" t="str">
        <f aca="false">IF(AH119=0,"",IF(AM119="","",IF(AM119=$H119,"Part-Time",IF(AM119=$I119,"Full-Time","Casual"))))</f>
        <v/>
      </c>
      <c r="AQ119" s="16" t="str">
        <f aca="false">IF(AH119=0,"",IF(AJ119=0,IF(OR(ISNUMBER(SEARCH("full",$C119)),UPPER(TRIM($C119))="FT",UPPER(TRIM($C119))="FTE"),"FT",IF(AND(OR(ISNUMBER(SEARCH("part",$C119)),UPPER(TRIM($C119))="PT",UPPER(TRIM($C119))="PTE"),OR($P119="",N($P119)&gt;=PT_MinHours)),"PT","None")),IF(OR(ISNUMBER(SEARCH("full",AN119)),UPPER(TRIM(AN119))="FT",UPPER(TRIM(AN119))="FTE"),"FT",IF(AND(OR(ISNUMBER(SEARCH("part",AN119)),UPPER(TRIM(AN119))="PT",UPPER(TRIM(AN119))="PTE"),OR($P119="",N($P119)&gt;=PT_MinHours)),"PT","None"))))</f>
        <v/>
      </c>
      <c r="AR119" s="16" t="str">
        <f aca="false">IF(AH119=0,"",IF(AJ119&lt;2,"",IF(OR(ISNUMBER(SEARCH("full",AO119)),UPPER(TRIM(AO119))="FT",UPPER(TRIM(AO119))="FTE"),"FT",IF(AND(OR(ISNUMBER(SEARCH("part",AO119)),UPPER(TRIM(AO119))="PT",UPPER(TRIM(AO119))="PTE"),OR($P119="",N($P119)&gt;=PT_MinHours)),"PT","None"))))</f>
        <v/>
      </c>
      <c r="AS119" s="16" t="str">
        <f aca="false">IF(AH119=0,"",IF(AJ119&lt;3,"",IF(OR(ISNUMBER(SEARCH("full",AP119)),UPPER(TRIM(AP119))="FT",UPPER(TRIM(AP119))="FTE"),"FT",IF(AND(OR(ISNUMBER(SEARCH("part",AP119)),UPPER(TRIM(AP119))="PT",UPPER(TRIM(AP119))="PTE"),OR($P119="",N($P119)&gt;=PT_MinHours)),"PT","None"))))</f>
        <v/>
      </c>
      <c r="AT119" s="16" t="str">
        <f aca="false">IF(AH119=0,"",IF(AND(AJ119&gt;=3,AM119&lt;=AsOfDate),AS119,IF(AND(AJ119&gt;=2,AL119&lt;=AsOfDate),AR119,AQ119)))</f>
        <v/>
      </c>
      <c r="AU119" s="16" t="str">
        <f aca="false">IF(AH119=0,"",IF(AsOfDate&lt;AI119,-1,12*(YEAR(AsOfDate)-YEAR(AI119))+MONTH(AsOfDate)-MONTH(AI119)-IF(DAY(AsOfDate)&lt;MIN(DAY(AI119),DAY(EOMONTH(AsOfDate,0))),1,0)))</f>
        <v/>
      </c>
      <c r="AV119" s="16" t="str">
        <f aca="false">IF(AH119=0,"",IF(OR(AJ119&lt;2,AL119&gt;AsOfDate),AU119,IF((AL119-1)&lt;AI119,-1,12*(YEAR((AL119-1))-YEAR(AI119))+MONTH((AL119-1))-MONTH(AI119)-IF(DAY((AL119-1))&lt;MIN(DAY(AI119),DAY(EOMONTH((AL119-1),0))),1,0))))</f>
        <v/>
      </c>
      <c r="AW119" s="16" t="str">
        <f aca="false">IF(AH119=0,"",IF(OR(AJ119&lt;3,AM119&gt;AsOfDate),AU119,IF((AM119-1)&lt;AI119,-1,12*(YEAR((AM119-1))-YEAR(AI119))+MONTH((AM119-1))-MONTH(AI119)-IF(DAY((AM119-1))&lt;MIN(DAY(AI119),DAY(EOMONTH((AM119-1),0))),1,0))))</f>
        <v/>
      </c>
      <c r="AX119" s="16" t="str">
        <f aca="false">IF(AH119=0,"",IF(PFYDate&lt;AI119,-1,12*(YEAR(PFYDate)-YEAR(AI119))+MONTH(PFYDate)-MONTH(AI119)-IF(DAY(PFYDate)&lt;MIN(DAY(AI119),DAY(EOMONTH(PFYDate,0))),1,0)))</f>
        <v/>
      </c>
      <c r="AY119" s="16" t="str">
        <f aca="false">IF(AH119=0,"",IF(OR(AJ119&lt;2,AL119&gt;PFYDate),AX119,IF((AL119-1)&lt;AI119,-1,12*(YEAR((AL119-1))-YEAR(AI119))+MONTH((AL119-1))-MONTH(AI119)-IF(DAY((AL119-1))&lt;MIN(DAY(AI119),DAY(EOMONTH((AL119-1),0))),1,0))))</f>
        <v/>
      </c>
      <c r="AZ119" s="16" t="str">
        <f aca="false">IF(AH119=0,"",IF(OR(AJ119&lt;3,AM119&gt;PFYDate),AX119,IF((AM119-1)&lt;AI119,-1,12*(YEAR((AM119-1))-YEAR(AI119))+MONTH((AM119-1))-MONTH(AI119)-IF(DAY((AM119-1))&lt;MIN(DAY(AI119),DAY(EOMONTH((AM119-1),0))),1,0))))</f>
        <v/>
      </c>
      <c r="BA119" s="16" t="str">
        <f aca="false">IF(AH119=0,"",IF(AQ119="FT",IF(AV119&lt;FT_First,0,IF(AV119&lt;FT_Y5,1+INT((AV119-FT_First)/FT_Int1),FT_PreY5+FT_PerYear*INT((AV119-FT_Y5)/12)+FT_AnnivDays+INT(MOD(AV119-FT_Y5,12)/FT_Int2)-IF(EDATE(AI119,FT_Y5)&lt;PolicyDate,FT_AnnivDays-1,0))),IF(AQ119="PT",IF(AV119&lt;PT_First,0,1+INT((AV119-PT_First)/PT_Int)),0))+IF(AND(AJ119&gt;=2,AL119&lt;=AsOfDate),IF(AR119="FT",IF(AW119&lt;FT_First,0,IF(AW119&lt;FT_Y5,1+INT((AW119-FT_First)/FT_Int1),FT_PreY5+FT_PerYear*INT((AW119-FT_Y5)/12)+FT_AnnivDays+INT(MOD(AW119-FT_Y5,12)/FT_Int2)-IF(EDATE(AI119,FT_Y5)&lt;PolicyDate,FT_AnnivDays-1,0))),IF(AR119="PT",IF(AW119&lt;PT_First,0,1+INT((AW119-PT_First)/PT_Int)),0))-IF(AR119="FT",IF(AV119&lt;FT_First,0,IF(AV119&lt;FT_Y5,1+INT((AV119-FT_First)/FT_Int1),FT_PreY5+FT_PerYear*INT((AV119-FT_Y5)/12)+FT_AnnivDays+INT(MOD(AV119-FT_Y5,12)/FT_Int2)-IF(EDATE(AI119,FT_Y5)&lt;PolicyDate,FT_AnnivDays-1,0))),IF(AR119="PT",IF(AV119&lt;PT_First,0,1+INT((AV119-PT_First)/PT_Int)),0)),0)+IF(AND(AJ119&gt;=3,AM119&lt;=AsOfDate),IF(AS119="FT",IF(AU119&lt;FT_First,0,IF(AU119&lt;FT_Y5,1+INT((AU119-FT_First)/FT_Int1),FT_PreY5+FT_PerYear*INT((AU119-FT_Y5)/12)+FT_AnnivDays+INT(MOD(AU119-FT_Y5,12)/FT_Int2)-IF(EDATE(AI119,FT_Y5)&lt;PolicyDate,FT_AnnivDays-1,0))),IF(AS119="PT",IF(AU119&lt;PT_First,0,1+INT((AU119-PT_First)/PT_Int)),0))-IF(AS119="FT",IF(AW119&lt;FT_First,0,IF(AW119&lt;FT_Y5,1+INT((AW119-FT_First)/FT_Int1),FT_PreY5+FT_PerYear*INT((AW119-FT_Y5)/12)+FT_AnnivDays+INT(MOD(AW119-FT_Y5,12)/FT_Int2)-IF(EDATE(AI119,FT_Y5)&lt;PolicyDate,FT_AnnivDays-1,0))),IF(AS119="PT",IF(AW119&lt;PT_First,0,1+INT((AW119-PT_First)/PT_Int)),0)),0))</f>
        <v/>
      </c>
      <c r="BB119" s="16" t="str">
        <f aca="false">IF(AH119=0,"",IF(AQ119="FT",IF(AY119&lt;FT_First,0,IF(AY119&lt;FT_Y5,1+INT((AY119-FT_First)/FT_Int1),FT_PreY5+FT_PerYear*INT((AY119-FT_Y5)/12)+FT_AnnivDays+INT(MOD(AY119-FT_Y5,12)/FT_Int2)-IF(EDATE(AI119,FT_Y5)&lt;PolicyDate,FT_AnnivDays-1,0))),IF(AQ119="PT",IF(AY119&lt;PT_First,0,1+INT((AY119-PT_First)/PT_Int)),0))+IF(AND(AJ119&gt;=2,AL119&lt;=PFYDate),IF(AR119="FT",IF(AZ119&lt;FT_First,0,IF(AZ119&lt;FT_Y5,1+INT((AZ119-FT_First)/FT_Int1),FT_PreY5+FT_PerYear*INT((AZ119-FT_Y5)/12)+FT_AnnivDays+INT(MOD(AZ119-FT_Y5,12)/FT_Int2)-IF(EDATE(AI119,FT_Y5)&lt;PolicyDate,FT_AnnivDays-1,0))),IF(AR119="PT",IF(AZ119&lt;PT_First,0,1+INT((AZ119-PT_First)/PT_Int)),0))-IF(AR119="FT",IF(AY119&lt;FT_First,0,IF(AY119&lt;FT_Y5,1+INT((AY119-FT_First)/FT_Int1),FT_PreY5+FT_PerYear*INT((AY119-FT_Y5)/12)+FT_AnnivDays+INT(MOD(AY119-FT_Y5,12)/FT_Int2)-IF(EDATE(AI119,FT_Y5)&lt;PolicyDate,FT_AnnivDays-1,0))),IF(AR119="PT",IF(AY119&lt;PT_First,0,1+INT((AY119-PT_First)/PT_Int)),0)),0)+IF(AND(AJ119&gt;=3,AM119&lt;=PFYDate),IF(AS119="FT",IF(AX119&lt;FT_First,0,IF(AX119&lt;FT_Y5,1+INT((AX119-FT_First)/FT_Int1),FT_PreY5+FT_PerYear*INT((AX119-FT_Y5)/12)+FT_AnnivDays+INT(MOD(AX119-FT_Y5,12)/FT_Int2)-IF(EDATE(AI119,FT_Y5)&lt;PolicyDate,FT_AnnivDays-1,0))),IF(AS119="PT",IF(AX119&lt;PT_First,0,1+INT((AX119-PT_First)/PT_Int)),0))-IF(AS119="FT",IF(AZ119&lt;FT_First,0,IF(AZ119&lt;FT_Y5,1+INT((AZ119-FT_First)/FT_Int1),FT_PreY5+FT_PerYear*INT((AZ119-FT_Y5)/12)+FT_AnnivDays+INT(MOD(AZ119-FT_Y5,12)/FT_Int2)-IF(EDATE(AI119,FT_Y5)&lt;PolicyDate,FT_AnnivDays-1,0))),IF(AS119="PT",IF(AZ119&lt;PT_First,0,1+INT((AZ119-PT_First)/PT_Int)),0)),0))</f>
        <v/>
      </c>
      <c r="BC119" s="16" t="str">
        <f aca="false">IF(AH119=0,"",IF(AT119="FT",IF(AU119&lt;FT_First,FT_First,IF(AU119&lt;FT_Y5,MIN(FT_Y5,FT_First+FT_Int1*(INT((AU119-FT_First)/FT_Int1)+1)),FT_Y5+12*INT((AU119-FT_Y5)/12)+FT_Int2*(INT(MOD(AU119-FT_Y5,12)/FT_Int2)+1))),IF(AT119="PT",IF(AU119&lt;PT_First,PT_First,PT_First+PT_Int*(INT((AU119-PT_First)/PT_Int)+1)),"")))</f>
        <v/>
      </c>
      <c r="BD119" s="16" t="str">
        <f aca="false">IF(AH119=0,"",IF(NOT(LH_Ready),0,COUNTIFS(INDEX(LH_Data,0,LH_ColFirst),$A119,INDEX(LH_Data,0,LH_ColSur),$B119,INDEX(LH_Data,0,LH_ColCat),BonusCat)))</f>
        <v/>
      </c>
      <c r="BE119" s="16" t="str">
        <f aca="false">IF(AH119=0,"",IF(OR(NOT(LH_Ready),BD119=0),0,SUMPRODUCT(MAX((INDEX(LH_Data,0,LH_ColFirst)=$A119)*(INDEX(LH_Data,0,LH_ColSur)=$B119)*(INDEX(LH_Data,0,LH_ColCat)=BonusCat)*ROW(LH_Data)))))</f>
        <v/>
      </c>
      <c r="BF119" s="16" t="str">
        <f aca="false">IF(AH119=0,"",IF(EOMONTH(AsOfDate,-1)&lt;AI119,-1,12*(YEAR(EOMONTH(AsOfDate,-1))-YEAR(AI119))+MONTH(EOMONTH(AsOfDate,-1))-MONTH(AI119)-IF(DAY(EOMONTH(AsOfDate,-1))&lt;MIN(DAY(AI119),DAY(EOMONTH(EOMONTH(AsOfDate,-1),0))),1,0)))</f>
        <v/>
      </c>
      <c r="BG119" s="16" t="str">
        <f aca="false">IF(AH119=0,"",IF(OR(AJ119&lt;2,AL119&gt;EOMONTH(AsOfDate,-1)),BF119,IF((AL119-1)&lt;AI119,-1,12*(YEAR((AL119-1))-YEAR(AI119))+MONTH((AL119-1))-MONTH(AI119)-IF(DAY((AL119-1))&lt;MIN(DAY(AI119),DAY(EOMONTH((AL119-1),0))),1,0))))</f>
        <v/>
      </c>
      <c r="BH119" s="16" t="str">
        <f aca="false">IF(AH119=0,"",IF(OR(AJ119&lt;3,AM119&gt;EOMONTH(AsOfDate,-1)),BF119,IF((AM119-1)&lt;AI119,-1,12*(YEAR((AM119-1))-YEAR(AI119))+MONTH((AM119-1))-MONTH(AI119)-IF(DAY((AM119-1))&lt;MIN(DAY(AI119),DAY(EOMONTH((AM119-1),0))),1,0))))</f>
        <v/>
      </c>
      <c r="BI119" s="16" t="str">
        <f aca="false">IF(AH119=0,"",IF(AQ119="FT",IF(BG119&lt;FT_First,0,IF(BG119&lt;FT_Y5,1+INT((BG119-FT_First)/FT_Int1),FT_PreY5+FT_PerYear*INT((BG119-FT_Y5)/12)+FT_AnnivDays+INT(MOD(BG119-FT_Y5,12)/FT_Int2)-IF(EDATE(AI119,FT_Y5)&lt;PolicyDate,FT_AnnivDays-1,0))),IF(AQ119="PT",IF(BG119&lt;PT_First,0,1+INT((BG119-PT_First)/PT_Int)),0))+IF(AND(AJ119&gt;=2,AL119&lt;=EOMONTH(AsOfDate,-1)),IF(AR119="FT",IF(BH119&lt;FT_First,0,IF(BH119&lt;FT_Y5,1+INT((BH119-FT_First)/FT_Int1),FT_PreY5+FT_PerYear*INT((BH119-FT_Y5)/12)+FT_AnnivDays+INT(MOD(BH119-FT_Y5,12)/FT_Int2)-IF(EDATE(AI119,FT_Y5)&lt;PolicyDate,FT_AnnivDays-1,0))),IF(AR119="PT",IF(BH119&lt;PT_First,0,1+INT((BH119-PT_First)/PT_Int)),0))-IF(AR119="FT",IF(BG119&lt;FT_First,0,IF(BG119&lt;FT_Y5,1+INT((BG119-FT_First)/FT_Int1),FT_PreY5+FT_PerYear*INT((BG119-FT_Y5)/12)+FT_AnnivDays+INT(MOD(BG119-FT_Y5,12)/FT_Int2)-IF(EDATE(AI119,FT_Y5)&lt;PolicyDate,FT_AnnivDays-1,0))),IF(AR119="PT",IF(BG119&lt;PT_First,0,1+INT((BG119-PT_First)/PT_Int)),0)),0)+IF(AND(AJ119&gt;=3,AM119&lt;=EOMONTH(AsOfDate,-1)),IF(AS119="FT",IF(BF119&lt;FT_First,0,IF(BF119&lt;FT_Y5,1+INT((BF119-FT_First)/FT_Int1),FT_PreY5+FT_PerYear*INT((BF119-FT_Y5)/12)+FT_AnnivDays+INT(MOD(BF119-FT_Y5,12)/FT_Int2)-IF(EDATE(AI119,FT_Y5)&lt;PolicyDate,FT_AnnivDays-1,0))),IF(AS119="PT",IF(BF119&lt;PT_First,0,1+INT((BF119-PT_First)/PT_Int)),0))-IF(AS119="FT",IF(BH119&lt;FT_First,0,IF(BH119&lt;FT_Y5,1+INT((BH119-FT_First)/FT_Int1),FT_PreY5+FT_PerYear*INT((BH119-FT_Y5)/12)+FT_AnnivDays+INT(MOD(BH119-FT_Y5,12)/FT_Int2)-IF(EDATE(AI119,FT_Y5)&lt;PolicyDate,FT_AnnivDays-1,0))),IF(AS119="PT",IF(BH119&lt;PT_First,0,1+INT((BH119-PT_First)/PT_Int)),0)),0))</f>
        <v/>
      </c>
      <c r="BJ119" s="16" t="str">
        <f aca="false">IF(AH119=0,"",IF(AT119="FT",IF(AU119&lt;FT_First,"",IF(AU119&lt;FT_Y5,FT_First+FT_Int1*INT((AU119-FT_First)/FT_Int1),FT_Y5+FT_Int2*INT((AU119-FT_Y5)/FT_Int2))),IF(AT119="PT",IF(AU119&lt;PT_First,"",PT_First+PT_Int*INT((AU119-PT_First)/PT_Int)),"")))</f>
        <v/>
      </c>
      <c r="BK119" s="16" t="str">
        <f aca="false">IF(AH119=0,"",IF((SchemeStart-1)&lt;AI119,-1,12*(YEAR((SchemeStart-1))-YEAR(AI119))+MONTH((SchemeStart-1))-MONTH(AI119)-IF(DAY((SchemeStart-1))&lt;MIN(DAY(AI119),DAY(EOMONTH((SchemeStart-1),0))),1,0)))</f>
        <v/>
      </c>
      <c r="BL119" s="16" t="str">
        <f aca="false">IF(AH119=0,"",IF(OR(AJ119&lt;2,AL119&gt;(SchemeStart-1)),BK119,IF((AL119-1)&lt;AI119,-1,12*(YEAR((AL119-1))-YEAR(AI119))+MONTH((AL119-1))-MONTH(AI119)-IF(DAY((AL119-1))&lt;MIN(DAY(AI119),DAY(EOMONTH((AL119-1),0))),1,0))))</f>
        <v/>
      </c>
      <c r="BM119" s="16" t="str">
        <f aca="false">IF(AH119=0,"",IF(OR(AJ119&lt;3,AM119&gt;(SchemeStart-1)),BK119,IF((AM119-1)&lt;AI119,-1,12*(YEAR((AM119-1))-YEAR(AI119))+MONTH((AM119-1))-MONTH(AI119)-IF(DAY((AM119-1))&lt;MIN(DAY(AI119),DAY(EOMONTH((AM119-1),0))),1,0))))</f>
        <v/>
      </c>
      <c r="BN119" s="16" t="str">
        <f aca="false">IF(AH119=0,"",IF(AQ119="FT",IF(BL119&lt;FT_First,0,IF(BL119&lt;FT_Y5,1+INT((BL119-FT_First)/FT_Int1),FT_PreY5+FT_PerYear*INT((BL119-FT_Y5)/12)+FT_AnnivDays+INT(MOD(BL119-FT_Y5,12)/FT_Int2)-IF(EDATE(AI119,FT_Y5)&lt;PolicyDate,FT_AnnivDays-1,0))),IF(AQ119="PT",IF(BL119&lt;PT_First,0,1+INT((BL119-PT_First)/PT_Int)),0))+IF(AND(AJ119&gt;=2,AL119&lt;=(SchemeStart-1)),IF(AR119="FT",IF(BM119&lt;FT_First,0,IF(BM119&lt;FT_Y5,1+INT((BM119-FT_First)/FT_Int1),FT_PreY5+FT_PerYear*INT((BM119-FT_Y5)/12)+FT_AnnivDays+INT(MOD(BM119-FT_Y5,12)/FT_Int2)-IF(EDATE(AI119,FT_Y5)&lt;PolicyDate,FT_AnnivDays-1,0))),IF(AR119="PT",IF(BM119&lt;PT_First,0,1+INT((BM119-PT_First)/PT_Int)),0))-IF(AR119="FT",IF(BL119&lt;FT_First,0,IF(BL119&lt;FT_Y5,1+INT((BL119-FT_First)/FT_Int1),FT_PreY5+FT_PerYear*INT((BL119-FT_Y5)/12)+FT_AnnivDays+INT(MOD(BL119-FT_Y5,12)/FT_Int2)-IF(EDATE(AI119,FT_Y5)&lt;PolicyDate,FT_AnnivDays-1,0))),IF(AR119="PT",IF(BL119&lt;PT_First,0,1+INT((BL119-PT_First)/PT_Int)),0)),0)+IF(AND(AJ119&gt;=3,AM119&lt;=(SchemeStart-1)),IF(AS119="FT",IF(BK119&lt;FT_First,0,IF(BK119&lt;FT_Y5,1+INT((BK119-FT_First)/FT_Int1),FT_PreY5+FT_PerYear*INT((BK119-FT_Y5)/12)+FT_AnnivDays+INT(MOD(BK119-FT_Y5,12)/FT_Int2)-IF(EDATE(AI119,FT_Y5)&lt;PolicyDate,FT_AnnivDays-1,0))),IF(AS119="PT",IF(BK119&lt;PT_First,0,1+INT((BK119-PT_First)/PT_Int)),0))-IF(AS119="FT",IF(BM119&lt;FT_First,0,IF(BM119&lt;FT_Y5,1+INT((BM119-FT_First)/FT_Int1),FT_PreY5+FT_PerYear*INT((BM119-FT_Y5)/12)+FT_AnnivDays+INT(MOD(BM119-FT_Y5,12)/FT_Int2)-IF(EDATE(AI119,FT_Y5)&lt;PolicyDate,FT_AnnivDays-1,0))),IF(AS119="PT",IF(BM119&lt;PT_First,0,1+INT((BM119-PT_First)/PT_Int)),0)),0))</f>
        <v/>
      </c>
      <c r="BO119" s="0" t="str">
        <f aca="false">IF(LEN($A119&amp;$B119)=0,"",$A119&amp;" "&amp;$B119)</f>
        <v/>
      </c>
    </row>
    <row r="120" customFormat="false" ht="15" hidden="false" customHeight="false" outlineLevel="0" collapsed="false">
      <c r="A120" s="12"/>
      <c r="B120" s="12"/>
      <c r="C120" s="12"/>
      <c r="D120" s="13"/>
      <c r="E120" s="14" t="str">
        <f aca="false">IF(OR(AH120=0,$D120=""),"",DATE(YEAR(AsOfDate)+IF(DATE(YEAR(AsOfDate),MONTH($D120),DAY($D120))&lt;=AsOfDate,1,0),MONTH($D120),DAY($D120)))</f>
        <v/>
      </c>
      <c r="F120" s="13"/>
      <c r="G120" s="13"/>
      <c r="H120" s="13"/>
      <c r="I120" s="13"/>
      <c r="J120" s="13"/>
      <c r="K120" s="14" t="str">
        <f aca="false">IF(AH120=0,"",DATE(YEAR(AsOfDate)+IF(DATE(YEAR(AsOfDate),MONTH(AI120),DAY(AI120))&lt;=AsOfDate,1,0),MONTH(AI120),DAY(AI120)))</f>
        <v/>
      </c>
      <c r="L120" s="15" t="str">
        <f aca="false">IF(AH120=0,"",ROUND((AsOfDate-AI120)/365.25,1))</f>
        <v/>
      </c>
      <c r="M120" s="16" t="str">
        <f aca="false">IF(AH120=0,"",IF(AsOfDate&lt;AI120,"-",DATEDIF(AI120,AsOfDate,"y")&amp;"y "&amp;DATEDIF(AI120,AsOfDate,"ym")&amp;"m "&amp;DATEDIF(AI120,AsOfDate,"md")&amp;"d"))</f>
        <v/>
      </c>
      <c r="N120" s="17" t="str">
        <f aca="false">IF(AH120=0,"",O120*HoursPerDay)</f>
        <v/>
      </c>
      <c r="O120" s="17" t="str">
        <f aca="false">IF(AH120=0,"",MAX(0,BA120-BN120))</f>
        <v/>
      </c>
      <c r="P120" s="18"/>
      <c r="Q120" s="16" t="str">
        <f aca="false">IF(AH120=0,"",IF(AJ120&lt;2,"",AN120&amp;" to "&amp;AO120&amp;" on "&amp;TEXT(AL120,"dd/mm/yyyy")&amp;IF(AL120&gt;AsOfDate," (future)",IF(AQ120=AR120,"",IF(AR120="None"," - STOPPED accruing",IF(AQ120="None"," - commencement for Bonus Leave"," - pathway changed"))))&amp;IF(AJ120&lt;3,"","; "&amp;AO120&amp;" to "&amp;AP120&amp;" on "&amp;TEXT(AM120,"dd/mm/yyyy")&amp;IF(AM120&gt;AsOfDate," (future)",IF(AR120=AS120,"",IF(AS120="None"," - STOPPED accruing",IF(AR120="None"," - commencement for Bonus Leave"," - pathway changed")))))))</f>
        <v/>
      </c>
      <c r="R120" s="16" t="str">
        <f aca="false">IF(AH120=0,"",IF(AT120="None",IF(O120&gt;0,"No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IF(AH120=0,"",IF(AT120="None","",EDATE(AI120,BC120)))</f>
        <v/>
      </c>
      <c r="T120" s="17" t="str">
        <f aca="false">IF(AH120=0,"",IF(NOT(LH_Ready),"",IF(AI120&gt;PFYDate,0,IF(LH_ColPeriod=0,W120-U120+V120,SUMIFS(INDEX(LH_Data,0,LH_ColAcc),INDEX(LH_Data,0,LH_ColFirst),$A120,INDEX(LH_Data,0,LH_ColSur),$B120,INDEX(LH_Data,0,LH_ColCat),BonusCat,INDEX(LH_Data,0,LH_ColPeriod),LH_OpenLabel)*UnitFactor))))</f>
        <v/>
      </c>
      <c r="U120" s="17" t="str">
        <f aca="false">IF(AH120=0,"",IF(NOT(LH_Ready),"",SUMIFS(INDEX(LH_Data,0,LH_ColAcc),INDEX(LH_Data,0,LH_ColFirst),$A120,INDEX(LH_Data,0,LH_ColSur),$B120,INDEX(LH_Data,0,LH_ColCat),BonusCat,INDEX(LH_Data,0,LH_ColStart),"&gt;="&amp;AI120)*UnitFactor))</f>
        <v/>
      </c>
      <c r="V120" s="17" t="str">
        <f aca="false">IF(AH120=0,"",IF(NOT(LH_Ready),"",SUMIFS(INDEX(LH_Data,0,LH_ColTaken),INDEX(LH_Data,0,LH_ColFirst),$A120,INDEX(LH_Data,0,LH_ColSur),$B120,INDEX(LH_Data,0,LH_ColCat),BonusCat,INDEX(LH_Data,0,LH_ColStart),"&gt;="&amp;AI120)*UnitFactor))</f>
        <v/>
      </c>
      <c r="W120" s="17" t="str">
        <f aca="false">IF(AH120=0,"",IF(NOT(LH_Ready),"",IF(BE120=0,0,INDEX(INDEX(LH_Data,0,LH_ColClose),BE120-1)*UnitFactor)))</f>
        <v/>
      </c>
      <c r="X120" s="17" t="str">
        <f aca="false">IF(AH120=0,"",(MAX(0,BA120-BN120)-MAX(0,BB120-BN120))*HoursPerDay)</f>
        <v/>
      </c>
      <c r="Y120" s="17" t="str">
        <f aca="false">IF(AH120=0,"",IF(NOT(LH_Ready),"",IF(BD120=0,N120,IF(PFYDate&lt;$F120,N120-N(T120)-N(U120),X120-N(U120)))))</f>
        <v/>
      </c>
      <c r="Z120" s="16" t="str">
        <f aca="false">IF(OR(AH120=0,Y120=""),"",IF(Y120&gt;0,"Yes","No"))</f>
        <v/>
      </c>
      <c r="AA120" s="16" t="str">
        <f aca="false">IF(AH120=0,IF(LEN($A120&amp;$B120)=0,"","FIX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month")&amp;IF(BD120=0,";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EH)",""),IF(AT120="None",R120,"Not yet - first day on "&amp;TEXT(S120,"dd/mm/yyyy")))))))))</f>
        <v/>
      </c>
      <c r="AB120" s="17" t="str">
        <f aca="false">IF(OR(AH120=0,T120=""),"",MAX(0,BB120-BN120)*HoursPerDay-T120)</f>
        <v/>
      </c>
      <c r="AC120" s="16" t="str">
        <f aca="false">IF(AH120=0,"",BD120)</f>
        <v/>
      </c>
      <c r="AD120" s="16" t="str">
        <f aca="false">IF(AH120=0,"",TRIM(IF(OR(ISTEXT($F120),ISTEXT($H120),ISTEXT($I120),ISTEXT($G120),ISTEXT($J120),ISTEXT($D120)),"A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J120&gt;=1,IF(AJ120&gt;=3,AP120,IF(AJ120=2,AO120,AN120))&lt;&gt;IF($C120="","",IF(OR(ISNUMBER(SEARCH("full",$C120)),UPPER(TRIM($C120))="FT",UPPER(TRIM($C120))="FTE"),"Full-Time",IF(OR(ISNUMBER(SEARCH("part",$C120)),UPPER(TRIM($C120))="PT",UPPER(TRIM($C120))="PTE"),"Part-Time",IF(OR(ISNUMBER(SEARCH("cas",$C120)),UPPER(TRIM($C120))="CAS"),"Casual","Unknown"))))),"EmploymentType does not match latest start date ("&amp;IF(AJ120&gt;=3,AP120,IF(AJ120=2,AO120,AN120))&amp;"). ","")&amp;IF(AND(AJ120&gt;=1,AK120&lt;&gt;$F120),"Earliest type date should equal StartDate. ","")&amp;IF(AND(AJ120&gt;=2,AK120=AL120),"Two types start on the same date. ","")&amp;IF(AND(OR(ISNUMBER(SEARCH("part",$C120)),UPPER(TRIM($C120))="PT",UPPER(TRIM($C120))="PTE"),$P120=""),"Part-time: enter PT Hrs/Week (blank = 24+). ","")))</f>
        <v/>
      </c>
      <c r="AE120" s="17" t="str">
        <f aca="false">IF(AH120=0,"",O120-MAX(0,BI120-BN120))</f>
        <v/>
      </c>
      <c r="AF120" s="14" t="str">
        <f aca="false">IF(OR(AH120=0,AE120="",N(AE120)=0,BJ120=""),"",EDATE(AI120,BJ120))</f>
        <v/>
      </c>
      <c r="AG120" s="12"/>
      <c r="AH120" s="16" t="n">
        <f aca="false">IF(OR(LEN($A120&amp;$B120)=0,$F120=""),0,1)</f>
        <v>0</v>
      </c>
      <c r="AI120" s="14" t="str">
        <f aca="false">IF(AH120=0,"",IF($J120&lt;&gt;"",$J120,IF(OR(CasualCounts="Yes",COUNT($G120:$I120)=0,COUNT($H120:$I120)=0),$F120,MIN($H120:$I120))))</f>
        <v/>
      </c>
      <c r="AJ120" s="16" t="str">
        <f aca="false">IF(AH120=0,"",COUNT($G120:$I120))</f>
        <v/>
      </c>
      <c r="AK120" s="14" t="str">
        <f aca="false">IF(AH120=0,"",IFERROR(SMALL($G120:$I120,1),""))</f>
        <v/>
      </c>
      <c r="AL120" s="14" t="str">
        <f aca="false">IF(AH120=0,"",IFERROR(SMALL($G120:$I120,2),""))</f>
        <v/>
      </c>
      <c r="AM120" s="14" t="str">
        <f aca="false">IF(AH120=0,"",IFERROR(SMALL($G120:$I120,3),""))</f>
        <v/>
      </c>
      <c r="AN120" s="16" t="str">
        <f aca="false">IF(AH120=0,"",IF(AK120="","",IF(AK120=$H120,"Part-Time",IF(AK120=$I120,"Full-Time","Casual"))))</f>
        <v/>
      </c>
      <c r="AO120" s="16" t="str">
        <f aca="false">IF(AH120=0,"",IF(AL120="","",IF(AL120=$H120,"Part-Time",IF(AL120=$I120,"Full-Time","Casual"))))</f>
        <v/>
      </c>
      <c r="AP120" s="16" t="str">
        <f aca="false">IF(AH120=0,"",IF(AM120="","",IF(AM120=$H120,"Part-Time",IF(AM120=$I120,"Full-Time","Casual"))))</f>
        <v/>
      </c>
      <c r="AQ120" s="16" t="str">
        <f aca="false">IF(AH120=0,"",IF(AJ120=0,IF(OR(ISNUMBER(SEARCH("full",$C120)),UPPER(TRIM($C120))="FT",UPPER(TRIM($C120))="FTE"),"FT",IF(AND(OR(ISNUMBER(SEARCH("part",$C120)),UPPER(TRIM($C120))="PT",UPPER(TRIM($C120))="PTE"),OR($P120="",N($P120)&gt;=PT_MinHours)),"PT","None")),IF(OR(ISNUMBER(SEARCH("full",AN120)),UPPER(TRIM(AN120))="FT",UPPER(TRIM(AN120))="FTE"),"FT",IF(AND(OR(ISNUMBER(SEARCH("part",AN120)),UPPER(TRIM(AN120))="PT",UPPER(TRIM(AN120))="PTE"),OR($P120="",N($P120)&gt;=PT_MinHours)),"PT","None"))))</f>
        <v/>
      </c>
      <c r="AR120" s="16" t="str">
        <f aca="false">IF(AH120=0,"",IF(AJ120&lt;2,"",IF(OR(ISNUMBER(SEARCH("full",AO120)),UPPER(TRIM(AO120))="FT",UPPER(TRIM(AO120))="FTE"),"FT",IF(AND(OR(ISNUMBER(SEARCH("part",AO120)),UPPER(TRIM(AO120))="PT",UPPER(TRIM(AO120))="PTE"),OR($P120="",N($P120)&gt;=PT_MinHours)),"PT","None"))))</f>
        <v/>
      </c>
      <c r="AS120" s="16" t="str">
        <f aca="false">IF(AH120=0,"",IF(AJ120&lt;3,"",IF(OR(ISNUMBER(SEARCH("full",AP120)),UPPER(TRIM(AP120))="FT",UPPER(TRIM(AP120))="FTE"),"FT",IF(AND(OR(ISNUMBER(SEARCH("part",AP120)),UPPER(TRIM(AP120))="PT",UPPER(TRIM(AP120))="PTE"),OR($P120="",N($P120)&gt;=PT_MinHours)),"PT","None"))))</f>
        <v/>
      </c>
      <c r="AT120" s="16" t="str">
        <f aca="false">IF(AH120=0,"",IF(AND(AJ120&gt;=3,AM120&lt;=AsOfDate),AS120,IF(AND(AJ120&gt;=2,AL120&lt;=AsOfDate),AR120,AQ120)))</f>
        <v/>
      </c>
      <c r="AU120" s="16" t="str">
        <f aca="false">IF(AH120=0,"",IF(AsOfDate&lt;AI120,-1,12*(YEAR(AsOfDate)-YEAR(AI120))+MONTH(AsOfDate)-MONTH(AI120)-IF(DAY(AsOfDate)&lt;MIN(DAY(AI120),DAY(EOMONTH(AsOfDate,0))),1,0)))</f>
        <v/>
      </c>
      <c r="AV120" s="16" t="str">
        <f aca="false">IF(AH120=0,"",IF(OR(AJ120&lt;2,AL120&gt;AsOfDate),AU120,IF((AL120-1)&lt;AI120,-1,12*(YEAR((AL120-1))-YEAR(AI120))+MONTH((AL120-1))-MONTH(AI120)-IF(DAY((AL120-1))&lt;MIN(DAY(AI120),DAY(EOMONTH((AL120-1),0))),1,0))))</f>
        <v/>
      </c>
      <c r="AW120" s="16" t="str">
        <f aca="false">IF(AH120=0,"",IF(OR(AJ120&lt;3,AM120&gt;AsOfDate),AU120,IF((AM120-1)&lt;AI120,-1,12*(YEAR((AM120-1))-YEAR(AI120))+MONTH((AM120-1))-MONTH(AI120)-IF(DAY((AM120-1))&lt;MIN(DAY(AI120),DAY(EOMONTH((AM120-1),0))),1,0))))</f>
        <v/>
      </c>
      <c r="AX120" s="16" t="str">
        <f aca="false">IF(AH120=0,"",IF(PFYDate&lt;AI120,-1,12*(YEAR(PFYDate)-YEAR(AI120))+MONTH(PFYDate)-MONTH(AI120)-IF(DAY(PFYDate)&lt;MIN(DAY(AI120),DAY(EOMONTH(PFYDate,0))),1,0)))</f>
        <v/>
      </c>
      <c r="AY120" s="16" t="str">
        <f aca="false">IF(AH120=0,"",IF(OR(AJ120&lt;2,AL120&gt;PFYDate),AX120,IF((AL120-1)&lt;AI120,-1,12*(YEAR((AL120-1))-YEAR(AI120))+MONTH((AL120-1))-MONTH(AI120)-IF(DAY((AL120-1))&lt;MIN(DAY(AI120),DAY(EOMONTH((AL120-1),0))),1,0))))</f>
        <v/>
      </c>
      <c r="AZ120" s="16" t="str">
        <f aca="false">IF(AH120=0,"",IF(OR(AJ120&lt;3,AM120&gt;PFYDate),AX120,IF((AM120-1)&lt;AI120,-1,12*(YEAR((AM120-1))-YEAR(AI120))+MONTH((AM120-1))-MONTH(AI120)-IF(DAY((AM120-1))&lt;MIN(DAY(AI120),DAY(EOMONTH((AM120-1),0))),1,0))))</f>
        <v/>
      </c>
      <c r="BA120" s="16" t="str">
        <f aca="false">IF(AH120=0,"",IF(AQ120="FT",IF(AV120&lt;FT_First,0,IF(AV120&lt;FT_Y5,1+INT((AV120-FT_First)/FT_Int1),FT_PreY5+FT_PerYear*INT((AV120-FT_Y5)/12)+FT_AnnivDays+INT(MOD(AV120-FT_Y5,12)/FT_Int2)-IF(EDATE(AI120,FT_Y5)&lt;PolicyDate,FT_AnnivDays-1,0))),IF(AQ120="PT",IF(AV120&lt;PT_First,0,1+INT((AV120-PT_First)/PT_Int)),0))+IF(AND(AJ120&gt;=2,AL120&lt;=AsOfDate),IF(AR120="FT",IF(AW120&lt;FT_First,0,IF(AW120&lt;FT_Y5,1+INT((AW120-FT_First)/FT_Int1),FT_PreY5+FT_PerYear*INT((AW120-FT_Y5)/12)+FT_AnnivDays+INT(MOD(AW120-FT_Y5,12)/FT_Int2)-IF(EDATE(AI120,FT_Y5)&lt;PolicyDate,FT_AnnivDays-1,0))),IF(AR120="PT",IF(AW120&lt;PT_First,0,1+INT((AW120-PT_First)/PT_Int)),0))-IF(AR120="FT",IF(AV120&lt;FT_First,0,IF(AV120&lt;FT_Y5,1+INT((AV120-FT_First)/FT_Int1),FT_PreY5+FT_PerYear*INT((AV120-FT_Y5)/12)+FT_AnnivDays+INT(MOD(AV120-FT_Y5,12)/FT_Int2)-IF(EDATE(AI120,FT_Y5)&lt;PolicyDate,FT_AnnivDays-1,0))),IF(AR120="PT",IF(AV120&lt;PT_First,0,1+INT((AV120-PT_First)/PT_Int)),0)),0)+IF(AND(AJ120&gt;=3,AM120&lt;=AsOfDate),IF(AS120="FT",IF(AU120&lt;FT_First,0,IF(AU120&lt;FT_Y5,1+INT((AU120-FT_First)/FT_Int1),FT_PreY5+FT_PerYear*INT((AU120-FT_Y5)/12)+FT_AnnivDays+INT(MOD(AU120-FT_Y5,12)/FT_Int2)-IF(EDATE(AI120,FT_Y5)&lt;PolicyDate,FT_AnnivDays-1,0))),IF(AS120="PT",IF(AU120&lt;PT_First,0,1+INT((AU120-PT_First)/PT_Int)),0))-IF(AS120="FT",IF(AW120&lt;FT_First,0,IF(AW120&lt;FT_Y5,1+INT((AW120-FT_First)/FT_Int1),FT_PreY5+FT_PerYear*INT((AW120-FT_Y5)/12)+FT_AnnivDays+INT(MOD(AW120-FT_Y5,12)/FT_Int2)-IF(EDATE(AI120,FT_Y5)&lt;PolicyDate,FT_AnnivDays-1,0))),IF(AS120="PT",IF(AW120&lt;PT_First,0,1+INT((AW120-PT_First)/PT_Int)),0)),0))</f>
        <v/>
      </c>
      <c r="BB120" s="16" t="str">
        <f aca="false">IF(AH120=0,"",IF(AQ120="FT",IF(AY120&lt;FT_First,0,IF(AY120&lt;FT_Y5,1+INT((AY120-FT_First)/FT_Int1),FT_PreY5+FT_PerYear*INT((AY120-FT_Y5)/12)+FT_AnnivDays+INT(MOD(AY120-FT_Y5,12)/FT_Int2)-IF(EDATE(AI120,FT_Y5)&lt;PolicyDate,FT_AnnivDays-1,0))),IF(AQ120="PT",IF(AY120&lt;PT_First,0,1+INT((AY120-PT_First)/PT_Int)),0))+IF(AND(AJ120&gt;=2,AL120&lt;=PFYDate),IF(AR120="FT",IF(AZ120&lt;FT_First,0,IF(AZ120&lt;FT_Y5,1+INT((AZ120-FT_First)/FT_Int1),FT_PreY5+FT_PerYear*INT((AZ120-FT_Y5)/12)+FT_AnnivDays+INT(MOD(AZ120-FT_Y5,12)/FT_Int2)-IF(EDATE(AI120,FT_Y5)&lt;PolicyDate,FT_AnnivDays-1,0))),IF(AR120="PT",IF(AZ120&lt;PT_First,0,1+INT((AZ120-PT_First)/PT_Int)),0))-IF(AR120="FT",IF(AY120&lt;FT_First,0,IF(AY120&lt;FT_Y5,1+INT((AY120-FT_First)/FT_Int1),FT_PreY5+FT_PerYear*INT((AY120-FT_Y5)/12)+FT_AnnivDays+INT(MOD(AY120-FT_Y5,12)/FT_Int2)-IF(EDATE(AI120,FT_Y5)&lt;PolicyDate,FT_AnnivDays-1,0))),IF(AR120="PT",IF(AY120&lt;PT_First,0,1+INT((AY120-PT_First)/PT_Int)),0)),0)+IF(AND(AJ120&gt;=3,AM120&lt;=PFYDate),IF(AS120="FT",IF(AX120&lt;FT_First,0,IF(AX120&lt;FT_Y5,1+INT((AX120-FT_First)/FT_Int1),FT_PreY5+FT_PerYear*INT((AX120-FT_Y5)/12)+FT_AnnivDays+INT(MOD(AX120-FT_Y5,12)/FT_Int2)-IF(EDATE(AI120,FT_Y5)&lt;PolicyDate,FT_AnnivDays-1,0))),IF(AS120="PT",IF(AX120&lt;PT_First,0,1+INT((AX120-PT_First)/PT_Int)),0))-IF(AS120="FT",IF(AZ120&lt;FT_First,0,IF(AZ120&lt;FT_Y5,1+INT((AZ120-FT_First)/FT_Int1),FT_PreY5+FT_PerYear*INT((AZ120-FT_Y5)/12)+FT_AnnivDays+INT(MOD(AZ120-FT_Y5,12)/FT_Int2)-IF(EDATE(AI120,FT_Y5)&lt;PolicyDate,FT_AnnivDays-1,0))),IF(AS120="PT",IF(AZ120&lt;PT_First,0,1+INT((AZ120-PT_First)/PT_Int)),0)),0))</f>
        <v/>
      </c>
      <c r="BC120" s="16" t="str">
        <f aca="false">IF(AH120=0,"",IF(AT120="FT",IF(AU120&lt;FT_First,FT_First,IF(AU120&lt;FT_Y5,MIN(FT_Y5,FT_First+FT_Int1*(INT((AU120-FT_First)/FT_Int1)+1)),FT_Y5+12*INT((AU120-FT_Y5)/12)+FT_Int2*(INT(MOD(AU120-FT_Y5,12)/FT_Int2)+1))),IF(AT120="PT",IF(AU120&lt;PT_First,PT_First,PT_First+PT_Int*(INT((AU120-PT_First)/PT_Int)+1)),"")))</f>
        <v/>
      </c>
      <c r="BD120" s="16" t="str">
        <f aca="false">IF(AH120=0,"",IF(NOT(LH_Ready),0,COUNTIFS(INDEX(LH_Data,0,LH_ColFirst),$A120,INDEX(LH_Data,0,LH_ColSur),$B120,INDEX(LH_Data,0,LH_ColCat),BonusCat)))</f>
        <v/>
      </c>
      <c r="BE120" s="16" t="str">
        <f aca="false">IF(AH120=0,"",IF(OR(NOT(LH_Ready),BD120=0),0,SUMPRODUCT(MAX((INDEX(LH_Data,0,LH_ColFirst)=$A120)*(INDEX(LH_Data,0,LH_ColSur)=$B120)*(INDEX(LH_Data,0,LH_ColCat)=BonusCat)*ROW(LH_Data)))))</f>
        <v/>
      </c>
      <c r="BF120" s="16" t="str">
        <f aca="false">IF(AH120=0,"",IF(EOMONTH(AsOfDate,-1)&lt;AI120,-1,12*(YEAR(EOMONTH(AsOfDate,-1))-YEAR(AI120))+MONTH(EOMONTH(AsOfDate,-1))-MONTH(AI120)-IF(DAY(EOMONTH(AsOfDate,-1))&lt;MIN(DAY(AI120),DAY(EOMONTH(EOMONTH(AsOfDate,-1),0))),1,0)))</f>
        <v/>
      </c>
      <c r="BG120" s="16" t="str">
        <f aca="false">IF(AH120=0,"",IF(OR(AJ120&lt;2,AL120&gt;EOMONTH(AsOfDate,-1)),BF120,IF((AL120-1)&lt;AI120,-1,12*(YEAR((AL120-1))-YEAR(AI120))+MONTH((AL120-1))-MONTH(AI120)-IF(DAY((AL120-1))&lt;MIN(DAY(AI120),DAY(EOMONTH((AL120-1),0))),1,0))))</f>
        <v/>
      </c>
      <c r="BH120" s="16" t="str">
        <f aca="false">IF(AH120=0,"",IF(OR(AJ120&lt;3,AM120&gt;EOMONTH(AsOfDate,-1)),BF120,IF((AM120-1)&lt;AI120,-1,12*(YEAR((AM120-1))-YEAR(AI120))+MONTH((AM120-1))-MONTH(AI120)-IF(DAY((AM120-1))&lt;MIN(DAY(AI120),DAY(EOMONTH((AM120-1),0))),1,0))))</f>
        <v/>
      </c>
      <c r="BI120" s="16" t="str">
        <f aca="false">IF(AH120=0,"",IF(AQ120="FT",IF(BG120&lt;FT_First,0,IF(BG120&lt;FT_Y5,1+INT((BG120-FT_First)/FT_Int1),FT_PreY5+FT_PerYear*INT((BG120-FT_Y5)/12)+FT_AnnivDays+INT(MOD(BG120-FT_Y5,12)/FT_Int2)-IF(EDATE(AI120,FT_Y5)&lt;PolicyDate,FT_AnnivDays-1,0))),IF(AQ120="PT",IF(BG120&lt;PT_First,0,1+INT((BG120-PT_First)/PT_Int)),0))+IF(AND(AJ120&gt;=2,AL120&lt;=EOMONTH(AsOfDate,-1)),IF(AR120="FT",IF(BH120&lt;FT_First,0,IF(BH120&lt;FT_Y5,1+INT((BH120-FT_First)/FT_Int1),FT_PreY5+FT_PerYear*INT((BH120-FT_Y5)/12)+FT_AnnivDays+INT(MOD(BH120-FT_Y5,12)/FT_Int2)-IF(EDATE(AI120,FT_Y5)&lt;PolicyDate,FT_AnnivDays-1,0))),IF(AR120="PT",IF(BH120&lt;PT_First,0,1+INT((BH120-PT_First)/PT_Int)),0))-IF(AR120="FT",IF(BG120&lt;FT_First,0,IF(BG120&lt;FT_Y5,1+INT((BG120-FT_First)/FT_Int1),FT_PreY5+FT_PerYear*INT((BG120-FT_Y5)/12)+FT_AnnivDays+INT(MOD(BG120-FT_Y5,12)/FT_Int2)-IF(EDATE(AI120,FT_Y5)&lt;PolicyDate,FT_AnnivDays-1,0))),IF(AR120="PT",IF(BG120&lt;PT_First,0,1+INT((BG120-PT_First)/PT_Int)),0)),0)+IF(AND(AJ120&gt;=3,AM120&lt;=EOMONTH(AsOfDate,-1)),IF(AS120="FT",IF(BF120&lt;FT_First,0,IF(BF120&lt;FT_Y5,1+INT((BF120-FT_First)/FT_Int1),FT_PreY5+FT_PerYear*INT((BF120-FT_Y5)/12)+FT_AnnivDays+INT(MOD(BF120-FT_Y5,12)/FT_Int2)-IF(EDATE(AI120,FT_Y5)&lt;PolicyDate,FT_AnnivDays-1,0))),IF(AS120="PT",IF(BF120&lt;PT_First,0,1+INT((BF120-PT_First)/PT_Int)),0))-IF(AS120="FT",IF(BH120&lt;FT_First,0,IF(BH120&lt;FT_Y5,1+INT((BH120-FT_First)/FT_Int1),FT_PreY5+FT_PerYear*INT((BH120-FT_Y5)/12)+FT_AnnivDays+INT(MOD(BH120-FT_Y5,12)/FT_Int2)-IF(EDATE(AI120,FT_Y5)&lt;PolicyDate,FT_AnnivDays-1,0))),IF(AS120="PT",IF(BH120&lt;PT_First,0,1+INT((BH120-PT_First)/PT_Int)),0)),0))</f>
        <v/>
      </c>
      <c r="BJ120" s="16" t="str">
        <f aca="false">IF(AH120=0,"",IF(AT120="FT",IF(AU120&lt;FT_First,"",IF(AU120&lt;FT_Y5,FT_First+FT_Int1*INT((AU120-FT_First)/FT_Int1),FT_Y5+FT_Int2*INT((AU120-FT_Y5)/FT_Int2))),IF(AT120="PT",IF(AU120&lt;PT_First,"",PT_First+PT_Int*INT((AU120-PT_First)/PT_Int)),"")))</f>
        <v/>
      </c>
      <c r="BK120" s="16" t="str">
        <f aca="false">IF(AH120=0,"",IF((SchemeStart-1)&lt;AI120,-1,12*(YEAR((SchemeStart-1))-YEAR(AI120))+MONTH((SchemeStart-1))-MONTH(AI120)-IF(DAY((SchemeStart-1))&lt;MIN(DAY(AI120),DAY(EOMONTH((SchemeStart-1),0))),1,0)))</f>
        <v/>
      </c>
      <c r="BL120" s="16" t="str">
        <f aca="false">IF(AH120=0,"",IF(OR(AJ120&lt;2,AL120&gt;(SchemeStart-1)),BK120,IF((AL120-1)&lt;AI120,-1,12*(YEAR((AL120-1))-YEAR(AI120))+MONTH((AL120-1))-MONTH(AI120)-IF(DAY((AL120-1))&lt;MIN(DAY(AI120),DAY(EOMONTH((AL120-1),0))),1,0))))</f>
        <v/>
      </c>
      <c r="BM120" s="16" t="str">
        <f aca="false">IF(AH120=0,"",IF(OR(AJ120&lt;3,AM120&gt;(SchemeStart-1)),BK120,IF((AM120-1)&lt;AI120,-1,12*(YEAR((AM120-1))-YEAR(AI120))+MONTH((AM120-1))-MONTH(AI120)-IF(DAY((AM120-1))&lt;MIN(DAY(AI120),DAY(EOMONTH((AM120-1),0))),1,0))))</f>
        <v/>
      </c>
      <c r="BN120" s="16" t="str">
        <f aca="false">IF(AH120=0,"",IF(AQ120="FT",IF(BL120&lt;FT_First,0,IF(BL120&lt;FT_Y5,1+INT((BL120-FT_First)/FT_Int1),FT_PreY5+FT_PerYear*INT((BL120-FT_Y5)/12)+FT_AnnivDays+INT(MOD(BL120-FT_Y5,12)/FT_Int2)-IF(EDATE(AI120,FT_Y5)&lt;PolicyDate,FT_AnnivDays-1,0))),IF(AQ120="PT",IF(BL120&lt;PT_First,0,1+INT((BL120-PT_First)/PT_Int)),0))+IF(AND(AJ120&gt;=2,AL120&lt;=(SchemeStart-1)),IF(AR120="FT",IF(BM120&lt;FT_First,0,IF(BM120&lt;FT_Y5,1+INT((BM120-FT_First)/FT_Int1),FT_PreY5+FT_PerYear*INT((BM120-FT_Y5)/12)+FT_AnnivDays+INT(MOD(BM120-FT_Y5,12)/FT_Int2)-IF(EDATE(AI120,FT_Y5)&lt;PolicyDate,FT_AnnivDays-1,0))),IF(AR120="PT",IF(BM120&lt;PT_First,0,1+INT((BM120-PT_First)/PT_Int)),0))-IF(AR120="FT",IF(BL120&lt;FT_First,0,IF(BL120&lt;FT_Y5,1+INT((BL120-FT_First)/FT_Int1),FT_PreY5+FT_PerYear*INT((BL120-FT_Y5)/12)+FT_AnnivDays+INT(MOD(BL120-FT_Y5,12)/FT_Int2)-IF(EDATE(AI120,FT_Y5)&lt;PolicyDate,FT_AnnivDays-1,0))),IF(AR120="PT",IF(BL120&lt;PT_First,0,1+INT((BL120-PT_First)/PT_Int)),0)),0)+IF(AND(AJ120&gt;=3,AM120&lt;=(SchemeStart-1)),IF(AS120="FT",IF(BK120&lt;FT_First,0,IF(BK120&lt;FT_Y5,1+INT((BK120-FT_First)/FT_Int1),FT_PreY5+FT_PerYear*INT((BK120-FT_Y5)/12)+FT_AnnivDays+INT(MOD(BK120-FT_Y5,12)/FT_Int2)-IF(EDATE(AI120,FT_Y5)&lt;PolicyDate,FT_AnnivDays-1,0))),IF(AS120="PT",IF(BK120&lt;PT_First,0,1+INT((BK120-PT_First)/PT_Int)),0))-IF(AS120="FT",IF(BM120&lt;FT_First,0,IF(BM120&lt;FT_Y5,1+INT((BM120-FT_First)/FT_Int1),FT_PreY5+FT_PerYear*INT((BM120-FT_Y5)/12)+FT_AnnivDays+INT(MOD(BM120-FT_Y5,12)/FT_Int2)-IF(EDATE(AI120,FT_Y5)&lt;PolicyDate,FT_AnnivDays-1,0))),IF(AS120="PT",IF(BM120&lt;PT_First,0,1+INT((BM120-PT_First)/PT_Int)),0)),0))</f>
        <v/>
      </c>
      <c r="BO120" s="0" t="str">
        <f aca="false">IF(LEN($A120&amp;$B120)=0,"",$A120&amp;" "&amp;$B120)</f>
        <v/>
      </c>
    </row>
    <row r="121" customFormat="false" ht="15" hidden="false" customHeight="false" outlineLevel="0" collapsed="false">
      <c r="A121" s="12"/>
      <c r="B121" s="12"/>
      <c r="C121" s="12"/>
      <c r="D121" s="13"/>
      <c r="E121" s="14" t="str">
        <f aca="false">IF(OR(AH121=0,$D121=""),"",DATE(YEAR(AsOfDate)+IF(DATE(YEAR(AsOfDate),MONTH($D121),DAY($D121))&lt;=AsOfDate,1,0),MONTH($D121),DAY($D121)))</f>
        <v/>
      </c>
      <c r="F121" s="13"/>
      <c r="G121" s="13"/>
      <c r="H121" s="13"/>
      <c r="I121" s="13"/>
      <c r="J121" s="13"/>
      <c r="K121" s="14" t="str">
        <f aca="false">IF(AH121=0,"",DATE(YEAR(AsOfDate)+IF(DATE(YEAR(AsOfDate),MONTH(AI121),DAY(AI121))&lt;=AsOfDate,1,0),MONTH(AI121),DAY(AI121)))</f>
        <v/>
      </c>
      <c r="L121" s="15" t="str">
        <f aca="false">IF(AH121=0,"",ROUND((AsOfDate-AI121)/365.25,1))</f>
        <v/>
      </c>
      <c r="M121" s="16" t="str">
        <f aca="false">IF(AH121=0,"",IF(AsOfDate&lt;AI121,"-",DATEDIF(AI121,AsOfDate,"y")&amp;"y "&amp;DATEDIF(AI121,AsOfDate,"ym")&amp;"m "&amp;DATEDIF(AI121,AsOfDate,"md")&amp;"d"))</f>
        <v/>
      </c>
      <c r="N121" s="17" t="str">
        <f aca="false">IF(AH121=0,"",O121*HoursPerDay)</f>
        <v/>
      </c>
      <c r="O121" s="17" t="str">
        <f aca="false">IF(AH121=0,"",MAX(0,BA121-BN121))</f>
        <v/>
      </c>
      <c r="P121" s="18"/>
      <c r="Q121" s="16" t="str">
        <f aca="false">IF(AH121=0,"",IF(AJ121&lt;2,"",AN121&amp;" to "&amp;AO121&amp;" on "&amp;TEXT(AL121,"dd/mm/yyyy")&amp;IF(AL121&gt;AsOfDate," (future)",IF(AQ121=AR121,"",IF(AR121="None"," - STOPPED accruing",IF(AQ121="None"," - commencement for Bonus Leave"," - pathway changed"))))&amp;IF(AJ121&lt;3,"","; "&amp;AO121&amp;" to "&amp;AP121&amp;" on "&amp;TEXT(AM121,"dd/mm/yyyy")&amp;IF(AM121&gt;AsOfDate," (future)",IF(AR121=AS121,"",IF(AS121="None"," - STOPPED accruing",IF(AR121="None"," - commencement for Bonus Leave"," - pathway changed")))))))</f>
        <v/>
      </c>
      <c r="R121" s="16" t="str">
        <f aca="false">IF(AH121=0,"",IF(AT121="None",IF(O121&gt;0,"No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IF(AH121=0,"",IF(AT121="None","",EDATE(AI121,BC121)))</f>
        <v/>
      </c>
      <c r="T121" s="17" t="str">
        <f aca="false">IF(AH121=0,"",IF(NOT(LH_Ready),"",IF(AI121&gt;PFYDate,0,IF(LH_ColPeriod=0,W121-U121+V121,SUMIFS(INDEX(LH_Data,0,LH_ColAcc),INDEX(LH_Data,0,LH_ColFirst),$A121,INDEX(LH_Data,0,LH_ColSur),$B121,INDEX(LH_Data,0,LH_ColCat),BonusCat,INDEX(LH_Data,0,LH_ColPeriod),LH_OpenLabel)*UnitFactor))))</f>
        <v/>
      </c>
      <c r="U121" s="17" t="str">
        <f aca="false">IF(AH121=0,"",IF(NOT(LH_Ready),"",SUMIFS(INDEX(LH_Data,0,LH_ColAcc),INDEX(LH_Data,0,LH_ColFirst),$A121,INDEX(LH_Data,0,LH_ColSur),$B121,INDEX(LH_Data,0,LH_ColCat),BonusCat,INDEX(LH_Data,0,LH_ColStart),"&gt;="&amp;AI121)*UnitFactor))</f>
        <v/>
      </c>
      <c r="V121" s="17" t="str">
        <f aca="false">IF(AH121=0,"",IF(NOT(LH_Ready),"",SUMIFS(INDEX(LH_Data,0,LH_ColTaken),INDEX(LH_Data,0,LH_ColFirst),$A121,INDEX(LH_Data,0,LH_ColSur),$B121,INDEX(LH_Data,0,LH_ColCat),BonusCat,INDEX(LH_Data,0,LH_ColStart),"&gt;="&amp;AI121)*UnitFactor))</f>
        <v/>
      </c>
      <c r="W121" s="17" t="str">
        <f aca="false">IF(AH121=0,"",IF(NOT(LH_Ready),"",IF(BE121=0,0,INDEX(INDEX(LH_Data,0,LH_ColClose),BE121-1)*UnitFactor)))</f>
        <v/>
      </c>
      <c r="X121" s="17" t="str">
        <f aca="false">IF(AH121=0,"",(MAX(0,BA121-BN121)-MAX(0,BB121-BN121))*HoursPerDay)</f>
        <v/>
      </c>
      <c r="Y121" s="17" t="str">
        <f aca="false">IF(AH121=0,"",IF(NOT(LH_Ready),"",IF(BD121=0,N121,IF(PFYDate&lt;$F121,N121-N(T121)-N(U121),X121-N(U121)))))</f>
        <v/>
      </c>
      <c r="Z121" s="16" t="str">
        <f aca="false">IF(OR(AH121=0,Y121=""),"",IF(Y121&gt;0,"Yes","No"))</f>
        <v/>
      </c>
      <c r="AA121" s="16" t="str">
        <f aca="false">IF(AH121=0,IF(LEN($A121&amp;$B121)=0,"","FIX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month")&amp;IF(BD121=0,";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EH)",""),IF(AT121="None",R121,"Not yet - first day on "&amp;TEXT(S121,"dd/mm/yyyy")))))))))</f>
        <v/>
      </c>
      <c r="AB121" s="17" t="str">
        <f aca="false">IF(OR(AH121=0,T121=""),"",MAX(0,BB121-BN121)*HoursPerDay-T121)</f>
        <v/>
      </c>
      <c r="AC121" s="16" t="str">
        <f aca="false">IF(AH121=0,"",BD121)</f>
        <v/>
      </c>
      <c r="AD121" s="16" t="str">
        <f aca="false">IF(AH121=0,"",TRIM(IF(OR(ISTEXT($F121),ISTEXT($H121),ISTEXT($I121),ISTEXT($G121),ISTEXT($J121),ISTEXT($D121)),"A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J121&gt;=1,IF(AJ121&gt;=3,AP121,IF(AJ121=2,AO121,AN121))&lt;&gt;IF($C121="","",IF(OR(ISNUMBER(SEARCH("full",$C121)),UPPER(TRIM($C121))="FT",UPPER(TRIM($C121))="FTE"),"Full-Time",IF(OR(ISNUMBER(SEARCH("part",$C121)),UPPER(TRIM($C121))="PT",UPPER(TRIM($C121))="PTE"),"Part-Time",IF(OR(ISNUMBER(SEARCH("cas",$C121)),UPPER(TRIM($C121))="CAS"),"Casual","Unknown"))))),"EmploymentType does not match latest start date ("&amp;IF(AJ121&gt;=3,AP121,IF(AJ121=2,AO121,AN121))&amp;"). ","")&amp;IF(AND(AJ121&gt;=1,AK121&lt;&gt;$F121),"Earliest type date should equal StartDate. ","")&amp;IF(AND(AJ121&gt;=2,AK121=AL121),"Two types start on the same date. ","")&amp;IF(AND(OR(ISNUMBER(SEARCH("part",$C121)),UPPER(TRIM($C121))="PT",UPPER(TRIM($C121))="PTE"),$P121=""),"Part-time: enter PT Hrs/Week (blank = 24+). ","")))</f>
        <v/>
      </c>
      <c r="AE121" s="17" t="str">
        <f aca="false">IF(AH121=0,"",O121-MAX(0,BI121-BN121))</f>
        <v/>
      </c>
      <c r="AF121" s="14" t="str">
        <f aca="false">IF(OR(AH121=0,AE121="",N(AE121)=0,BJ121=""),"",EDATE(AI121,BJ121))</f>
        <v/>
      </c>
      <c r="AG121" s="12"/>
      <c r="AH121" s="16" t="n">
        <f aca="false">IF(OR(LEN($A121&amp;$B121)=0,$F121=""),0,1)</f>
        <v>0</v>
      </c>
      <c r="AI121" s="14" t="str">
        <f aca="false">IF(AH121=0,"",IF($J121&lt;&gt;"",$J121,IF(OR(CasualCounts="Yes",COUNT($G121:$I121)=0,COUNT($H121:$I121)=0),$F121,MIN($H121:$I121))))</f>
        <v/>
      </c>
      <c r="AJ121" s="16" t="str">
        <f aca="false">IF(AH121=0,"",COUNT($G121:$I121))</f>
        <v/>
      </c>
      <c r="AK121" s="14" t="str">
        <f aca="false">IF(AH121=0,"",IFERROR(SMALL($G121:$I121,1),""))</f>
        <v/>
      </c>
      <c r="AL121" s="14" t="str">
        <f aca="false">IF(AH121=0,"",IFERROR(SMALL($G121:$I121,2),""))</f>
        <v/>
      </c>
      <c r="AM121" s="14" t="str">
        <f aca="false">IF(AH121=0,"",IFERROR(SMALL($G121:$I121,3),""))</f>
        <v/>
      </c>
      <c r="AN121" s="16" t="str">
        <f aca="false">IF(AH121=0,"",IF(AK121="","",IF(AK121=$H121,"Part-Time",IF(AK121=$I121,"Full-Time","Casual"))))</f>
        <v/>
      </c>
      <c r="AO121" s="16" t="str">
        <f aca="false">IF(AH121=0,"",IF(AL121="","",IF(AL121=$H121,"Part-Time",IF(AL121=$I121,"Full-Time","Casual"))))</f>
        <v/>
      </c>
      <c r="AP121" s="16" t="str">
        <f aca="false">IF(AH121=0,"",IF(AM121="","",IF(AM121=$H121,"Part-Time",IF(AM121=$I121,"Full-Time","Casual"))))</f>
        <v/>
      </c>
      <c r="AQ121" s="16" t="str">
        <f aca="false">IF(AH121=0,"",IF(AJ121=0,IF(OR(ISNUMBER(SEARCH("full",$C121)),UPPER(TRIM($C121))="FT",UPPER(TRIM($C121))="FTE"),"FT",IF(AND(OR(ISNUMBER(SEARCH("part",$C121)),UPPER(TRIM($C121))="PT",UPPER(TRIM($C121))="PTE"),OR($P121="",N($P121)&gt;=PT_MinHours)),"PT","None")),IF(OR(ISNUMBER(SEARCH("full",AN121)),UPPER(TRIM(AN121))="FT",UPPER(TRIM(AN121))="FTE"),"FT",IF(AND(OR(ISNUMBER(SEARCH("part",AN121)),UPPER(TRIM(AN121))="PT",UPPER(TRIM(AN121))="PTE"),OR($P121="",N($P121)&gt;=PT_MinHours)),"PT","None"))))</f>
        <v/>
      </c>
      <c r="AR121" s="16" t="str">
        <f aca="false">IF(AH121=0,"",IF(AJ121&lt;2,"",IF(OR(ISNUMBER(SEARCH("full",AO121)),UPPER(TRIM(AO121))="FT",UPPER(TRIM(AO121))="FTE"),"FT",IF(AND(OR(ISNUMBER(SEARCH("part",AO121)),UPPER(TRIM(AO121))="PT",UPPER(TRIM(AO121))="PTE"),OR($P121="",N($P121)&gt;=PT_MinHours)),"PT","None"))))</f>
        <v/>
      </c>
      <c r="AS121" s="16" t="str">
        <f aca="false">IF(AH121=0,"",IF(AJ121&lt;3,"",IF(OR(ISNUMBER(SEARCH("full",AP121)),UPPER(TRIM(AP121))="FT",UPPER(TRIM(AP121))="FTE"),"FT",IF(AND(OR(ISNUMBER(SEARCH("part",AP121)),UPPER(TRIM(AP121))="PT",UPPER(TRIM(AP121))="PTE"),OR($P121="",N($P121)&gt;=PT_MinHours)),"PT","None"))))</f>
        <v/>
      </c>
      <c r="AT121" s="16" t="str">
        <f aca="false">IF(AH121=0,"",IF(AND(AJ121&gt;=3,AM121&lt;=AsOfDate),AS121,IF(AND(AJ121&gt;=2,AL121&lt;=AsOfDate),AR121,AQ121)))</f>
        <v/>
      </c>
      <c r="AU121" s="16" t="str">
        <f aca="false">IF(AH121=0,"",IF(AsOfDate&lt;AI121,-1,12*(YEAR(AsOfDate)-YEAR(AI121))+MONTH(AsOfDate)-MONTH(AI121)-IF(DAY(AsOfDate)&lt;MIN(DAY(AI121),DAY(EOMONTH(AsOfDate,0))),1,0)))</f>
        <v/>
      </c>
      <c r="AV121" s="16" t="str">
        <f aca="false">IF(AH121=0,"",IF(OR(AJ121&lt;2,AL121&gt;AsOfDate),AU121,IF((AL121-1)&lt;AI121,-1,12*(YEAR((AL121-1))-YEAR(AI121))+MONTH((AL121-1))-MONTH(AI121)-IF(DAY((AL121-1))&lt;MIN(DAY(AI121),DAY(EOMONTH((AL121-1),0))),1,0))))</f>
        <v/>
      </c>
      <c r="AW121" s="16" t="str">
        <f aca="false">IF(AH121=0,"",IF(OR(AJ121&lt;3,AM121&gt;AsOfDate),AU121,IF((AM121-1)&lt;AI121,-1,12*(YEAR((AM121-1))-YEAR(AI121))+MONTH((AM121-1))-MONTH(AI121)-IF(DAY((AM121-1))&lt;MIN(DAY(AI121),DAY(EOMONTH((AM121-1),0))),1,0))))</f>
        <v/>
      </c>
      <c r="AX121" s="16" t="str">
        <f aca="false">IF(AH121=0,"",IF(PFYDate&lt;AI121,-1,12*(YEAR(PFYDate)-YEAR(AI121))+MONTH(PFYDate)-MONTH(AI121)-IF(DAY(PFYDate)&lt;MIN(DAY(AI121),DAY(EOMONTH(PFYDate,0))),1,0)))</f>
        <v/>
      </c>
      <c r="AY121" s="16" t="str">
        <f aca="false">IF(AH121=0,"",IF(OR(AJ121&lt;2,AL121&gt;PFYDate),AX121,IF((AL121-1)&lt;AI121,-1,12*(YEAR((AL121-1))-YEAR(AI121))+MONTH((AL121-1))-MONTH(AI121)-IF(DAY((AL121-1))&lt;MIN(DAY(AI121),DAY(EOMONTH((AL121-1),0))),1,0))))</f>
        <v/>
      </c>
      <c r="AZ121" s="16" t="str">
        <f aca="false">IF(AH121=0,"",IF(OR(AJ121&lt;3,AM121&gt;PFYDate),AX121,IF((AM121-1)&lt;AI121,-1,12*(YEAR((AM121-1))-YEAR(AI121))+MONTH((AM121-1))-MONTH(AI121)-IF(DAY((AM121-1))&lt;MIN(DAY(AI121),DAY(EOMONTH((AM121-1),0))),1,0))))</f>
        <v/>
      </c>
      <c r="BA121" s="16" t="str">
        <f aca="false">IF(AH121=0,"",IF(AQ121="FT",IF(AV121&lt;FT_First,0,IF(AV121&lt;FT_Y5,1+INT((AV121-FT_First)/FT_Int1),FT_PreY5+FT_PerYear*INT((AV121-FT_Y5)/12)+FT_AnnivDays+INT(MOD(AV121-FT_Y5,12)/FT_Int2)-IF(EDATE(AI121,FT_Y5)&lt;PolicyDate,FT_AnnivDays-1,0))),IF(AQ121="PT",IF(AV121&lt;PT_First,0,1+INT((AV121-PT_First)/PT_Int)),0))+IF(AND(AJ121&gt;=2,AL121&lt;=AsOfDate),IF(AR121="FT",IF(AW121&lt;FT_First,0,IF(AW121&lt;FT_Y5,1+INT((AW121-FT_First)/FT_Int1),FT_PreY5+FT_PerYear*INT((AW121-FT_Y5)/12)+FT_AnnivDays+INT(MOD(AW121-FT_Y5,12)/FT_Int2)-IF(EDATE(AI121,FT_Y5)&lt;PolicyDate,FT_AnnivDays-1,0))),IF(AR121="PT",IF(AW121&lt;PT_First,0,1+INT((AW121-PT_First)/PT_Int)),0))-IF(AR121="FT",IF(AV121&lt;FT_First,0,IF(AV121&lt;FT_Y5,1+INT((AV121-FT_First)/FT_Int1),FT_PreY5+FT_PerYear*INT((AV121-FT_Y5)/12)+FT_AnnivDays+INT(MOD(AV121-FT_Y5,12)/FT_Int2)-IF(EDATE(AI121,FT_Y5)&lt;PolicyDate,FT_AnnivDays-1,0))),IF(AR121="PT",IF(AV121&lt;PT_First,0,1+INT((AV121-PT_First)/PT_Int)),0)),0)+IF(AND(AJ121&gt;=3,AM121&lt;=AsOfDate),IF(AS121="FT",IF(AU121&lt;FT_First,0,IF(AU121&lt;FT_Y5,1+INT((AU121-FT_First)/FT_Int1),FT_PreY5+FT_PerYear*INT((AU121-FT_Y5)/12)+FT_AnnivDays+INT(MOD(AU121-FT_Y5,12)/FT_Int2)-IF(EDATE(AI121,FT_Y5)&lt;PolicyDate,FT_AnnivDays-1,0))),IF(AS121="PT",IF(AU121&lt;PT_First,0,1+INT((AU121-PT_First)/PT_Int)),0))-IF(AS121="FT",IF(AW121&lt;FT_First,0,IF(AW121&lt;FT_Y5,1+INT((AW121-FT_First)/FT_Int1),FT_PreY5+FT_PerYear*INT((AW121-FT_Y5)/12)+FT_AnnivDays+INT(MOD(AW121-FT_Y5,12)/FT_Int2)-IF(EDATE(AI121,FT_Y5)&lt;PolicyDate,FT_AnnivDays-1,0))),IF(AS121="PT",IF(AW121&lt;PT_First,0,1+INT((AW121-PT_First)/PT_Int)),0)),0))</f>
        <v/>
      </c>
      <c r="BB121" s="16" t="str">
        <f aca="false">IF(AH121=0,"",IF(AQ121="FT",IF(AY121&lt;FT_First,0,IF(AY121&lt;FT_Y5,1+INT((AY121-FT_First)/FT_Int1),FT_PreY5+FT_PerYear*INT((AY121-FT_Y5)/12)+FT_AnnivDays+INT(MOD(AY121-FT_Y5,12)/FT_Int2)-IF(EDATE(AI121,FT_Y5)&lt;PolicyDate,FT_AnnivDays-1,0))),IF(AQ121="PT",IF(AY121&lt;PT_First,0,1+INT((AY121-PT_First)/PT_Int)),0))+IF(AND(AJ121&gt;=2,AL121&lt;=PFYDate),IF(AR121="FT",IF(AZ121&lt;FT_First,0,IF(AZ121&lt;FT_Y5,1+INT((AZ121-FT_First)/FT_Int1),FT_PreY5+FT_PerYear*INT((AZ121-FT_Y5)/12)+FT_AnnivDays+INT(MOD(AZ121-FT_Y5,12)/FT_Int2)-IF(EDATE(AI121,FT_Y5)&lt;PolicyDate,FT_AnnivDays-1,0))),IF(AR121="PT",IF(AZ121&lt;PT_First,0,1+INT((AZ121-PT_First)/PT_Int)),0))-IF(AR121="FT",IF(AY121&lt;FT_First,0,IF(AY121&lt;FT_Y5,1+INT((AY121-FT_First)/FT_Int1),FT_PreY5+FT_PerYear*INT((AY121-FT_Y5)/12)+FT_AnnivDays+INT(MOD(AY121-FT_Y5,12)/FT_Int2)-IF(EDATE(AI121,FT_Y5)&lt;PolicyDate,FT_AnnivDays-1,0))),IF(AR121="PT",IF(AY121&lt;PT_First,0,1+INT((AY121-PT_First)/PT_Int)),0)),0)+IF(AND(AJ121&gt;=3,AM121&lt;=PFYDate),IF(AS121="FT",IF(AX121&lt;FT_First,0,IF(AX121&lt;FT_Y5,1+INT((AX121-FT_First)/FT_Int1),FT_PreY5+FT_PerYear*INT((AX121-FT_Y5)/12)+FT_AnnivDays+INT(MOD(AX121-FT_Y5,12)/FT_Int2)-IF(EDATE(AI121,FT_Y5)&lt;PolicyDate,FT_AnnivDays-1,0))),IF(AS121="PT",IF(AX121&lt;PT_First,0,1+INT((AX121-PT_First)/PT_Int)),0))-IF(AS121="FT",IF(AZ121&lt;FT_First,0,IF(AZ121&lt;FT_Y5,1+INT((AZ121-FT_First)/FT_Int1),FT_PreY5+FT_PerYear*INT((AZ121-FT_Y5)/12)+FT_AnnivDays+INT(MOD(AZ121-FT_Y5,12)/FT_Int2)-IF(EDATE(AI121,FT_Y5)&lt;PolicyDate,FT_AnnivDays-1,0))),IF(AS121="PT",IF(AZ121&lt;PT_First,0,1+INT((AZ121-PT_First)/PT_Int)),0)),0))</f>
        <v/>
      </c>
      <c r="BC121" s="16" t="str">
        <f aca="false">IF(AH121=0,"",IF(AT121="FT",IF(AU121&lt;FT_First,FT_First,IF(AU121&lt;FT_Y5,MIN(FT_Y5,FT_First+FT_Int1*(INT((AU121-FT_First)/FT_Int1)+1)),FT_Y5+12*INT((AU121-FT_Y5)/12)+FT_Int2*(INT(MOD(AU121-FT_Y5,12)/FT_Int2)+1))),IF(AT121="PT",IF(AU121&lt;PT_First,PT_First,PT_First+PT_Int*(INT((AU121-PT_First)/PT_Int)+1)),"")))</f>
        <v/>
      </c>
      <c r="BD121" s="16" t="str">
        <f aca="false">IF(AH121=0,"",IF(NOT(LH_Ready),0,COUNTIFS(INDEX(LH_Data,0,LH_ColFirst),$A121,INDEX(LH_Data,0,LH_ColSur),$B121,INDEX(LH_Data,0,LH_ColCat),BonusCat)))</f>
        <v/>
      </c>
      <c r="BE121" s="16" t="str">
        <f aca="false">IF(AH121=0,"",IF(OR(NOT(LH_Ready),BD121=0),0,SUMPRODUCT(MAX((INDEX(LH_Data,0,LH_ColFirst)=$A121)*(INDEX(LH_Data,0,LH_ColSur)=$B121)*(INDEX(LH_Data,0,LH_ColCat)=BonusCat)*ROW(LH_Data)))))</f>
        <v/>
      </c>
      <c r="BF121" s="16" t="str">
        <f aca="false">IF(AH121=0,"",IF(EOMONTH(AsOfDate,-1)&lt;AI121,-1,12*(YEAR(EOMONTH(AsOfDate,-1))-YEAR(AI121))+MONTH(EOMONTH(AsOfDate,-1))-MONTH(AI121)-IF(DAY(EOMONTH(AsOfDate,-1))&lt;MIN(DAY(AI121),DAY(EOMONTH(EOMONTH(AsOfDate,-1),0))),1,0)))</f>
        <v/>
      </c>
      <c r="BG121" s="16" t="str">
        <f aca="false">IF(AH121=0,"",IF(OR(AJ121&lt;2,AL121&gt;EOMONTH(AsOfDate,-1)),BF121,IF((AL121-1)&lt;AI121,-1,12*(YEAR((AL121-1))-YEAR(AI121))+MONTH((AL121-1))-MONTH(AI121)-IF(DAY((AL121-1))&lt;MIN(DAY(AI121),DAY(EOMONTH((AL121-1),0))),1,0))))</f>
        <v/>
      </c>
      <c r="BH121" s="16" t="str">
        <f aca="false">IF(AH121=0,"",IF(OR(AJ121&lt;3,AM121&gt;EOMONTH(AsOfDate,-1)),BF121,IF((AM121-1)&lt;AI121,-1,12*(YEAR((AM121-1))-YEAR(AI121))+MONTH((AM121-1))-MONTH(AI121)-IF(DAY((AM121-1))&lt;MIN(DAY(AI121),DAY(EOMONTH((AM121-1),0))),1,0))))</f>
        <v/>
      </c>
      <c r="BI121" s="16" t="str">
        <f aca="false">IF(AH121=0,"",IF(AQ121="FT",IF(BG121&lt;FT_First,0,IF(BG121&lt;FT_Y5,1+INT((BG121-FT_First)/FT_Int1),FT_PreY5+FT_PerYear*INT((BG121-FT_Y5)/12)+FT_AnnivDays+INT(MOD(BG121-FT_Y5,12)/FT_Int2)-IF(EDATE(AI121,FT_Y5)&lt;PolicyDate,FT_AnnivDays-1,0))),IF(AQ121="PT",IF(BG121&lt;PT_First,0,1+INT((BG121-PT_First)/PT_Int)),0))+IF(AND(AJ121&gt;=2,AL121&lt;=EOMONTH(AsOfDate,-1)),IF(AR121="FT",IF(BH121&lt;FT_First,0,IF(BH121&lt;FT_Y5,1+INT((BH121-FT_First)/FT_Int1),FT_PreY5+FT_PerYear*INT((BH121-FT_Y5)/12)+FT_AnnivDays+INT(MOD(BH121-FT_Y5,12)/FT_Int2)-IF(EDATE(AI121,FT_Y5)&lt;PolicyDate,FT_AnnivDays-1,0))),IF(AR121="PT",IF(BH121&lt;PT_First,0,1+INT((BH121-PT_First)/PT_Int)),0))-IF(AR121="FT",IF(BG121&lt;FT_First,0,IF(BG121&lt;FT_Y5,1+INT((BG121-FT_First)/FT_Int1),FT_PreY5+FT_PerYear*INT((BG121-FT_Y5)/12)+FT_AnnivDays+INT(MOD(BG121-FT_Y5,12)/FT_Int2)-IF(EDATE(AI121,FT_Y5)&lt;PolicyDate,FT_AnnivDays-1,0))),IF(AR121="PT",IF(BG121&lt;PT_First,0,1+INT((BG121-PT_First)/PT_Int)),0)),0)+IF(AND(AJ121&gt;=3,AM121&lt;=EOMONTH(AsOfDate,-1)),IF(AS121="FT",IF(BF121&lt;FT_First,0,IF(BF121&lt;FT_Y5,1+INT((BF121-FT_First)/FT_Int1),FT_PreY5+FT_PerYear*INT((BF121-FT_Y5)/12)+FT_AnnivDays+INT(MOD(BF121-FT_Y5,12)/FT_Int2)-IF(EDATE(AI121,FT_Y5)&lt;PolicyDate,FT_AnnivDays-1,0))),IF(AS121="PT",IF(BF121&lt;PT_First,0,1+INT((BF121-PT_First)/PT_Int)),0))-IF(AS121="FT",IF(BH121&lt;FT_First,0,IF(BH121&lt;FT_Y5,1+INT((BH121-FT_First)/FT_Int1),FT_PreY5+FT_PerYear*INT((BH121-FT_Y5)/12)+FT_AnnivDays+INT(MOD(BH121-FT_Y5,12)/FT_Int2)-IF(EDATE(AI121,FT_Y5)&lt;PolicyDate,FT_AnnivDays-1,0))),IF(AS121="PT",IF(BH121&lt;PT_First,0,1+INT((BH121-PT_First)/PT_Int)),0)),0))</f>
        <v/>
      </c>
      <c r="BJ121" s="16" t="str">
        <f aca="false">IF(AH121=0,"",IF(AT121="FT",IF(AU121&lt;FT_First,"",IF(AU121&lt;FT_Y5,FT_First+FT_Int1*INT((AU121-FT_First)/FT_Int1),FT_Y5+FT_Int2*INT((AU121-FT_Y5)/FT_Int2))),IF(AT121="PT",IF(AU121&lt;PT_First,"",PT_First+PT_Int*INT((AU121-PT_First)/PT_Int)),"")))</f>
        <v/>
      </c>
      <c r="BK121" s="16" t="str">
        <f aca="false">IF(AH121=0,"",IF((SchemeStart-1)&lt;AI121,-1,12*(YEAR((SchemeStart-1))-YEAR(AI121))+MONTH((SchemeStart-1))-MONTH(AI121)-IF(DAY((SchemeStart-1))&lt;MIN(DAY(AI121),DAY(EOMONTH((SchemeStart-1),0))),1,0)))</f>
        <v/>
      </c>
      <c r="BL121" s="16" t="str">
        <f aca="false">IF(AH121=0,"",IF(OR(AJ121&lt;2,AL121&gt;(SchemeStart-1)),BK121,IF((AL121-1)&lt;AI121,-1,12*(YEAR((AL121-1))-YEAR(AI121))+MONTH((AL121-1))-MONTH(AI121)-IF(DAY((AL121-1))&lt;MIN(DAY(AI121),DAY(EOMONTH((AL121-1),0))),1,0))))</f>
        <v/>
      </c>
      <c r="BM121" s="16" t="str">
        <f aca="false">IF(AH121=0,"",IF(OR(AJ121&lt;3,AM121&gt;(SchemeStart-1)),BK121,IF((AM121-1)&lt;AI121,-1,12*(YEAR((AM121-1))-YEAR(AI121))+MONTH((AM121-1))-MONTH(AI121)-IF(DAY((AM121-1))&lt;MIN(DAY(AI121),DAY(EOMONTH((AM121-1),0))),1,0))))</f>
        <v/>
      </c>
      <c r="BN121" s="16" t="str">
        <f aca="false">IF(AH121=0,"",IF(AQ121="FT",IF(BL121&lt;FT_First,0,IF(BL121&lt;FT_Y5,1+INT((BL121-FT_First)/FT_Int1),FT_PreY5+FT_PerYear*INT((BL121-FT_Y5)/12)+FT_AnnivDays+INT(MOD(BL121-FT_Y5,12)/FT_Int2)-IF(EDATE(AI121,FT_Y5)&lt;PolicyDate,FT_AnnivDays-1,0))),IF(AQ121="PT",IF(BL121&lt;PT_First,0,1+INT((BL121-PT_First)/PT_Int)),0))+IF(AND(AJ121&gt;=2,AL121&lt;=(SchemeStart-1)),IF(AR121="FT",IF(BM121&lt;FT_First,0,IF(BM121&lt;FT_Y5,1+INT((BM121-FT_First)/FT_Int1),FT_PreY5+FT_PerYear*INT((BM121-FT_Y5)/12)+FT_AnnivDays+INT(MOD(BM121-FT_Y5,12)/FT_Int2)-IF(EDATE(AI121,FT_Y5)&lt;PolicyDate,FT_AnnivDays-1,0))),IF(AR121="PT",IF(BM121&lt;PT_First,0,1+INT((BM121-PT_First)/PT_Int)),0))-IF(AR121="FT",IF(BL121&lt;FT_First,0,IF(BL121&lt;FT_Y5,1+INT((BL121-FT_First)/FT_Int1),FT_PreY5+FT_PerYear*INT((BL121-FT_Y5)/12)+FT_AnnivDays+INT(MOD(BL121-FT_Y5,12)/FT_Int2)-IF(EDATE(AI121,FT_Y5)&lt;PolicyDate,FT_AnnivDays-1,0))),IF(AR121="PT",IF(BL121&lt;PT_First,0,1+INT((BL121-PT_First)/PT_Int)),0)),0)+IF(AND(AJ121&gt;=3,AM121&lt;=(SchemeStart-1)),IF(AS121="FT",IF(BK121&lt;FT_First,0,IF(BK121&lt;FT_Y5,1+INT((BK121-FT_First)/FT_Int1),FT_PreY5+FT_PerYear*INT((BK121-FT_Y5)/12)+FT_AnnivDays+INT(MOD(BK121-FT_Y5,12)/FT_Int2)-IF(EDATE(AI121,FT_Y5)&lt;PolicyDate,FT_AnnivDays-1,0))),IF(AS121="PT",IF(BK121&lt;PT_First,0,1+INT((BK121-PT_First)/PT_Int)),0))-IF(AS121="FT",IF(BM121&lt;FT_First,0,IF(BM121&lt;FT_Y5,1+INT((BM121-FT_First)/FT_Int1),FT_PreY5+FT_PerYear*INT((BM121-FT_Y5)/12)+FT_AnnivDays+INT(MOD(BM121-FT_Y5,12)/FT_Int2)-IF(EDATE(AI121,FT_Y5)&lt;PolicyDate,FT_AnnivDays-1,0))),IF(AS121="PT",IF(BM121&lt;PT_First,0,1+INT((BM121-PT_First)/PT_Int)),0)),0))</f>
        <v/>
      </c>
      <c r="BO121" s="0" t="str">
        <f aca="false">IF(LEN($A121&amp;$B121)=0,"",$A121&amp;" "&amp;$B121)</f>
        <v/>
      </c>
    </row>
    <row r="122" customFormat="false" ht="15" hidden="false" customHeight="false" outlineLevel="0" collapsed="false">
      <c r="A122" s="12"/>
      <c r="B122" s="12"/>
      <c r="C122" s="12"/>
      <c r="D122" s="13"/>
      <c r="E122" s="14" t="str">
        <f aca="false">IF(OR(AH122=0,$D122=""),"",DATE(YEAR(AsOfDate)+IF(DATE(YEAR(AsOfDate),MONTH($D122),DAY($D122))&lt;=AsOfDate,1,0),MONTH($D122),DAY($D122)))</f>
        <v/>
      </c>
      <c r="F122" s="13"/>
      <c r="G122" s="13"/>
      <c r="H122" s="13"/>
      <c r="I122" s="13"/>
      <c r="J122" s="13"/>
      <c r="K122" s="14" t="str">
        <f aca="false">IF(AH122=0,"",DATE(YEAR(AsOfDate)+IF(DATE(YEAR(AsOfDate),MONTH(AI122),DAY(AI122))&lt;=AsOfDate,1,0),MONTH(AI122),DAY(AI122)))</f>
        <v/>
      </c>
      <c r="L122" s="15" t="str">
        <f aca="false">IF(AH122=0,"",ROUND((AsOfDate-AI122)/365.25,1))</f>
        <v/>
      </c>
      <c r="M122" s="16" t="str">
        <f aca="false">IF(AH122=0,"",IF(AsOfDate&lt;AI122,"-",DATEDIF(AI122,AsOfDate,"y")&amp;"y "&amp;DATEDIF(AI122,AsOfDate,"ym")&amp;"m "&amp;DATEDIF(AI122,AsOfDate,"md")&amp;"d"))</f>
        <v/>
      </c>
      <c r="N122" s="17" t="str">
        <f aca="false">IF(AH122=0,"",O122*HoursPerDay)</f>
        <v/>
      </c>
      <c r="O122" s="17" t="str">
        <f aca="false">IF(AH122=0,"",MAX(0,BA122-BN122))</f>
        <v/>
      </c>
      <c r="P122" s="18"/>
      <c r="Q122" s="16" t="str">
        <f aca="false">IF(AH122=0,"",IF(AJ122&lt;2,"",AN122&amp;" to "&amp;AO122&amp;" on "&amp;TEXT(AL122,"dd/mm/yyyy")&amp;IF(AL122&gt;AsOfDate," (future)",IF(AQ122=AR122,"",IF(AR122="None"," - STOPPED accruing",IF(AQ122="None"," - commencement for Bonus Leave"," - pathway changed"))))&amp;IF(AJ122&lt;3,"","; "&amp;AO122&amp;" to "&amp;AP122&amp;" on "&amp;TEXT(AM122,"dd/mm/yyyy")&amp;IF(AM122&gt;AsOfDate," (future)",IF(AR122=AS122,"",IF(AS122="None"," - STOPPED accruing",IF(AR122="None"," - commencement for Bonus Leave"," - pathway changed")))))))</f>
        <v/>
      </c>
      <c r="R122" s="16" t="str">
        <f aca="false">IF(AH122=0,"",IF(AT122="None",IF(O122&gt;0,"No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IF(AH122=0,"",IF(AT122="None","",EDATE(AI122,BC122)))</f>
        <v/>
      </c>
      <c r="T122" s="17" t="str">
        <f aca="false">IF(AH122=0,"",IF(NOT(LH_Ready),"",IF(AI122&gt;PFYDate,0,IF(LH_ColPeriod=0,W122-U122+V122,SUMIFS(INDEX(LH_Data,0,LH_ColAcc),INDEX(LH_Data,0,LH_ColFirst),$A122,INDEX(LH_Data,0,LH_ColSur),$B122,INDEX(LH_Data,0,LH_ColCat),BonusCat,INDEX(LH_Data,0,LH_ColPeriod),LH_OpenLabel)*UnitFactor))))</f>
        <v/>
      </c>
      <c r="U122" s="17" t="str">
        <f aca="false">IF(AH122=0,"",IF(NOT(LH_Ready),"",SUMIFS(INDEX(LH_Data,0,LH_ColAcc),INDEX(LH_Data,0,LH_ColFirst),$A122,INDEX(LH_Data,0,LH_ColSur),$B122,INDEX(LH_Data,0,LH_ColCat),BonusCat,INDEX(LH_Data,0,LH_ColStart),"&gt;="&amp;AI122)*UnitFactor))</f>
        <v/>
      </c>
      <c r="V122" s="17" t="str">
        <f aca="false">IF(AH122=0,"",IF(NOT(LH_Ready),"",SUMIFS(INDEX(LH_Data,0,LH_ColTaken),INDEX(LH_Data,0,LH_ColFirst),$A122,INDEX(LH_Data,0,LH_ColSur),$B122,INDEX(LH_Data,0,LH_ColCat),BonusCat,INDEX(LH_Data,0,LH_ColStart),"&gt;="&amp;AI122)*UnitFactor))</f>
        <v/>
      </c>
      <c r="W122" s="17" t="str">
        <f aca="false">IF(AH122=0,"",IF(NOT(LH_Ready),"",IF(BE122=0,0,INDEX(INDEX(LH_Data,0,LH_ColClose),BE122-1)*UnitFactor)))</f>
        <v/>
      </c>
      <c r="X122" s="17" t="str">
        <f aca="false">IF(AH122=0,"",(MAX(0,BA122-BN122)-MAX(0,BB122-BN122))*HoursPerDay)</f>
        <v/>
      </c>
      <c r="Y122" s="17" t="str">
        <f aca="false">IF(AH122=0,"",IF(NOT(LH_Ready),"",IF(BD122=0,N122,IF(PFYDate&lt;$F122,N122-N(T122)-N(U122),X122-N(U122)))))</f>
        <v/>
      </c>
      <c r="Z122" s="16" t="str">
        <f aca="false">IF(OR(AH122=0,Y122=""),"",IF(Y122&gt;0,"Yes","No"))</f>
        <v/>
      </c>
      <c r="AA122" s="16" t="str">
        <f aca="false">IF(AH122=0,IF(LEN($A122&amp;$B122)=0,"","FIX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month")&amp;IF(BD122=0,";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EH)",""),IF(AT122="None",R122,"Not yet - first day on "&amp;TEXT(S122,"dd/mm/yyyy")))))))))</f>
        <v/>
      </c>
      <c r="AB122" s="17" t="str">
        <f aca="false">IF(OR(AH122=0,T122=""),"",MAX(0,BB122-BN122)*HoursPerDay-T122)</f>
        <v/>
      </c>
      <c r="AC122" s="16" t="str">
        <f aca="false">IF(AH122=0,"",BD122)</f>
        <v/>
      </c>
      <c r="AD122" s="16" t="str">
        <f aca="false">IF(AH122=0,"",TRIM(IF(OR(ISTEXT($F122),ISTEXT($H122),ISTEXT($I122),ISTEXT($G122),ISTEXT($J122),ISTEXT($D122)),"A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J122&gt;=1,IF(AJ122&gt;=3,AP122,IF(AJ122=2,AO122,AN122))&lt;&gt;IF($C122="","",IF(OR(ISNUMBER(SEARCH("full",$C122)),UPPER(TRIM($C122))="FT",UPPER(TRIM($C122))="FTE"),"Full-Time",IF(OR(ISNUMBER(SEARCH("part",$C122)),UPPER(TRIM($C122))="PT",UPPER(TRIM($C122))="PTE"),"Part-Time",IF(OR(ISNUMBER(SEARCH("cas",$C122)),UPPER(TRIM($C122))="CAS"),"Casual","Unknown"))))),"EmploymentType does not match latest start date ("&amp;IF(AJ122&gt;=3,AP122,IF(AJ122=2,AO122,AN122))&amp;"). ","")&amp;IF(AND(AJ122&gt;=1,AK122&lt;&gt;$F122),"Earliest type date should equal StartDate. ","")&amp;IF(AND(AJ122&gt;=2,AK122=AL122),"Two types start on the same date. ","")&amp;IF(AND(OR(ISNUMBER(SEARCH("part",$C122)),UPPER(TRIM($C122))="PT",UPPER(TRIM($C122))="PTE"),$P122=""),"Part-time: enter PT Hrs/Week (blank = 24+). ","")))</f>
        <v/>
      </c>
      <c r="AE122" s="17" t="str">
        <f aca="false">IF(AH122=0,"",O122-MAX(0,BI122-BN122))</f>
        <v/>
      </c>
      <c r="AF122" s="14" t="str">
        <f aca="false">IF(OR(AH122=0,AE122="",N(AE122)=0,BJ122=""),"",EDATE(AI122,BJ122))</f>
        <v/>
      </c>
      <c r="AG122" s="12"/>
      <c r="AH122" s="16" t="n">
        <f aca="false">IF(OR(LEN($A122&amp;$B122)=0,$F122=""),0,1)</f>
        <v>0</v>
      </c>
      <c r="AI122" s="14" t="str">
        <f aca="false">IF(AH122=0,"",IF($J122&lt;&gt;"",$J122,IF(OR(CasualCounts="Yes",COUNT($G122:$I122)=0,COUNT($H122:$I122)=0),$F122,MIN($H122:$I122))))</f>
        <v/>
      </c>
      <c r="AJ122" s="16" t="str">
        <f aca="false">IF(AH122=0,"",COUNT($G122:$I122))</f>
        <v/>
      </c>
      <c r="AK122" s="14" t="str">
        <f aca="false">IF(AH122=0,"",IFERROR(SMALL($G122:$I122,1),""))</f>
        <v/>
      </c>
      <c r="AL122" s="14" t="str">
        <f aca="false">IF(AH122=0,"",IFERROR(SMALL($G122:$I122,2),""))</f>
        <v/>
      </c>
      <c r="AM122" s="14" t="str">
        <f aca="false">IF(AH122=0,"",IFERROR(SMALL($G122:$I122,3),""))</f>
        <v/>
      </c>
      <c r="AN122" s="16" t="str">
        <f aca="false">IF(AH122=0,"",IF(AK122="","",IF(AK122=$H122,"Part-Time",IF(AK122=$I122,"Full-Time","Casual"))))</f>
        <v/>
      </c>
      <c r="AO122" s="16" t="str">
        <f aca="false">IF(AH122=0,"",IF(AL122="","",IF(AL122=$H122,"Part-Time",IF(AL122=$I122,"Full-Time","Casual"))))</f>
        <v/>
      </c>
      <c r="AP122" s="16" t="str">
        <f aca="false">IF(AH122=0,"",IF(AM122="","",IF(AM122=$H122,"Part-Time",IF(AM122=$I122,"Full-Time","Casual"))))</f>
        <v/>
      </c>
      <c r="AQ122" s="16" t="str">
        <f aca="false">IF(AH122=0,"",IF(AJ122=0,IF(OR(ISNUMBER(SEARCH("full",$C122)),UPPER(TRIM($C122))="FT",UPPER(TRIM($C122))="FTE"),"FT",IF(AND(OR(ISNUMBER(SEARCH("part",$C122)),UPPER(TRIM($C122))="PT",UPPER(TRIM($C122))="PTE"),OR($P122="",N($P122)&gt;=PT_MinHours)),"PT","None")),IF(OR(ISNUMBER(SEARCH("full",AN122)),UPPER(TRIM(AN122))="FT",UPPER(TRIM(AN122))="FTE"),"FT",IF(AND(OR(ISNUMBER(SEARCH("part",AN122)),UPPER(TRIM(AN122))="PT",UPPER(TRIM(AN122))="PTE"),OR($P122="",N($P122)&gt;=PT_MinHours)),"PT","None"))))</f>
        <v/>
      </c>
      <c r="AR122" s="16" t="str">
        <f aca="false">IF(AH122=0,"",IF(AJ122&lt;2,"",IF(OR(ISNUMBER(SEARCH("full",AO122)),UPPER(TRIM(AO122))="FT",UPPER(TRIM(AO122))="FTE"),"FT",IF(AND(OR(ISNUMBER(SEARCH("part",AO122)),UPPER(TRIM(AO122))="PT",UPPER(TRIM(AO122))="PTE"),OR($P122="",N($P122)&gt;=PT_MinHours)),"PT","None"))))</f>
        <v/>
      </c>
      <c r="AS122" s="16" t="str">
        <f aca="false">IF(AH122=0,"",IF(AJ122&lt;3,"",IF(OR(ISNUMBER(SEARCH("full",AP122)),UPPER(TRIM(AP122))="FT",UPPER(TRIM(AP122))="FTE"),"FT",IF(AND(OR(ISNUMBER(SEARCH("part",AP122)),UPPER(TRIM(AP122))="PT",UPPER(TRIM(AP122))="PTE"),OR($P122="",N($P122)&gt;=PT_MinHours)),"PT","None"))))</f>
        <v/>
      </c>
      <c r="AT122" s="16" t="str">
        <f aca="false">IF(AH122=0,"",IF(AND(AJ122&gt;=3,AM122&lt;=AsOfDate),AS122,IF(AND(AJ122&gt;=2,AL122&lt;=AsOfDate),AR122,AQ122)))</f>
        <v/>
      </c>
      <c r="AU122" s="16" t="str">
        <f aca="false">IF(AH122=0,"",IF(AsOfDate&lt;AI122,-1,12*(YEAR(AsOfDate)-YEAR(AI122))+MONTH(AsOfDate)-MONTH(AI122)-IF(DAY(AsOfDate)&lt;MIN(DAY(AI122),DAY(EOMONTH(AsOfDate,0))),1,0)))</f>
        <v/>
      </c>
      <c r="AV122" s="16" t="str">
        <f aca="false">IF(AH122=0,"",IF(OR(AJ122&lt;2,AL122&gt;AsOfDate),AU122,IF((AL122-1)&lt;AI122,-1,12*(YEAR((AL122-1))-YEAR(AI122))+MONTH((AL122-1))-MONTH(AI122)-IF(DAY((AL122-1))&lt;MIN(DAY(AI122),DAY(EOMONTH((AL122-1),0))),1,0))))</f>
        <v/>
      </c>
      <c r="AW122" s="16" t="str">
        <f aca="false">IF(AH122=0,"",IF(OR(AJ122&lt;3,AM122&gt;AsOfDate),AU122,IF((AM122-1)&lt;AI122,-1,12*(YEAR((AM122-1))-YEAR(AI122))+MONTH((AM122-1))-MONTH(AI122)-IF(DAY((AM122-1))&lt;MIN(DAY(AI122),DAY(EOMONTH((AM122-1),0))),1,0))))</f>
        <v/>
      </c>
      <c r="AX122" s="16" t="str">
        <f aca="false">IF(AH122=0,"",IF(PFYDate&lt;AI122,-1,12*(YEAR(PFYDate)-YEAR(AI122))+MONTH(PFYDate)-MONTH(AI122)-IF(DAY(PFYDate)&lt;MIN(DAY(AI122),DAY(EOMONTH(PFYDate,0))),1,0)))</f>
        <v/>
      </c>
      <c r="AY122" s="16" t="str">
        <f aca="false">IF(AH122=0,"",IF(OR(AJ122&lt;2,AL122&gt;PFYDate),AX122,IF((AL122-1)&lt;AI122,-1,12*(YEAR((AL122-1))-YEAR(AI122))+MONTH((AL122-1))-MONTH(AI122)-IF(DAY((AL122-1))&lt;MIN(DAY(AI122),DAY(EOMONTH((AL122-1),0))),1,0))))</f>
        <v/>
      </c>
      <c r="AZ122" s="16" t="str">
        <f aca="false">IF(AH122=0,"",IF(OR(AJ122&lt;3,AM122&gt;PFYDate),AX122,IF((AM122-1)&lt;AI122,-1,12*(YEAR((AM122-1))-YEAR(AI122))+MONTH((AM122-1))-MONTH(AI122)-IF(DAY((AM122-1))&lt;MIN(DAY(AI122),DAY(EOMONTH((AM122-1),0))),1,0))))</f>
        <v/>
      </c>
      <c r="BA122" s="16" t="str">
        <f aca="false">IF(AH122=0,"",IF(AQ122="FT",IF(AV122&lt;FT_First,0,IF(AV122&lt;FT_Y5,1+INT((AV122-FT_First)/FT_Int1),FT_PreY5+FT_PerYear*INT((AV122-FT_Y5)/12)+FT_AnnivDays+INT(MOD(AV122-FT_Y5,12)/FT_Int2)-IF(EDATE(AI122,FT_Y5)&lt;PolicyDate,FT_AnnivDays-1,0))),IF(AQ122="PT",IF(AV122&lt;PT_First,0,1+INT((AV122-PT_First)/PT_Int)),0))+IF(AND(AJ122&gt;=2,AL122&lt;=AsOfDate),IF(AR122="FT",IF(AW122&lt;FT_First,0,IF(AW122&lt;FT_Y5,1+INT((AW122-FT_First)/FT_Int1),FT_PreY5+FT_PerYear*INT((AW122-FT_Y5)/12)+FT_AnnivDays+INT(MOD(AW122-FT_Y5,12)/FT_Int2)-IF(EDATE(AI122,FT_Y5)&lt;PolicyDate,FT_AnnivDays-1,0))),IF(AR122="PT",IF(AW122&lt;PT_First,0,1+INT((AW122-PT_First)/PT_Int)),0))-IF(AR122="FT",IF(AV122&lt;FT_First,0,IF(AV122&lt;FT_Y5,1+INT((AV122-FT_First)/FT_Int1),FT_PreY5+FT_PerYear*INT((AV122-FT_Y5)/12)+FT_AnnivDays+INT(MOD(AV122-FT_Y5,12)/FT_Int2)-IF(EDATE(AI122,FT_Y5)&lt;PolicyDate,FT_AnnivDays-1,0))),IF(AR122="PT",IF(AV122&lt;PT_First,0,1+INT((AV122-PT_First)/PT_Int)),0)),0)+IF(AND(AJ122&gt;=3,AM122&lt;=AsOfDate),IF(AS122="FT",IF(AU122&lt;FT_First,0,IF(AU122&lt;FT_Y5,1+INT((AU122-FT_First)/FT_Int1),FT_PreY5+FT_PerYear*INT((AU122-FT_Y5)/12)+FT_AnnivDays+INT(MOD(AU122-FT_Y5,12)/FT_Int2)-IF(EDATE(AI122,FT_Y5)&lt;PolicyDate,FT_AnnivDays-1,0))),IF(AS122="PT",IF(AU122&lt;PT_First,0,1+INT((AU122-PT_First)/PT_Int)),0))-IF(AS122="FT",IF(AW122&lt;FT_First,0,IF(AW122&lt;FT_Y5,1+INT((AW122-FT_First)/FT_Int1),FT_PreY5+FT_PerYear*INT((AW122-FT_Y5)/12)+FT_AnnivDays+INT(MOD(AW122-FT_Y5,12)/FT_Int2)-IF(EDATE(AI122,FT_Y5)&lt;PolicyDate,FT_AnnivDays-1,0))),IF(AS122="PT",IF(AW122&lt;PT_First,0,1+INT((AW122-PT_First)/PT_Int)),0)),0))</f>
        <v/>
      </c>
      <c r="BB122" s="16" t="str">
        <f aca="false">IF(AH122=0,"",IF(AQ122="FT",IF(AY122&lt;FT_First,0,IF(AY122&lt;FT_Y5,1+INT((AY122-FT_First)/FT_Int1),FT_PreY5+FT_PerYear*INT((AY122-FT_Y5)/12)+FT_AnnivDays+INT(MOD(AY122-FT_Y5,12)/FT_Int2)-IF(EDATE(AI122,FT_Y5)&lt;PolicyDate,FT_AnnivDays-1,0))),IF(AQ122="PT",IF(AY122&lt;PT_First,0,1+INT((AY122-PT_First)/PT_Int)),0))+IF(AND(AJ122&gt;=2,AL122&lt;=PFYDate),IF(AR122="FT",IF(AZ122&lt;FT_First,0,IF(AZ122&lt;FT_Y5,1+INT((AZ122-FT_First)/FT_Int1),FT_PreY5+FT_PerYear*INT((AZ122-FT_Y5)/12)+FT_AnnivDays+INT(MOD(AZ122-FT_Y5,12)/FT_Int2)-IF(EDATE(AI122,FT_Y5)&lt;PolicyDate,FT_AnnivDays-1,0))),IF(AR122="PT",IF(AZ122&lt;PT_First,0,1+INT((AZ122-PT_First)/PT_Int)),0))-IF(AR122="FT",IF(AY122&lt;FT_First,0,IF(AY122&lt;FT_Y5,1+INT((AY122-FT_First)/FT_Int1),FT_PreY5+FT_PerYear*INT((AY122-FT_Y5)/12)+FT_AnnivDays+INT(MOD(AY122-FT_Y5,12)/FT_Int2)-IF(EDATE(AI122,FT_Y5)&lt;PolicyDate,FT_AnnivDays-1,0))),IF(AR122="PT",IF(AY122&lt;PT_First,0,1+INT((AY122-PT_First)/PT_Int)),0)),0)+IF(AND(AJ122&gt;=3,AM122&lt;=PFYDate),IF(AS122="FT",IF(AX122&lt;FT_First,0,IF(AX122&lt;FT_Y5,1+INT((AX122-FT_First)/FT_Int1),FT_PreY5+FT_PerYear*INT((AX122-FT_Y5)/12)+FT_AnnivDays+INT(MOD(AX122-FT_Y5,12)/FT_Int2)-IF(EDATE(AI122,FT_Y5)&lt;PolicyDate,FT_AnnivDays-1,0))),IF(AS122="PT",IF(AX122&lt;PT_First,0,1+INT((AX122-PT_First)/PT_Int)),0))-IF(AS122="FT",IF(AZ122&lt;FT_First,0,IF(AZ122&lt;FT_Y5,1+INT((AZ122-FT_First)/FT_Int1),FT_PreY5+FT_PerYear*INT((AZ122-FT_Y5)/12)+FT_AnnivDays+INT(MOD(AZ122-FT_Y5,12)/FT_Int2)-IF(EDATE(AI122,FT_Y5)&lt;PolicyDate,FT_AnnivDays-1,0))),IF(AS122="PT",IF(AZ122&lt;PT_First,0,1+INT((AZ122-PT_First)/PT_Int)),0)),0))</f>
        <v/>
      </c>
      <c r="BC122" s="16" t="str">
        <f aca="false">IF(AH122=0,"",IF(AT122="FT",IF(AU122&lt;FT_First,FT_First,IF(AU122&lt;FT_Y5,MIN(FT_Y5,FT_First+FT_Int1*(INT((AU122-FT_First)/FT_Int1)+1)),FT_Y5+12*INT((AU122-FT_Y5)/12)+FT_Int2*(INT(MOD(AU122-FT_Y5,12)/FT_Int2)+1))),IF(AT122="PT",IF(AU122&lt;PT_First,PT_First,PT_First+PT_Int*(INT((AU122-PT_First)/PT_Int)+1)),"")))</f>
        <v/>
      </c>
      <c r="BD122" s="16" t="str">
        <f aca="false">IF(AH122=0,"",IF(NOT(LH_Ready),0,COUNTIFS(INDEX(LH_Data,0,LH_ColFirst),$A122,INDEX(LH_Data,0,LH_ColSur),$B122,INDEX(LH_Data,0,LH_ColCat),BonusCat)))</f>
        <v/>
      </c>
      <c r="BE122" s="16" t="str">
        <f aca="false">IF(AH122=0,"",IF(OR(NOT(LH_Ready),BD122=0),0,SUMPRODUCT(MAX((INDEX(LH_Data,0,LH_ColFirst)=$A122)*(INDEX(LH_Data,0,LH_ColSur)=$B122)*(INDEX(LH_Data,0,LH_ColCat)=BonusCat)*ROW(LH_Data)))))</f>
        <v/>
      </c>
      <c r="BF122" s="16" t="str">
        <f aca="false">IF(AH122=0,"",IF(EOMONTH(AsOfDate,-1)&lt;AI122,-1,12*(YEAR(EOMONTH(AsOfDate,-1))-YEAR(AI122))+MONTH(EOMONTH(AsOfDate,-1))-MONTH(AI122)-IF(DAY(EOMONTH(AsOfDate,-1))&lt;MIN(DAY(AI122),DAY(EOMONTH(EOMONTH(AsOfDate,-1),0))),1,0)))</f>
        <v/>
      </c>
      <c r="BG122" s="16" t="str">
        <f aca="false">IF(AH122=0,"",IF(OR(AJ122&lt;2,AL122&gt;EOMONTH(AsOfDate,-1)),BF122,IF((AL122-1)&lt;AI122,-1,12*(YEAR((AL122-1))-YEAR(AI122))+MONTH((AL122-1))-MONTH(AI122)-IF(DAY((AL122-1))&lt;MIN(DAY(AI122),DAY(EOMONTH((AL122-1),0))),1,0))))</f>
        <v/>
      </c>
      <c r="BH122" s="16" t="str">
        <f aca="false">IF(AH122=0,"",IF(OR(AJ122&lt;3,AM122&gt;EOMONTH(AsOfDate,-1)),BF122,IF((AM122-1)&lt;AI122,-1,12*(YEAR((AM122-1))-YEAR(AI122))+MONTH((AM122-1))-MONTH(AI122)-IF(DAY((AM122-1))&lt;MIN(DAY(AI122),DAY(EOMONTH((AM122-1),0))),1,0))))</f>
        <v/>
      </c>
      <c r="BI122" s="16" t="str">
        <f aca="false">IF(AH122=0,"",IF(AQ122="FT",IF(BG122&lt;FT_First,0,IF(BG122&lt;FT_Y5,1+INT((BG122-FT_First)/FT_Int1),FT_PreY5+FT_PerYear*INT((BG122-FT_Y5)/12)+FT_AnnivDays+INT(MOD(BG122-FT_Y5,12)/FT_Int2)-IF(EDATE(AI122,FT_Y5)&lt;PolicyDate,FT_AnnivDays-1,0))),IF(AQ122="PT",IF(BG122&lt;PT_First,0,1+INT((BG122-PT_First)/PT_Int)),0))+IF(AND(AJ122&gt;=2,AL122&lt;=EOMONTH(AsOfDate,-1)),IF(AR122="FT",IF(BH122&lt;FT_First,0,IF(BH122&lt;FT_Y5,1+INT((BH122-FT_First)/FT_Int1),FT_PreY5+FT_PerYear*INT((BH122-FT_Y5)/12)+FT_AnnivDays+INT(MOD(BH122-FT_Y5,12)/FT_Int2)-IF(EDATE(AI122,FT_Y5)&lt;PolicyDate,FT_AnnivDays-1,0))),IF(AR122="PT",IF(BH122&lt;PT_First,0,1+INT((BH122-PT_First)/PT_Int)),0))-IF(AR122="FT",IF(BG122&lt;FT_First,0,IF(BG122&lt;FT_Y5,1+INT((BG122-FT_First)/FT_Int1),FT_PreY5+FT_PerYear*INT((BG122-FT_Y5)/12)+FT_AnnivDays+INT(MOD(BG122-FT_Y5,12)/FT_Int2)-IF(EDATE(AI122,FT_Y5)&lt;PolicyDate,FT_AnnivDays-1,0))),IF(AR122="PT",IF(BG122&lt;PT_First,0,1+INT((BG122-PT_First)/PT_Int)),0)),0)+IF(AND(AJ122&gt;=3,AM122&lt;=EOMONTH(AsOfDate,-1)),IF(AS122="FT",IF(BF122&lt;FT_First,0,IF(BF122&lt;FT_Y5,1+INT((BF122-FT_First)/FT_Int1),FT_PreY5+FT_PerYear*INT((BF122-FT_Y5)/12)+FT_AnnivDays+INT(MOD(BF122-FT_Y5,12)/FT_Int2)-IF(EDATE(AI122,FT_Y5)&lt;PolicyDate,FT_AnnivDays-1,0))),IF(AS122="PT",IF(BF122&lt;PT_First,0,1+INT((BF122-PT_First)/PT_Int)),0))-IF(AS122="FT",IF(BH122&lt;FT_First,0,IF(BH122&lt;FT_Y5,1+INT((BH122-FT_First)/FT_Int1),FT_PreY5+FT_PerYear*INT((BH122-FT_Y5)/12)+FT_AnnivDays+INT(MOD(BH122-FT_Y5,12)/FT_Int2)-IF(EDATE(AI122,FT_Y5)&lt;PolicyDate,FT_AnnivDays-1,0))),IF(AS122="PT",IF(BH122&lt;PT_First,0,1+INT((BH122-PT_First)/PT_Int)),0)),0))</f>
        <v/>
      </c>
      <c r="BJ122" s="16" t="str">
        <f aca="false">IF(AH122=0,"",IF(AT122="FT",IF(AU122&lt;FT_First,"",IF(AU122&lt;FT_Y5,FT_First+FT_Int1*INT((AU122-FT_First)/FT_Int1),FT_Y5+FT_Int2*INT((AU122-FT_Y5)/FT_Int2))),IF(AT122="PT",IF(AU122&lt;PT_First,"",PT_First+PT_Int*INT((AU122-PT_First)/PT_Int)),"")))</f>
        <v/>
      </c>
      <c r="BK122" s="16" t="str">
        <f aca="false">IF(AH122=0,"",IF((SchemeStart-1)&lt;AI122,-1,12*(YEAR((SchemeStart-1))-YEAR(AI122))+MONTH((SchemeStart-1))-MONTH(AI122)-IF(DAY((SchemeStart-1))&lt;MIN(DAY(AI122),DAY(EOMONTH((SchemeStart-1),0))),1,0)))</f>
        <v/>
      </c>
      <c r="BL122" s="16" t="str">
        <f aca="false">IF(AH122=0,"",IF(OR(AJ122&lt;2,AL122&gt;(SchemeStart-1)),BK122,IF((AL122-1)&lt;AI122,-1,12*(YEAR((AL122-1))-YEAR(AI122))+MONTH((AL122-1))-MONTH(AI122)-IF(DAY((AL122-1))&lt;MIN(DAY(AI122),DAY(EOMONTH((AL122-1),0))),1,0))))</f>
        <v/>
      </c>
      <c r="BM122" s="16" t="str">
        <f aca="false">IF(AH122=0,"",IF(OR(AJ122&lt;3,AM122&gt;(SchemeStart-1)),BK122,IF((AM122-1)&lt;AI122,-1,12*(YEAR((AM122-1))-YEAR(AI122))+MONTH((AM122-1))-MONTH(AI122)-IF(DAY((AM122-1))&lt;MIN(DAY(AI122),DAY(EOMONTH((AM122-1),0))),1,0))))</f>
        <v/>
      </c>
      <c r="BN122" s="16" t="str">
        <f aca="false">IF(AH122=0,"",IF(AQ122="FT",IF(BL122&lt;FT_First,0,IF(BL122&lt;FT_Y5,1+INT((BL122-FT_First)/FT_Int1),FT_PreY5+FT_PerYear*INT((BL122-FT_Y5)/12)+FT_AnnivDays+INT(MOD(BL122-FT_Y5,12)/FT_Int2)-IF(EDATE(AI122,FT_Y5)&lt;PolicyDate,FT_AnnivDays-1,0))),IF(AQ122="PT",IF(BL122&lt;PT_First,0,1+INT((BL122-PT_First)/PT_Int)),0))+IF(AND(AJ122&gt;=2,AL122&lt;=(SchemeStart-1)),IF(AR122="FT",IF(BM122&lt;FT_First,0,IF(BM122&lt;FT_Y5,1+INT((BM122-FT_First)/FT_Int1),FT_PreY5+FT_PerYear*INT((BM122-FT_Y5)/12)+FT_AnnivDays+INT(MOD(BM122-FT_Y5,12)/FT_Int2)-IF(EDATE(AI122,FT_Y5)&lt;PolicyDate,FT_AnnivDays-1,0))),IF(AR122="PT",IF(BM122&lt;PT_First,0,1+INT((BM122-PT_First)/PT_Int)),0))-IF(AR122="FT",IF(BL122&lt;FT_First,0,IF(BL122&lt;FT_Y5,1+INT((BL122-FT_First)/FT_Int1),FT_PreY5+FT_PerYear*INT((BL122-FT_Y5)/12)+FT_AnnivDays+INT(MOD(BL122-FT_Y5,12)/FT_Int2)-IF(EDATE(AI122,FT_Y5)&lt;PolicyDate,FT_AnnivDays-1,0))),IF(AR122="PT",IF(BL122&lt;PT_First,0,1+INT((BL122-PT_First)/PT_Int)),0)),0)+IF(AND(AJ122&gt;=3,AM122&lt;=(SchemeStart-1)),IF(AS122="FT",IF(BK122&lt;FT_First,0,IF(BK122&lt;FT_Y5,1+INT((BK122-FT_First)/FT_Int1),FT_PreY5+FT_PerYear*INT((BK122-FT_Y5)/12)+FT_AnnivDays+INT(MOD(BK122-FT_Y5,12)/FT_Int2)-IF(EDATE(AI122,FT_Y5)&lt;PolicyDate,FT_AnnivDays-1,0))),IF(AS122="PT",IF(BK122&lt;PT_First,0,1+INT((BK122-PT_First)/PT_Int)),0))-IF(AS122="FT",IF(BM122&lt;FT_First,0,IF(BM122&lt;FT_Y5,1+INT((BM122-FT_First)/FT_Int1),FT_PreY5+FT_PerYear*INT((BM122-FT_Y5)/12)+FT_AnnivDays+INT(MOD(BM122-FT_Y5,12)/FT_Int2)-IF(EDATE(AI122,FT_Y5)&lt;PolicyDate,FT_AnnivDays-1,0))),IF(AS122="PT",IF(BM122&lt;PT_First,0,1+INT((BM122-PT_First)/PT_Int)),0)),0))</f>
        <v/>
      </c>
      <c r="BO122" s="0" t="str">
        <f aca="false">IF(LEN($A122&amp;$B122)=0,"",$A122&amp;" "&amp;$B122)</f>
        <v/>
      </c>
    </row>
    <row r="123" customFormat="false" ht="15" hidden="false" customHeight="false" outlineLevel="0" collapsed="false">
      <c r="A123" s="12"/>
      <c r="B123" s="12"/>
      <c r="C123" s="12"/>
      <c r="D123" s="13"/>
      <c r="E123" s="14" t="str">
        <f aca="false">IF(OR(AH123=0,$D123=""),"",DATE(YEAR(AsOfDate)+IF(DATE(YEAR(AsOfDate),MONTH($D123),DAY($D123))&lt;=AsOfDate,1,0),MONTH($D123),DAY($D123)))</f>
        <v/>
      </c>
      <c r="F123" s="13"/>
      <c r="G123" s="13"/>
      <c r="H123" s="13"/>
      <c r="I123" s="13"/>
      <c r="J123" s="13"/>
      <c r="K123" s="14" t="str">
        <f aca="false">IF(AH123=0,"",DATE(YEAR(AsOfDate)+IF(DATE(YEAR(AsOfDate),MONTH(AI123),DAY(AI123))&lt;=AsOfDate,1,0),MONTH(AI123),DAY(AI123)))</f>
        <v/>
      </c>
      <c r="L123" s="15" t="str">
        <f aca="false">IF(AH123=0,"",ROUND((AsOfDate-AI123)/365.25,1))</f>
        <v/>
      </c>
      <c r="M123" s="16" t="str">
        <f aca="false">IF(AH123=0,"",IF(AsOfDate&lt;AI123,"-",DATEDIF(AI123,AsOfDate,"y")&amp;"y "&amp;DATEDIF(AI123,AsOfDate,"ym")&amp;"m "&amp;DATEDIF(AI123,AsOfDate,"md")&amp;"d"))</f>
        <v/>
      </c>
      <c r="N123" s="17" t="str">
        <f aca="false">IF(AH123=0,"",O123*HoursPerDay)</f>
        <v/>
      </c>
      <c r="O123" s="17" t="str">
        <f aca="false">IF(AH123=0,"",MAX(0,BA123-BN123))</f>
        <v/>
      </c>
      <c r="P123" s="18"/>
      <c r="Q123" s="16" t="str">
        <f aca="false">IF(AH123=0,"",IF(AJ123&lt;2,"",AN123&amp;" to "&amp;AO123&amp;" on "&amp;TEXT(AL123,"dd/mm/yyyy")&amp;IF(AL123&gt;AsOfDate," (future)",IF(AQ123=AR123,"",IF(AR123="None"," - STOPPED accruing",IF(AQ123="None"," - commencement for Bonus Leave"," - pathway changed"))))&amp;IF(AJ123&lt;3,"","; "&amp;AO123&amp;" to "&amp;AP123&amp;" on "&amp;TEXT(AM123,"dd/mm/yyyy")&amp;IF(AM123&gt;AsOfDate," (future)",IF(AR123=AS123,"",IF(AS123="None"," - STOPPED accruing",IF(AR123="None"," - commencement for Bonus Leave"," - pathway changed")))))))</f>
        <v/>
      </c>
      <c r="R123" s="16" t="str">
        <f aca="false">IF(AH123=0,"",IF(AT123="None",IF(O123&gt;0,"No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IF(AH123=0,"",IF(AT123="None","",EDATE(AI123,BC123)))</f>
        <v/>
      </c>
      <c r="T123" s="17" t="str">
        <f aca="false">IF(AH123=0,"",IF(NOT(LH_Ready),"",IF(AI123&gt;PFYDate,0,IF(LH_ColPeriod=0,W123-U123+V123,SUMIFS(INDEX(LH_Data,0,LH_ColAcc),INDEX(LH_Data,0,LH_ColFirst),$A123,INDEX(LH_Data,0,LH_ColSur),$B123,INDEX(LH_Data,0,LH_ColCat),BonusCat,INDEX(LH_Data,0,LH_ColPeriod),LH_OpenLabel)*UnitFactor))))</f>
        <v/>
      </c>
      <c r="U123" s="17" t="str">
        <f aca="false">IF(AH123=0,"",IF(NOT(LH_Ready),"",SUMIFS(INDEX(LH_Data,0,LH_ColAcc),INDEX(LH_Data,0,LH_ColFirst),$A123,INDEX(LH_Data,0,LH_ColSur),$B123,INDEX(LH_Data,0,LH_ColCat),BonusCat,INDEX(LH_Data,0,LH_ColStart),"&gt;="&amp;AI123)*UnitFactor))</f>
        <v/>
      </c>
      <c r="V123" s="17" t="str">
        <f aca="false">IF(AH123=0,"",IF(NOT(LH_Ready),"",SUMIFS(INDEX(LH_Data,0,LH_ColTaken),INDEX(LH_Data,0,LH_ColFirst),$A123,INDEX(LH_Data,0,LH_ColSur),$B123,INDEX(LH_Data,0,LH_ColCat),BonusCat,INDEX(LH_Data,0,LH_ColStart),"&gt;="&amp;AI123)*UnitFactor))</f>
        <v/>
      </c>
      <c r="W123" s="17" t="str">
        <f aca="false">IF(AH123=0,"",IF(NOT(LH_Ready),"",IF(BE123=0,0,INDEX(INDEX(LH_Data,0,LH_ColClose),BE123-1)*UnitFactor)))</f>
        <v/>
      </c>
      <c r="X123" s="17" t="str">
        <f aca="false">IF(AH123=0,"",(MAX(0,BA123-BN123)-MAX(0,BB123-BN123))*HoursPerDay)</f>
        <v/>
      </c>
      <c r="Y123" s="17" t="str">
        <f aca="false">IF(AH123=0,"",IF(NOT(LH_Ready),"",IF(BD123=0,N123,IF(PFYDate&lt;$F123,N123-N(T123)-N(U123),X123-N(U123)))))</f>
        <v/>
      </c>
      <c r="Z123" s="16" t="str">
        <f aca="false">IF(OR(AH123=0,Y123=""),"",IF(Y123&gt;0,"Yes","No"))</f>
        <v/>
      </c>
      <c r="AA123" s="16" t="str">
        <f aca="false">IF(AH123=0,IF(LEN($A123&amp;$B123)=0,"","FIX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month")&amp;IF(BD123=0,";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EH)",""),IF(AT123="None",R123,"Not yet - first day on "&amp;TEXT(S123,"dd/mm/yyyy")))))))))</f>
        <v/>
      </c>
      <c r="AB123" s="17" t="str">
        <f aca="false">IF(OR(AH123=0,T123=""),"",MAX(0,BB123-BN123)*HoursPerDay-T123)</f>
        <v/>
      </c>
      <c r="AC123" s="16" t="str">
        <f aca="false">IF(AH123=0,"",BD123)</f>
        <v/>
      </c>
      <c r="AD123" s="16" t="str">
        <f aca="false">IF(AH123=0,"",TRIM(IF(OR(ISTEXT($F123),ISTEXT($H123),ISTEXT($I123),ISTEXT($G123),ISTEXT($J123),ISTEXT($D123)),"A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J123&gt;=1,IF(AJ123&gt;=3,AP123,IF(AJ123=2,AO123,AN123))&lt;&gt;IF($C123="","",IF(OR(ISNUMBER(SEARCH("full",$C123)),UPPER(TRIM($C123))="FT",UPPER(TRIM($C123))="FTE"),"Full-Time",IF(OR(ISNUMBER(SEARCH("part",$C123)),UPPER(TRIM($C123))="PT",UPPER(TRIM($C123))="PTE"),"Part-Time",IF(OR(ISNUMBER(SEARCH("cas",$C123)),UPPER(TRIM($C123))="CAS"),"Casual","Unknown"))))),"EmploymentType does not match latest start date ("&amp;IF(AJ123&gt;=3,AP123,IF(AJ123=2,AO123,AN123))&amp;"). ","")&amp;IF(AND(AJ123&gt;=1,AK123&lt;&gt;$F123),"Earliest type date should equal StartDate. ","")&amp;IF(AND(AJ123&gt;=2,AK123=AL123),"Two types start on the same date. ","")&amp;IF(AND(OR(ISNUMBER(SEARCH("part",$C123)),UPPER(TRIM($C123))="PT",UPPER(TRIM($C123))="PTE"),$P123=""),"Part-time: enter PT Hrs/Week (blank = 24+). ","")))</f>
        <v/>
      </c>
      <c r="AE123" s="17" t="str">
        <f aca="false">IF(AH123=0,"",O123-MAX(0,BI123-BN123))</f>
        <v/>
      </c>
      <c r="AF123" s="14" t="str">
        <f aca="false">IF(OR(AH123=0,AE123="",N(AE123)=0,BJ123=""),"",EDATE(AI123,BJ123))</f>
        <v/>
      </c>
      <c r="AG123" s="12"/>
      <c r="AH123" s="16" t="n">
        <f aca="false">IF(OR(LEN($A123&amp;$B123)=0,$F123=""),0,1)</f>
        <v>0</v>
      </c>
      <c r="AI123" s="14" t="str">
        <f aca="false">IF(AH123=0,"",IF($J123&lt;&gt;"",$J123,IF(OR(CasualCounts="Yes",COUNT($G123:$I123)=0,COUNT($H123:$I123)=0),$F123,MIN($H123:$I123))))</f>
        <v/>
      </c>
      <c r="AJ123" s="16" t="str">
        <f aca="false">IF(AH123=0,"",COUNT($G123:$I123))</f>
        <v/>
      </c>
      <c r="AK123" s="14" t="str">
        <f aca="false">IF(AH123=0,"",IFERROR(SMALL($G123:$I123,1),""))</f>
        <v/>
      </c>
      <c r="AL123" s="14" t="str">
        <f aca="false">IF(AH123=0,"",IFERROR(SMALL($G123:$I123,2),""))</f>
        <v/>
      </c>
      <c r="AM123" s="14" t="str">
        <f aca="false">IF(AH123=0,"",IFERROR(SMALL($G123:$I123,3),""))</f>
        <v/>
      </c>
      <c r="AN123" s="16" t="str">
        <f aca="false">IF(AH123=0,"",IF(AK123="","",IF(AK123=$H123,"Part-Time",IF(AK123=$I123,"Full-Time","Casual"))))</f>
        <v/>
      </c>
      <c r="AO123" s="16" t="str">
        <f aca="false">IF(AH123=0,"",IF(AL123="","",IF(AL123=$H123,"Part-Time",IF(AL123=$I123,"Full-Time","Casual"))))</f>
        <v/>
      </c>
      <c r="AP123" s="16" t="str">
        <f aca="false">IF(AH123=0,"",IF(AM123="","",IF(AM123=$H123,"Part-Time",IF(AM123=$I123,"Full-Time","Casual"))))</f>
        <v/>
      </c>
      <c r="AQ123" s="16" t="str">
        <f aca="false">IF(AH123=0,"",IF(AJ123=0,IF(OR(ISNUMBER(SEARCH("full",$C123)),UPPER(TRIM($C123))="FT",UPPER(TRIM($C123))="FTE"),"FT",IF(AND(OR(ISNUMBER(SEARCH("part",$C123)),UPPER(TRIM($C123))="PT",UPPER(TRIM($C123))="PTE"),OR($P123="",N($P123)&gt;=PT_MinHours)),"PT","None")),IF(OR(ISNUMBER(SEARCH("full",AN123)),UPPER(TRIM(AN123))="FT",UPPER(TRIM(AN123))="FTE"),"FT",IF(AND(OR(ISNUMBER(SEARCH("part",AN123)),UPPER(TRIM(AN123))="PT",UPPER(TRIM(AN123))="PTE"),OR($P123="",N($P123)&gt;=PT_MinHours)),"PT","None"))))</f>
        <v/>
      </c>
      <c r="AR123" s="16" t="str">
        <f aca="false">IF(AH123=0,"",IF(AJ123&lt;2,"",IF(OR(ISNUMBER(SEARCH("full",AO123)),UPPER(TRIM(AO123))="FT",UPPER(TRIM(AO123))="FTE"),"FT",IF(AND(OR(ISNUMBER(SEARCH("part",AO123)),UPPER(TRIM(AO123))="PT",UPPER(TRIM(AO123))="PTE"),OR($P123="",N($P123)&gt;=PT_MinHours)),"PT","None"))))</f>
        <v/>
      </c>
      <c r="AS123" s="16" t="str">
        <f aca="false">IF(AH123=0,"",IF(AJ123&lt;3,"",IF(OR(ISNUMBER(SEARCH("full",AP123)),UPPER(TRIM(AP123))="FT",UPPER(TRIM(AP123))="FTE"),"FT",IF(AND(OR(ISNUMBER(SEARCH("part",AP123)),UPPER(TRIM(AP123))="PT",UPPER(TRIM(AP123))="PTE"),OR($P123="",N($P123)&gt;=PT_MinHours)),"PT","None"))))</f>
        <v/>
      </c>
      <c r="AT123" s="16" t="str">
        <f aca="false">IF(AH123=0,"",IF(AND(AJ123&gt;=3,AM123&lt;=AsOfDate),AS123,IF(AND(AJ123&gt;=2,AL123&lt;=AsOfDate),AR123,AQ123)))</f>
        <v/>
      </c>
      <c r="AU123" s="16" t="str">
        <f aca="false">IF(AH123=0,"",IF(AsOfDate&lt;AI123,-1,12*(YEAR(AsOfDate)-YEAR(AI123))+MONTH(AsOfDate)-MONTH(AI123)-IF(DAY(AsOfDate)&lt;MIN(DAY(AI123),DAY(EOMONTH(AsOfDate,0))),1,0)))</f>
        <v/>
      </c>
      <c r="AV123" s="16" t="str">
        <f aca="false">IF(AH123=0,"",IF(OR(AJ123&lt;2,AL123&gt;AsOfDate),AU123,IF((AL123-1)&lt;AI123,-1,12*(YEAR((AL123-1))-YEAR(AI123))+MONTH((AL123-1))-MONTH(AI123)-IF(DAY((AL123-1))&lt;MIN(DAY(AI123),DAY(EOMONTH((AL123-1),0))),1,0))))</f>
        <v/>
      </c>
      <c r="AW123" s="16" t="str">
        <f aca="false">IF(AH123=0,"",IF(OR(AJ123&lt;3,AM123&gt;AsOfDate),AU123,IF((AM123-1)&lt;AI123,-1,12*(YEAR((AM123-1))-YEAR(AI123))+MONTH((AM123-1))-MONTH(AI123)-IF(DAY((AM123-1))&lt;MIN(DAY(AI123),DAY(EOMONTH((AM123-1),0))),1,0))))</f>
        <v/>
      </c>
      <c r="AX123" s="16" t="str">
        <f aca="false">IF(AH123=0,"",IF(PFYDate&lt;AI123,-1,12*(YEAR(PFYDate)-YEAR(AI123))+MONTH(PFYDate)-MONTH(AI123)-IF(DAY(PFYDate)&lt;MIN(DAY(AI123),DAY(EOMONTH(PFYDate,0))),1,0)))</f>
        <v/>
      </c>
      <c r="AY123" s="16" t="str">
        <f aca="false">IF(AH123=0,"",IF(OR(AJ123&lt;2,AL123&gt;PFYDate),AX123,IF((AL123-1)&lt;AI123,-1,12*(YEAR((AL123-1))-YEAR(AI123))+MONTH((AL123-1))-MONTH(AI123)-IF(DAY((AL123-1))&lt;MIN(DAY(AI123),DAY(EOMONTH((AL123-1),0))),1,0))))</f>
        <v/>
      </c>
      <c r="AZ123" s="16" t="str">
        <f aca="false">IF(AH123=0,"",IF(OR(AJ123&lt;3,AM123&gt;PFYDate),AX123,IF((AM123-1)&lt;AI123,-1,12*(YEAR((AM123-1))-YEAR(AI123))+MONTH((AM123-1))-MONTH(AI123)-IF(DAY((AM123-1))&lt;MIN(DAY(AI123),DAY(EOMONTH((AM123-1),0))),1,0))))</f>
        <v/>
      </c>
      <c r="BA123" s="16" t="str">
        <f aca="false">IF(AH123=0,"",IF(AQ123="FT",IF(AV123&lt;FT_First,0,IF(AV123&lt;FT_Y5,1+INT((AV123-FT_First)/FT_Int1),FT_PreY5+FT_PerYear*INT((AV123-FT_Y5)/12)+FT_AnnivDays+INT(MOD(AV123-FT_Y5,12)/FT_Int2)-IF(EDATE(AI123,FT_Y5)&lt;PolicyDate,FT_AnnivDays-1,0))),IF(AQ123="PT",IF(AV123&lt;PT_First,0,1+INT((AV123-PT_First)/PT_Int)),0))+IF(AND(AJ123&gt;=2,AL123&lt;=AsOfDate),IF(AR123="FT",IF(AW123&lt;FT_First,0,IF(AW123&lt;FT_Y5,1+INT((AW123-FT_First)/FT_Int1),FT_PreY5+FT_PerYear*INT((AW123-FT_Y5)/12)+FT_AnnivDays+INT(MOD(AW123-FT_Y5,12)/FT_Int2)-IF(EDATE(AI123,FT_Y5)&lt;PolicyDate,FT_AnnivDays-1,0))),IF(AR123="PT",IF(AW123&lt;PT_First,0,1+INT((AW123-PT_First)/PT_Int)),0))-IF(AR123="FT",IF(AV123&lt;FT_First,0,IF(AV123&lt;FT_Y5,1+INT((AV123-FT_First)/FT_Int1),FT_PreY5+FT_PerYear*INT((AV123-FT_Y5)/12)+FT_AnnivDays+INT(MOD(AV123-FT_Y5,12)/FT_Int2)-IF(EDATE(AI123,FT_Y5)&lt;PolicyDate,FT_AnnivDays-1,0))),IF(AR123="PT",IF(AV123&lt;PT_First,0,1+INT((AV123-PT_First)/PT_Int)),0)),0)+IF(AND(AJ123&gt;=3,AM123&lt;=AsOfDate),IF(AS123="FT",IF(AU123&lt;FT_First,0,IF(AU123&lt;FT_Y5,1+INT((AU123-FT_First)/FT_Int1),FT_PreY5+FT_PerYear*INT((AU123-FT_Y5)/12)+FT_AnnivDays+INT(MOD(AU123-FT_Y5,12)/FT_Int2)-IF(EDATE(AI123,FT_Y5)&lt;PolicyDate,FT_AnnivDays-1,0))),IF(AS123="PT",IF(AU123&lt;PT_First,0,1+INT((AU123-PT_First)/PT_Int)),0))-IF(AS123="FT",IF(AW123&lt;FT_First,0,IF(AW123&lt;FT_Y5,1+INT((AW123-FT_First)/FT_Int1),FT_PreY5+FT_PerYear*INT((AW123-FT_Y5)/12)+FT_AnnivDays+INT(MOD(AW123-FT_Y5,12)/FT_Int2)-IF(EDATE(AI123,FT_Y5)&lt;PolicyDate,FT_AnnivDays-1,0))),IF(AS123="PT",IF(AW123&lt;PT_First,0,1+INT((AW123-PT_First)/PT_Int)),0)),0))</f>
        <v/>
      </c>
      <c r="BB123" s="16" t="str">
        <f aca="false">IF(AH123=0,"",IF(AQ123="FT",IF(AY123&lt;FT_First,0,IF(AY123&lt;FT_Y5,1+INT((AY123-FT_First)/FT_Int1),FT_PreY5+FT_PerYear*INT((AY123-FT_Y5)/12)+FT_AnnivDays+INT(MOD(AY123-FT_Y5,12)/FT_Int2)-IF(EDATE(AI123,FT_Y5)&lt;PolicyDate,FT_AnnivDays-1,0))),IF(AQ123="PT",IF(AY123&lt;PT_First,0,1+INT((AY123-PT_First)/PT_Int)),0))+IF(AND(AJ123&gt;=2,AL123&lt;=PFYDate),IF(AR123="FT",IF(AZ123&lt;FT_First,0,IF(AZ123&lt;FT_Y5,1+INT((AZ123-FT_First)/FT_Int1),FT_PreY5+FT_PerYear*INT((AZ123-FT_Y5)/12)+FT_AnnivDays+INT(MOD(AZ123-FT_Y5,12)/FT_Int2)-IF(EDATE(AI123,FT_Y5)&lt;PolicyDate,FT_AnnivDays-1,0))),IF(AR123="PT",IF(AZ123&lt;PT_First,0,1+INT((AZ123-PT_First)/PT_Int)),0))-IF(AR123="FT",IF(AY123&lt;FT_First,0,IF(AY123&lt;FT_Y5,1+INT((AY123-FT_First)/FT_Int1),FT_PreY5+FT_PerYear*INT((AY123-FT_Y5)/12)+FT_AnnivDays+INT(MOD(AY123-FT_Y5,12)/FT_Int2)-IF(EDATE(AI123,FT_Y5)&lt;PolicyDate,FT_AnnivDays-1,0))),IF(AR123="PT",IF(AY123&lt;PT_First,0,1+INT((AY123-PT_First)/PT_Int)),0)),0)+IF(AND(AJ123&gt;=3,AM123&lt;=PFYDate),IF(AS123="FT",IF(AX123&lt;FT_First,0,IF(AX123&lt;FT_Y5,1+INT((AX123-FT_First)/FT_Int1),FT_PreY5+FT_PerYear*INT((AX123-FT_Y5)/12)+FT_AnnivDays+INT(MOD(AX123-FT_Y5,12)/FT_Int2)-IF(EDATE(AI123,FT_Y5)&lt;PolicyDate,FT_AnnivDays-1,0))),IF(AS123="PT",IF(AX123&lt;PT_First,0,1+INT((AX123-PT_First)/PT_Int)),0))-IF(AS123="FT",IF(AZ123&lt;FT_First,0,IF(AZ123&lt;FT_Y5,1+INT((AZ123-FT_First)/FT_Int1),FT_PreY5+FT_PerYear*INT((AZ123-FT_Y5)/12)+FT_AnnivDays+INT(MOD(AZ123-FT_Y5,12)/FT_Int2)-IF(EDATE(AI123,FT_Y5)&lt;PolicyDate,FT_AnnivDays-1,0))),IF(AS123="PT",IF(AZ123&lt;PT_First,0,1+INT((AZ123-PT_First)/PT_Int)),0)),0))</f>
        <v/>
      </c>
      <c r="BC123" s="16" t="str">
        <f aca="false">IF(AH123=0,"",IF(AT123="FT",IF(AU123&lt;FT_First,FT_First,IF(AU123&lt;FT_Y5,MIN(FT_Y5,FT_First+FT_Int1*(INT((AU123-FT_First)/FT_Int1)+1)),FT_Y5+12*INT((AU123-FT_Y5)/12)+FT_Int2*(INT(MOD(AU123-FT_Y5,12)/FT_Int2)+1))),IF(AT123="PT",IF(AU123&lt;PT_First,PT_First,PT_First+PT_Int*(INT((AU123-PT_First)/PT_Int)+1)),"")))</f>
        <v/>
      </c>
      <c r="BD123" s="16" t="str">
        <f aca="false">IF(AH123=0,"",IF(NOT(LH_Ready),0,COUNTIFS(INDEX(LH_Data,0,LH_ColFirst),$A123,INDEX(LH_Data,0,LH_ColSur),$B123,INDEX(LH_Data,0,LH_ColCat),BonusCat)))</f>
        <v/>
      </c>
      <c r="BE123" s="16" t="str">
        <f aca="false">IF(AH123=0,"",IF(OR(NOT(LH_Ready),BD123=0),0,SUMPRODUCT(MAX((INDEX(LH_Data,0,LH_ColFirst)=$A123)*(INDEX(LH_Data,0,LH_ColSur)=$B123)*(INDEX(LH_Data,0,LH_ColCat)=BonusCat)*ROW(LH_Data)))))</f>
        <v/>
      </c>
      <c r="BF123" s="16" t="str">
        <f aca="false">IF(AH123=0,"",IF(EOMONTH(AsOfDate,-1)&lt;AI123,-1,12*(YEAR(EOMONTH(AsOfDate,-1))-YEAR(AI123))+MONTH(EOMONTH(AsOfDate,-1))-MONTH(AI123)-IF(DAY(EOMONTH(AsOfDate,-1))&lt;MIN(DAY(AI123),DAY(EOMONTH(EOMONTH(AsOfDate,-1),0))),1,0)))</f>
        <v/>
      </c>
      <c r="BG123" s="16" t="str">
        <f aca="false">IF(AH123=0,"",IF(OR(AJ123&lt;2,AL123&gt;EOMONTH(AsOfDate,-1)),BF123,IF((AL123-1)&lt;AI123,-1,12*(YEAR((AL123-1))-YEAR(AI123))+MONTH((AL123-1))-MONTH(AI123)-IF(DAY((AL123-1))&lt;MIN(DAY(AI123),DAY(EOMONTH((AL123-1),0))),1,0))))</f>
        <v/>
      </c>
      <c r="BH123" s="16" t="str">
        <f aca="false">IF(AH123=0,"",IF(OR(AJ123&lt;3,AM123&gt;EOMONTH(AsOfDate,-1)),BF123,IF((AM123-1)&lt;AI123,-1,12*(YEAR((AM123-1))-YEAR(AI123))+MONTH((AM123-1))-MONTH(AI123)-IF(DAY((AM123-1))&lt;MIN(DAY(AI123),DAY(EOMONTH((AM123-1),0))),1,0))))</f>
        <v/>
      </c>
      <c r="BI123" s="16" t="str">
        <f aca="false">IF(AH123=0,"",IF(AQ123="FT",IF(BG123&lt;FT_First,0,IF(BG123&lt;FT_Y5,1+INT((BG123-FT_First)/FT_Int1),FT_PreY5+FT_PerYear*INT((BG123-FT_Y5)/12)+FT_AnnivDays+INT(MOD(BG123-FT_Y5,12)/FT_Int2)-IF(EDATE(AI123,FT_Y5)&lt;PolicyDate,FT_AnnivDays-1,0))),IF(AQ123="PT",IF(BG123&lt;PT_First,0,1+INT((BG123-PT_First)/PT_Int)),0))+IF(AND(AJ123&gt;=2,AL123&lt;=EOMONTH(AsOfDate,-1)),IF(AR123="FT",IF(BH123&lt;FT_First,0,IF(BH123&lt;FT_Y5,1+INT((BH123-FT_First)/FT_Int1),FT_PreY5+FT_PerYear*INT((BH123-FT_Y5)/12)+FT_AnnivDays+INT(MOD(BH123-FT_Y5,12)/FT_Int2)-IF(EDATE(AI123,FT_Y5)&lt;PolicyDate,FT_AnnivDays-1,0))),IF(AR123="PT",IF(BH123&lt;PT_First,0,1+INT((BH123-PT_First)/PT_Int)),0))-IF(AR123="FT",IF(BG123&lt;FT_First,0,IF(BG123&lt;FT_Y5,1+INT((BG123-FT_First)/FT_Int1),FT_PreY5+FT_PerYear*INT((BG123-FT_Y5)/12)+FT_AnnivDays+INT(MOD(BG123-FT_Y5,12)/FT_Int2)-IF(EDATE(AI123,FT_Y5)&lt;PolicyDate,FT_AnnivDays-1,0))),IF(AR123="PT",IF(BG123&lt;PT_First,0,1+INT((BG123-PT_First)/PT_Int)),0)),0)+IF(AND(AJ123&gt;=3,AM123&lt;=EOMONTH(AsOfDate,-1)),IF(AS123="FT",IF(BF123&lt;FT_First,0,IF(BF123&lt;FT_Y5,1+INT((BF123-FT_First)/FT_Int1),FT_PreY5+FT_PerYear*INT((BF123-FT_Y5)/12)+FT_AnnivDays+INT(MOD(BF123-FT_Y5,12)/FT_Int2)-IF(EDATE(AI123,FT_Y5)&lt;PolicyDate,FT_AnnivDays-1,0))),IF(AS123="PT",IF(BF123&lt;PT_First,0,1+INT((BF123-PT_First)/PT_Int)),0))-IF(AS123="FT",IF(BH123&lt;FT_First,0,IF(BH123&lt;FT_Y5,1+INT((BH123-FT_First)/FT_Int1),FT_PreY5+FT_PerYear*INT((BH123-FT_Y5)/12)+FT_AnnivDays+INT(MOD(BH123-FT_Y5,12)/FT_Int2)-IF(EDATE(AI123,FT_Y5)&lt;PolicyDate,FT_AnnivDays-1,0))),IF(AS123="PT",IF(BH123&lt;PT_First,0,1+INT((BH123-PT_First)/PT_Int)),0)),0))</f>
        <v/>
      </c>
      <c r="BJ123" s="16" t="str">
        <f aca="false">IF(AH123=0,"",IF(AT123="FT",IF(AU123&lt;FT_First,"",IF(AU123&lt;FT_Y5,FT_First+FT_Int1*INT((AU123-FT_First)/FT_Int1),FT_Y5+FT_Int2*INT((AU123-FT_Y5)/FT_Int2))),IF(AT123="PT",IF(AU123&lt;PT_First,"",PT_First+PT_Int*INT((AU123-PT_First)/PT_Int)),"")))</f>
        <v/>
      </c>
      <c r="BK123" s="16" t="str">
        <f aca="false">IF(AH123=0,"",IF((SchemeStart-1)&lt;AI123,-1,12*(YEAR((SchemeStart-1))-YEAR(AI123))+MONTH((SchemeStart-1))-MONTH(AI123)-IF(DAY((SchemeStart-1))&lt;MIN(DAY(AI123),DAY(EOMONTH((SchemeStart-1),0))),1,0)))</f>
        <v/>
      </c>
      <c r="BL123" s="16" t="str">
        <f aca="false">IF(AH123=0,"",IF(OR(AJ123&lt;2,AL123&gt;(SchemeStart-1)),BK123,IF((AL123-1)&lt;AI123,-1,12*(YEAR((AL123-1))-YEAR(AI123))+MONTH((AL123-1))-MONTH(AI123)-IF(DAY((AL123-1))&lt;MIN(DAY(AI123),DAY(EOMONTH((AL123-1),0))),1,0))))</f>
        <v/>
      </c>
      <c r="BM123" s="16" t="str">
        <f aca="false">IF(AH123=0,"",IF(OR(AJ123&lt;3,AM123&gt;(SchemeStart-1)),BK123,IF((AM123-1)&lt;AI123,-1,12*(YEAR((AM123-1))-YEAR(AI123))+MONTH((AM123-1))-MONTH(AI123)-IF(DAY((AM123-1))&lt;MIN(DAY(AI123),DAY(EOMONTH((AM123-1),0))),1,0))))</f>
        <v/>
      </c>
      <c r="BN123" s="16" t="str">
        <f aca="false">IF(AH123=0,"",IF(AQ123="FT",IF(BL123&lt;FT_First,0,IF(BL123&lt;FT_Y5,1+INT((BL123-FT_First)/FT_Int1),FT_PreY5+FT_PerYear*INT((BL123-FT_Y5)/12)+FT_AnnivDays+INT(MOD(BL123-FT_Y5,12)/FT_Int2)-IF(EDATE(AI123,FT_Y5)&lt;PolicyDate,FT_AnnivDays-1,0))),IF(AQ123="PT",IF(BL123&lt;PT_First,0,1+INT((BL123-PT_First)/PT_Int)),0))+IF(AND(AJ123&gt;=2,AL123&lt;=(SchemeStart-1)),IF(AR123="FT",IF(BM123&lt;FT_First,0,IF(BM123&lt;FT_Y5,1+INT((BM123-FT_First)/FT_Int1),FT_PreY5+FT_PerYear*INT((BM123-FT_Y5)/12)+FT_AnnivDays+INT(MOD(BM123-FT_Y5,12)/FT_Int2)-IF(EDATE(AI123,FT_Y5)&lt;PolicyDate,FT_AnnivDays-1,0))),IF(AR123="PT",IF(BM123&lt;PT_First,0,1+INT((BM123-PT_First)/PT_Int)),0))-IF(AR123="FT",IF(BL123&lt;FT_First,0,IF(BL123&lt;FT_Y5,1+INT((BL123-FT_First)/FT_Int1),FT_PreY5+FT_PerYear*INT((BL123-FT_Y5)/12)+FT_AnnivDays+INT(MOD(BL123-FT_Y5,12)/FT_Int2)-IF(EDATE(AI123,FT_Y5)&lt;PolicyDate,FT_AnnivDays-1,0))),IF(AR123="PT",IF(BL123&lt;PT_First,0,1+INT((BL123-PT_First)/PT_Int)),0)),0)+IF(AND(AJ123&gt;=3,AM123&lt;=(SchemeStart-1)),IF(AS123="FT",IF(BK123&lt;FT_First,0,IF(BK123&lt;FT_Y5,1+INT((BK123-FT_First)/FT_Int1),FT_PreY5+FT_PerYear*INT((BK123-FT_Y5)/12)+FT_AnnivDays+INT(MOD(BK123-FT_Y5,12)/FT_Int2)-IF(EDATE(AI123,FT_Y5)&lt;PolicyDate,FT_AnnivDays-1,0))),IF(AS123="PT",IF(BK123&lt;PT_First,0,1+INT((BK123-PT_First)/PT_Int)),0))-IF(AS123="FT",IF(BM123&lt;FT_First,0,IF(BM123&lt;FT_Y5,1+INT((BM123-FT_First)/FT_Int1),FT_PreY5+FT_PerYear*INT((BM123-FT_Y5)/12)+FT_AnnivDays+INT(MOD(BM123-FT_Y5,12)/FT_Int2)-IF(EDATE(AI123,FT_Y5)&lt;PolicyDate,FT_AnnivDays-1,0))),IF(AS123="PT",IF(BM123&lt;PT_First,0,1+INT((BM123-PT_First)/PT_Int)),0)),0))</f>
        <v/>
      </c>
      <c r="BO123" s="0" t="str">
        <f aca="false">IF(LEN($A123&amp;$B123)=0,"",$A123&amp;" "&amp;$B123)</f>
        <v/>
      </c>
    </row>
    <row r="124" customFormat="false" ht="15" hidden="false" customHeight="false" outlineLevel="0" collapsed="false">
      <c r="A124" s="12"/>
      <c r="B124" s="12"/>
      <c r="C124" s="12"/>
      <c r="D124" s="13"/>
      <c r="E124" s="14" t="str">
        <f aca="false">IF(OR(AH124=0,$D124=""),"",DATE(YEAR(AsOfDate)+IF(DATE(YEAR(AsOfDate),MONTH($D124),DAY($D124))&lt;=AsOfDate,1,0),MONTH($D124),DAY($D124)))</f>
        <v/>
      </c>
      <c r="F124" s="13"/>
      <c r="G124" s="13"/>
      <c r="H124" s="13"/>
      <c r="I124" s="13"/>
      <c r="J124" s="13"/>
      <c r="K124" s="14" t="str">
        <f aca="false">IF(AH124=0,"",DATE(YEAR(AsOfDate)+IF(DATE(YEAR(AsOfDate),MONTH(AI124),DAY(AI124))&lt;=AsOfDate,1,0),MONTH(AI124),DAY(AI124)))</f>
        <v/>
      </c>
      <c r="L124" s="15" t="str">
        <f aca="false">IF(AH124=0,"",ROUND((AsOfDate-AI124)/365.25,1))</f>
        <v/>
      </c>
      <c r="M124" s="16" t="str">
        <f aca="false">IF(AH124=0,"",IF(AsOfDate&lt;AI124,"-",DATEDIF(AI124,AsOfDate,"y")&amp;"y "&amp;DATEDIF(AI124,AsOfDate,"ym")&amp;"m "&amp;DATEDIF(AI124,AsOfDate,"md")&amp;"d"))</f>
        <v/>
      </c>
      <c r="N124" s="17" t="str">
        <f aca="false">IF(AH124=0,"",O124*HoursPerDay)</f>
        <v/>
      </c>
      <c r="O124" s="17" t="str">
        <f aca="false">IF(AH124=0,"",MAX(0,BA124-BN124))</f>
        <v/>
      </c>
      <c r="P124" s="18"/>
      <c r="Q124" s="16" t="str">
        <f aca="false">IF(AH124=0,"",IF(AJ124&lt;2,"",AN124&amp;" to "&amp;AO124&amp;" on "&amp;TEXT(AL124,"dd/mm/yyyy")&amp;IF(AL124&gt;AsOfDate," (future)",IF(AQ124=AR124,"",IF(AR124="None"," - STOPPED accruing",IF(AQ124="None"," - commencement for Bonus Leave"," - pathway changed"))))&amp;IF(AJ124&lt;3,"","; "&amp;AO124&amp;" to "&amp;AP124&amp;" on "&amp;TEXT(AM124,"dd/mm/yyyy")&amp;IF(AM124&gt;AsOfDate," (future)",IF(AR124=AS124,"",IF(AS124="None"," - STOPPED accruing",IF(AR124="None"," - commencement for Bonus Leave"," - pathway changed")))))))</f>
        <v/>
      </c>
      <c r="R124" s="16" t="str">
        <f aca="false">IF(AH124=0,"",IF(AT124="None",IF(O124&gt;0,"No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IF(AH124=0,"",IF(AT124="None","",EDATE(AI124,BC124)))</f>
        <v/>
      </c>
      <c r="T124" s="17" t="str">
        <f aca="false">IF(AH124=0,"",IF(NOT(LH_Ready),"",IF(AI124&gt;PFYDate,0,IF(LH_ColPeriod=0,W124-U124+V124,SUMIFS(INDEX(LH_Data,0,LH_ColAcc),INDEX(LH_Data,0,LH_ColFirst),$A124,INDEX(LH_Data,0,LH_ColSur),$B124,INDEX(LH_Data,0,LH_ColCat),BonusCat,INDEX(LH_Data,0,LH_ColPeriod),LH_OpenLabel)*UnitFactor))))</f>
        <v/>
      </c>
      <c r="U124" s="17" t="str">
        <f aca="false">IF(AH124=0,"",IF(NOT(LH_Ready),"",SUMIFS(INDEX(LH_Data,0,LH_ColAcc),INDEX(LH_Data,0,LH_ColFirst),$A124,INDEX(LH_Data,0,LH_ColSur),$B124,INDEX(LH_Data,0,LH_ColCat),BonusCat,INDEX(LH_Data,0,LH_ColStart),"&gt;="&amp;AI124)*UnitFactor))</f>
        <v/>
      </c>
      <c r="V124" s="17" t="str">
        <f aca="false">IF(AH124=0,"",IF(NOT(LH_Ready),"",SUMIFS(INDEX(LH_Data,0,LH_ColTaken),INDEX(LH_Data,0,LH_ColFirst),$A124,INDEX(LH_Data,0,LH_ColSur),$B124,INDEX(LH_Data,0,LH_ColCat),BonusCat,INDEX(LH_Data,0,LH_ColStart),"&gt;="&amp;AI124)*UnitFactor))</f>
        <v/>
      </c>
      <c r="W124" s="17" t="str">
        <f aca="false">IF(AH124=0,"",IF(NOT(LH_Ready),"",IF(BE124=0,0,INDEX(INDEX(LH_Data,0,LH_ColClose),BE124-1)*UnitFactor)))</f>
        <v/>
      </c>
      <c r="X124" s="17" t="str">
        <f aca="false">IF(AH124=0,"",(MAX(0,BA124-BN124)-MAX(0,BB124-BN124))*HoursPerDay)</f>
        <v/>
      </c>
      <c r="Y124" s="17" t="str">
        <f aca="false">IF(AH124=0,"",IF(NOT(LH_Ready),"",IF(BD124=0,N124,IF(PFYDate&lt;$F124,N124-N(T124)-N(U124),X124-N(U124)))))</f>
        <v/>
      </c>
      <c r="Z124" s="16" t="str">
        <f aca="false">IF(OR(AH124=0,Y124=""),"",IF(Y124&gt;0,"Yes","No"))</f>
        <v/>
      </c>
      <c r="AA124" s="16" t="str">
        <f aca="false">IF(AH124=0,IF(LEN($A124&amp;$B124)=0,"","FIX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month")&amp;IF(BD124=0,";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EH)",""),IF(AT124="None",R124,"Not yet - first day on "&amp;TEXT(S124,"dd/mm/yyyy")))))))))</f>
        <v/>
      </c>
      <c r="AB124" s="17" t="str">
        <f aca="false">IF(OR(AH124=0,T124=""),"",MAX(0,BB124-BN124)*HoursPerDay-T124)</f>
        <v/>
      </c>
      <c r="AC124" s="16" t="str">
        <f aca="false">IF(AH124=0,"",BD124)</f>
        <v/>
      </c>
      <c r="AD124" s="16" t="str">
        <f aca="false">IF(AH124=0,"",TRIM(IF(OR(ISTEXT($F124),ISTEXT($H124),ISTEXT($I124),ISTEXT($G124),ISTEXT($J124),ISTEXT($D124)),"A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J124&gt;=1,IF(AJ124&gt;=3,AP124,IF(AJ124=2,AO124,AN124))&lt;&gt;IF($C124="","",IF(OR(ISNUMBER(SEARCH("full",$C124)),UPPER(TRIM($C124))="FT",UPPER(TRIM($C124))="FTE"),"Full-Time",IF(OR(ISNUMBER(SEARCH("part",$C124)),UPPER(TRIM($C124))="PT",UPPER(TRIM($C124))="PTE"),"Part-Time",IF(OR(ISNUMBER(SEARCH("cas",$C124)),UPPER(TRIM($C124))="CAS"),"Casual","Unknown"))))),"EmploymentType does not match latest start date ("&amp;IF(AJ124&gt;=3,AP124,IF(AJ124=2,AO124,AN124))&amp;"). ","")&amp;IF(AND(AJ124&gt;=1,AK124&lt;&gt;$F124),"Earliest type date should equal StartDate. ","")&amp;IF(AND(AJ124&gt;=2,AK124=AL124),"Two types start on the same date. ","")&amp;IF(AND(OR(ISNUMBER(SEARCH("part",$C124)),UPPER(TRIM($C124))="PT",UPPER(TRIM($C124))="PTE"),$P124=""),"Part-time: enter PT Hrs/Week (blank = 24+). ","")))</f>
        <v/>
      </c>
      <c r="AE124" s="17" t="str">
        <f aca="false">IF(AH124=0,"",O124-MAX(0,BI124-BN124))</f>
        <v/>
      </c>
      <c r="AF124" s="14" t="str">
        <f aca="false">IF(OR(AH124=0,AE124="",N(AE124)=0,BJ124=""),"",EDATE(AI124,BJ124))</f>
        <v/>
      </c>
      <c r="AG124" s="12"/>
      <c r="AH124" s="16" t="n">
        <f aca="false">IF(OR(LEN($A124&amp;$B124)=0,$F124=""),0,1)</f>
        <v>0</v>
      </c>
      <c r="AI124" s="14" t="str">
        <f aca="false">IF(AH124=0,"",IF($J124&lt;&gt;"",$J124,IF(OR(CasualCounts="Yes",COUNT($G124:$I124)=0,COUNT($H124:$I124)=0),$F124,MIN($H124:$I124))))</f>
        <v/>
      </c>
      <c r="AJ124" s="16" t="str">
        <f aca="false">IF(AH124=0,"",COUNT($G124:$I124))</f>
        <v/>
      </c>
      <c r="AK124" s="14" t="str">
        <f aca="false">IF(AH124=0,"",IFERROR(SMALL($G124:$I124,1),""))</f>
        <v/>
      </c>
      <c r="AL124" s="14" t="str">
        <f aca="false">IF(AH124=0,"",IFERROR(SMALL($G124:$I124,2),""))</f>
        <v/>
      </c>
      <c r="AM124" s="14" t="str">
        <f aca="false">IF(AH124=0,"",IFERROR(SMALL($G124:$I124,3),""))</f>
        <v/>
      </c>
      <c r="AN124" s="16" t="str">
        <f aca="false">IF(AH124=0,"",IF(AK124="","",IF(AK124=$H124,"Part-Time",IF(AK124=$I124,"Full-Time","Casual"))))</f>
        <v/>
      </c>
      <c r="AO124" s="16" t="str">
        <f aca="false">IF(AH124=0,"",IF(AL124="","",IF(AL124=$H124,"Part-Time",IF(AL124=$I124,"Full-Time","Casual"))))</f>
        <v/>
      </c>
      <c r="AP124" s="16" t="str">
        <f aca="false">IF(AH124=0,"",IF(AM124="","",IF(AM124=$H124,"Part-Time",IF(AM124=$I124,"Full-Time","Casual"))))</f>
        <v/>
      </c>
      <c r="AQ124" s="16" t="str">
        <f aca="false">IF(AH124=0,"",IF(AJ124=0,IF(OR(ISNUMBER(SEARCH("full",$C124)),UPPER(TRIM($C124))="FT",UPPER(TRIM($C124))="FTE"),"FT",IF(AND(OR(ISNUMBER(SEARCH("part",$C124)),UPPER(TRIM($C124))="PT",UPPER(TRIM($C124))="PTE"),OR($P124="",N($P124)&gt;=PT_MinHours)),"PT","None")),IF(OR(ISNUMBER(SEARCH("full",AN124)),UPPER(TRIM(AN124))="FT",UPPER(TRIM(AN124))="FTE"),"FT",IF(AND(OR(ISNUMBER(SEARCH("part",AN124)),UPPER(TRIM(AN124))="PT",UPPER(TRIM(AN124))="PTE"),OR($P124="",N($P124)&gt;=PT_MinHours)),"PT","None"))))</f>
        <v/>
      </c>
      <c r="AR124" s="16" t="str">
        <f aca="false">IF(AH124=0,"",IF(AJ124&lt;2,"",IF(OR(ISNUMBER(SEARCH("full",AO124)),UPPER(TRIM(AO124))="FT",UPPER(TRIM(AO124))="FTE"),"FT",IF(AND(OR(ISNUMBER(SEARCH("part",AO124)),UPPER(TRIM(AO124))="PT",UPPER(TRIM(AO124))="PTE"),OR($P124="",N($P124)&gt;=PT_MinHours)),"PT","None"))))</f>
        <v/>
      </c>
      <c r="AS124" s="16" t="str">
        <f aca="false">IF(AH124=0,"",IF(AJ124&lt;3,"",IF(OR(ISNUMBER(SEARCH("full",AP124)),UPPER(TRIM(AP124))="FT",UPPER(TRIM(AP124))="FTE"),"FT",IF(AND(OR(ISNUMBER(SEARCH("part",AP124)),UPPER(TRIM(AP124))="PT",UPPER(TRIM(AP124))="PTE"),OR($P124="",N($P124)&gt;=PT_MinHours)),"PT","None"))))</f>
        <v/>
      </c>
      <c r="AT124" s="16" t="str">
        <f aca="false">IF(AH124=0,"",IF(AND(AJ124&gt;=3,AM124&lt;=AsOfDate),AS124,IF(AND(AJ124&gt;=2,AL124&lt;=AsOfDate),AR124,AQ124)))</f>
        <v/>
      </c>
      <c r="AU124" s="16" t="str">
        <f aca="false">IF(AH124=0,"",IF(AsOfDate&lt;AI124,-1,12*(YEAR(AsOfDate)-YEAR(AI124))+MONTH(AsOfDate)-MONTH(AI124)-IF(DAY(AsOfDate)&lt;MIN(DAY(AI124),DAY(EOMONTH(AsOfDate,0))),1,0)))</f>
        <v/>
      </c>
      <c r="AV124" s="16" t="str">
        <f aca="false">IF(AH124=0,"",IF(OR(AJ124&lt;2,AL124&gt;AsOfDate),AU124,IF((AL124-1)&lt;AI124,-1,12*(YEAR((AL124-1))-YEAR(AI124))+MONTH((AL124-1))-MONTH(AI124)-IF(DAY((AL124-1))&lt;MIN(DAY(AI124),DAY(EOMONTH((AL124-1),0))),1,0))))</f>
        <v/>
      </c>
      <c r="AW124" s="16" t="str">
        <f aca="false">IF(AH124=0,"",IF(OR(AJ124&lt;3,AM124&gt;AsOfDate),AU124,IF((AM124-1)&lt;AI124,-1,12*(YEAR((AM124-1))-YEAR(AI124))+MONTH((AM124-1))-MONTH(AI124)-IF(DAY((AM124-1))&lt;MIN(DAY(AI124),DAY(EOMONTH((AM124-1),0))),1,0))))</f>
        <v/>
      </c>
      <c r="AX124" s="16" t="str">
        <f aca="false">IF(AH124=0,"",IF(PFYDate&lt;AI124,-1,12*(YEAR(PFYDate)-YEAR(AI124))+MONTH(PFYDate)-MONTH(AI124)-IF(DAY(PFYDate)&lt;MIN(DAY(AI124),DAY(EOMONTH(PFYDate,0))),1,0)))</f>
        <v/>
      </c>
      <c r="AY124" s="16" t="str">
        <f aca="false">IF(AH124=0,"",IF(OR(AJ124&lt;2,AL124&gt;PFYDate),AX124,IF((AL124-1)&lt;AI124,-1,12*(YEAR((AL124-1))-YEAR(AI124))+MONTH((AL124-1))-MONTH(AI124)-IF(DAY((AL124-1))&lt;MIN(DAY(AI124),DAY(EOMONTH((AL124-1),0))),1,0))))</f>
        <v/>
      </c>
      <c r="AZ124" s="16" t="str">
        <f aca="false">IF(AH124=0,"",IF(OR(AJ124&lt;3,AM124&gt;PFYDate),AX124,IF((AM124-1)&lt;AI124,-1,12*(YEAR((AM124-1))-YEAR(AI124))+MONTH((AM124-1))-MONTH(AI124)-IF(DAY((AM124-1))&lt;MIN(DAY(AI124),DAY(EOMONTH((AM124-1),0))),1,0))))</f>
        <v/>
      </c>
      <c r="BA124" s="16" t="str">
        <f aca="false">IF(AH124=0,"",IF(AQ124="FT",IF(AV124&lt;FT_First,0,IF(AV124&lt;FT_Y5,1+INT((AV124-FT_First)/FT_Int1),FT_PreY5+FT_PerYear*INT((AV124-FT_Y5)/12)+FT_AnnivDays+INT(MOD(AV124-FT_Y5,12)/FT_Int2)-IF(EDATE(AI124,FT_Y5)&lt;PolicyDate,FT_AnnivDays-1,0))),IF(AQ124="PT",IF(AV124&lt;PT_First,0,1+INT((AV124-PT_First)/PT_Int)),0))+IF(AND(AJ124&gt;=2,AL124&lt;=AsOfDate),IF(AR124="FT",IF(AW124&lt;FT_First,0,IF(AW124&lt;FT_Y5,1+INT((AW124-FT_First)/FT_Int1),FT_PreY5+FT_PerYear*INT((AW124-FT_Y5)/12)+FT_AnnivDays+INT(MOD(AW124-FT_Y5,12)/FT_Int2)-IF(EDATE(AI124,FT_Y5)&lt;PolicyDate,FT_AnnivDays-1,0))),IF(AR124="PT",IF(AW124&lt;PT_First,0,1+INT((AW124-PT_First)/PT_Int)),0))-IF(AR124="FT",IF(AV124&lt;FT_First,0,IF(AV124&lt;FT_Y5,1+INT((AV124-FT_First)/FT_Int1),FT_PreY5+FT_PerYear*INT((AV124-FT_Y5)/12)+FT_AnnivDays+INT(MOD(AV124-FT_Y5,12)/FT_Int2)-IF(EDATE(AI124,FT_Y5)&lt;PolicyDate,FT_AnnivDays-1,0))),IF(AR124="PT",IF(AV124&lt;PT_First,0,1+INT((AV124-PT_First)/PT_Int)),0)),0)+IF(AND(AJ124&gt;=3,AM124&lt;=AsOfDate),IF(AS124="FT",IF(AU124&lt;FT_First,0,IF(AU124&lt;FT_Y5,1+INT((AU124-FT_First)/FT_Int1),FT_PreY5+FT_PerYear*INT((AU124-FT_Y5)/12)+FT_AnnivDays+INT(MOD(AU124-FT_Y5,12)/FT_Int2)-IF(EDATE(AI124,FT_Y5)&lt;PolicyDate,FT_AnnivDays-1,0))),IF(AS124="PT",IF(AU124&lt;PT_First,0,1+INT((AU124-PT_First)/PT_Int)),0))-IF(AS124="FT",IF(AW124&lt;FT_First,0,IF(AW124&lt;FT_Y5,1+INT((AW124-FT_First)/FT_Int1),FT_PreY5+FT_PerYear*INT((AW124-FT_Y5)/12)+FT_AnnivDays+INT(MOD(AW124-FT_Y5,12)/FT_Int2)-IF(EDATE(AI124,FT_Y5)&lt;PolicyDate,FT_AnnivDays-1,0))),IF(AS124="PT",IF(AW124&lt;PT_First,0,1+INT((AW124-PT_First)/PT_Int)),0)),0))</f>
        <v/>
      </c>
      <c r="BB124" s="16" t="str">
        <f aca="false">IF(AH124=0,"",IF(AQ124="FT",IF(AY124&lt;FT_First,0,IF(AY124&lt;FT_Y5,1+INT((AY124-FT_First)/FT_Int1),FT_PreY5+FT_PerYear*INT((AY124-FT_Y5)/12)+FT_AnnivDays+INT(MOD(AY124-FT_Y5,12)/FT_Int2)-IF(EDATE(AI124,FT_Y5)&lt;PolicyDate,FT_AnnivDays-1,0))),IF(AQ124="PT",IF(AY124&lt;PT_First,0,1+INT((AY124-PT_First)/PT_Int)),0))+IF(AND(AJ124&gt;=2,AL124&lt;=PFYDate),IF(AR124="FT",IF(AZ124&lt;FT_First,0,IF(AZ124&lt;FT_Y5,1+INT((AZ124-FT_First)/FT_Int1),FT_PreY5+FT_PerYear*INT((AZ124-FT_Y5)/12)+FT_AnnivDays+INT(MOD(AZ124-FT_Y5,12)/FT_Int2)-IF(EDATE(AI124,FT_Y5)&lt;PolicyDate,FT_AnnivDays-1,0))),IF(AR124="PT",IF(AZ124&lt;PT_First,0,1+INT((AZ124-PT_First)/PT_Int)),0))-IF(AR124="FT",IF(AY124&lt;FT_First,0,IF(AY124&lt;FT_Y5,1+INT((AY124-FT_First)/FT_Int1),FT_PreY5+FT_PerYear*INT((AY124-FT_Y5)/12)+FT_AnnivDays+INT(MOD(AY124-FT_Y5,12)/FT_Int2)-IF(EDATE(AI124,FT_Y5)&lt;PolicyDate,FT_AnnivDays-1,0))),IF(AR124="PT",IF(AY124&lt;PT_First,0,1+INT((AY124-PT_First)/PT_Int)),0)),0)+IF(AND(AJ124&gt;=3,AM124&lt;=PFYDate),IF(AS124="FT",IF(AX124&lt;FT_First,0,IF(AX124&lt;FT_Y5,1+INT((AX124-FT_First)/FT_Int1),FT_PreY5+FT_PerYear*INT((AX124-FT_Y5)/12)+FT_AnnivDays+INT(MOD(AX124-FT_Y5,12)/FT_Int2)-IF(EDATE(AI124,FT_Y5)&lt;PolicyDate,FT_AnnivDays-1,0))),IF(AS124="PT",IF(AX124&lt;PT_First,0,1+INT((AX124-PT_First)/PT_Int)),0))-IF(AS124="FT",IF(AZ124&lt;FT_First,0,IF(AZ124&lt;FT_Y5,1+INT((AZ124-FT_First)/FT_Int1),FT_PreY5+FT_PerYear*INT((AZ124-FT_Y5)/12)+FT_AnnivDays+INT(MOD(AZ124-FT_Y5,12)/FT_Int2)-IF(EDATE(AI124,FT_Y5)&lt;PolicyDate,FT_AnnivDays-1,0))),IF(AS124="PT",IF(AZ124&lt;PT_First,0,1+INT((AZ124-PT_First)/PT_Int)),0)),0))</f>
        <v/>
      </c>
      <c r="BC124" s="16" t="str">
        <f aca="false">IF(AH124=0,"",IF(AT124="FT",IF(AU124&lt;FT_First,FT_First,IF(AU124&lt;FT_Y5,MIN(FT_Y5,FT_First+FT_Int1*(INT((AU124-FT_First)/FT_Int1)+1)),FT_Y5+12*INT((AU124-FT_Y5)/12)+FT_Int2*(INT(MOD(AU124-FT_Y5,12)/FT_Int2)+1))),IF(AT124="PT",IF(AU124&lt;PT_First,PT_First,PT_First+PT_Int*(INT((AU124-PT_First)/PT_Int)+1)),"")))</f>
        <v/>
      </c>
      <c r="BD124" s="16" t="str">
        <f aca="false">IF(AH124=0,"",IF(NOT(LH_Ready),0,COUNTIFS(INDEX(LH_Data,0,LH_ColFirst),$A124,INDEX(LH_Data,0,LH_ColSur),$B124,INDEX(LH_Data,0,LH_ColCat),BonusCat)))</f>
        <v/>
      </c>
      <c r="BE124" s="16" t="str">
        <f aca="false">IF(AH124=0,"",IF(OR(NOT(LH_Ready),BD124=0),0,SUMPRODUCT(MAX((INDEX(LH_Data,0,LH_ColFirst)=$A124)*(INDEX(LH_Data,0,LH_ColSur)=$B124)*(INDEX(LH_Data,0,LH_ColCat)=BonusCat)*ROW(LH_Data)))))</f>
        <v/>
      </c>
      <c r="BF124" s="16" t="str">
        <f aca="false">IF(AH124=0,"",IF(EOMONTH(AsOfDate,-1)&lt;AI124,-1,12*(YEAR(EOMONTH(AsOfDate,-1))-YEAR(AI124))+MONTH(EOMONTH(AsOfDate,-1))-MONTH(AI124)-IF(DAY(EOMONTH(AsOfDate,-1))&lt;MIN(DAY(AI124),DAY(EOMONTH(EOMONTH(AsOfDate,-1),0))),1,0)))</f>
        <v/>
      </c>
      <c r="BG124" s="16" t="str">
        <f aca="false">IF(AH124=0,"",IF(OR(AJ124&lt;2,AL124&gt;EOMONTH(AsOfDate,-1)),BF124,IF((AL124-1)&lt;AI124,-1,12*(YEAR((AL124-1))-YEAR(AI124))+MONTH((AL124-1))-MONTH(AI124)-IF(DAY((AL124-1))&lt;MIN(DAY(AI124),DAY(EOMONTH((AL124-1),0))),1,0))))</f>
        <v/>
      </c>
      <c r="BH124" s="16" t="str">
        <f aca="false">IF(AH124=0,"",IF(OR(AJ124&lt;3,AM124&gt;EOMONTH(AsOfDate,-1)),BF124,IF((AM124-1)&lt;AI124,-1,12*(YEAR((AM124-1))-YEAR(AI124))+MONTH((AM124-1))-MONTH(AI124)-IF(DAY((AM124-1))&lt;MIN(DAY(AI124),DAY(EOMONTH((AM124-1),0))),1,0))))</f>
        <v/>
      </c>
      <c r="BI124" s="16" t="str">
        <f aca="false">IF(AH124=0,"",IF(AQ124="FT",IF(BG124&lt;FT_First,0,IF(BG124&lt;FT_Y5,1+INT((BG124-FT_First)/FT_Int1),FT_PreY5+FT_PerYear*INT((BG124-FT_Y5)/12)+FT_AnnivDays+INT(MOD(BG124-FT_Y5,12)/FT_Int2)-IF(EDATE(AI124,FT_Y5)&lt;PolicyDate,FT_AnnivDays-1,0))),IF(AQ124="PT",IF(BG124&lt;PT_First,0,1+INT((BG124-PT_First)/PT_Int)),0))+IF(AND(AJ124&gt;=2,AL124&lt;=EOMONTH(AsOfDate,-1)),IF(AR124="FT",IF(BH124&lt;FT_First,0,IF(BH124&lt;FT_Y5,1+INT((BH124-FT_First)/FT_Int1),FT_PreY5+FT_PerYear*INT((BH124-FT_Y5)/12)+FT_AnnivDays+INT(MOD(BH124-FT_Y5,12)/FT_Int2)-IF(EDATE(AI124,FT_Y5)&lt;PolicyDate,FT_AnnivDays-1,0))),IF(AR124="PT",IF(BH124&lt;PT_First,0,1+INT((BH124-PT_First)/PT_Int)),0))-IF(AR124="FT",IF(BG124&lt;FT_First,0,IF(BG124&lt;FT_Y5,1+INT((BG124-FT_First)/FT_Int1),FT_PreY5+FT_PerYear*INT((BG124-FT_Y5)/12)+FT_AnnivDays+INT(MOD(BG124-FT_Y5,12)/FT_Int2)-IF(EDATE(AI124,FT_Y5)&lt;PolicyDate,FT_AnnivDays-1,0))),IF(AR124="PT",IF(BG124&lt;PT_First,0,1+INT((BG124-PT_First)/PT_Int)),0)),0)+IF(AND(AJ124&gt;=3,AM124&lt;=EOMONTH(AsOfDate,-1)),IF(AS124="FT",IF(BF124&lt;FT_First,0,IF(BF124&lt;FT_Y5,1+INT((BF124-FT_First)/FT_Int1),FT_PreY5+FT_PerYear*INT((BF124-FT_Y5)/12)+FT_AnnivDays+INT(MOD(BF124-FT_Y5,12)/FT_Int2)-IF(EDATE(AI124,FT_Y5)&lt;PolicyDate,FT_AnnivDays-1,0))),IF(AS124="PT",IF(BF124&lt;PT_First,0,1+INT((BF124-PT_First)/PT_Int)),0))-IF(AS124="FT",IF(BH124&lt;FT_First,0,IF(BH124&lt;FT_Y5,1+INT((BH124-FT_First)/FT_Int1),FT_PreY5+FT_PerYear*INT((BH124-FT_Y5)/12)+FT_AnnivDays+INT(MOD(BH124-FT_Y5,12)/FT_Int2)-IF(EDATE(AI124,FT_Y5)&lt;PolicyDate,FT_AnnivDays-1,0))),IF(AS124="PT",IF(BH124&lt;PT_First,0,1+INT((BH124-PT_First)/PT_Int)),0)),0))</f>
        <v/>
      </c>
      <c r="BJ124" s="16" t="str">
        <f aca="false">IF(AH124=0,"",IF(AT124="FT",IF(AU124&lt;FT_First,"",IF(AU124&lt;FT_Y5,FT_First+FT_Int1*INT((AU124-FT_First)/FT_Int1),FT_Y5+FT_Int2*INT((AU124-FT_Y5)/FT_Int2))),IF(AT124="PT",IF(AU124&lt;PT_First,"",PT_First+PT_Int*INT((AU124-PT_First)/PT_Int)),"")))</f>
        <v/>
      </c>
      <c r="BK124" s="16" t="str">
        <f aca="false">IF(AH124=0,"",IF((SchemeStart-1)&lt;AI124,-1,12*(YEAR((SchemeStart-1))-YEAR(AI124))+MONTH((SchemeStart-1))-MONTH(AI124)-IF(DAY((SchemeStart-1))&lt;MIN(DAY(AI124),DAY(EOMONTH((SchemeStart-1),0))),1,0)))</f>
        <v/>
      </c>
      <c r="BL124" s="16" t="str">
        <f aca="false">IF(AH124=0,"",IF(OR(AJ124&lt;2,AL124&gt;(SchemeStart-1)),BK124,IF((AL124-1)&lt;AI124,-1,12*(YEAR((AL124-1))-YEAR(AI124))+MONTH((AL124-1))-MONTH(AI124)-IF(DAY((AL124-1))&lt;MIN(DAY(AI124),DAY(EOMONTH((AL124-1),0))),1,0))))</f>
        <v/>
      </c>
      <c r="BM124" s="16" t="str">
        <f aca="false">IF(AH124=0,"",IF(OR(AJ124&lt;3,AM124&gt;(SchemeStart-1)),BK124,IF((AM124-1)&lt;AI124,-1,12*(YEAR((AM124-1))-YEAR(AI124))+MONTH((AM124-1))-MONTH(AI124)-IF(DAY((AM124-1))&lt;MIN(DAY(AI124),DAY(EOMONTH((AM124-1),0))),1,0))))</f>
        <v/>
      </c>
      <c r="BN124" s="16" t="str">
        <f aca="false">IF(AH124=0,"",IF(AQ124="FT",IF(BL124&lt;FT_First,0,IF(BL124&lt;FT_Y5,1+INT((BL124-FT_First)/FT_Int1),FT_PreY5+FT_PerYear*INT((BL124-FT_Y5)/12)+FT_AnnivDays+INT(MOD(BL124-FT_Y5,12)/FT_Int2)-IF(EDATE(AI124,FT_Y5)&lt;PolicyDate,FT_AnnivDays-1,0))),IF(AQ124="PT",IF(BL124&lt;PT_First,0,1+INT((BL124-PT_First)/PT_Int)),0))+IF(AND(AJ124&gt;=2,AL124&lt;=(SchemeStart-1)),IF(AR124="FT",IF(BM124&lt;FT_First,0,IF(BM124&lt;FT_Y5,1+INT((BM124-FT_First)/FT_Int1),FT_PreY5+FT_PerYear*INT((BM124-FT_Y5)/12)+FT_AnnivDays+INT(MOD(BM124-FT_Y5,12)/FT_Int2)-IF(EDATE(AI124,FT_Y5)&lt;PolicyDate,FT_AnnivDays-1,0))),IF(AR124="PT",IF(BM124&lt;PT_First,0,1+INT((BM124-PT_First)/PT_Int)),0))-IF(AR124="FT",IF(BL124&lt;FT_First,0,IF(BL124&lt;FT_Y5,1+INT((BL124-FT_First)/FT_Int1),FT_PreY5+FT_PerYear*INT((BL124-FT_Y5)/12)+FT_AnnivDays+INT(MOD(BL124-FT_Y5,12)/FT_Int2)-IF(EDATE(AI124,FT_Y5)&lt;PolicyDate,FT_AnnivDays-1,0))),IF(AR124="PT",IF(BL124&lt;PT_First,0,1+INT((BL124-PT_First)/PT_Int)),0)),0)+IF(AND(AJ124&gt;=3,AM124&lt;=(SchemeStart-1)),IF(AS124="FT",IF(BK124&lt;FT_First,0,IF(BK124&lt;FT_Y5,1+INT((BK124-FT_First)/FT_Int1),FT_PreY5+FT_PerYear*INT((BK124-FT_Y5)/12)+FT_AnnivDays+INT(MOD(BK124-FT_Y5,12)/FT_Int2)-IF(EDATE(AI124,FT_Y5)&lt;PolicyDate,FT_AnnivDays-1,0))),IF(AS124="PT",IF(BK124&lt;PT_First,0,1+INT((BK124-PT_First)/PT_Int)),0))-IF(AS124="FT",IF(BM124&lt;FT_First,0,IF(BM124&lt;FT_Y5,1+INT((BM124-FT_First)/FT_Int1),FT_PreY5+FT_PerYear*INT((BM124-FT_Y5)/12)+FT_AnnivDays+INT(MOD(BM124-FT_Y5,12)/FT_Int2)-IF(EDATE(AI124,FT_Y5)&lt;PolicyDate,FT_AnnivDays-1,0))),IF(AS124="PT",IF(BM124&lt;PT_First,0,1+INT((BM124-PT_First)/PT_Int)),0)),0))</f>
        <v/>
      </c>
      <c r="BO124" s="0" t="str">
        <f aca="false">IF(LEN($A124&amp;$B124)=0,"",$A124&amp;" "&amp;$B124)</f>
        <v/>
      </c>
    </row>
    <row r="125" customFormat="false" ht="15" hidden="false" customHeight="false" outlineLevel="0" collapsed="false">
      <c r="A125" s="12"/>
      <c r="B125" s="12"/>
      <c r="C125" s="12"/>
      <c r="D125" s="13"/>
      <c r="E125" s="14" t="str">
        <f aca="false">IF(OR(AH125=0,$D125=""),"",DATE(YEAR(AsOfDate)+IF(DATE(YEAR(AsOfDate),MONTH($D125),DAY($D125))&lt;=AsOfDate,1,0),MONTH($D125),DAY($D125)))</f>
        <v/>
      </c>
      <c r="F125" s="13"/>
      <c r="G125" s="13"/>
      <c r="H125" s="13"/>
      <c r="I125" s="13"/>
      <c r="J125" s="13"/>
      <c r="K125" s="14" t="str">
        <f aca="false">IF(AH125=0,"",DATE(YEAR(AsOfDate)+IF(DATE(YEAR(AsOfDate),MONTH(AI125),DAY(AI125))&lt;=AsOfDate,1,0),MONTH(AI125),DAY(AI125)))</f>
        <v/>
      </c>
      <c r="L125" s="15" t="str">
        <f aca="false">IF(AH125=0,"",ROUND((AsOfDate-AI125)/365.25,1))</f>
        <v/>
      </c>
      <c r="M125" s="16" t="str">
        <f aca="false">IF(AH125=0,"",IF(AsOfDate&lt;AI125,"-",DATEDIF(AI125,AsOfDate,"y")&amp;"y "&amp;DATEDIF(AI125,AsOfDate,"ym")&amp;"m "&amp;DATEDIF(AI125,AsOfDate,"md")&amp;"d"))</f>
        <v/>
      </c>
      <c r="N125" s="17" t="str">
        <f aca="false">IF(AH125=0,"",O125*HoursPerDay)</f>
        <v/>
      </c>
      <c r="O125" s="17" t="str">
        <f aca="false">IF(AH125=0,"",MAX(0,BA125-BN125))</f>
        <v/>
      </c>
      <c r="P125" s="18"/>
      <c r="Q125" s="16" t="str">
        <f aca="false">IF(AH125=0,"",IF(AJ125&lt;2,"",AN125&amp;" to "&amp;AO125&amp;" on "&amp;TEXT(AL125,"dd/mm/yyyy")&amp;IF(AL125&gt;AsOfDate," (future)",IF(AQ125=AR125,"",IF(AR125="None"," - STOPPED accruing",IF(AQ125="None"," - commencement for Bonus Leave"," - pathway changed"))))&amp;IF(AJ125&lt;3,"","; "&amp;AO125&amp;" to "&amp;AP125&amp;" on "&amp;TEXT(AM125,"dd/mm/yyyy")&amp;IF(AM125&gt;AsOfDate," (future)",IF(AR125=AS125,"",IF(AS125="None"," - STOPPED accruing",IF(AR125="None"," - commencement for Bonus Leave"," - pathway changed")))))))</f>
        <v/>
      </c>
      <c r="R125" s="16" t="str">
        <f aca="false">IF(AH125=0,"",IF(AT125="None",IF(O125&gt;0,"No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IF(AH125=0,"",IF(AT125="None","",EDATE(AI125,BC125)))</f>
        <v/>
      </c>
      <c r="T125" s="17" t="str">
        <f aca="false">IF(AH125=0,"",IF(NOT(LH_Ready),"",IF(AI125&gt;PFYDate,0,IF(LH_ColPeriod=0,W125-U125+V125,SUMIFS(INDEX(LH_Data,0,LH_ColAcc),INDEX(LH_Data,0,LH_ColFirst),$A125,INDEX(LH_Data,0,LH_ColSur),$B125,INDEX(LH_Data,0,LH_ColCat),BonusCat,INDEX(LH_Data,0,LH_ColPeriod),LH_OpenLabel)*UnitFactor))))</f>
        <v/>
      </c>
      <c r="U125" s="17" t="str">
        <f aca="false">IF(AH125=0,"",IF(NOT(LH_Ready),"",SUMIFS(INDEX(LH_Data,0,LH_ColAcc),INDEX(LH_Data,0,LH_ColFirst),$A125,INDEX(LH_Data,0,LH_ColSur),$B125,INDEX(LH_Data,0,LH_ColCat),BonusCat,INDEX(LH_Data,0,LH_ColStart),"&gt;="&amp;AI125)*UnitFactor))</f>
        <v/>
      </c>
      <c r="V125" s="17" t="str">
        <f aca="false">IF(AH125=0,"",IF(NOT(LH_Ready),"",SUMIFS(INDEX(LH_Data,0,LH_ColTaken),INDEX(LH_Data,0,LH_ColFirst),$A125,INDEX(LH_Data,0,LH_ColSur),$B125,INDEX(LH_Data,0,LH_ColCat),BonusCat,INDEX(LH_Data,0,LH_ColStart),"&gt;="&amp;AI125)*UnitFactor))</f>
        <v/>
      </c>
      <c r="W125" s="17" t="str">
        <f aca="false">IF(AH125=0,"",IF(NOT(LH_Ready),"",IF(BE125=0,0,INDEX(INDEX(LH_Data,0,LH_ColClose),BE125-1)*UnitFactor)))</f>
        <v/>
      </c>
      <c r="X125" s="17" t="str">
        <f aca="false">IF(AH125=0,"",(MAX(0,BA125-BN125)-MAX(0,BB125-BN125))*HoursPerDay)</f>
        <v/>
      </c>
      <c r="Y125" s="17" t="str">
        <f aca="false">IF(AH125=0,"",IF(NOT(LH_Ready),"",IF(BD125=0,N125,IF(PFYDate&lt;$F125,N125-N(T125)-N(U125),X125-N(U125)))))</f>
        <v/>
      </c>
      <c r="Z125" s="16" t="str">
        <f aca="false">IF(OR(AH125=0,Y125=""),"",IF(Y125&gt;0,"Yes","No"))</f>
        <v/>
      </c>
      <c r="AA125" s="16" t="str">
        <f aca="false">IF(AH125=0,IF(LEN($A125&amp;$B125)=0,"","FIX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month")&amp;IF(BD125=0,";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EH)",""),IF(AT125="None",R125,"Not yet - first day on "&amp;TEXT(S125,"dd/mm/yyyy")))))))))</f>
        <v/>
      </c>
      <c r="AB125" s="17" t="str">
        <f aca="false">IF(OR(AH125=0,T125=""),"",MAX(0,BB125-BN125)*HoursPerDay-T125)</f>
        <v/>
      </c>
      <c r="AC125" s="16" t="str">
        <f aca="false">IF(AH125=0,"",BD125)</f>
        <v/>
      </c>
      <c r="AD125" s="16" t="str">
        <f aca="false">IF(AH125=0,"",TRIM(IF(OR(ISTEXT($F125),ISTEXT($H125),ISTEXT($I125),ISTEXT($G125),ISTEXT($J125),ISTEXT($D125)),"A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J125&gt;=1,IF(AJ125&gt;=3,AP125,IF(AJ125=2,AO125,AN125))&lt;&gt;IF($C125="","",IF(OR(ISNUMBER(SEARCH("full",$C125)),UPPER(TRIM($C125))="FT",UPPER(TRIM($C125))="FTE"),"Full-Time",IF(OR(ISNUMBER(SEARCH("part",$C125)),UPPER(TRIM($C125))="PT",UPPER(TRIM($C125))="PTE"),"Part-Time",IF(OR(ISNUMBER(SEARCH("cas",$C125)),UPPER(TRIM($C125))="CAS"),"Casual","Unknown"))))),"EmploymentType does not match latest start date ("&amp;IF(AJ125&gt;=3,AP125,IF(AJ125=2,AO125,AN125))&amp;"). ","")&amp;IF(AND(AJ125&gt;=1,AK125&lt;&gt;$F125),"Earliest type date should equal StartDate. ","")&amp;IF(AND(AJ125&gt;=2,AK125=AL125),"Two types start on the same date. ","")&amp;IF(AND(OR(ISNUMBER(SEARCH("part",$C125)),UPPER(TRIM($C125))="PT",UPPER(TRIM($C125))="PTE"),$P125=""),"Part-time: enter PT Hrs/Week (blank = 24+). ","")))</f>
        <v/>
      </c>
      <c r="AE125" s="17" t="str">
        <f aca="false">IF(AH125=0,"",O125-MAX(0,BI125-BN125))</f>
        <v/>
      </c>
      <c r="AF125" s="14" t="str">
        <f aca="false">IF(OR(AH125=0,AE125="",N(AE125)=0,BJ125=""),"",EDATE(AI125,BJ125))</f>
        <v/>
      </c>
      <c r="AG125" s="12"/>
      <c r="AH125" s="16" t="n">
        <f aca="false">IF(OR(LEN($A125&amp;$B125)=0,$F125=""),0,1)</f>
        <v>0</v>
      </c>
      <c r="AI125" s="14" t="str">
        <f aca="false">IF(AH125=0,"",IF($J125&lt;&gt;"",$J125,IF(OR(CasualCounts="Yes",COUNT($G125:$I125)=0,COUNT($H125:$I125)=0),$F125,MIN($H125:$I125))))</f>
        <v/>
      </c>
      <c r="AJ125" s="16" t="str">
        <f aca="false">IF(AH125=0,"",COUNT($G125:$I125))</f>
        <v/>
      </c>
      <c r="AK125" s="14" t="str">
        <f aca="false">IF(AH125=0,"",IFERROR(SMALL($G125:$I125,1),""))</f>
        <v/>
      </c>
      <c r="AL125" s="14" t="str">
        <f aca="false">IF(AH125=0,"",IFERROR(SMALL($G125:$I125,2),""))</f>
        <v/>
      </c>
      <c r="AM125" s="14" t="str">
        <f aca="false">IF(AH125=0,"",IFERROR(SMALL($G125:$I125,3),""))</f>
        <v/>
      </c>
      <c r="AN125" s="16" t="str">
        <f aca="false">IF(AH125=0,"",IF(AK125="","",IF(AK125=$H125,"Part-Time",IF(AK125=$I125,"Full-Time","Casual"))))</f>
        <v/>
      </c>
      <c r="AO125" s="16" t="str">
        <f aca="false">IF(AH125=0,"",IF(AL125="","",IF(AL125=$H125,"Part-Time",IF(AL125=$I125,"Full-Time","Casual"))))</f>
        <v/>
      </c>
      <c r="AP125" s="16" t="str">
        <f aca="false">IF(AH125=0,"",IF(AM125="","",IF(AM125=$H125,"Part-Time",IF(AM125=$I125,"Full-Time","Casual"))))</f>
        <v/>
      </c>
      <c r="AQ125" s="16" t="str">
        <f aca="false">IF(AH125=0,"",IF(AJ125=0,IF(OR(ISNUMBER(SEARCH("full",$C125)),UPPER(TRIM($C125))="FT",UPPER(TRIM($C125))="FTE"),"FT",IF(AND(OR(ISNUMBER(SEARCH("part",$C125)),UPPER(TRIM($C125))="PT",UPPER(TRIM($C125))="PTE"),OR($P125="",N($P125)&gt;=PT_MinHours)),"PT","None")),IF(OR(ISNUMBER(SEARCH("full",AN125)),UPPER(TRIM(AN125))="FT",UPPER(TRIM(AN125))="FTE"),"FT",IF(AND(OR(ISNUMBER(SEARCH("part",AN125)),UPPER(TRIM(AN125))="PT",UPPER(TRIM(AN125))="PTE"),OR($P125="",N($P125)&gt;=PT_MinHours)),"PT","None"))))</f>
        <v/>
      </c>
      <c r="AR125" s="16" t="str">
        <f aca="false">IF(AH125=0,"",IF(AJ125&lt;2,"",IF(OR(ISNUMBER(SEARCH("full",AO125)),UPPER(TRIM(AO125))="FT",UPPER(TRIM(AO125))="FTE"),"FT",IF(AND(OR(ISNUMBER(SEARCH("part",AO125)),UPPER(TRIM(AO125))="PT",UPPER(TRIM(AO125))="PTE"),OR($P125="",N($P125)&gt;=PT_MinHours)),"PT","None"))))</f>
        <v/>
      </c>
      <c r="AS125" s="16" t="str">
        <f aca="false">IF(AH125=0,"",IF(AJ125&lt;3,"",IF(OR(ISNUMBER(SEARCH("full",AP125)),UPPER(TRIM(AP125))="FT",UPPER(TRIM(AP125))="FTE"),"FT",IF(AND(OR(ISNUMBER(SEARCH("part",AP125)),UPPER(TRIM(AP125))="PT",UPPER(TRIM(AP125))="PTE"),OR($P125="",N($P125)&gt;=PT_MinHours)),"PT","None"))))</f>
        <v/>
      </c>
      <c r="AT125" s="16" t="str">
        <f aca="false">IF(AH125=0,"",IF(AND(AJ125&gt;=3,AM125&lt;=AsOfDate),AS125,IF(AND(AJ125&gt;=2,AL125&lt;=AsOfDate),AR125,AQ125)))</f>
        <v/>
      </c>
      <c r="AU125" s="16" t="str">
        <f aca="false">IF(AH125=0,"",IF(AsOfDate&lt;AI125,-1,12*(YEAR(AsOfDate)-YEAR(AI125))+MONTH(AsOfDate)-MONTH(AI125)-IF(DAY(AsOfDate)&lt;MIN(DAY(AI125),DAY(EOMONTH(AsOfDate,0))),1,0)))</f>
        <v/>
      </c>
      <c r="AV125" s="16" t="str">
        <f aca="false">IF(AH125=0,"",IF(OR(AJ125&lt;2,AL125&gt;AsOfDate),AU125,IF((AL125-1)&lt;AI125,-1,12*(YEAR((AL125-1))-YEAR(AI125))+MONTH((AL125-1))-MONTH(AI125)-IF(DAY((AL125-1))&lt;MIN(DAY(AI125),DAY(EOMONTH((AL125-1),0))),1,0))))</f>
        <v/>
      </c>
      <c r="AW125" s="16" t="str">
        <f aca="false">IF(AH125=0,"",IF(OR(AJ125&lt;3,AM125&gt;AsOfDate),AU125,IF((AM125-1)&lt;AI125,-1,12*(YEAR((AM125-1))-YEAR(AI125))+MONTH((AM125-1))-MONTH(AI125)-IF(DAY((AM125-1))&lt;MIN(DAY(AI125),DAY(EOMONTH((AM125-1),0))),1,0))))</f>
        <v/>
      </c>
      <c r="AX125" s="16" t="str">
        <f aca="false">IF(AH125=0,"",IF(PFYDate&lt;AI125,-1,12*(YEAR(PFYDate)-YEAR(AI125))+MONTH(PFYDate)-MONTH(AI125)-IF(DAY(PFYDate)&lt;MIN(DAY(AI125),DAY(EOMONTH(PFYDate,0))),1,0)))</f>
        <v/>
      </c>
      <c r="AY125" s="16" t="str">
        <f aca="false">IF(AH125=0,"",IF(OR(AJ125&lt;2,AL125&gt;PFYDate),AX125,IF((AL125-1)&lt;AI125,-1,12*(YEAR((AL125-1))-YEAR(AI125))+MONTH((AL125-1))-MONTH(AI125)-IF(DAY((AL125-1))&lt;MIN(DAY(AI125),DAY(EOMONTH((AL125-1),0))),1,0))))</f>
        <v/>
      </c>
      <c r="AZ125" s="16" t="str">
        <f aca="false">IF(AH125=0,"",IF(OR(AJ125&lt;3,AM125&gt;PFYDate),AX125,IF((AM125-1)&lt;AI125,-1,12*(YEAR((AM125-1))-YEAR(AI125))+MONTH((AM125-1))-MONTH(AI125)-IF(DAY((AM125-1))&lt;MIN(DAY(AI125),DAY(EOMONTH((AM125-1),0))),1,0))))</f>
        <v/>
      </c>
      <c r="BA125" s="16" t="str">
        <f aca="false">IF(AH125=0,"",IF(AQ125="FT",IF(AV125&lt;FT_First,0,IF(AV125&lt;FT_Y5,1+INT((AV125-FT_First)/FT_Int1),FT_PreY5+FT_PerYear*INT((AV125-FT_Y5)/12)+FT_AnnivDays+INT(MOD(AV125-FT_Y5,12)/FT_Int2)-IF(EDATE(AI125,FT_Y5)&lt;PolicyDate,FT_AnnivDays-1,0))),IF(AQ125="PT",IF(AV125&lt;PT_First,0,1+INT((AV125-PT_First)/PT_Int)),0))+IF(AND(AJ125&gt;=2,AL125&lt;=AsOfDate),IF(AR125="FT",IF(AW125&lt;FT_First,0,IF(AW125&lt;FT_Y5,1+INT((AW125-FT_First)/FT_Int1),FT_PreY5+FT_PerYear*INT((AW125-FT_Y5)/12)+FT_AnnivDays+INT(MOD(AW125-FT_Y5,12)/FT_Int2)-IF(EDATE(AI125,FT_Y5)&lt;PolicyDate,FT_AnnivDays-1,0))),IF(AR125="PT",IF(AW125&lt;PT_First,0,1+INT((AW125-PT_First)/PT_Int)),0))-IF(AR125="FT",IF(AV125&lt;FT_First,0,IF(AV125&lt;FT_Y5,1+INT((AV125-FT_First)/FT_Int1),FT_PreY5+FT_PerYear*INT((AV125-FT_Y5)/12)+FT_AnnivDays+INT(MOD(AV125-FT_Y5,12)/FT_Int2)-IF(EDATE(AI125,FT_Y5)&lt;PolicyDate,FT_AnnivDays-1,0))),IF(AR125="PT",IF(AV125&lt;PT_First,0,1+INT((AV125-PT_First)/PT_Int)),0)),0)+IF(AND(AJ125&gt;=3,AM125&lt;=AsOfDate),IF(AS125="FT",IF(AU125&lt;FT_First,0,IF(AU125&lt;FT_Y5,1+INT((AU125-FT_First)/FT_Int1),FT_PreY5+FT_PerYear*INT((AU125-FT_Y5)/12)+FT_AnnivDays+INT(MOD(AU125-FT_Y5,12)/FT_Int2)-IF(EDATE(AI125,FT_Y5)&lt;PolicyDate,FT_AnnivDays-1,0))),IF(AS125="PT",IF(AU125&lt;PT_First,0,1+INT((AU125-PT_First)/PT_Int)),0))-IF(AS125="FT",IF(AW125&lt;FT_First,0,IF(AW125&lt;FT_Y5,1+INT((AW125-FT_First)/FT_Int1),FT_PreY5+FT_PerYear*INT((AW125-FT_Y5)/12)+FT_AnnivDays+INT(MOD(AW125-FT_Y5,12)/FT_Int2)-IF(EDATE(AI125,FT_Y5)&lt;PolicyDate,FT_AnnivDays-1,0))),IF(AS125="PT",IF(AW125&lt;PT_First,0,1+INT((AW125-PT_First)/PT_Int)),0)),0))</f>
        <v/>
      </c>
      <c r="BB125" s="16" t="str">
        <f aca="false">IF(AH125=0,"",IF(AQ125="FT",IF(AY125&lt;FT_First,0,IF(AY125&lt;FT_Y5,1+INT((AY125-FT_First)/FT_Int1),FT_PreY5+FT_PerYear*INT((AY125-FT_Y5)/12)+FT_AnnivDays+INT(MOD(AY125-FT_Y5,12)/FT_Int2)-IF(EDATE(AI125,FT_Y5)&lt;PolicyDate,FT_AnnivDays-1,0))),IF(AQ125="PT",IF(AY125&lt;PT_First,0,1+INT((AY125-PT_First)/PT_Int)),0))+IF(AND(AJ125&gt;=2,AL125&lt;=PFYDate),IF(AR125="FT",IF(AZ125&lt;FT_First,0,IF(AZ125&lt;FT_Y5,1+INT((AZ125-FT_First)/FT_Int1),FT_PreY5+FT_PerYear*INT((AZ125-FT_Y5)/12)+FT_AnnivDays+INT(MOD(AZ125-FT_Y5,12)/FT_Int2)-IF(EDATE(AI125,FT_Y5)&lt;PolicyDate,FT_AnnivDays-1,0))),IF(AR125="PT",IF(AZ125&lt;PT_First,0,1+INT((AZ125-PT_First)/PT_Int)),0))-IF(AR125="FT",IF(AY125&lt;FT_First,0,IF(AY125&lt;FT_Y5,1+INT((AY125-FT_First)/FT_Int1),FT_PreY5+FT_PerYear*INT((AY125-FT_Y5)/12)+FT_AnnivDays+INT(MOD(AY125-FT_Y5,12)/FT_Int2)-IF(EDATE(AI125,FT_Y5)&lt;PolicyDate,FT_AnnivDays-1,0))),IF(AR125="PT",IF(AY125&lt;PT_First,0,1+INT((AY125-PT_First)/PT_Int)),0)),0)+IF(AND(AJ125&gt;=3,AM125&lt;=PFYDate),IF(AS125="FT",IF(AX125&lt;FT_First,0,IF(AX125&lt;FT_Y5,1+INT((AX125-FT_First)/FT_Int1),FT_PreY5+FT_PerYear*INT((AX125-FT_Y5)/12)+FT_AnnivDays+INT(MOD(AX125-FT_Y5,12)/FT_Int2)-IF(EDATE(AI125,FT_Y5)&lt;PolicyDate,FT_AnnivDays-1,0))),IF(AS125="PT",IF(AX125&lt;PT_First,0,1+INT((AX125-PT_First)/PT_Int)),0))-IF(AS125="FT",IF(AZ125&lt;FT_First,0,IF(AZ125&lt;FT_Y5,1+INT((AZ125-FT_First)/FT_Int1),FT_PreY5+FT_PerYear*INT((AZ125-FT_Y5)/12)+FT_AnnivDays+INT(MOD(AZ125-FT_Y5,12)/FT_Int2)-IF(EDATE(AI125,FT_Y5)&lt;PolicyDate,FT_AnnivDays-1,0))),IF(AS125="PT",IF(AZ125&lt;PT_First,0,1+INT((AZ125-PT_First)/PT_Int)),0)),0))</f>
        <v/>
      </c>
      <c r="BC125" s="16" t="str">
        <f aca="false">IF(AH125=0,"",IF(AT125="FT",IF(AU125&lt;FT_First,FT_First,IF(AU125&lt;FT_Y5,MIN(FT_Y5,FT_First+FT_Int1*(INT((AU125-FT_First)/FT_Int1)+1)),FT_Y5+12*INT((AU125-FT_Y5)/12)+FT_Int2*(INT(MOD(AU125-FT_Y5,12)/FT_Int2)+1))),IF(AT125="PT",IF(AU125&lt;PT_First,PT_First,PT_First+PT_Int*(INT((AU125-PT_First)/PT_Int)+1)),"")))</f>
        <v/>
      </c>
      <c r="BD125" s="16" t="str">
        <f aca="false">IF(AH125=0,"",IF(NOT(LH_Ready),0,COUNTIFS(INDEX(LH_Data,0,LH_ColFirst),$A125,INDEX(LH_Data,0,LH_ColSur),$B125,INDEX(LH_Data,0,LH_ColCat),BonusCat)))</f>
        <v/>
      </c>
      <c r="BE125" s="16" t="str">
        <f aca="false">IF(AH125=0,"",IF(OR(NOT(LH_Ready),BD125=0),0,SUMPRODUCT(MAX((INDEX(LH_Data,0,LH_ColFirst)=$A125)*(INDEX(LH_Data,0,LH_ColSur)=$B125)*(INDEX(LH_Data,0,LH_ColCat)=BonusCat)*ROW(LH_Data)))))</f>
        <v/>
      </c>
      <c r="BF125" s="16" t="str">
        <f aca="false">IF(AH125=0,"",IF(EOMONTH(AsOfDate,-1)&lt;AI125,-1,12*(YEAR(EOMONTH(AsOfDate,-1))-YEAR(AI125))+MONTH(EOMONTH(AsOfDate,-1))-MONTH(AI125)-IF(DAY(EOMONTH(AsOfDate,-1))&lt;MIN(DAY(AI125),DAY(EOMONTH(EOMONTH(AsOfDate,-1),0))),1,0)))</f>
        <v/>
      </c>
      <c r="BG125" s="16" t="str">
        <f aca="false">IF(AH125=0,"",IF(OR(AJ125&lt;2,AL125&gt;EOMONTH(AsOfDate,-1)),BF125,IF((AL125-1)&lt;AI125,-1,12*(YEAR((AL125-1))-YEAR(AI125))+MONTH((AL125-1))-MONTH(AI125)-IF(DAY((AL125-1))&lt;MIN(DAY(AI125),DAY(EOMONTH((AL125-1),0))),1,0))))</f>
        <v/>
      </c>
      <c r="BH125" s="16" t="str">
        <f aca="false">IF(AH125=0,"",IF(OR(AJ125&lt;3,AM125&gt;EOMONTH(AsOfDate,-1)),BF125,IF((AM125-1)&lt;AI125,-1,12*(YEAR((AM125-1))-YEAR(AI125))+MONTH((AM125-1))-MONTH(AI125)-IF(DAY((AM125-1))&lt;MIN(DAY(AI125),DAY(EOMONTH((AM125-1),0))),1,0))))</f>
        <v/>
      </c>
      <c r="BI125" s="16" t="str">
        <f aca="false">IF(AH125=0,"",IF(AQ125="FT",IF(BG125&lt;FT_First,0,IF(BG125&lt;FT_Y5,1+INT((BG125-FT_First)/FT_Int1),FT_PreY5+FT_PerYear*INT((BG125-FT_Y5)/12)+FT_AnnivDays+INT(MOD(BG125-FT_Y5,12)/FT_Int2)-IF(EDATE(AI125,FT_Y5)&lt;PolicyDate,FT_AnnivDays-1,0))),IF(AQ125="PT",IF(BG125&lt;PT_First,0,1+INT((BG125-PT_First)/PT_Int)),0))+IF(AND(AJ125&gt;=2,AL125&lt;=EOMONTH(AsOfDate,-1)),IF(AR125="FT",IF(BH125&lt;FT_First,0,IF(BH125&lt;FT_Y5,1+INT((BH125-FT_First)/FT_Int1),FT_PreY5+FT_PerYear*INT((BH125-FT_Y5)/12)+FT_AnnivDays+INT(MOD(BH125-FT_Y5,12)/FT_Int2)-IF(EDATE(AI125,FT_Y5)&lt;PolicyDate,FT_AnnivDays-1,0))),IF(AR125="PT",IF(BH125&lt;PT_First,0,1+INT((BH125-PT_First)/PT_Int)),0))-IF(AR125="FT",IF(BG125&lt;FT_First,0,IF(BG125&lt;FT_Y5,1+INT((BG125-FT_First)/FT_Int1),FT_PreY5+FT_PerYear*INT((BG125-FT_Y5)/12)+FT_AnnivDays+INT(MOD(BG125-FT_Y5,12)/FT_Int2)-IF(EDATE(AI125,FT_Y5)&lt;PolicyDate,FT_AnnivDays-1,0))),IF(AR125="PT",IF(BG125&lt;PT_First,0,1+INT((BG125-PT_First)/PT_Int)),0)),0)+IF(AND(AJ125&gt;=3,AM125&lt;=EOMONTH(AsOfDate,-1)),IF(AS125="FT",IF(BF125&lt;FT_First,0,IF(BF125&lt;FT_Y5,1+INT((BF125-FT_First)/FT_Int1),FT_PreY5+FT_PerYear*INT((BF125-FT_Y5)/12)+FT_AnnivDays+INT(MOD(BF125-FT_Y5,12)/FT_Int2)-IF(EDATE(AI125,FT_Y5)&lt;PolicyDate,FT_AnnivDays-1,0))),IF(AS125="PT",IF(BF125&lt;PT_First,0,1+INT((BF125-PT_First)/PT_Int)),0))-IF(AS125="FT",IF(BH125&lt;FT_First,0,IF(BH125&lt;FT_Y5,1+INT((BH125-FT_First)/FT_Int1),FT_PreY5+FT_PerYear*INT((BH125-FT_Y5)/12)+FT_AnnivDays+INT(MOD(BH125-FT_Y5,12)/FT_Int2)-IF(EDATE(AI125,FT_Y5)&lt;PolicyDate,FT_AnnivDays-1,0))),IF(AS125="PT",IF(BH125&lt;PT_First,0,1+INT((BH125-PT_First)/PT_Int)),0)),0))</f>
        <v/>
      </c>
      <c r="BJ125" s="16" t="str">
        <f aca="false">IF(AH125=0,"",IF(AT125="FT",IF(AU125&lt;FT_First,"",IF(AU125&lt;FT_Y5,FT_First+FT_Int1*INT((AU125-FT_First)/FT_Int1),FT_Y5+FT_Int2*INT((AU125-FT_Y5)/FT_Int2))),IF(AT125="PT",IF(AU125&lt;PT_First,"",PT_First+PT_Int*INT((AU125-PT_First)/PT_Int)),"")))</f>
        <v/>
      </c>
      <c r="BK125" s="16" t="str">
        <f aca="false">IF(AH125=0,"",IF((SchemeStart-1)&lt;AI125,-1,12*(YEAR((SchemeStart-1))-YEAR(AI125))+MONTH((SchemeStart-1))-MONTH(AI125)-IF(DAY((SchemeStart-1))&lt;MIN(DAY(AI125),DAY(EOMONTH((SchemeStart-1),0))),1,0)))</f>
        <v/>
      </c>
      <c r="BL125" s="16" t="str">
        <f aca="false">IF(AH125=0,"",IF(OR(AJ125&lt;2,AL125&gt;(SchemeStart-1)),BK125,IF((AL125-1)&lt;AI125,-1,12*(YEAR((AL125-1))-YEAR(AI125))+MONTH((AL125-1))-MONTH(AI125)-IF(DAY((AL125-1))&lt;MIN(DAY(AI125),DAY(EOMONTH((AL125-1),0))),1,0))))</f>
        <v/>
      </c>
      <c r="BM125" s="16" t="str">
        <f aca="false">IF(AH125=0,"",IF(OR(AJ125&lt;3,AM125&gt;(SchemeStart-1)),BK125,IF((AM125-1)&lt;AI125,-1,12*(YEAR((AM125-1))-YEAR(AI125))+MONTH((AM125-1))-MONTH(AI125)-IF(DAY((AM125-1))&lt;MIN(DAY(AI125),DAY(EOMONTH((AM125-1),0))),1,0))))</f>
        <v/>
      </c>
      <c r="BN125" s="16" t="str">
        <f aca="false">IF(AH125=0,"",IF(AQ125="FT",IF(BL125&lt;FT_First,0,IF(BL125&lt;FT_Y5,1+INT((BL125-FT_First)/FT_Int1),FT_PreY5+FT_PerYear*INT((BL125-FT_Y5)/12)+FT_AnnivDays+INT(MOD(BL125-FT_Y5,12)/FT_Int2)-IF(EDATE(AI125,FT_Y5)&lt;PolicyDate,FT_AnnivDays-1,0))),IF(AQ125="PT",IF(BL125&lt;PT_First,0,1+INT((BL125-PT_First)/PT_Int)),0))+IF(AND(AJ125&gt;=2,AL125&lt;=(SchemeStart-1)),IF(AR125="FT",IF(BM125&lt;FT_First,0,IF(BM125&lt;FT_Y5,1+INT((BM125-FT_First)/FT_Int1),FT_PreY5+FT_PerYear*INT((BM125-FT_Y5)/12)+FT_AnnivDays+INT(MOD(BM125-FT_Y5,12)/FT_Int2)-IF(EDATE(AI125,FT_Y5)&lt;PolicyDate,FT_AnnivDays-1,0))),IF(AR125="PT",IF(BM125&lt;PT_First,0,1+INT((BM125-PT_First)/PT_Int)),0))-IF(AR125="FT",IF(BL125&lt;FT_First,0,IF(BL125&lt;FT_Y5,1+INT((BL125-FT_First)/FT_Int1),FT_PreY5+FT_PerYear*INT((BL125-FT_Y5)/12)+FT_AnnivDays+INT(MOD(BL125-FT_Y5,12)/FT_Int2)-IF(EDATE(AI125,FT_Y5)&lt;PolicyDate,FT_AnnivDays-1,0))),IF(AR125="PT",IF(BL125&lt;PT_First,0,1+INT((BL125-PT_First)/PT_Int)),0)),0)+IF(AND(AJ125&gt;=3,AM125&lt;=(SchemeStart-1)),IF(AS125="FT",IF(BK125&lt;FT_First,0,IF(BK125&lt;FT_Y5,1+INT((BK125-FT_First)/FT_Int1),FT_PreY5+FT_PerYear*INT((BK125-FT_Y5)/12)+FT_AnnivDays+INT(MOD(BK125-FT_Y5,12)/FT_Int2)-IF(EDATE(AI125,FT_Y5)&lt;PolicyDate,FT_AnnivDays-1,0))),IF(AS125="PT",IF(BK125&lt;PT_First,0,1+INT((BK125-PT_First)/PT_Int)),0))-IF(AS125="FT",IF(BM125&lt;FT_First,0,IF(BM125&lt;FT_Y5,1+INT((BM125-FT_First)/FT_Int1),FT_PreY5+FT_PerYear*INT((BM125-FT_Y5)/12)+FT_AnnivDays+INT(MOD(BM125-FT_Y5,12)/FT_Int2)-IF(EDATE(AI125,FT_Y5)&lt;PolicyDate,FT_AnnivDays-1,0))),IF(AS125="PT",IF(BM125&lt;PT_First,0,1+INT((BM125-PT_First)/PT_Int)),0)),0))</f>
        <v/>
      </c>
      <c r="BO125" s="0" t="str">
        <f aca="false">IF(LEN($A125&amp;$B125)=0,"",$A125&amp;" "&amp;$B125)</f>
        <v/>
      </c>
    </row>
    <row r="126" customFormat="false" ht="15" hidden="false" customHeight="false" outlineLevel="0" collapsed="false">
      <c r="A126" s="12"/>
      <c r="B126" s="12"/>
      <c r="C126" s="12"/>
      <c r="D126" s="13"/>
      <c r="E126" s="14" t="str">
        <f aca="false">IF(OR(AH126=0,$D126=""),"",DATE(YEAR(AsOfDate)+IF(DATE(YEAR(AsOfDate),MONTH($D126),DAY($D126))&lt;=AsOfDate,1,0),MONTH($D126),DAY($D126)))</f>
        <v/>
      </c>
      <c r="F126" s="13"/>
      <c r="G126" s="13"/>
      <c r="H126" s="13"/>
      <c r="I126" s="13"/>
      <c r="J126" s="13"/>
      <c r="K126" s="14" t="str">
        <f aca="false">IF(AH126=0,"",DATE(YEAR(AsOfDate)+IF(DATE(YEAR(AsOfDate),MONTH(AI126),DAY(AI126))&lt;=AsOfDate,1,0),MONTH(AI126),DAY(AI126)))</f>
        <v/>
      </c>
      <c r="L126" s="15" t="str">
        <f aca="false">IF(AH126=0,"",ROUND((AsOfDate-AI126)/365.25,1))</f>
        <v/>
      </c>
      <c r="M126" s="16" t="str">
        <f aca="false">IF(AH126=0,"",IF(AsOfDate&lt;AI126,"-",DATEDIF(AI126,AsOfDate,"y")&amp;"y "&amp;DATEDIF(AI126,AsOfDate,"ym")&amp;"m "&amp;DATEDIF(AI126,AsOfDate,"md")&amp;"d"))</f>
        <v/>
      </c>
      <c r="N126" s="17" t="str">
        <f aca="false">IF(AH126=0,"",O126*HoursPerDay)</f>
        <v/>
      </c>
      <c r="O126" s="17" t="str">
        <f aca="false">IF(AH126=0,"",MAX(0,BA126-BN126))</f>
        <v/>
      </c>
      <c r="P126" s="18"/>
      <c r="Q126" s="16" t="str">
        <f aca="false">IF(AH126=0,"",IF(AJ126&lt;2,"",AN126&amp;" to "&amp;AO126&amp;" on "&amp;TEXT(AL126,"dd/mm/yyyy")&amp;IF(AL126&gt;AsOfDate," (future)",IF(AQ126=AR126,"",IF(AR126="None"," - STOPPED accruing",IF(AQ126="None"," - commencement for Bonus Leave"," - pathway changed"))))&amp;IF(AJ126&lt;3,"","; "&amp;AO126&amp;" to "&amp;AP126&amp;" on "&amp;TEXT(AM126,"dd/mm/yyyy")&amp;IF(AM126&gt;AsOfDate," (future)",IF(AR126=AS126,"",IF(AS126="None"," - STOPPED accruing",IF(AR126="None"," - commencement for Bonus Leave"," - pathway changed")))))))</f>
        <v/>
      </c>
      <c r="R126" s="16" t="str">
        <f aca="false">IF(AH126=0,"",IF(AT126="None",IF(O126&gt;0,"No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IF(AH126=0,"",IF(AT126="None","",EDATE(AI126,BC126)))</f>
        <v/>
      </c>
      <c r="T126" s="17" t="str">
        <f aca="false">IF(AH126=0,"",IF(NOT(LH_Ready),"",IF(AI126&gt;PFYDate,0,IF(LH_ColPeriod=0,W126-U126+V126,SUMIFS(INDEX(LH_Data,0,LH_ColAcc),INDEX(LH_Data,0,LH_ColFirst),$A126,INDEX(LH_Data,0,LH_ColSur),$B126,INDEX(LH_Data,0,LH_ColCat),BonusCat,INDEX(LH_Data,0,LH_ColPeriod),LH_OpenLabel)*UnitFactor))))</f>
        <v/>
      </c>
      <c r="U126" s="17" t="str">
        <f aca="false">IF(AH126=0,"",IF(NOT(LH_Ready),"",SUMIFS(INDEX(LH_Data,0,LH_ColAcc),INDEX(LH_Data,0,LH_ColFirst),$A126,INDEX(LH_Data,0,LH_ColSur),$B126,INDEX(LH_Data,0,LH_ColCat),BonusCat,INDEX(LH_Data,0,LH_ColStart),"&gt;="&amp;AI126)*UnitFactor))</f>
        <v/>
      </c>
      <c r="V126" s="17" t="str">
        <f aca="false">IF(AH126=0,"",IF(NOT(LH_Ready),"",SUMIFS(INDEX(LH_Data,0,LH_ColTaken),INDEX(LH_Data,0,LH_ColFirst),$A126,INDEX(LH_Data,0,LH_ColSur),$B126,INDEX(LH_Data,0,LH_ColCat),BonusCat,INDEX(LH_Data,0,LH_ColStart),"&gt;="&amp;AI126)*UnitFactor))</f>
        <v/>
      </c>
      <c r="W126" s="17" t="str">
        <f aca="false">IF(AH126=0,"",IF(NOT(LH_Ready),"",IF(BE126=0,0,INDEX(INDEX(LH_Data,0,LH_ColClose),BE126-1)*UnitFactor)))</f>
        <v/>
      </c>
      <c r="X126" s="17" t="str">
        <f aca="false">IF(AH126=0,"",(MAX(0,BA126-BN126)-MAX(0,BB126-BN126))*HoursPerDay)</f>
        <v/>
      </c>
      <c r="Y126" s="17" t="str">
        <f aca="false">IF(AH126=0,"",IF(NOT(LH_Ready),"",IF(BD126=0,N126,IF(PFYDate&lt;$F126,N126-N(T126)-N(U126),X126-N(U126)))))</f>
        <v/>
      </c>
      <c r="Z126" s="16" t="str">
        <f aca="false">IF(OR(AH126=0,Y126=""),"",IF(Y126&gt;0,"Yes","No"))</f>
        <v/>
      </c>
      <c r="AA126" s="16" t="str">
        <f aca="false">IF(AH126=0,IF(LEN($A126&amp;$B126)=0,"","FIX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month")&amp;IF(BD126=0,";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EH)",""),IF(AT126="None",R126,"Not yet - first day on "&amp;TEXT(S126,"dd/mm/yyyy")))))))))</f>
        <v/>
      </c>
      <c r="AB126" s="17" t="str">
        <f aca="false">IF(OR(AH126=0,T126=""),"",MAX(0,BB126-BN126)*HoursPerDay-T126)</f>
        <v/>
      </c>
      <c r="AC126" s="16" t="str">
        <f aca="false">IF(AH126=0,"",BD126)</f>
        <v/>
      </c>
      <c r="AD126" s="16" t="str">
        <f aca="false">IF(AH126=0,"",TRIM(IF(OR(ISTEXT($F126),ISTEXT($H126),ISTEXT($I126),ISTEXT($G126),ISTEXT($J126),ISTEXT($D126)),"A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J126&gt;=1,IF(AJ126&gt;=3,AP126,IF(AJ126=2,AO126,AN126))&lt;&gt;IF($C126="","",IF(OR(ISNUMBER(SEARCH("full",$C126)),UPPER(TRIM($C126))="FT",UPPER(TRIM($C126))="FTE"),"Full-Time",IF(OR(ISNUMBER(SEARCH("part",$C126)),UPPER(TRIM($C126))="PT",UPPER(TRIM($C126))="PTE"),"Part-Time",IF(OR(ISNUMBER(SEARCH("cas",$C126)),UPPER(TRIM($C126))="CAS"),"Casual","Unknown"))))),"EmploymentType does not match latest start date ("&amp;IF(AJ126&gt;=3,AP126,IF(AJ126=2,AO126,AN126))&amp;"). ","")&amp;IF(AND(AJ126&gt;=1,AK126&lt;&gt;$F126),"Earliest type date should equal StartDate. ","")&amp;IF(AND(AJ126&gt;=2,AK126=AL126),"Two types start on the same date. ","")&amp;IF(AND(OR(ISNUMBER(SEARCH("part",$C126)),UPPER(TRIM($C126))="PT",UPPER(TRIM($C126))="PTE"),$P126=""),"Part-time: enter PT Hrs/Week (blank = 24+). ","")))</f>
        <v/>
      </c>
      <c r="AE126" s="17" t="str">
        <f aca="false">IF(AH126=0,"",O126-MAX(0,BI126-BN126))</f>
        <v/>
      </c>
      <c r="AF126" s="14" t="str">
        <f aca="false">IF(OR(AH126=0,AE126="",N(AE126)=0,BJ126=""),"",EDATE(AI126,BJ126))</f>
        <v/>
      </c>
      <c r="AG126" s="12"/>
      <c r="AH126" s="16" t="n">
        <f aca="false">IF(OR(LEN($A126&amp;$B126)=0,$F126=""),0,1)</f>
        <v>0</v>
      </c>
      <c r="AI126" s="14" t="str">
        <f aca="false">IF(AH126=0,"",IF($J126&lt;&gt;"",$J126,IF(OR(CasualCounts="Yes",COUNT($G126:$I126)=0,COUNT($H126:$I126)=0),$F126,MIN($H126:$I126))))</f>
        <v/>
      </c>
      <c r="AJ126" s="16" t="str">
        <f aca="false">IF(AH126=0,"",COUNT($G126:$I126))</f>
        <v/>
      </c>
      <c r="AK126" s="14" t="str">
        <f aca="false">IF(AH126=0,"",IFERROR(SMALL($G126:$I126,1),""))</f>
        <v/>
      </c>
      <c r="AL126" s="14" t="str">
        <f aca="false">IF(AH126=0,"",IFERROR(SMALL($G126:$I126,2),""))</f>
        <v/>
      </c>
      <c r="AM126" s="14" t="str">
        <f aca="false">IF(AH126=0,"",IFERROR(SMALL($G126:$I126,3),""))</f>
        <v/>
      </c>
      <c r="AN126" s="16" t="str">
        <f aca="false">IF(AH126=0,"",IF(AK126="","",IF(AK126=$H126,"Part-Time",IF(AK126=$I126,"Full-Time","Casual"))))</f>
        <v/>
      </c>
      <c r="AO126" s="16" t="str">
        <f aca="false">IF(AH126=0,"",IF(AL126="","",IF(AL126=$H126,"Part-Time",IF(AL126=$I126,"Full-Time","Casual"))))</f>
        <v/>
      </c>
      <c r="AP126" s="16" t="str">
        <f aca="false">IF(AH126=0,"",IF(AM126="","",IF(AM126=$H126,"Part-Time",IF(AM126=$I126,"Full-Time","Casual"))))</f>
        <v/>
      </c>
      <c r="AQ126" s="16" t="str">
        <f aca="false">IF(AH126=0,"",IF(AJ126=0,IF(OR(ISNUMBER(SEARCH("full",$C126)),UPPER(TRIM($C126))="FT",UPPER(TRIM($C126))="FTE"),"FT",IF(AND(OR(ISNUMBER(SEARCH("part",$C126)),UPPER(TRIM($C126))="PT",UPPER(TRIM($C126))="PTE"),OR($P126="",N($P126)&gt;=PT_MinHours)),"PT","None")),IF(OR(ISNUMBER(SEARCH("full",AN126)),UPPER(TRIM(AN126))="FT",UPPER(TRIM(AN126))="FTE"),"FT",IF(AND(OR(ISNUMBER(SEARCH("part",AN126)),UPPER(TRIM(AN126))="PT",UPPER(TRIM(AN126))="PTE"),OR($P126="",N($P126)&gt;=PT_MinHours)),"PT","None"))))</f>
        <v/>
      </c>
      <c r="AR126" s="16" t="str">
        <f aca="false">IF(AH126=0,"",IF(AJ126&lt;2,"",IF(OR(ISNUMBER(SEARCH("full",AO126)),UPPER(TRIM(AO126))="FT",UPPER(TRIM(AO126))="FTE"),"FT",IF(AND(OR(ISNUMBER(SEARCH("part",AO126)),UPPER(TRIM(AO126))="PT",UPPER(TRIM(AO126))="PTE"),OR($P126="",N($P126)&gt;=PT_MinHours)),"PT","None"))))</f>
        <v/>
      </c>
      <c r="AS126" s="16" t="str">
        <f aca="false">IF(AH126=0,"",IF(AJ126&lt;3,"",IF(OR(ISNUMBER(SEARCH("full",AP126)),UPPER(TRIM(AP126))="FT",UPPER(TRIM(AP126))="FTE"),"FT",IF(AND(OR(ISNUMBER(SEARCH("part",AP126)),UPPER(TRIM(AP126))="PT",UPPER(TRIM(AP126))="PTE"),OR($P126="",N($P126)&gt;=PT_MinHours)),"PT","None"))))</f>
        <v/>
      </c>
      <c r="AT126" s="16" t="str">
        <f aca="false">IF(AH126=0,"",IF(AND(AJ126&gt;=3,AM126&lt;=AsOfDate),AS126,IF(AND(AJ126&gt;=2,AL126&lt;=AsOfDate),AR126,AQ126)))</f>
        <v/>
      </c>
      <c r="AU126" s="16" t="str">
        <f aca="false">IF(AH126=0,"",IF(AsOfDate&lt;AI126,-1,12*(YEAR(AsOfDate)-YEAR(AI126))+MONTH(AsOfDate)-MONTH(AI126)-IF(DAY(AsOfDate)&lt;MIN(DAY(AI126),DAY(EOMONTH(AsOfDate,0))),1,0)))</f>
        <v/>
      </c>
      <c r="AV126" s="16" t="str">
        <f aca="false">IF(AH126=0,"",IF(OR(AJ126&lt;2,AL126&gt;AsOfDate),AU126,IF((AL126-1)&lt;AI126,-1,12*(YEAR((AL126-1))-YEAR(AI126))+MONTH((AL126-1))-MONTH(AI126)-IF(DAY((AL126-1))&lt;MIN(DAY(AI126),DAY(EOMONTH((AL126-1),0))),1,0))))</f>
        <v/>
      </c>
      <c r="AW126" s="16" t="str">
        <f aca="false">IF(AH126=0,"",IF(OR(AJ126&lt;3,AM126&gt;AsOfDate),AU126,IF((AM126-1)&lt;AI126,-1,12*(YEAR((AM126-1))-YEAR(AI126))+MONTH((AM126-1))-MONTH(AI126)-IF(DAY((AM126-1))&lt;MIN(DAY(AI126),DAY(EOMONTH((AM126-1),0))),1,0))))</f>
        <v/>
      </c>
      <c r="AX126" s="16" t="str">
        <f aca="false">IF(AH126=0,"",IF(PFYDate&lt;AI126,-1,12*(YEAR(PFYDate)-YEAR(AI126))+MONTH(PFYDate)-MONTH(AI126)-IF(DAY(PFYDate)&lt;MIN(DAY(AI126),DAY(EOMONTH(PFYDate,0))),1,0)))</f>
        <v/>
      </c>
      <c r="AY126" s="16" t="str">
        <f aca="false">IF(AH126=0,"",IF(OR(AJ126&lt;2,AL126&gt;PFYDate),AX126,IF((AL126-1)&lt;AI126,-1,12*(YEAR((AL126-1))-YEAR(AI126))+MONTH((AL126-1))-MONTH(AI126)-IF(DAY((AL126-1))&lt;MIN(DAY(AI126),DAY(EOMONTH((AL126-1),0))),1,0))))</f>
        <v/>
      </c>
      <c r="AZ126" s="16" t="str">
        <f aca="false">IF(AH126=0,"",IF(OR(AJ126&lt;3,AM126&gt;PFYDate),AX126,IF((AM126-1)&lt;AI126,-1,12*(YEAR((AM126-1))-YEAR(AI126))+MONTH((AM126-1))-MONTH(AI126)-IF(DAY((AM126-1))&lt;MIN(DAY(AI126),DAY(EOMONTH((AM126-1),0))),1,0))))</f>
        <v/>
      </c>
      <c r="BA126" s="16" t="str">
        <f aca="false">IF(AH126=0,"",IF(AQ126="FT",IF(AV126&lt;FT_First,0,IF(AV126&lt;FT_Y5,1+INT((AV126-FT_First)/FT_Int1),FT_PreY5+FT_PerYear*INT((AV126-FT_Y5)/12)+FT_AnnivDays+INT(MOD(AV126-FT_Y5,12)/FT_Int2)-IF(EDATE(AI126,FT_Y5)&lt;PolicyDate,FT_AnnivDays-1,0))),IF(AQ126="PT",IF(AV126&lt;PT_First,0,1+INT((AV126-PT_First)/PT_Int)),0))+IF(AND(AJ126&gt;=2,AL126&lt;=AsOfDate),IF(AR126="FT",IF(AW126&lt;FT_First,0,IF(AW126&lt;FT_Y5,1+INT((AW126-FT_First)/FT_Int1),FT_PreY5+FT_PerYear*INT((AW126-FT_Y5)/12)+FT_AnnivDays+INT(MOD(AW126-FT_Y5,12)/FT_Int2)-IF(EDATE(AI126,FT_Y5)&lt;PolicyDate,FT_AnnivDays-1,0))),IF(AR126="PT",IF(AW126&lt;PT_First,0,1+INT((AW126-PT_First)/PT_Int)),0))-IF(AR126="FT",IF(AV126&lt;FT_First,0,IF(AV126&lt;FT_Y5,1+INT((AV126-FT_First)/FT_Int1),FT_PreY5+FT_PerYear*INT((AV126-FT_Y5)/12)+FT_AnnivDays+INT(MOD(AV126-FT_Y5,12)/FT_Int2)-IF(EDATE(AI126,FT_Y5)&lt;PolicyDate,FT_AnnivDays-1,0))),IF(AR126="PT",IF(AV126&lt;PT_First,0,1+INT((AV126-PT_First)/PT_Int)),0)),0)+IF(AND(AJ126&gt;=3,AM126&lt;=AsOfDate),IF(AS126="FT",IF(AU126&lt;FT_First,0,IF(AU126&lt;FT_Y5,1+INT((AU126-FT_First)/FT_Int1),FT_PreY5+FT_PerYear*INT((AU126-FT_Y5)/12)+FT_AnnivDays+INT(MOD(AU126-FT_Y5,12)/FT_Int2)-IF(EDATE(AI126,FT_Y5)&lt;PolicyDate,FT_AnnivDays-1,0))),IF(AS126="PT",IF(AU126&lt;PT_First,0,1+INT((AU126-PT_First)/PT_Int)),0))-IF(AS126="FT",IF(AW126&lt;FT_First,0,IF(AW126&lt;FT_Y5,1+INT((AW126-FT_First)/FT_Int1),FT_PreY5+FT_PerYear*INT((AW126-FT_Y5)/12)+FT_AnnivDays+INT(MOD(AW126-FT_Y5,12)/FT_Int2)-IF(EDATE(AI126,FT_Y5)&lt;PolicyDate,FT_AnnivDays-1,0))),IF(AS126="PT",IF(AW126&lt;PT_First,0,1+INT((AW126-PT_First)/PT_Int)),0)),0))</f>
        <v/>
      </c>
      <c r="BB126" s="16" t="str">
        <f aca="false">IF(AH126=0,"",IF(AQ126="FT",IF(AY126&lt;FT_First,0,IF(AY126&lt;FT_Y5,1+INT((AY126-FT_First)/FT_Int1),FT_PreY5+FT_PerYear*INT((AY126-FT_Y5)/12)+FT_AnnivDays+INT(MOD(AY126-FT_Y5,12)/FT_Int2)-IF(EDATE(AI126,FT_Y5)&lt;PolicyDate,FT_AnnivDays-1,0))),IF(AQ126="PT",IF(AY126&lt;PT_First,0,1+INT((AY126-PT_First)/PT_Int)),0))+IF(AND(AJ126&gt;=2,AL126&lt;=PFYDate),IF(AR126="FT",IF(AZ126&lt;FT_First,0,IF(AZ126&lt;FT_Y5,1+INT((AZ126-FT_First)/FT_Int1),FT_PreY5+FT_PerYear*INT((AZ126-FT_Y5)/12)+FT_AnnivDays+INT(MOD(AZ126-FT_Y5,12)/FT_Int2)-IF(EDATE(AI126,FT_Y5)&lt;PolicyDate,FT_AnnivDays-1,0))),IF(AR126="PT",IF(AZ126&lt;PT_First,0,1+INT((AZ126-PT_First)/PT_Int)),0))-IF(AR126="FT",IF(AY126&lt;FT_First,0,IF(AY126&lt;FT_Y5,1+INT((AY126-FT_First)/FT_Int1),FT_PreY5+FT_PerYear*INT((AY126-FT_Y5)/12)+FT_AnnivDays+INT(MOD(AY126-FT_Y5,12)/FT_Int2)-IF(EDATE(AI126,FT_Y5)&lt;PolicyDate,FT_AnnivDays-1,0))),IF(AR126="PT",IF(AY126&lt;PT_First,0,1+INT((AY126-PT_First)/PT_Int)),0)),0)+IF(AND(AJ126&gt;=3,AM126&lt;=PFYDate),IF(AS126="FT",IF(AX126&lt;FT_First,0,IF(AX126&lt;FT_Y5,1+INT((AX126-FT_First)/FT_Int1),FT_PreY5+FT_PerYear*INT((AX126-FT_Y5)/12)+FT_AnnivDays+INT(MOD(AX126-FT_Y5,12)/FT_Int2)-IF(EDATE(AI126,FT_Y5)&lt;PolicyDate,FT_AnnivDays-1,0))),IF(AS126="PT",IF(AX126&lt;PT_First,0,1+INT((AX126-PT_First)/PT_Int)),0))-IF(AS126="FT",IF(AZ126&lt;FT_First,0,IF(AZ126&lt;FT_Y5,1+INT((AZ126-FT_First)/FT_Int1),FT_PreY5+FT_PerYear*INT((AZ126-FT_Y5)/12)+FT_AnnivDays+INT(MOD(AZ126-FT_Y5,12)/FT_Int2)-IF(EDATE(AI126,FT_Y5)&lt;PolicyDate,FT_AnnivDays-1,0))),IF(AS126="PT",IF(AZ126&lt;PT_First,0,1+INT((AZ126-PT_First)/PT_Int)),0)),0))</f>
        <v/>
      </c>
      <c r="BC126" s="16" t="str">
        <f aca="false">IF(AH126=0,"",IF(AT126="FT",IF(AU126&lt;FT_First,FT_First,IF(AU126&lt;FT_Y5,MIN(FT_Y5,FT_First+FT_Int1*(INT((AU126-FT_First)/FT_Int1)+1)),FT_Y5+12*INT((AU126-FT_Y5)/12)+FT_Int2*(INT(MOD(AU126-FT_Y5,12)/FT_Int2)+1))),IF(AT126="PT",IF(AU126&lt;PT_First,PT_First,PT_First+PT_Int*(INT((AU126-PT_First)/PT_Int)+1)),"")))</f>
        <v/>
      </c>
      <c r="BD126" s="16" t="str">
        <f aca="false">IF(AH126=0,"",IF(NOT(LH_Ready),0,COUNTIFS(INDEX(LH_Data,0,LH_ColFirst),$A126,INDEX(LH_Data,0,LH_ColSur),$B126,INDEX(LH_Data,0,LH_ColCat),BonusCat)))</f>
        <v/>
      </c>
      <c r="BE126" s="16" t="str">
        <f aca="false">IF(AH126=0,"",IF(OR(NOT(LH_Ready),BD126=0),0,SUMPRODUCT(MAX((INDEX(LH_Data,0,LH_ColFirst)=$A126)*(INDEX(LH_Data,0,LH_ColSur)=$B126)*(INDEX(LH_Data,0,LH_ColCat)=BonusCat)*ROW(LH_Data)))))</f>
        <v/>
      </c>
      <c r="BF126" s="16" t="str">
        <f aca="false">IF(AH126=0,"",IF(EOMONTH(AsOfDate,-1)&lt;AI126,-1,12*(YEAR(EOMONTH(AsOfDate,-1))-YEAR(AI126))+MONTH(EOMONTH(AsOfDate,-1))-MONTH(AI126)-IF(DAY(EOMONTH(AsOfDate,-1))&lt;MIN(DAY(AI126),DAY(EOMONTH(EOMONTH(AsOfDate,-1),0))),1,0)))</f>
        <v/>
      </c>
      <c r="BG126" s="16" t="str">
        <f aca="false">IF(AH126=0,"",IF(OR(AJ126&lt;2,AL126&gt;EOMONTH(AsOfDate,-1)),BF126,IF((AL126-1)&lt;AI126,-1,12*(YEAR((AL126-1))-YEAR(AI126))+MONTH((AL126-1))-MONTH(AI126)-IF(DAY((AL126-1))&lt;MIN(DAY(AI126),DAY(EOMONTH((AL126-1),0))),1,0))))</f>
        <v/>
      </c>
      <c r="BH126" s="16" t="str">
        <f aca="false">IF(AH126=0,"",IF(OR(AJ126&lt;3,AM126&gt;EOMONTH(AsOfDate,-1)),BF126,IF((AM126-1)&lt;AI126,-1,12*(YEAR((AM126-1))-YEAR(AI126))+MONTH((AM126-1))-MONTH(AI126)-IF(DAY((AM126-1))&lt;MIN(DAY(AI126),DAY(EOMONTH((AM126-1),0))),1,0))))</f>
        <v/>
      </c>
      <c r="BI126" s="16" t="str">
        <f aca="false">IF(AH126=0,"",IF(AQ126="FT",IF(BG126&lt;FT_First,0,IF(BG126&lt;FT_Y5,1+INT((BG126-FT_First)/FT_Int1),FT_PreY5+FT_PerYear*INT((BG126-FT_Y5)/12)+FT_AnnivDays+INT(MOD(BG126-FT_Y5,12)/FT_Int2)-IF(EDATE(AI126,FT_Y5)&lt;PolicyDate,FT_AnnivDays-1,0))),IF(AQ126="PT",IF(BG126&lt;PT_First,0,1+INT((BG126-PT_First)/PT_Int)),0))+IF(AND(AJ126&gt;=2,AL126&lt;=EOMONTH(AsOfDate,-1)),IF(AR126="FT",IF(BH126&lt;FT_First,0,IF(BH126&lt;FT_Y5,1+INT((BH126-FT_First)/FT_Int1),FT_PreY5+FT_PerYear*INT((BH126-FT_Y5)/12)+FT_AnnivDays+INT(MOD(BH126-FT_Y5,12)/FT_Int2)-IF(EDATE(AI126,FT_Y5)&lt;PolicyDate,FT_AnnivDays-1,0))),IF(AR126="PT",IF(BH126&lt;PT_First,0,1+INT((BH126-PT_First)/PT_Int)),0))-IF(AR126="FT",IF(BG126&lt;FT_First,0,IF(BG126&lt;FT_Y5,1+INT((BG126-FT_First)/FT_Int1),FT_PreY5+FT_PerYear*INT((BG126-FT_Y5)/12)+FT_AnnivDays+INT(MOD(BG126-FT_Y5,12)/FT_Int2)-IF(EDATE(AI126,FT_Y5)&lt;PolicyDate,FT_AnnivDays-1,0))),IF(AR126="PT",IF(BG126&lt;PT_First,0,1+INT((BG126-PT_First)/PT_Int)),0)),0)+IF(AND(AJ126&gt;=3,AM126&lt;=EOMONTH(AsOfDate,-1)),IF(AS126="FT",IF(BF126&lt;FT_First,0,IF(BF126&lt;FT_Y5,1+INT((BF126-FT_First)/FT_Int1),FT_PreY5+FT_PerYear*INT((BF126-FT_Y5)/12)+FT_AnnivDays+INT(MOD(BF126-FT_Y5,12)/FT_Int2)-IF(EDATE(AI126,FT_Y5)&lt;PolicyDate,FT_AnnivDays-1,0))),IF(AS126="PT",IF(BF126&lt;PT_First,0,1+INT((BF126-PT_First)/PT_Int)),0))-IF(AS126="FT",IF(BH126&lt;FT_First,0,IF(BH126&lt;FT_Y5,1+INT((BH126-FT_First)/FT_Int1),FT_PreY5+FT_PerYear*INT((BH126-FT_Y5)/12)+FT_AnnivDays+INT(MOD(BH126-FT_Y5,12)/FT_Int2)-IF(EDATE(AI126,FT_Y5)&lt;PolicyDate,FT_AnnivDays-1,0))),IF(AS126="PT",IF(BH126&lt;PT_First,0,1+INT((BH126-PT_First)/PT_Int)),0)),0))</f>
        <v/>
      </c>
      <c r="BJ126" s="16" t="str">
        <f aca="false">IF(AH126=0,"",IF(AT126="FT",IF(AU126&lt;FT_First,"",IF(AU126&lt;FT_Y5,FT_First+FT_Int1*INT((AU126-FT_First)/FT_Int1),FT_Y5+FT_Int2*INT((AU126-FT_Y5)/FT_Int2))),IF(AT126="PT",IF(AU126&lt;PT_First,"",PT_First+PT_Int*INT((AU126-PT_First)/PT_Int)),"")))</f>
        <v/>
      </c>
      <c r="BK126" s="16" t="str">
        <f aca="false">IF(AH126=0,"",IF((SchemeStart-1)&lt;AI126,-1,12*(YEAR((SchemeStart-1))-YEAR(AI126))+MONTH((SchemeStart-1))-MONTH(AI126)-IF(DAY((SchemeStart-1))&lt;MIN(DAY(AI126),DAY(EOMONTH((SchemeStart-1),0))),1,0)))</f>
        <v/>
      </c>
      <c r="BL126" s="16" t="str">
        <f aca="false">IF(AH126=0,"",IF(OR(AJ126&lt;2,AL126&gt;(SchemeStart-1)),BK126,IF((AL126-1)&lt;AI126,-1,12*(YEAR((AL126-1))-YEAR(AI126))+MONTH((AL126-1))-MONTH(AI126)-IF(DAY((AL126-1))&lt;MIN(DAY(AI126),DAY(EOMONTH((AL126-1),0))),1,0))))</f>
        <v/>
      </c>
      <c r="BM126" s="16" t="str">
        <f aca="false">IF(AH126=0,"",IF(OR(AJ126&lt;3,AM126&gt;(SchemeStart-1)),BK126,IF((AM126-1)&lt;AI126,-1,12*(YEAR((AM126-1))-YEAR(AI126))+MONTH((AM126-1))-MONTH(AI126)-IF(DAY((AM126-1))&lt;MIN(DAY(AI126),DAY(EOMONTH((AM126-1),0))),1,0))))</f>
        <v/>
      </c>
      <c r="BN126" s="16" t="str">
        <f aca="false">IF(AH126=0,"",IF(AQ126="FT",IF(BL126&lt;FT_First,0,IF(BL126&lt;FT_Y5,1+INT((BL126-FT_First)/FT_Int1),FT_PreY5+FT_PerYear*INT((BL126-FT_Y5)/12)+FT_AnnivDays+INT(MOD(BL126-FT_Y5,12)/FT_Int2)-IF(EDATE(AI126,FT_Y5)&lt;PolicyDate,FT_AnnivDays-1,0))),IF(AQ126="PT",IF(BL126&lt;PT_First,0,1+INT((BL126-PT_First)/PT_Int)),0))+IF(AND(AJ126&gt;=2,AL126&lt;=(SchemeStart-1)),IF(AR126="FT",IF(BM126&lt;FT_First,0,IF(BM126&lt;FT_Y5,1+INT((BM126-FT_First)/FT_Int1),FT_PreY5+FT_PerYear*INT((BM126-FT_Y5)/12)+FT_AnnivDays+INT(MOD(BM126-FT_Y5,12)/FT_Int2)-IF(EDATE(AI126,FT_Y5)&lt;PolicyDate,FT_AnnivDays-1,0))),IF(AR126="PT",IF(BM126&lt;PT_First,0,1+INT((BM126-PT_First)/PT_Int)),0))-IF(AR126="FT",IF(BL126&lt;FT_First,0,IF(BL126&lt;FT_Y5,1+INT((BL126-FT_First)/FT_Int1),FT_PreY5+FT_PerYear*INT((BL126-FT_Y5)/12)+FT_AnnivDays+INT(MOD(BL126-FT_Y5,12)/FT_Int2)-IF(EDATE(AI126,FT_Y5)&lt;PolicyDate,FT_AnnivDays-1,0))),IF(AR126="PT",IF(BL126&lt;PT_First,0,1+INT((BL126-PT_First)/PT_Int)),0)),0)+IF(AND(AJ126&gt;=3,AM126&lt;=(SchemeStart-1)),IF(AS126="FT",IF(BK126&lt;FT_First,0,IF(BK126&lt;FT_Y5,1+INT((BK126-FT_First)/FT_Int1),FT_PreY5+FT_PerYear*INT((BK126-FT_Y5)/12)+FT_AnnivDays+INT(MOD(BK126-FT_Y5,12)/FT_Int2)-IF(EDATE(AI126,FT_Y5)&lt;PolicyDate,FT_AnnivDays-1,0))),IF(AS126="PT",IF(BK126&lt;PT_First,0,1+INT((BK126-PT_First)/PT_Int)),0))-IF(AS126="FT",IF(BM126&lt;FT_First,0,IF(BM126&lt;FT_Y5,1+INT((BM126-FT_First)/FT_Int1),FT_PreY5+FT_PerYear*INT((BM126-FT_Y5)/12)+FT_AnnivDays+INT(MOD(BM126-FT_Y5,12)/FT_Int2)-IF(EDATE(AI126,FT_Y5)&lt;PolicyDate,FT_AnnivDays-1,0))),IF(AS126="PT",IF(BM126&lt;PT_First,0,1+INT((BM126-PT_First)/PT_Int)),0)),0))</f>
        <v/>
      </c>
      <c r="BO126" s="0" t="str">
        <f aca="false">IF(LEN($A126&amp;$B126)=0,"",$A126&amp;" "&amp;$B126)</f>
        <v/>
      </c>
    </row>
    <row r="127" customFormat="false" ht="15" hidden="false" customHeight="false" outlineLevel="0" collapsed="false">
      <c r="A127" s="12"/>
      <c r="B127" s="12"/>
      <c r="C127" s="12"/>
      <c r="D127" s="13"/>
      <c r="E127" s="14" t="str">
        <f aca="false">IF(OR(AH127=0,$D127=""),"",DATE(YEAR(AsOfDate)+IF(DATE(YEAR(AsOfDate),MONTH($D127),DAY($D127))&lt;=AsOfDate,1,0),MONTH($D127),DAY($D127)))</f>
        <v/>
      </c>
      <c r="F127" s="13"/>
      <c r="G127" s="13"/>
      <c r="H127" s="13"/>
      <c r="I127" s="13"/>
      <c r="J127" s="13"/>
      <c r="K127" s="14" t="str">
        <f aca="false">IF(AH127=0,"",DATE(YEAR(AsOfDate)+IF(DATE(YEAR(AsOfDate),MONTH(AI127),DAY(AI127))&lt;=AsOfDate,1,0),MONTH(AI127),DAY(AI127)))</f>
        <v/>
      </c>
      <c r="L127" s="15" t="str">
        <f aca="false">IF(AH127=0,"",ROUND((AsOfDate-AI127)/365.25,1))</f>
        <v/>
      </c>
      <c r="M127" s="16" t="str">
        <f aca="false">IF(AH127=0,"",IF(AsOfDate&lt;AI127,"-",DATEDIF(AI127,AsOfDate,"y")&amp;"y "&amp;DATEDIF(AI127,AsOfDate,"ym")&amp;"m "&amp;DATEDIF(AI127,AsOfDate,"md")&amp;"d"))</f>
        <v/>
      </c>
      <c r="N127" s="17" t="str">
        <f aca="false">IF(AH127=0,"",O127*HoursPerDay)</f>
        <v/>
      </c>
      <c r="O127" s="17" t="str">
        <f aca="false">IF(AH127=0,"",MAX(0,BA127-BN127))</f>
        <v/>
      </c>
      <c r="P127" s="18"/>
      <c r="Q127" s="16" t="str">
        <f aca="false">IF(AH127=0,"",IF(AJ127&lt;2,"",AN127&amp;" to "&amp;AO127&amp;" on "&amp;TEXT(AL127,"dd/mm/yyyy")&amp;IF(AL127&gt;AsOfDate," (future)",IF(AQ127=AR127,"",IF(AR127="None"," - STOPPED accruing",IF(AQ127="None"," - commencement for Bonus Leave"," - pathway changed"))))&amp;IF(AJ127&lt;3,"","; "&amp;AO127&amp;" to "&amp;AP127&amp;" on "&amp;TEXT(AM127,"dd/mm/yyyy")&amp;IF(AM127&gt;AsOfDate," (future)",IF(AR127=AS127,"",IF(AS127="None"," - STOPPED accruing",IF(AR127="None"," - commencement for Bonus Leave"," - pathway changed")))))))</f>
        <v/>
      </c>
      <c r="R127" s="16" t="str">
        <f aca="false">IF(AH127=0,"",IF(AT127="None",IF(O127&gt;0,"No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IF(AH127=0,"",IF(AT127="None","",EDATE(AI127,BC127)))</f>
        <v/>
      </c>
      <c r="T127" s="17" t="str">
        <f aca="false">IF(AH127=0,"",IF(NOT(LH_Ready),"",IF(AI127&gt;PFYDate,0,IF(LH_ColPeriod=0,W127-U127+V127,SUMIFS(INDEX(LH_Data,0,LH_ColAcc),INDEX(LH_Data,0,LH_ColFirst),$A127,INDEX(LH_Data,0,LH_ColSur),$B127,INDEX(LH_Data,0,LH_ColCat),BonusCat,INDEX(LH_Data,0,LH_ColPeriod),LH_OpenLabel)*UnitFactor))))</f>
        <v/>
      </c>
      <c r="U127" s="17" t="str">
        <f aca="false">IF(AH127=0,"",IF(NOT(LH_Ready),"",SUMIFS(INDEX(LH_Data,0,LH_ColAcc),INDEX(LH_Data,0,LH_ColFirst),$A127,INDEX(LH_Data,0,LH_ColSur),$B127,INDEX(LH_Data,0,LH_ColCat),BonusCat,INDEX(LH_Data,0,LH_ColStart),"&gt;="&amp;AI127)*UnitFactor))</f>
        <v/>
      </c>
      <c r="V127" s="17" t="str">
        <f aca="false">IF(AH127=0,"",IF(NOT(LH_Ready),"",SUMIFS(INDEX(LH_Data,0,LH_ColTaken),INDEX(LH_Data,0,LH_ColFirst),$A127,INDEX(LH_Data,0,LH_ColSur),$B127,INDEX(LH_Data,0,LH_ColCat),BonusCat,INDEX(LH_Data,0,LH_ColStart),"&gt;="&amp;AI127)*UnitFactor))</f>
        <v/>
      </c>
      <c r="W127" s="17" t="str">
        <f aca="false">IF(AH127=0,"",IF(NOT(LH_Ready),"",IF(BE127=0,0,INDEX(INDEX(LH_Data,0,LH_ColClose),BE127-1)*UnitFactor)))</f>
        <v/>
      </c>
      <c r="X127" s="17" t="str">
        <f aca="false">IF(AH127=0,"",(MAX(0,BA127-BN127)-MAX(0,BB127-BN127))*HoursPerDay)</f>
        <v/>
      </c>
      <c r="Y127" s="17" t="str">
        <f aca="false">IF(AH127=0,"",IF(NOT(LH_Ready),"",IF(BD127=0,N127,IF(PFYDate&lt;$F127,N127-N(T127)-N(U127),X127-N(U127)))))</f>
        <v/>
      </c>
      <c r="Z127" s="16" t="str">
        <f aca="false">IF(OR(AH127=0,Y127=""),"",IF(Y127&gt;0,"Yes","No"))</f>
        <v/>
      </c>
      <c r="AA127" s="16" t="str">
        <f aca="false">IF(AH127=0,IF(LEN($A127&amp;$B127)=0,"","FIX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month")&amp;IF(BD127=0,";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EH)",""),IF(AT127="None",R127,"Not yet - first day on "&amp;TEXT(S127,"dd/mm/yyyy")))))))))</f>
        <v/>
      </c>
      <c r="AB127" s="17" t="str">
        <f aca="false">IF(OR(AH127=0,T127=""),"",MAX(0,BB127-BN127)*HoursPerDay-T127)</f>
        <v/>
      </c>
      <c r="AC127" s="16" t="str">
        <f aca="false">IF(AH127=0,"",BD127)</f>
        <v/>
      </c>
      <c r="AD127" s="16" t="str">
        <f aca="false">IF(AH127=0,"",TRIM(IF(OR(ISTEXT($F127),ISTEXT($H127),ISTEXT($I127),ISTEXT($G127),ISTEXT($J127),ISTEXT($D127)),"A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J127&gt;=1,IF(AJ127&gt;=3,AP127,IF(AJ127=2,AO127,AN127))&lt;&gt;IF($C127="","",IF(OR(ISNUMBER(SEARCH("full",$C127)),UPPER(TRIM($C127))="FT",UPPER(TRIM($C127))="FTE"),"Full-Time",IF(OR(ISNUMBER(SEARCH("part",$C127)),UPPER(TRIM($C127))="PT",UPPER(TRIM($C127))="PTE"),"Part-Time",IF(OR(ISNUMBER(SEARCH("cas",$C127)),UPPER(TRIM($C127))="CAS"),"Casual","Unknown"))))),"EmploymentType does not match latest start date ("&amp;IF(AJ127&gt;=3,AP127,IF(AJ127=2,AO127,AN127))&amp;"). ","")&amp;IF(AND(AJ127&gt;=1,AK127&lt;&gt;$F127),"Earliest type date should equal StartDate. ","")&amp;IF(AND(AJ127&gt;=2,AK127=AL127),"Two types start on the same date. ","")&amp;IF(AND(OR(ISNUMBER(SEARCH("part",$C127)),UPPER(TRIM($C127))="PT",UPPER(TRIM($C127))="PTE"),$P127=""),"Part-time: enter PT Hrs/Week (blank = 24+). ","")))</f>
        <v/>
      </c>
      <c r="AE127" s="17" t="str">
        <f aca="false">IF(AH127=0,"",O127-MAX(0,BI127-BN127))</f>
        <v/>
      </c>
      <c r="AF127" s="14" t="str">
        <f aca="false">IF(OR(AH127=0,AE127="",N(AE127)=0,BJ127=""),"",EDATE(AI127,BJ127))</f>
        <v/>
      </c>
      <c r="AG127" s="12"/>
      <c r="AH127" s="16" t="n">
        <f aca="false">IF(OR(LEN($A127&amp;$B127)=0,$F127=""),0,1)</f>
        <v>0</v>
      </c>
      <c r="AI127" s="14" t="str">
        <f aca="false">IF(AH127=0,"",IF($J127&lt;&gt;"",$J127,IF(OR(CasualCounts="Yes",COUNT($G127:$I127)=0,COUNT($H127:$I127)=0),$F127,MIN($H127:$I127))))</f>
        <v/>
      </c>
      <c r="AJ127" s="16" t="str">
        <f aca="false">IF(AH127=0,"",COUNT($G127:$I127))</f>
        <v/>
      </c>
      <c r="AK127" s="14" t="str">
        <f aca="false">IF(AH127=0,"",IFERROR(SMALL($G127:$I127,1),""))</f>
        <v/>
      </c>
      <c r="AL127" s="14" t="str">
        <f aca="false">IF(AH127=0,"",IFERROR(SMALL($G127:$I127,2),""))</f>
        <v/>
      </c>
      <c r="AM127" s="14" t="str">
        <f aca="false">IF(AH127=0,"",IFERROR(SMALL($G127:$I127,3),""))</f>
        <v/>
      </c>
      <c r="AN127" s="16" t="str">
        <f aca="false">IF(AH127=0,"",IF(AK127="","",IF(AK127=$H127,"Part-Time",IF(AK127=$I127,"Full-Time","Casual"))))</f>
        <v/>
      </c>
      <c r="AO127" s="16" t="str">
        <f aca="false">IF(AH127=0,"",IF(AL127="","",IF(AL127=$H127,"Part-Time",IF(AL127=$I127,"Full-Time","Casual"))))</f>
        <v/>
      </c>
      <c r="AP127" s="16" t="str">
        <f aca="false">IF(AH127=0,"",IF(AM127="","",IF(AM127=$H127,"Part-Time",IF(AM127=$I127,"Full-Time","Casual"))))</f>
        <v/>
      </c>
      <c r="AQ127" s="16" t="str">
        <f aca="false">IF(AH127=0,"",IF(AJ127=0,IF(OR(ISNUMBER(SEARCH("full",$C127)),UPPER(TRIM($C127))="FT",UPPER(TRIM($C127))="FTE"),"FT",IF(AND(OR(ISNUMBER(SEARCH("part",$C127)),UPPER(TRIM($C127))="PT",UPPER(TRIM($C127))="PTE"),OR($P127="",N($P127)&gt;=PT_MinHours)),"PT","None")),IF(OR(ISNUMBER(SEARCH("full",AN127)),UPPER(TRIM(AN127))="FT",UPPER(TRIM(AN127))="FTE"),"FT",IF(AND(OR(ISNUMBER(SEARCH("part",AN127)),UPPER(TRIM(AN127))="PT",UPPER(TRIM(AN127))="PTE"),OR($P127="",N($P127)&gt;=PT_MinHours)),"PT","None"))))</f>
        <v/>
      </c>
      <c r="AR127" s="16" t="str">
        <f aca="false">IF(AH127=0,"",IF(AJ127&lt;2,"",IF(OR(ISNUMBER(SEARCH("full",AO127)),UPPER(TRIM(AO127))="FT",UPPER(TRIM(AO127))="FTE"),"FT",IF(AND(OR(ISNUMBER(SEARCH("part",AO127)),UPPER(TRIM(AO127))="PT",UPPER(TRIM(AO127))="PTE"),OR($P127="",N($P127)&gt;=PT_MinHours)),"PT","None"))))</f>
        <v/>
      </c>
      <c r="AS127" s="16" t="str">
        <f aca="false">IF(AH127=0,"",IF(AJ127&lt;3,"",IF(OR(ISNUMBER(SEARCH("full",AP127)),UPPER(TRIM(AP127))="FT",UPPER(TRIM(AP127))="FTE"),"FT",IF(AND(OR(ISNUMBER(SEARCH("part",AP127)),UPPER(TRIM(AP127))="PT",UPPER(TRIM(AP127))="PTE"),OR($P127="",N($P127)&gt;=PT_MinHours)),"PT","None"))))</f>
        <v/>
      </c>
      <c r="AT127" s="16" t="str">
        <f aca="false">IF(AH127=0,"",IF(AND(AJ127&gt;=3,AM127&lt;=AsOfDate),AS127,IF(AND(AJ127&gt;=2,AL127&lt;=AsOfDate),AR127,AQ127)))</f>
        <v/>
      </c>
      <c r="AU127" s="16" t="str">
        <f aca="false">IF(AH127=0,"",IF(AsOfDate&lt;AI127,-1,12*(YEAR(AsOfDate)-YEAR(AI127))+MONTH(AsOfDate)-MONTH(AI127)-IF(DAY(AsOfDate)&lt;MIN(DAY(AI127),DAY(EOMONTH(AsOfDate,0))),1,0)))</f>
        <v/>
      </c>
      <c r="AV127" s="16" t="str">
        <f aca="false">IF(AH127=0,"",IF(OR(AJ127&lt;2,AL127&gt;AsOfDate),AU127,IF((AL127-1)&lt;AI127,-1,12*(YEAR((AL127-1))-YEAR(AI127))+MONTH((AL127-1))-MONTH(AI127)-IF(DAY((AL127-1))&lt;MIN(DAY(AI127),DAY(EOMONTH((AL127-1),0))),1,0))))</f>
        <v/>
      </c>
      <c r="AW127" s="16" t="str">
        <f aca="false">IF(AH127=0,"",IF(OR(AJ127&lt;3,AM127&gt;AsOfDate),AU127,IF((AM127-1)&lt;AI127,-1,12*(YEAR((AM127-1))-YEAR(AI127))+MONTH((AM127-1))-MONTH(AI127)-IF(DAY((AM127-1))&lt;MIN(DAY(AI127),DAY(EOMONTH((AM127-1),0))),1,0))))</f>
        <v/>
      </c>
      <c r="AX127" s="16" t="str">
        <f aca="false">IF(AH127=0,"",IF(PFYDate&lt;AI127,-1,12*(YEAR(PFYDate)-YEAR(AI127))+MONTH(PFYDate)-MONTH(AI127)-IF(DAY(PFYDate)&lt;MIN(DAY(AI127),DAY(EOMONTH(PFYDate,0))),1,0)))</f>
        <v/>
      </c>
      <c r="AY127" s="16" t="str">
        <f aca="false">IF(AH127=0,"",IF(OR(AJ127&lt;2,AL127&gt;PFYDate),AX127,IF((AL127-1)&lt;AI127,-1,12*(YEAR((AL127-1))-YEAR(AI127))+MONTH((AL127-1))-MONTH(AI127)-IF(DAY((AL127-1))&lt;MIN(DAY(AI127),DAY(EOMONTH((AL127-1),0))),1,0))))</f>
        <v/>
      </c>
      <c r="AZ127" s="16" t="str">
        <f aca="false">IF(AH127=0,"",IF(OR(AJ127&lt;3,AM127&gt;PFYDate),AX127,IF((AM127-1)&lt;AI127,-1,12*(YEAR((AM127-1))-YEAR(AI127))+MONTH((AM127-1))-MONTH(AI127)-IF(DAY((AM127-1))&lt;MIN(DAY(AI127),DAY(EOMONTH((AM127-1),0))),1,0))))</f>
        <v/>
      </c>
      <c r="BA127" s="16" t="str">
        <f aca="false">IF(AH127=0,"",IF(AQ127="FT",IF(AV127&lt;FT_First,0,IF(AV127&lt;FT_Y5,1+INT((AV127-FT_First)/FT_Int1),FT_PreY5+FT_PerYear*INT((AV127-FT_Y5)/12)+FT_AnnivDays+INT(MOD(AV127-FT_Y5,12)/FT_Int2)-IF(EDATE(AI127,FT_Y5)&lt;PolicyDate,FT_AnnivDays-1,0))),IF(AQ127="PT",IF(AV127&lt;PT_First,0,1+INT((AV127-PT_First)/PT_Int)),0))+IF(AND(AJ127&gt;=2,AL127&lt;=AsOfDate),IF(AR127="FT",IF(AW127&lt;FT_First,0,IF(AW127&lt;FT_Y5,1+INT((AW127-FT_First)/FT_Int1),FT_PreY5+FT_PerYear*INT((AW127-FT_Y5)/12)+FT_AnnivDays+INT(MOD(AW127-FT_Y5,12)/FT_Int2)-IF(EDATE(AI127,FT_Y5)&lt;PolicyDate,FT_AnnivDays-1,0))),IF(AR127="PT",IF(AW127&lt;PT_First,0,1+INT((AW127-PT_First)/PT_Int)),0))-IF(AR127="FT",IF(AV127&lt;FT_First,0,IF(AV127&lt;FT_Y5,1+INT((AV127-FT_First)/FT_Int1),FT_PreY5+FT_PerYear*INT((AV127-FT_Y5)/12)+FT_AnnivDays+INT(MOD(AV127-FT_Y5,12)/FT_Int2)-IF(EDATE(AI127,FT_Y5)&lt;PolicyDate,FT_AnnivDays-1,0))),IF(AR127="PT",IF(AV127&lt;PT_First,0,1+INT((AV127-PT_First)/PT_Int)),0)),0)+IF(AND(AJ127&gt;=3,AM127&lt;=AsOfDate),IF(AS127="FT",IF(AU127&lt;FT_First,0,IF(AU127&lt;FT_Y5,1+INT((AU127-FT_First)/FT_Int1),FT_PreY5+FT_PerYear*INT((AU127-FT_Y5)/12)+FT_AnnivDays+INT(MOD(AU127-FT_Y5,12)/FT_Int2)-IF(EDATE(AI127,FT_Y5)&lt;PolicyDate,FT_AnnivDays-1,0))),IF(AS127="PT",IF(AU127&lt;PT_First,0,1+INT((AU127-PT_First)/PT_Int)),0))-IF(AS127="FT",IF(AW127&lt;FT_First,0,IF(AW127&lt;FT_Y5,1+INT((AW127-FT_First)/FT_Int1),FT_PreY5+FT_PerYear*INT((AW127-FT_Y5)/12)+FT_AnnivDays+INT(MOD(AW127-FT_Y5,12)/FT_Int2)-IF(EDATE(AI127,FT_Y5)&lt;PolicyDate,FT_AnnivDays-1,0))),IF(AS127="PT",IF(AW127&lt;PT_First,0,1+INT((AW127-PT_First)/PT_Int)),0)),0))</f>
        <v/>
      </c>
      <c r="BB127" s="16" t="str">
        <f aca="false">IF(AH127=0,"",IF(AQ127="FT",IF(AY127&lt;FT_First,0,IF(AY127&lt;FT_Y5,1+INT((AY127-FT_First)/FT_Int1),FT_PreY5+FT_PerYear*INT((AY127-FT_Y5)/12)+FT_AnnivDays+INT(MOD(AY127-FT_Y5,12)/FT_Int2)-IF(EDATE(AI127,FT_Y5)&lt;PolicyDate,FT_AnnivDays-1,0))),IF(AQ127="PT",IF(AY127&lt;PT_First,0,1+INT((AY127-PT_First)/PT_Int)),0))+IF(AND(AJ127&gt;=2,AL127&lt;=PFYDate),IF(AR127="FT",IF(AZ127&lt;FT_First,0,IF(AZ127&lt;FT_Y5,1+INT((AZ127-FT_First)/FT_Int1),FT_PreY5+FT_PerYear*INT((AZ127-FT_Y5)/12)+FT_AnnivDays+INT(MOD(AZ127-FT_Y5,12)/FT_Int2)-IF(EDATE(AI127,FT_Y5)&lt;PolicyDate,FT_AnnivDays-1,0))),IF(AR127="PT",IF(AZ127&lt;PT_First,0,1+INT((AZ127-PT_First)/PT_Int)),0))-IF(AR127="FT",IF(AY127&lt;FT_First,0,IF(AY127&lt;FT_Y5,1+INT((AY127-FT_First)/FT_Int1),FT_PreY5+FT_PerYear*INT((AY127-FT_Y5)/12)+FT_AnnivDays+INT(MOD(AY127-FT_Y5,12)/FT_Int2)-IF(EDATE(AI127,FT_Y5)&lt;PolicyDate,FT_AnnivDays-1,0))),IF(AR127="PT",IF(AY127&lt;PT_First,0,1+INT((AY127-PT_First)/PT_Int)),0)),0)+IF(AND(AJ127&gt;=3,AM127&lt;=PFYDate),IF(AS127="FT",IF(AX127&lt;FT_First,0,IF(AX127&lt;FT_Y5,1+INT((AX127-FT_First)/FT_Int1),FT_PreY5+FT_PerYear*INT((AX127-FT_Y5)/12)+FT_AnnivDays+INT(MOD(AX127-FT_Y5,12)/FT_Int2)-IF(EDATE(AI127,FT_Y5)&lt;PolicyDate,FT_AnnivDays-1,0))),IF(AS127="PT",IF(AX127&lt;PT_First,0,1+INT((AX127-PT_First)/PT_Int)),0))-IF(AS127="FT",IF(AZ127&lt;FT_First,0,IF(AZ127&lt;FT_Y5,1+INT((AZ127-FT_First)/FT_Int1),FT_PreY5+FT_PerYear*INT((AZ127-FT_Y5)/12)+FT_AnnivDays+INT(MOD(AZ127-FT_Y5,12)/FT_Int2)-IF(EDATE(AI127,FT_Y5)&lt;PolicyDate,FT_AnnivDays-1,0))),IF(AS127="PT",IF(AZ127&lt;PT_First,0,1+INT((AZ127-PT_First)/PT_Int)),0)),0))</f>
        <v/>
      </c>
      <c r="BC127" s="16" t="str">
        <f aca="false">IF(AH127=0,"",IF(AT127="FT",IF(AU127&lt;FT_First,FT_First,IF(AU127&lt;FT_Y5,MIN(FT_Y5,FT_First+FT_Int1*(INT((AU127-FT_First)/FT_Int1)+1)),FT_Y5+12*INT((AU127-FT_Y5)/12)+FT_Int2*(INT(MOD(AU127-FT_Y5,12)/FT_Int2)+1))),IF(AT127="PT",IF(AU127&lt;PT_First,PT_First,PT_First+PT_Int*(INT((AU127-PT_First)/PT_Int)+1)),"")))</f>
        <v/>
      </c>
      <c r="BD127" s="16" t="str">
        <f aca="false">IF(AH127=0,"",IF(NOT(LH_Ready),0,COUNTIFS(INDEX(LH_Data,0,LH_ColFirst),$A127,INDEX(LH_Data,0,LH_ColSur),$B127,INDEX(LH_Data,0,LH_ColCat),BonusCat)))</f>
        <v/>
      </c>
      <c r="BE127" s="16" t="str">
        <f aca="false">IF(AH127=0,"",IF(OR(NOT(LH_Ready),BD127=0),0,SUMPRODUCT(MAX((INDEX(LH_Data,0,LH_ColFirst)=$A127)*(INDEX(LH_Data,0,LH_ColSur)=$B127)*(INDEX(LH_Data,0,LH_ColCat)=BonusCat)*ROW(LH_Data)))))</f>
        <v/>
      </c>
      <c r="BF127" s="16" t="str">
        <f aca="false">IF(AH127=0,"",IF(EOMONTH(AsOfDate,-1)&lt;AI127,-1,12*(YEAR(EOMONTH(AsOfDate,-1))-YEAR(AI127))+MONTH(EOMONTH(AsOfDate,-1))-MONTH(AI127)-IF(DAY(EOMONTH(AsOfDate,-1))&lt;MIN(DAY(AI127),DAY(EOMONTH(EOMONTH(AsOfDate,-1),0))),1,0)))</f>
        <v/>
      </c>
      <c r="BG127" s="16" t="str">
        <f aca="false">IF(AH127=0,"",IF(OR(AJ127&lt;2,AL127&gt;EOMONTH(AsOfDate,-1)),BF127,IF((AL127-1)&lt;AI127,-1,12*(YEAR((AL127-1))-YEAR(AI127))+MONTH((AL127-1))-MONTH(AI127)-IF(DAY((AL127-1))&lt;MIN(DAY(AI127),DAY(EOMONTH((AL127-1),0))),1,0))))</f>
        <v/>
      </c>
      <c r="BH127" s="16" t="str">
        <f aca="false">IF(AH127=0,"",IF(OR(AJ127&lt;3,AM127&gt;EOMONTH(AsOfDate,-1)),BF127,IF((AM127-1)&lt;AI127,-1,12*(YEAR((AM127-1))-YEAR(AI127))+MONTH((AM127-1))-MONTH(AI127)-IF(DAY((AM127-1))&lt;MIN(DAY(AI127),DAY(EOMONTH((AM127-1),0))),1,0))))</f>
        <v/>
      </c>
      <c r="BI127" s="16" t="str">
        <f aca="false">IF(AH127=0,"",IF(AQ127="FT",IF(BG127&lt;FT_First,0,IF(BG127&lt;FT_Y5,1+INT((BG127-FT_First)/FT_Int1),FT_PreY5+FT_PerYear*INT((BG127-FT_Y5)/12)+FT_AnnivDays+INT(MOD(BG127-FT_Y5,12)/FT_Int2)-IF(EDATE(AI127,FT_Y5)&lt;PolicyDate,FT_AnnivDays-1,0))),IF(AQ127="PT",IF(BG127&lt;PT_First,0,1+INT((BG127-PT_First)/PT_Int)),0))+IF(AND(AJ127&gt;=2,AL127&lt;=EOMONTH(AsOfDate,-1)),IF(AR127="FT",IF(BH127&lt;FT_First,0,IF(BH127&lt;FT_Y5,1+INT((BH127-FT_First)/FT_Int1),FT_PreY5+FT_PerYear*INT((BH127-FT_Y5)/12)+FT_AnnivDays+INT(MOD(BH127-FT_Y5,12)/FT_Int2)-IF(EDATE(AI127,FT_Y5)&lt;PolicyDate,FT_AnnivDays-1,0))),IF(AR127="PT",IF(BH127&lt;PT_First,0,1+INT((BH127-PT_First)/PT_Int)),0))-IF(AR127="FT",IF(BG127&lt;FT_First,0,IF(BG127&lt;FT_Y5,1+INT((BG127-FT_First)/FT_Int1),FT_PreY5+FT_PerYear*INT((BG127-FT_Y5)/12)+FT_AnnivDays+INT(MOD(BG127-FT_Y5,12)/FT_Int2)-IF(EDATE(AI127,FT_Y5)&lt;PolicyDate,FT_AnnivDays-1,0))),IF(AR127="PT",IF(BG127&lt;PT_First,0,1+INT((BG127-PT_First)/PT_Int)),0)),0)+IF(AND(AJ127&gt;=3,AM127&lt;=EOMONTH(AsOfDate,-1)),IF(AS127="FT",IF(BF127&lt;FT_First,0,IF(BF127&lt;FT_Y5,1+INT((BF127-FT_First)/FT_Int1),FT_PreY5+FT_PerYear*INT((BF127-FT_Y5)/12)+FT_AnnivDays+INT(MOD(BF127-FT_Y5,12)/FT_Int2)-IF(EDATE(AI127,FT_Y5)&lt;PolicyDate,FT_AnnivDays-1,0))),IF(AS127="PT",IF(BF127&lt;PT_First,0,1+INT((BF127-PT_First)/PT_Int)),0))-IF(AS127="FT",IF(BH127&lt;FT_First,0,IF(BH127&lt;FT_Y5,1+INT((BH127-FT_First)/FT_Int1),FT_PreY5+FT_PerYear*INT((BH127-FT_Y5)/12)+FT_AnnivDays+INT(MOD(BH127-FT_Y5,12)/FT_Int2)-IF(EDATE(AI127,FT_Y5)&lt;PolicyDate,FT_AnnivDays-1,0))),IF(AS127="PT",IF(BH127&lt;PT_First,0,1+INT((BH127-PT_First)/PT_Int)),0)),0))</f>
        <v/>
      </c>
      <c r="BJ127" s="16" t="str">
        <f aca="false">IF(AH127=0,"",IF(AT127="FT",IF(AU127&lt;FT_First,"",IF(AU127&lt;FT_Y5,FT_First+FT_Int1*INT((AU127-FT_First)/FT_Int1),FT_Y5+FT_Int2*INT((AU127-FT_Y5)/FT_Int2))),IF(AT127="PT",IF(AU127&lt;PT_First,"",PT_First+PT_Int*INT((AU127-PT_First)/PT_Int)),"")))</f>
        <v/>
      </c>
      <c r="BK127" s="16" t="str">
        <f aca="false">IF(AH127=0,"",IF((SchemeStart-1)&lt;AI127,-1,12*(YEAR((SchemeStart-1))-YEAR(AI127))+MONTH((SchemeStart-1))-MONTH(AI127)-IF(DAY((SchemeStart-1))&lt;MIN(DAY(AI127),DAY(EOMONTH((SchemeStart-1),0))),1,0)))</f>
        <v/>
      </c>
      <c r="BL127" s="16" t="str">
        <f aca="false">IF(AH127=0,"",IF(OR(AJ127&lt;2,AL127&gt;(SchemeStart-1)),BK127,IF((AL127-1)&lt;AI127,-1,12*(YEAR((AL127-1))-YEAR(AI127))+MONTH((AL127-1))-MONTH(AI127)-IF(DAY((AL127-1))&lt;MIN(DAY(AI127),DAY(EOMONTH((AL127-1),0))),1,0))))</f>
        <v/>
      </c>
      <c r="BM127" s="16" t="str">
        <f aca="false">IF(AH127=0,"",IF(OR(AJ127&lt;3,AM127&gt;(SchemeStart-1)),BK127,IF((AM127-1)&lt;AI127,-1,12*(YEAR((AM127-1))-YEAR(AI127))+MONTH((AM127-1))-MONTH(AI127)-IF(DAY((AM127-1))&lt;MIN(DAY(AI127),DAY(EOMONTH((AM127-1),0))),1,0))))</f>
        <v/>
      </c>
      <c r="BN127" s="16" t="str">
        <f aca="false">IF(AH127=0,"",IF(AQ127="FT",IF(BL127&lt;FT_First,0,IF(BL127&lt;FT_Y5,1+INT((BL127-FT_First)/FT_Int1),FT_PreY5+FT_PerYear*INT((BL127-FT_Y5)/12)+FT_AnnivDays+INT(MOD(BL127-FT_Y5,12)/FT_Int2)-IF(EDATE(AI127,FT_Y5)&lt;PolicyDate,FT_AnnivDays-1,0))),IF(AQ127="PT",IF(BL127&lt;PT_First,0,1+INT((BL127-PT_First)/PT_Int)),0))+IF(AND(AJ127&gt;=2,AL127&lt;=(SchemeStart-1)),IF(AR127="FT",IF(BM127&lt;FT_First,0,IF(BM127&lt;FT_Y5,1+INT((BM127-FT_First)/FT_Int1),FT_PreY5+FT_PerYear*INT((BM127-FT_Y5)/12)+FT_AnnivDays+INT(MOD(BM127-FT_Y5,12)/FT_Int2)-IF(EDATE(AI127,FT_Y5)&lt;PolicyDate,FT_AnnivDays-1,0))),IF(AR127="PT",IF(BM127&lt;PT_First,0,1+INT((BM127-PT_First)/PT_Int)),0))-IF(AR127="FT",IF(BL127&lt;FT_First,0,IF(BL127&lt;FT_Y5,1+INT((BL127-FT_First)/FT_Int1),FT_PreY5+FT_PerYear*INT((BL127-FT_Y5)/12)+FT_AnnivDays+INT(MOD(BL127-FT_Y5,12)/FT_Int2)-IF(EDATE(AI127,FT_Y5)&lt;PolicyDate,FT_AnnivDays-1,0))),IF(AR127="PT",IF(BL127&lt;PT_First,0,1+INT((BL127-PT_First)/PT_Int)),0)),0)+IF(AND(AJ127&gt;=3,AM127&lt;=(SchemeStart-1)),IF(AS127="FT",IF(BK127&lt;FT_First,0,IF(BK127&lt;FT_Y5,1+INT((BK127-FT_First)/FT_Int1),FT_PreY5+FT_PerYear*INT((BK127-FT_Y5)/12)+FT_AnnivDays+INT(MOD(BK127-FT_Y5,12)/FT_Int2)-IF(EDATE(AI127,FT_Y5)&lt;PolicyDate,FT_AnnivDays-1,0))),IF(AS127="PT",IF(BK127&lt;PT_First,0,1+INT((BK127-PT_First)/PT_Int)),0))-IF(AS127="FT",IF(BM127&lt;FT_First,0,IF(BM127&lt;FT_Y5,1+INT((BM127-FT_First)/FT_Int1),FT_PreY5+FT_PerYear*INT((BM127-FT_Y5)/12)+FT_AnnivDays+INT(MOD(BM127-FT_Y5,12)/FT_Int2)-IF(EDATE(AI127,FT_Y5)&lt;PolicyDate,FT_AnnivDays-1,0))),IF(AS127="PT",IF(BM127&lt;PT_First,0,1+INT((BM127-PT_First)/PT_Int)),0)),0))</f>
        <v/>
      </c>
      <c r="BO127" s="0" t="str">
        <f aca="false">IF(LEN($A127&amp;$B127)=0,"",$A127&amp;" "&amp;$B127)</f>
        <v/>
      </c>
    </row>
    <row r="128" customFormat="false" ht="15" hidden="false" customHeight="false" outlineLevel="0" collapsed="false">
      <c r="A128" s="12"/>
      <c r="B128" s="12"/>
      <c r="C128" s="12"/>
      <c r="D128" s="13"/>
      <c r="E128" s="14" t="str">
        <f aca="false">IF(OR(AH128=0,$D128=""),"",DATE(YEAR(AsOfDate)+IF(DATE(YEAR(AsOfDate),MONTH($D128),DAY($D128))&lt;=AsOfDate,1,0),MONTH($D128),DAY($D128)))</f>
        <v/>
      </c>
      <c r="F128" s="13"/>
      <c r="G128" s="13"/>
      <c r="H128" s="13"/>
      <c r="I128" s="13"/>
      <c r="J128" s="13"/>
      <c r="K128" s="14" t="str">
        <f aca="false">IF(AH128=0,"",DATE(YEAR(AsOfDate)+IF(DATE(YEAR(AsOfDate),MONTH(AI128),DAY(AI128))&lt;=AsOfDate,1,0),MONTH(AI128),DAY(AI128)))</f>
        <v/>
      </c>
      <c r="L128" s="15" t="str">
        <f aca="false">IF(AH128=0,"",ROUND((AsOfDate-AI128)/365.25,1))</f>
        <v/>
      </c>
      <c r="M128" s="16" t="str">
        <f aca="false">IF(AH128=0,"",IF(AsOfDate&lt;AI128,"-",DATEDIF(AI128,AsOfDate,"y")&amp;"y "&amp;DATEDIF(AI128,AsOfDate,"ym")&amp;"m "&amp;DATEDIF(AI128,AsOfDate,"md")&amp;"d"))</f>
        <v/>
      </c>
      <c r="N128" s="17" t="str">
        <f aca="false">IF(AH128=0,"",O128*HoursPerDay)</f>
        <v/>
      </c>
      <c r="O128" s="17" t="str">
        <f aca="false">IF(AH128=0,"",MAX(0,BA128-BN128))</f>
        <v/>
      </c>
      <c r="P128" s="18"/>
      <c r="Q128" s="16" t="str">
        <f aca="false">IF(AH128=0,"",IF(AJ128&lt;2,"",AN128&amp;" to "&amp;AO128&amp;" on "&amp;TEXT(AL128,"dd/mm/yyyy")&amp;IF(AL128&gt;AsOfDate," (future)",IF(AQ128=AR128,"",IF(AR128="None"," - STOPPED accruing",IF(AQ128="None"," - commencement for Bonus Leave"," - pathway changed"))))&amp;IF(AJ128&lt;3,"","; "&amp;AO128&amp;" to "&amp;AP128&amp;" on "&amp;TEXT(AM128,"dd/mm/yyyy")&amp;IF(AM128&gt;AsOfDate," (future)",IF(AR128=AS128,"",IF(AS128="None"," - STOPPED accruing",IF(AR128="None"," - commencement for Bonus Leave"," - pathway changed")))))))</f>
        <v/>
      </c>
      <c r="R128" s="16" t="str">
        <f aca="false">IF(AH128=0,"",IF(AT128="None",IF(O128&gt;0,"No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IF(AH128=0,"",IF(AT128="None","",EDATE(AI128,BC128)))</f>
        <v/>
      </c>
      <c r="T128" s="17" t="str">
        <f aca="false">IF(AH128=0,"",IF(NOT(LH_Ready),"",IF(AI128&gt;PFYDate,0,IF(LH_ColPeriod=0,W128-U128+V128,SUMIFS(INDEX(LH_Data,0,LH_ColAcc),INDEX(LH_Data,0,LH_ColFirst),$A128,INDEX(LH_Data,0,LH_ColSur),$B128,INDEX(LH_Data,0,LH_ColCat),BonusCat,INDEX(LH_Data,0,LH_ColPeriod),LH_OpenLabel)*UnitFactor))))</f>
        <v/>
      </c>
      <c r="U128" s="17" t="str">
        <f aca="false">IF(AH128=0,"",IF(NOT(LH_Ready),"",SUMIFS(INDEX(LH_Data,0,LH_ColAcc),INDEX(LH_Data,0,LH_ColFirst),$A128,INDEX(LH_Data,0,LH_ColSur),$B128,INDEX(LH_Data,0,LH_ColCat),BonusCat,INDEX(LH_Data,0,LH_ColStart),"&gt;="&amp;AI128)*UnitFactor))</f>
        <v/>
      </c>
      <c r="V128" s="17" t="str">
        <f aca="false">IF(AH128=0,"",IF(NOT(LH_Ready),"",SUMIFS(INDEX(LH_Data,0,LH_ColTaken),INDEX(LH_Data,0,LH_ColFirst),$A128,INDEX(LH_Data,0,LH_ColSur),$B128,INDEX(LH_Data,0,LH_ColCat),BonusCat,INDEX(LH_Data,0,LH_ColStart),"&gt;="&amp;AI128)*UnitFactor))</f>
        <v/>
      </c>
      <c r="W128" s="17" t="str">
        <f aca="false">IF(AH128=0,"",IF(NOT(LH_Ready),"",IF(BE128=0,0,INDEX(INDEX(LH_Data,0,LH_ColClose),BE128-1)*UnitFactor)))</f>
        <v/>
      </c>
      <c r="X128" s="17" t="str">
        <f aca="false">IF(AH128=0,"",(MAX(0,BA128-BN128)-MAX(0,BB128-BN128))*HoursPerDay)</f>
        <v/>
      </c>
      <c r="Y128" s="17" t="str">
        <f aca="false">IF(AH128=0,"",IF(NOT(LH_Ready),"",IF(BD128=0,N128,IF(PFYDate&lt;$F128,N128-N(T128)-N(U128),X128-N(U128)))))</f>
        <v/>
      </c>
      <c r="Z128" s="16" t="str">
        <f aca="false">IF(OR(AH128=0,Y128=""),"",IF(Y128&gt;0,"Yes","No"))</f>
        <v/>
      </c>
      <c r="AA128" s="16" t="str">
        <f aca="false">IF(AH128=0,IF(LEN($A128&amp;$B128)=0,"","FIX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month")&amp;IF(BD128=0,";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EH)",""),IF(AT128="None",R128,"Not yet - first day on "&amp;TEXT(S128,"dd/mm/yyyy")))))))))</f>
        <v/>
      </c>
      <c r="AB128" s="17" t="str">
        <f aca="false">IF(OR(AH128=0,T128=""),"",MAX(0,BB128-BN128)*HoursPerDay-T128)</f>
        <v/>
      </c>
      <c r="AC128" s="16" t="str">
        <f aca="false">IF(AH128=0,"",BD128)</f>
        <v/>
      </c>
      <c r="AD128" s="16" t="str">
        <f aca="false">IF(AH128=0,"",TRIM(IF(OR(ISTEXT($F128),ISTEXT($H128),ISTEXT($I128),ISTEXT($G128),ISTEXT($J128),ISTEXT($D128)),"A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J128&gt;=1,IF(AJ128&gt;=3,AP128,IF(AJ128=2,AO128,AN128))&lt;&gt;IF($C128="","",IF(OR(ISNUMBER(SEARCH("full",$C128)),UPPER(TRIM($C128))="FT",UPPER(TRIM($C128))="FTE"),"Full-Time",IF(OR(ISNUMBER(SEARCH("part",$C128)),UPPER(TRIM($C128))="PT",UPPER(TRIM($C128))="PTE"),"Part-Time",IF(OR(ISNUMBER(SEARCH("cas",$C128)),UPPER(TRIM($C128))="CAS"),"Casual","Unknown"))))),"EmploymentType does not match latest start date ("&amp;IF(AJ128&gt;=3,AP128,IF(AJ128=2,AO128,AN128))&amp;"). ","")&amp;IF(AND(AJ128&gt;=1,AK128&lt;&gt;$F128),"Earliest type date should equal StartDate. ","")&amp;IF(AND(AJ128&gt;=2,AK128=AL128),"Two types start on the same date. ","")&amp;IF(AND(OR(ISNUMBER(SEARCH("part",$C128)),UPPER(TRIM($C128))="PT",UPPER(TRIM($C128))="PTE"),$P128=""),"Part-time: enter PT Hrs/Week (blank = 24+). ","")))</f>
        <v/>
      </c>
      <c r="AE128" s="17" t="str">
        <f aca="false">IF(AH128=0,"",O128-MAX(0,BI128-BN128))</f>
        <v/>
      </c>
      <c r="AF128" s="14" t="str">
        <f aca="false">IF(OR(AH128=0,AE128="",N(AE128)=0,BJ128=""),"",EDATE(AI128,BJ128))</f>
        <v/>
      </c>
      <c r="AG128" s="12"/>
      <c r="AH128" s="16" t="n">
        <f aca="false">IF(OR(LEN($A128&amp;$B128)=0,$F128=""),0,1)</f>
        <v>0</v>
      </c>
      <c r="AI128" s="14" t="str">
        <f aca="false">IF(AH128=0,"",IF($J128&lt;&gt;"",$J128,IF(OR(CasualCounts="Yes",COUNT($G128:$I128)=0,COUNT($H128:$I128)=0),$F128,MIN($H128:$I128))))</f>
        <v/>
      </c>
      <c r="AJ128" s="16" t="str">
        <f aca="false">IF(AH128=0,"",COUNT($G128:$I128))</f>
        <v/>
      </c>
      <c r="AK128" s="14" t="str">
        <f aca="false">IF(AH128=0,"",IFERROR(SMALL($G128:$I128,1),""))</f>
        <v/>
      </c>
      <c r="AL128" s="14" t="str">
        <f aca="false">IF(AH128=0,"",IFERROR(SMALL($G128:$I128,2),""))</f>
        <v/>
      </c>
      <c r="AM128" s="14" t="str">
        <f aca="false">IF(AH128=0,"",IFERROR(SMALL($G128:$I128,3),""))</f>
        <v/>
      </c>
      <c r="AN128" s="16" t="str">
        <f aca="false">IF(AH128=0,"",IF(AK128="","",IF(AK128=$H128,"Part-Time",IF(AK128=$I128,"Full-Time","Casual"))))</f>
        <v/>
      </c>
      <c r="AO128" s="16" t="str">
        <f aca="false">IF(AH128=0,"",IF(AL128="","",IF(AL128=$H128,"Part-Time",IF(AL128=$I128,"Full-Time","Casual"))))</f>
        <v/>
      </c>
      <c r="AP128" s="16" t="str">
        <f aca="false">IF(AH128=0,"",IF(AM128="","",IF(AM128=$H128,"Part-Time",IF(AM128=$I128,"Full-Time","Casual"))))</f>
        <v/>
      </c>
      <c r="AQ128" s="16" t="str">
        <f aca="false">IF(AH128=0,"",IF(AJ128=0,IF(OR(ISNUMBER(SEARCH("full",$C128)),UPPER(TRIM($C128))="FT",UPPER(TRIM($C128))="FTE"),"FT",IF(AND(OR(ISNUMBER(SEARCH("part",$C128)),UPPER(TRIM($C128))="PT",UPPER(TRIM($C128))="PTE"),OR($P128="",N($P128)&gt;=PT_MinHours)),"PT","None")),IF(OR(ISNUMBER(SEARCH("full",AN128)),UPPER(TRIM(AN128))="FT",UPPER(TRIM(AN128))="FTE"),"FT",IF(AND(OR(ISNUMBER(SEARCH("part",AN128)),UPPER(TRIM(AN128))="PT",UPPER(TRIM(AN128))="PTE"),OR($P128="",N($P128)&gt;=PT_MinHours)),"PT","None"))))</f>
        <v/>
      </c>
      <c r="AR128" s="16" t="str">
        <f aca="false">IF(AH128=0,"",IF(AJ128&lt;2,"",IF(OR(ISNUMBER(SEARCH("full",AO128)),UPPER(TRIM(AO128))="FT",UPPER(TRIM(AO128))="FTE"),"FT",IF(AND(OR(ISNUMBER(SEARCH("part",AO128)),UPPER(TRIM(AO128))="PT",UPPER(TRIM(AO128))="PTE"),OR($P128="",N($P128)&gt;=PT_MinHours)),"PT","None"))))</f>
        <v/>
      </c>
      <c r="AS128" s="16" t="str">
        <f aca="false">IF(AH128=0,"",IF(AJ128&lt;3,"",IF(OR(ISNUMBER(SEARCH("full",AP128)),UPPER(TRIM(AP128))="FT",UPPER(TRIM(AP128))="FTE"),"FT",IF(AND(OR(ISNUMBER(SEARCH("part",AP128)),UPPER(TRIM(AP128))="PT",UPPER(TRIM(AP128))="PTE"),OR($P128="",N($P128)&gt;=PT_MinHours)),"PT","None"))))</f>
        <v/>
      </c>
      <c r="AT128" s="16" t="str">
        <f aca="false">IF(AH128=0,"",IF(AND(AJ128&gt;=3,AM128&lt;=AsOfDate),AS128,IF(AND(AJ128&gt;=2,AL128&lt;=AsOfDate),AR128,AQ128)))</f>
        <v/>
      </c>
      <c r="AU128" s="16" t="str">
        <f aca="false">IF(AH128=0,"",IF(AsOfDate&lt;AI128,-1,12*(YEAR(AsOfDate)-YEAR(AI128))+MONTH(AsOfDate)-MONTH(AI128)-IF(DAY(AsOfDate)&lt;MIN(DAY(AI128),DAY(EOMONTH(AsOfDate,0))),1,0)))</f>
        <v/>
      </c>
      <c r="AV128" s="16" t="str">
        <f aca="false">IF(AH128=0,"",IF(OR(AJ128&lt;2,AL128&gt;AsOfDate),AU128,IF((AL128-1)&lt;AI128,-1,12*(YEAR((AL128-1))-YEAR(AI128))+MONTH((AL128-1))-MONTH(AI128)-IF(DAY((AL128-1))&lt;MIN(DAY(AI128),DAY(EOMONTH((AL128-1),0))),1,0))))</f>
        <v/>
      </c>
      <c r="AW128" s="16" t="str">
        <f aca="false">IF(AH128=0,"",IF(OR(AJ128&lt;3,AM128&gt;AsOfDate),AU128,IF((AM128-1)&lt;AI128,-1,12*(YEAR((AM128-1))-YEAR(AI128))+MONTH((AM128-1))-MONTH(AI128)-IF(DAY((AM128-1))&lt;MIN(DAY(AI128),DAY(EOMONTH((AM128-1),0))),1,0))))</f>
        <v/>
      </c>
      <c r="AX128" s="16" t="str">
        <f aca="false">IF(AH128=0,"",IF(PFYDate&lt;AI128,-1,12*(YEAR(PFYDate)-YEAR(AI128))+MONTH(PFYDate)-MONTH(AI128)-IF(DAY(PFYDate)&lt;MIN(DAY(AI128),DAY(EOMONTH(PFYDate,0))),1,0)))</f>
        <v/>
      </c>
      <c r="AY128" s="16" t="str">
        <f aca="false">IF(AH128=0,"",IF(OR(AJ128&lt;2,AL128&gt;PFYDate),AX128,IF((AL128-1)&lt;AI128,-1,12*(YEAR((AL128-1))-YEAR(AI128))+MONTH((AL128-1))-MONTH(AI128)-IF(DAY((AL128-1))&lt;MIN(DAY(AI128),DAY(EOMONTH((AL128-1),0))),1,0))))</f>
        <v/>
      </c>
      <c r="AZ128" s="16" t="str">
        <f aca="false">IF(AH128=0,"",IF(OR(AJ128&lt;3,AM128&gt;PFYDate),AX128,IF((AM128-1)&lt;AI128,-1,12*(YEAR((AM128-1))-YEAR(AI128))+MONTH((AM128-1))-MONTH(AI128)-IF(DAY((AM128-1))&lt;MIN(DAY(AI128),DAY(EOMONTH((AM128-1),0))),1,0))))</f>
        <v/>
      </c>
      <c r="BA128" s="16" t="str">
        <f aca="false">IF(AH128=0,"",IF(AQ128="FT",IF(AV128&lt;FT_First,0,IF(AV128&lt;FT_Y5,1+INT((AV128-FT_First)/FT_Int1),FT_PreY5+FT_PerYear*INT((AV128-FT_Y5)/12)+FT_AnnivDays+INT(MOD(AV128-FT_Y5,12)/FT_Int2)-IF(EDATE(AI128,FT_Y5)&lt;PolicyDate,FT_AnnivDays-1,0))),IF(AQ128="PT",IF(AV128&lt;PT_First,0,1+INT((AV128-PT_First)/PT_Int)),0))+IF(AND(AJ128&gt;=2,AL128&lt;=AsOfDate),IF(AR128="FT",IF(AW128&lt;FT_First,0,IF(AW128&lt;FT_Y5,1+INT((AW128-FT_First)/FT_Int1),FT_PreY5+FT_PerYear*INT((AW128-FT_Y5)/12)+FT_AnnivDays+INT(MOD(AW128-FT_Y5,12)/FT_Int2)-IF(EDATE(AI128,FT_Y5)&lt;PolicyDate,FT_AnnivDays-1,0))),IF(AR128="PT",IF(AW128&lt;PT_First,0,1+INT((AW128-PT_First)/PT_Int)),0))-IF(AR128="FT",IF(AV128&lt;FT_First,0,IF(AV128&lt;FT_Y5,1+INT((AV128-FT_First)/FT_Int1),FT_PreY5+FT_PerYear*INT((AV128-FT_Y5)/12)+FT_AnnivDays+INT(MOD(AV128-FT_Y5,12)/FT_Int2)-IF(EDATE(AI128,FT_Y5)&lt;PolicyDate,FT_AnnivDays-1,0))),IF(AR128="PT",IF(AV128&lt;PT_First,0,1+INT((AV128-PT_First)/PT_Int)),0)),0)+IF(AND(AJ128&gt;=3,AM128&lt;=AsOfDate),IF(AS128="FT",IF(AU128&lt;FT_First,0,IF(AU128&lt;FT_Y5,1+INT((AU128-FT_First)/FT_Int1),FT_PreY5+FT_PerYear*INT((AU128-FT_Y5)/12)+FT_AnnivDays+INT(MOD(AU128-FT_Y5,12)/FT_Int2)-IF(EDATE(AI128,FT_Y5)&lt;PolicyDate,FT_AnnivDays-1,0))),IF(AS128="PT",IF(AU128&lt;PT_First,0,1+INT((AU128-PT_First)/PT_Int)),0))-IF(AS128="FT",IF(AW128&lt;FT_First,0,IF(AW128&lt;FT_Y5,1+INT((AW128-FT_First)/FT_Int1),FT_PreY5+FT_PerYear*INT((AW128-FT_Y5)/12)+FT_AnnivDays+INT(MOD(AW128-FT_Y5,12)/FT_Int2)-IF(EDATE(AI128,FT_Y5)&lt;PolicyDate,FT_AnnivDays-1,0))),IF(AS128="PT",IF(AW128&lt;PT_First,0,1+INT((AW128-PT_First)/PT_Int)),0)),0))</f>
        <v/>
      </c>
      <c r="BB128" s="16" t="str">
        <f aca="false">IF(AH128=0,"",IF(AQ128="FT",IF(AY128&lt;FT_First,0,IF(AY128&lt;FT_Y5,1+INT((AY128-FT_First)/FT_Int1),FT_PreY5+FT_PerYear*INT((AY128-FT_Y5)/12)+FT_AnnivDays+INT(MOD(AY128-FT_Y5,12)/FT_Int2)-IF(EDATE(AI128,FT_Y5)&lt;PolicyDate,FT_AnnivDays-1,0))),IF(AQ128="PT",IF(AY128&lt;PT_First,0,1+INT((AY128-PT_First)/PT_Int)),0))+IF(AND(AJ128&gt;=2,AL128&lt;=PFYDate),IF(AR128="FT",IF(AZ128&lt;FT_First,0,IF(AZ128&lt;FT_Y5,1+INT((AZ128-FT_First)/FT_Int1),FT_PreY5+FT_PerYear*INT((AZ128-FT_Y5)/12)+FT_AnnivDays+INT(MOD(AZ128-FT_Y5,12)/FT_Int2)-IF(EDATE(AI128,FT_Y5)&lt;PolicyDate,FT_AnnivDays-1,0))),IF(AR128="PT",IF(AZ128&lt;PT_First,0,1+INT((AZ128-PT_First)/PT_Int)),0))-IF(AR128="FT",IF(AY128&lt;FT_First,0,IF(AY128&lt;FT_Y5,1+INT((AY128-FT_First)/FT_Int1),FT_PreY5+FT_PerYear*INT((AY128-FT_Y5)/12)+FT_AnnivDays+INT(MOD(AY128-FT_Y5,12)/FT_Int2)-IF(EDATE(AI128,FT_Y5)&lt;PolicyDate,FT_AnnivDays-1,0))),IF(AR128="PT",IF(AY128&lt;PT_First,0,1+INT((AY128-PT_First)/PT_Int)),0)),0)+IF(AND(AJ128&gt;=3,AM128&lt;=PFYDate),IF(AS128="FT",IF(AX128&lt;FT_First,0,IF(AX128&lt;FT_Y5,1+INT((AX128-FT_First)/FT_Int1),FT_PreY5+FT_PerYear*INT((AX128-FT_Y5)/12)+FT_AnnivDays+INT(MOD(AX128-FT_Y5,12)/FT_Int2)-IF(EDATE(AI128,FT_Y5)&lt;PolicyDate,FT_AnnivDays-1,0))),IF(AS128="PT",IF(AX128&lt;PT_First,0,1+INT((AX128-PT_First)/PT_Int)),0))-IF(AS128="FT",IF(AZ128&lt;FT_First,0,IF(AZ128&lt;FT_Y5,1+INT((AZ128-FT_First)/FT_Int1),FT_PreY5+FT_PerYear*INT((AZ128-FT_Y5)/12)+FT_AnnivDays+INT(MOD(AZ128-FT_Y5,12)/FT_Int2)-IF(EDATE(AI128,FT_Y5)&lt;PolicyDate,FT_AnnivDays-1,0))),IF(AS128="PT",IF(AZ128&lt;PT_First,0,1+INT((AZ128-PT_First)/PT_Int)),0)),0))</f>
        <v/>
      </c>
      <c r="BC128" s="16" t="str">
        <f aca="false">IF(AH128=0,"",IF(AT128="FT",IF(AU128&lt;FT_First,FT_First,IF(AU128&lt;FT_Y5,MIN(FT_Y5,FT_First+FT_Int1*(INT((AU128-FT_First)/FT_Int1)+1)),FT_Y5+12*INT((AU128-FT_Y5)/12)+FT_Int2*(INT(MOD(AU128-FT_Y5,12)/FT_Int2)+1))),IF(AT128="PT",IF(AU128&lt;PT_First,PT_First,PT_First+PT_Int*(INT((AU128-PT_First)/PT_Int)+1)),"")))</f>
        <v/>
      </c>
      <c r="BD128" s="16" t="str">
        <f aca="false">IF(AH128=0,"",IF(NOT(LH_Ready),0,COUNTIFS(INDEX(LH_Data,0,LH_ColFirst),$A128,INDEX(LH_Data,0,LH_ColSur),$B128,INDEX(LH_Data,0,LH_ColCat),BonusCat)))</f>
        <v/>
      </c>
      <c r="BE128" s="16" t="str">
        <f aca="false">IF(AH128=0,"",IF(OR(NOT(LH_Ready),BD128=0),0,SUMPRODUCT(MAX((INDEX(LH_Data,0,LH_ColFirst)=$A128)*(INDEX(LH_Data,0,LH_ColSur)=$B128)*(INDEX(LH_Data,0,LH_ColCat)=BonusCat)*ROW(LH_Data)))))</f>
        <v/>
      </c>
      <c r="BF128" s="16" t="str">
        <f aca="false">IF(AH128=0,"",IF(EOMONTH(AsOfDate,-1)&lt;AI128,-1,12*(YEAR(EOMONTH(AsOfDate,-1))-YEAR(AI128))+MONTH(EOMONTH(AsOfDate,-1))-MONTH(AI128)-IF(DAY(EOMONTH(AsOfDate,-1))&lt;MIN(DAY(AI128),DAY(EOMONTH(EOMONTH(AsOfDate,-1),0))),1,0)))</f>
        <v/>
      </c>
      <c r="BG128" s="16" t="str">
        <f aca="false">IF(AH128=0,"",IF(OR(AJ128&lt;2,AL128&gt;EOMONTH(AsOfDate,-1)),BF128,IF((AL128-1)&lt;AI128,-1,12*(YEAR((AL128-1))-YEAR(AI128))+MONTH((AL128-1))-MONTH(AI128)-IF(DAY((AL128-1))&lt;MIN(DAY(AI128),DAY(EOMONTH((AL128-1),0))),1,0))))</f>
        <v/>
      </c>
      <c r="BH128" s="16" t="str">
        <f aca="false">IF(AH128=0,"",IF(OR(AJ128&lt;3,AM128&gt;EOMONTH(AsOfDate,-1)),BF128,IF((AM128-1)&lt;AI128,-1,12*(YEAR((AM128-1))-YEAR(AI128))+MONTH((AM128-1))-MONTH(AI128)-IF(DAY((AM128-1))&lt;MIN(DAY(AI128),DAY(EOMONTH((AM128-1),0))),1,0))))</f>
        <v/>
      </c>
      <c r="BI128" s="16" t="str">
        <f aca="false">IF(AH128=0,"",IF(AQ128="FT",IF(BG128&lt;FT_First,0,IF(BG128&lt;FT_Y5,1+INT((BG128-FT_First)/FT_Int1),FT_PreY5+FT_PerYear*INT((BG128-FT_Y5)/12)+FT_AnnivDays+INT(MOD(BG128-FT_Y5,12)/FT_Int2)-IF(EDATE(AI128,FT_Y5)&lt;PolicyDate,FT_AnnivDays-1,0))),IF(AQ128="PT",IF(BG128&lt;PT_First,0,1+INT((BG128-PT_First)/PT_Int)),0))+IF(AND(AJ128&gt;=2,AL128&lt;=EOMONTH(AsOfDate,-1)),IF(AR128="FT",IF(BH128&lt;FT_First,0,IF(BH128&lt;FT_Y5,1+INT((BH128-FT_First)/FT_Int1),FT_PreY5+FT_PerYear*INT((BH128-FT_Y5)/12)+FT_AnnivDays+INT(MOD(BH128-FT_Y5,12)/FT_Int2)-IF(EDATE(AI128,FT_Y5)&lt;PolicyDate,FT_AnnivDays-1,0))),IF(AR128="PT",IF(BH128&lt;PT_First,0,1+INT((BH128-PT_First)/PT_Int)),0))-IF(AR128="FT",IF(BG128&lt;FT_First,0,IF(BG128&lt;FT_Y5,1+INT((BG128-FT_First)/FT_Int1),FT_PreY5+FT_PerYear*INT((BG128-FT_Y5)/12)+FT_AnnivDays+INT(MOD(BG128-FT_Y5,12)/FT_Int2)-IF(EDATE(AI128,FT_Y5)&lt;PolicyDate,FT_AnnivDays-1,0))),IF(AR128="PT",IF(BG128&lt;PT_First,0,1+INT((BG128-PT_First)/PT_Int)),0)),0)+IF(AND(AJ128&gt;=3,AM128&lt;=EOMONTH(AsOfDate,-1)),IF(AS128="FT",IF(BF128&lt;FT_First,0,IF(BF128&lt;FT_Y5,1+INT((BF128-FT_First)/FT_Int1),FT_PreY5+FT_PerYear*INT((BF128-FT_Y5)/12)+FT_AnnivDays+INT(MOD(BF128-FT_Y5,12)/FT_Int2)-IF(EDATE(AI128,FT_Y5)&lt;PolicyDate,FT_AnnivDays-1,0))),IF(AS128="PT",IF(BF128&lt;PT_First,0,1+INT((BF128-PT_First)/PT_Int)),0))-IF(AS128="FT",IF(BH128&lt;FT_First,0,IF(BH128&lt;FT_Y5,1+INT((BH128-FT_First)/FT_Int1),FT_PreY5+FT_PerYear*INT((BH128-FT_Y5)/12)+FT_AnnivDays+INT(MOD(BH128-FT_Y5,12)/FT_Int2)-IF(EDATE(AI128,FT_Y5)&lt;PolicyDate,FT_AnnivDays-1,0))),IF(AS128="PT",IF(BH128&lt;PT_First,0,1+INT((BH128-PT_First)/PT_Int)),0)),0))</f>
        <v/>
      </c>
      <c r="BJ128" s="16" t="str">
        <f aca="false">IF(AH128=0,"",IF(AT128="FT",IF(AU128&lt;FT_First,"",IF(AU128&lt;FT_Y5,FT_First+FT_Int1*INT((AU128-FT_First)/FT_Int1),FT_Y5+FT_Int2*INT((AU128-FT_Y5)/FT_Int2))),IF(AT128="PT",IF(AU128&lt;PT_First,"",PT_First+PT_Int*INT((AU128-PT_First)/PT_Int)),"")))</f>
        <v/>
      </c>
      <c r="BK128" s="16" t="str">
        <f aca="false">IF(AH128=0,"",IF((SchemeStart-1)&lt;AI128,-1,12*(YEAR((SchemeStart-1))-YEAR(AI128))+MONTH((SchemeStart-1))-MONTH(AI128)-IF(DAY((SchemeStart-1))&lt;MIN(DAY(AI128),DAY(EOMONTH((SchemeStart-1),0))),1,0)))</f>
        <v/>
      </c>
      <c r="BL128" s="16" t="str">
        <f aca="false">IF(AH128=0,"",IF(OR(AJ128&lt;2,AL128&gt;(SchemeStart-1)),BK128,IF((AL128-1)&lt;AI128,-1,12*(YEAR((AL128-1))-YEAR(AI128))+MONTH((AL128-1))-MONTH(AI128)-IF(DAY((AL128-1))&lt;MIN(DAY(AI128),DAY(EOMONTH((AL128-1),0))),1,0))))</f>
        <v/>
      </c>
      <c r="BM128" s="16" t="str">
        <f aca="false">IF(AH128=0,"",IF(OR(AJ128&lt;3,AM128&gt;(SchemeStart-1)),BK128,IF((AM128-1)&lt;AI128,-1,12*(YEAR((AM128-1))-YEAR(AI128))+MONTH((AM128-1))-MONTH(AI128)-IF(DAY((AM128-1))&lt;MIN(DAY(AI128),DAY(EOMONTH((AM128-1),0))),1,0))))</f>
        <v/>
      </c>
      <c r="BN128" s="16" t="str">
        <f aca="false">IF(AH128=0,"",IF(AQ128="FT",IF(BL128&lt;FT_First,0,IF(BL128&lt;FT_Y5,1+INT((BL128-FT_First)/FT_Int1),FT_PreY5+FT_PerYear*INT((BL128-FT_Y5)/12)+FT_AnnivDays+INT(MOD(BL128-FT_Y5,12)/FT_Int2)-IF(EDATE(AI128,FT_Y5)&lt;PolicyDate,FT_AnnivDays-1,0))),IF(AQ128="PT",IF(BL128&lt;PT_First,0,1+INT((BL128-PT_First)/PT_Int)),0))+IF(AND(AJ128&gt;=2,AL128&lt;=(SchemeStart-1)),IF(AR128="FT",IF(BM128&lt;FT_First,0,IF(BM128&lt;FT_Y5,1+INT((BM128-FT_First)/FT_Int1),FT_PreY5+FT_PerYear*INT((BM128-FT_Y5)/12)+FT_AnnivDays+INT(MOD(BM128-FT_Y5,12)/FT_Int2)-IF(EDATE(AI128,FT_Y5)&lt;PolicyDate,FT_AnnivDays-1,0))),IF(AR128="PT",IF(BM128&lt;PT_First,0,1+INT((BM128-PT_First)/PT_Int)),0))-IF(AR128="FT",IF(BL128&lt;FT_First,0,IF(BL128&lt;FT_Y5,1+INT((BL128-FT_First)/FT_Int1),FT_PreY5+FT_PerYear*INT((BL128-FT_Y5)/12)+FT_AnnivDays+INT(MOD(BL128-FT_Y5,12)/FT_Int2)-IF(EDATE(AI128,FT_Y5)&lt;PolicyDate,FT_AnnivDays-1,0))),IF(AR128="PT",IF(BL128&lt;PT_First,0,1+INT((BL128-PT_First)/PT_Int)),0)),0)+IF(AND(AJ128&gt;=3,AM128&lt;=(SchemeStart-1)),IF(AS128="FT",IF(BK128&lt;FT_First,0,IF(BK128&lt;FT_Y5,1+INT((BK128-FT_First)/FT_Int1),FT_PreY5+FT_PerYear*INT((BK128-FT_Y5)/12)+FT_AnnivDays+INT(MOD(BK128-FT_Y5,12)/FT_Int2)-IF(EDATE(AI128,FT_Y5)&lt;PolicyDate,FT_AnnivDays-1,0))),IF(AS128="PT",IF(BK128&lt;PT_First,0,1+INT((BK128-PT_First)/PT_Int)),0))-IF(AS128="FT",IF(BM128&lt;FT_First,0,IF(BM128&lt;FT_Y5,1+INT((BM128-FT_First)/FT_Int1),FT_PreY5+FT_PerYear*INT((BM128-FT_Y5)/12)+FT_AnnivDays+INT(MOD(BM128-FT_Y5,12)/FT_Int2)-IF(EDATE(AI128,FT_Y5)&lt;PolicyDate,FT_AnnivDays-1,0))),IF(AS128="PT",IF(BM128&lt;PT_First,0,1+INT((BM128-PT_First)/PT_Int)),0)),0))</f>
        <v/>
      </c>
      <c r="BO128" s="0" t="str">
        <f aca="false">IF(LEN($A128&amp;$B128)=0,"",$A128&amp;" "&amp;$B128)</f>
        <v/>
      </c>
    </row>
    <row r="129" customFormat="false" ht="15" hidden="false" customHeight="false" outlineLevel="0" collapsed="false">
      <c r="A129" s="12"/>
      <c r="B129" s="12"/>
      <c r="C129" s="12"/>
      <c r="D129" s="13"/>
      <c r="E129" s="14" t="str">
        <f aca="false">IF(OR(AH129=0,$D129=""),"",DATE(YEAR(AsOfDate)+IF(DATE(YEAR(AsOfDate),MONTH($D129),DAY($D129))&lt;=AsOfDate,1,0),MONTH($D129),DAY($D129)))</f>
        <v/>
      </c>
      <c r="F129" s="13"/>
      <c r="G129" s="13"/>
      <c r="H129" s="13"/>
      <c r="I129" s="13"/>
      <c r="J129" s="13"/>
      <c r="K129" s="14" t="str">
        <f aca="false">IF(AH129=0,"",DATE(YEAR(AsOfDate)+IF(DATE(YEAR(AsOfDate),MONTH(AI129),DAY(AI129))&lt;=AsOfDate,1,0),MONTH(AI129),DAY(AI129)))</f>
        <v/>
      </c>
      <c r="L129" s="15" t="str">
        <f aca="false">IF(AH129=0,"",ROUND((AsOfDate-AI129)/365.25,1))</f>
        <v/>
      </c>
      <c r="M129" s="16" t="str">
        <f aca="false">IF(AH129=0,"",IF(AsOfDate&lt;AI129,"-",DATEDIF(AI129,AsOfDate,"y")&amp;"y "&amp;DATEDIF(AI129,AsOfDate,"ym")&amp;"m "&amp;DATEDIF(AI129,AsOfDate,"md")&amp;"d"))</f>
        <v/>
      </c>
      <c r="N129" s="17" t="str">
        <f aca="false">IF(AH129=0,"",O129*HoursPerDay)</f>
        <v/>
      </c>
      <c r="O129" s="17" t="str">
        <f aca="false">IF(AH129=0,"",MAX(0,BA129-BN129))</f>
        <v/>
      </c>
      <c r="P129" s="18"/>
      <c r="Q129" s="16" t="str">
        <f aca="false">IF(AH129=0,"",IF(AJ129&lt;2,"",AN129&amp;" to "&amp;AO129&amp;" on "&amp;TEXT(AL129,"dd/mm/yyyy")&amp;IF(AL129&gt;AsOfDate," (future)",IF(AQ129=AR129,"",IF(AR129="None"," - STOPPED accruing",IF(AQ129="None"," - commencement for Bonus Leave"," - pathway changed"))))&amp;IF(AJ129&lt;3,"","; "&amp;AO129&amp;" to "&amp;AP129&amp;" on "&amp;TEXT(AM129,"dd/mm/yyyy")&amp;IF(AM129&gt;AsOfDate," (future)",IF(AR129=AS129,"",IF(AS129="None"," - STOPPED accruing",IF(AR129="None"," - commencement for Bonus Leave"," - pathway changed")))))))</f>
        <v/>
      </c>
      <c r="R129" s="16" t="str">
        <f aca="false">IF(AH129=0,"",IF(AT129="None",IF(O129&gt;0,"No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IF(AH129=0,"",IF(AT129="None","",EDATE(AI129,BC129)))</f>
        <v/>
      </c>
      <c r="T129" s="17" t="str">
        <f aca="false">IF(AH129=0,"",IF(NOT(LH_Ready),"",IF(AI129&gt;PFYDate,0,IF(LH_ColPeriod=0,W129-U129+V129,SUMIFS(INDEX(LH_Data,0,LH_ColAcc),INDEX(LH_Data,0,LH_ColFirst),$A129,INDEX(LH_Data,0,LH_ColSur),$B129,INDEX(LH_Data,0,LH_ColCat),BonusCat,INDEX(LH_Data,0,LH_ColPeriod),LH_OpenLabel)*UnitFactor))))</f>
        <v/>
      </c>
      <c r="U129" s="17" t="str">
        <f aca="false">IF(AH129=0,"",IF(NOT(LH_Ready),"",SUMIFS(INDEX(LH_Data,0,LH_ColAcc),INDEX(LH_Data,0,LH_ColFirst),$A129,INDEX(LH_Data,0,LH_ColSur),$B129,INDEX(LH_Data,0,LH_ColCat),BonusCat,INDEX(LH_Data,0,LH_ColStart),"&gt;="&amp;AI129)*UnitFactor))</f>
        <v/>
      </c>
      <c r="V129" s="17" t="str">
        <f aca="false">IF(AH129=0,"",IF(NOT(LH_Ready),"",SUMIFS(INDEX(LH_Data,0,LH_ColTaken),INDEX(LH_Data,0,LH_ColFirst),$A129,INDEX(LH_Data,0,LH_ColSur),$B129,INDEX(LH_Data,0,LH_ColCat),BonusCat,INDEX(LH_Data,0,LH_ColStart),"&gt;="&amp;AI129)*UnitFactor))</f>
        <v/>
      </c>
      <c r="W129" s="17" t="str">
        <f aca="false">IF(AH129=0,"",IF(NOT(LH_Ready),"",IF(BE129=0,0,INDEX(INDEX(LH_Data,0,LH_ColClose),BE129-1)*UnitFactor)))</f>
        <v/>
      </c>
      <c r="X129" s="17" t="str">
        <f aca="false">IF(AH129=0,"",(MAX(0,BA129-BN129)-MAX(0,BB129-BN129))*HoursPerDay)</f>
        <v/>
      </c>
      <c r="Y129" s="17" t="str">
        <f aca="false">IF(AH129=0,"",IF(NOT(LH_Ready),"",IF(BD129=0,N129,IF(PFYDate&lt;$F129,N129-N(T129)-N(U129),X129-N(U129)))))</f>
        <v/>
      </c>
      <c r="Z129" s="16" t="str">
        <f aca="false">IF(OR(AH129=0,Y129=""),"",IF(Y129&gt;0,"Yes","No"))</f>
        <v/>
      </c>
      <c r="AA129" s="16" t="str">
        <f aca="false">IF(AH129=0,IF(LEN($A129&amp;$B129)=0,"","FIX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month")&amp;IF(BD129=0,";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EH)",""),IF(AT129="None",R129,"Not yet - first day on "&amp;TEXT(S129,"dd/mm/yyyy")))))))))</f>
        <v/>
      </c>
      <c r="AB129" s="17" t="str">
        <f aca="false">IF(OR(AH129=0,T129=""),"",MAX(0,BB129-BN129)*HoursPerDay-T129)</f>
        <v/>
      </c>
      <c r="AC129" s="16" t="str">
        <f aca="false">IF(AH129=0,"",BD129)</f>
        <v/>
      </c>
      <c r="AD129" s="16" t="str">
        <f aca="false">IF(AH129=0,"",TRIM(IF(OR(ISTEXT($F129),ISTEXT($H129),ISTEXT($I129),ISTEXT($G129),ISTEXT($J129),ISTEXT($D129)),"A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J129&gt;=1,IF(AJ129&gt;=3,AP129,IF(AJ129=2,AO129,AN129))&lt;&gt;IF($C129="","",IF(OR(ISNUMBER(SEARCH("full",$C129)),UPPER(TRIM($C129))="FT",UPPER(TRIM($C129))="FTE"),"Full-Time",IF(OR(ISNUMBER(SEARCH("part",$C129)),UPPER(TRIM($C129))="PT",UPPER(TRIM($C129))="PTE"),"Part-Time",IF(OR(ISNUMBER(SEARCH("cas",$C129)),UPPER(TRIM($C129))="CAS"),"Casual","Unknown"))))),"EmploymentType does not match latest start date ("&amp;IF(AJ129&gt;=3,AP129,IF(AJ129=2,AO129,AN129))&amp;"). ","")&amp;IF(AND(AJ129&gt;=1,AK129&lt;&gt;$F129),"Earliest type date should equal StartDate. ","")&amp;IF(AND(AJ129&gt;=2,AK129=AL129),"Two types start on the same date. ","")&amp;IF(AND(OR(ISNUMBER(SEARCH("part",$C129)),UPPER(TRIM($C129))="PT",UPPER(TRIM($C129))="PTE"),$P129=""),"Part-time: enter PT Hrs/Week (blank = 24+). ","")))</f>
        <v/>
      </c>
      <c r="AE129" s="17" t="str">
        <f aca="false">IF(AH129=0,"",O129-MAX(0,BI129-BN129))</f>
        <v/>
      </c>
      <c r="AF129" s="14" t="str">
        <f aca="false">IF(OR(AH129=0,AE129="",N(AE129)=0,BJ129=""),"",EDATE(AI129,BJ129))</f>
        <v/>
      </c>
      <c r="AG129" s="12"/>
      <c r="AH129" s="16" t="n">
        <f aca="false">IF(OR(LEN($A129&amp;$B129)=0,$F129=""),0,1)</f>
        <v>0</v>
      </c>
      <c r="AI129" s="14" t="str">
        <f aca="false">IF(AH129=0,"",IF($J129&lt;&gt;"",$J129,IF(OR(CasualCounts="Yes",COUNT($G129:$I129)=0,COUNT($H129:$I129)=0),$F129,MIN($H129:$I129))))</f>
        <v/>
      </c>
      <c r="AJ129" s="16" t="str">
        <f aca="false">IF(AH129=0,"",COUNT($G129:$I129))</f>
        <v/>
      </c>
      <c r="AK129" s="14" t="str">
        <f aca="false">IF(AH129=0,"",IFERROR(SMALL($G129:$I129,1),""))</f>
        <v/>
      </c>
      <c r="AL129" s="14" t="str">
        <f aca="false">IF(AH129=0,"",IFERROR(SMALL($G129:$I129,2),""))</f>
        <v/>
      </c>
      <c r="AM129" s="14" t="str">
        <f aca="false">IF(AH129=0,"",IFERROR(SMALL($G129:$I129,3),""))</f>
        <v/>
      </c>
      <c r="AN129" s="16" t="str">
        <f aca="false">IF(AH129=0,"",IF(AK129="","",IF(AK129=$H129,"Part-Time",IF(AK129=$I129,"Full-Time","Casual"))))</f>
        <v/>
      </c>
      <c r="AO129" s="16" t="str">
        <f aca="false">IF(AH129=0,"",IF(AL129="","",IF(AL129=$H129,"Part-Time",IF(AL129=$I129,"Full-Time","Casual"))))</f>
        <v/>
      </c>
      <c r="AP129" s="16" t="str">
        <f aca="false">IF(AH129=0,"",IF(AM129="","",IF(AM129=$H129,"Part-Time",IF(AM129=$I129,"Full-Time","Casual"))))</f>
        <v/>
      </c>
      <c r="AQ129" s="16" t="str">
        <f aca="false">IF(AH129=0,"",IF(AJ129=0,IF(OR(ISNUMBER(SEARCH("full",$C129)),UPPER(TRIM($C129))="FT",UPPER(TRIM($C129))="FTE"),"FT",IF(AND(OR(ISNUMBER(SEARCH("part",$C129)),UPPER(TRIM($C129))="PT",UPPER(TRIM($C129))="PTE"),OR($P129="",N($P129)&gt;=PT_MinHours)),"PT","None")),IF(OR(ISNUMBER(SEARCH("full",AN129)),UPPER(TRIM(AN129))="FT",UPPER(TRIM(AN129))="FTE"),"FT",IF(AND(OR(ISNUMBER(SEARCH("part",AN129)),UPPER(TRIM(AN129))="PT",UPPER(TRIM(AN129))="PTE"),OR($P129="",N($P129)&gt;=PT_MinHours)),"PT","None"))))</f>
        <v/>
      </c>
      <c r="AR129" s="16" t="str">
        <f aca="false">IF(AH129=0,"",IF(AJ129&lt;2,"",IF(OR(ISNUMBER(SEARCH("full",AO129)),UPPER(TRIM(AO129))="FT",UPPER(TRIM(AO129))="FTE"),"FT",IF(AND(OR(ISNUMBER(SEARCH("part",AO129)),UPPER(TRIM(AO129))="PT",UPPER(TRIM(AO129))="PTE"),OR($P129="",N($P129)&gt;=PT_MinHours)),"PT","None"))))</f>
        <v/>
      </c>
      <c r="AS129" s="16" t="str">
        <f aca="false">IF(AH129=0,"",IF(AJ129&lt;3,"",IF(OR(ISNUMBER(SEARCH("full",AP129)),UPPER(TRIM(AP129))="FT",UPPER(TRIM(AP129))="FTE"),"FT",IF(AND(OR(ISNUMBER(SEARCH("part",AP129)),UPPER(TRIM(AP129))="PT",UPPER(TRIM(AP129))="PTE"),OR($P129="",N($P129)&gt;=PT_MinHours)),"PT","None"))))</f>
        <v/>
      </c>
      <c r="AT129" s="16" t="str">
        <f aca="false">IF(AH129=0,"",IF(AND(AJ129&gt;=3,AM129&lt;=AsOfDate),AS129,IF(AND(AJ129&gt;=2,AL129&lt;=AsOfDate),AR129,AQ129)))</f>
        <v/>
      </c>
      <c r="AU129" s="16" t="str">
        <f aca="false">IF(AH129=0,"",IF(AsOfDate&lt;AI129,-1,12*(YEAR(AsOfDate)-YEAR(AI129))+MONTH(AsOfDate)-MONTH(AI129)-IF(DAY(AsOfDate)&lt;MIN(DAY(AI129),DAY(EOMONTH(AsOfDate,0))),1,0)))</f>
        <v/>
      </c>
      <c r="AV129" s="16" t="str">
        <f aca="false">IF(AH129=0,"",IF(OR(AJ129&lt;2,AL129&gt;AsOfDate),AU129,IF((AL129-1)&lt;AI129,-1,12*(YEAR((AL129-1))-YEAR(AI129))+MONTH((AL129-1))-MONTH(AI129)-IF(DAY((AL129-1))&lt;MIN(DAY(AI129),DAY(EOMONTH((AL129-1),0))),1,0))))</f>
        <v/>
      </c>
      <c r="AW129" s="16" t="str">
        <f aca="false">IF(AH129=0,"",IF(OR(AJ129&lt;3,AM129&gt;AsOfDate),AU129,IF((AM129-1)&lt;AI129,-1,12*(YEAR((AM129-1))-YEAR(AI129))+MONTH((AM129-1))-MONTH(AI129)-IF(DAY((AM129-1))&lt;MIN(DAY(AI129),DAY(EOMONTH((AM129-1),0))),1,0))))</f>
        <v/>
      </c>
      <c r="AX129" s="16" t="str">
        <f aca="false">IF(AH129=0,"",IF(PFYDate&lt;AI129,-1,12*(YEAR(PFYDate)-YEAR(AI129))+MONTH(PFYDate)-MONTH(AI129)-IF(DAY(PFYDate)&lt;MIN(DAY(AI129),DAY(EOMONTH(PFYDate,0))),1,0)))</f>
        <v/>
      </c>
      <c r="AY129" s="16" t="str">
        <f aca="false">IF(AH129=0,"",IF(OR(AJ129&lt;2,AL129&gt;PFYDate),AX129,IF((AL129-1)&lt;AI129,-1,12*(YEAR((AL129-1))-YEAR(AI129))+MONTH((AL129-1))-MONTH(AI129)-IF(DAY((AL129-1))&lt;MIN(DAY(AI129),DAY(EOMONTH((AL129-1),0))),1,0))))</f>
        <v/>
      </c>
      <c r="AZ129" s="16" t="str">
        <f aca="false">IF(AH129=0,"",IF(OR(AJ129&lt;3,AM129&gt;PFYDate),AX129,IF((AM129-1)&lt;AI129,-1,12*(YEAR((AM129-1))-YEAR(AI129))+MONTH((AM129-1))-MONTH(AI129)-IF(DAY((AM129-1))&lt;MIN(DAY(AI129),DAY(EOMONTH((AM129-1),0))),1,0))))</f>
        <v/>
      </c>
      <c r="BA129" s="16" t="str">
        <f aca="false">IF(AH129=0,"",IF(AQ129="FT",IF(AV129&lt;FT_First,0,IF(AV129&lt;FT_Y5,1+INT((AV129-FT_First)/FT_Int1),FT_PreY5+FT_PerYear*INT((AV129-FT_Y5)/12)+FT_AnnivDays+INT(MOD(AV129-FT_Y5,12)/FT_Int2)-IF(EDATE(AI129,FT_Y5)&lt;PolicyDate,FT_AnnivDays-1,0))),IF(AQ129="PT",IF(AV129&lt;PT_First,0,1+INT((AV129-PT_First)/PT_Int)),0))+IF(AND(AJ129&gt;=2,AL129&lt;=AsOfDate),IF(AR129="FT",IF(AW129&lt;FT_First,0,IF(AW129&lt;FT_Y5,1+INT((AW129-FT_First)/FT_Int1),FT_PreY5+FT_PerYear*INT((AW129-FT_Y5)/12)+FT_AnnivDays+INT(MOD(AW129-FT_Y5,12)/FT_Int2)-IF(EDATE(AI129,FT_Y5)&lt;PolicyDate,FT_AnnivDays-1,0))),IF(AR129="PT",IF(AW129&lt;PT_First,0,1+INT((AW129-PT_First)/PT_Int)),0))-IF(AR129="FT",IF(AV129&lt;FT_First,0,IF(AV129&lt;FT_Y5,1+INT((AV129-FT_First)/FT_Int1),FT_PreY5+FT_PerYear*INT((AV129-FT_Y5)/12)+FT_AnnivDays+INT(MOD(AV129-FT_Y5,12)/FT_Int2)-IF(EDATE(AI129,FT_Y5)&lt;PolicyDate,FT_AnnivDays-1,0))),IF(AR129="PT",IF(AV129&lt;PT_First,0,1+INT((AV129-PT_First)/PT_Int)),0)),0)+IF(AND(AJ129&gt;=3,AM129&lt;=AsOfDate),IF(AS129="FT",IF(AU129&lt;FT_First,0,IF(AU129&lt;FT_Y5,1+INT((AU129-FT_First)/FT_Int1),FT_PreY5+FT_PerYear*INT((AU129-FT_Y5)/12)+FT_AnnivDays+INT(MOD(AU129-FT_Y5,12)/FT_Int2)-IF(EDATE(AI129,FT_Y5)&lt;PolicyDate,FT_AnnivDays-1,0))),IF(AS129="PT",IF(AU129&lt;PT_First,0,1+INT((AU129-PT_First)/PT_Int)),0))-IF(AS129="FT",IF(AW129&lt;FT_First,0,IF(AW129&lt;FT_Y5,1+INT((AW129-FT_First)/FT_Int1),FT_PreY5+FT_PerYear*INT((AW129-FT_Y5)/12)+FT_AnnivDays+INT(MOD(AW129-FT_Y5,12)/FT_Int2)-IF(EDATE(AI129,FT_Y5)&lt;PolicyDate,FT_AnnivDays-1,0))),IF(AS129="PT",IF(AW129&lt;PT_First,0,1+INT((AW129-PT_First)/PT_Int)),0)),0))</f>
        <v/>
      </c>
      <c r="BB129" s="16" t="str">
        <f aca="false">IF(AH129=0,"",IF(AQ129="FT",IF(AY129&lt;FT_First,0,IF(AY129&lt;FT_Y5,1+INT((AY129-FT_First)/FT_Int1),FT_PreY5+FT_PerYear*INT((AY129-FT_Y5)/12)+FT_AnnivDays+INT(MOD(AY129-FT_Y5,12)/FT_Int2)-IF(EDATE(AI129,FT_Y5)&lt;PolicyDate,FT_AnnivDays-1,0))),IF(AQ129="PT",IF(AY129&lt;PT_First,0,1+INT((AY129-PT_First)/PT_Int)),0))+IF(AND(AJ129&gt;=2,AL129&lt;=PFYDate),IF(AR129="FT",IF(AZ129&lt;FT_First,0,IF(AZ129&lt;FT_Y5,1+INT((AZ129-FT_First)/FT_Int1),FT_PreY5+FT_PerYear*INT((AZ129-FT_Y5)/12)+FT_AnnivDays+INT(MOD(AZ129-FT_Y5,12)/FT_Int2)-IF(EDATE(AI129,FT_Y5)&lt;PolicyDate,FT_AnnivDays-1,0))),IF(AR129="PT",IF(AZ129&lt;PT_First,0,1+INT((AZ129-PT_First)/PT_Int)),0))-IF(AR129="FT",IF(AY129&lt;FT_First,0,IF(AY129&lt;FT_Y5,1+INT((AY129-FT_First)/FT_Int1),FT_PreY5+FT_PerYear*INT((AY129-FT_Y5)/12)+FT_AnnivDays+INT(MOD(AY129-FT_Y5,12)/FT_Int2)-IF(EDATE(AI129,FT_Y5)&lt;PolicyDate,FT_AnnivDays-1,0))),IF(AR129="PT",IF(AY129&lt;PT_First,0,1+INT((AY129-PT_First)/PT_Int)),0)),0)+IF(AND(AJ129&gt;=3,AM129&lt;=PFYDate),IF(AS129="FT",IF(AX129&lt;FT_First,0,IF(AX129&lt;FT_Y5,1+INT((AX129-FT_First)/FT_Int1),FT_PreY5+FT_PerYear*INT((AX129-FT_Y5)/12)+FT_AnnivDays+INT(MOD(AX129-FT_Y5,12)/FT_Int2)-IF(EDATE(AI129,FT_Y5)&lt;PolicyDate,FT_AnnivDays-1,0))),IF(AS129="PT",IF(AX129&lt;PT_First,0,1+INT((AX129-PT_First)/PT_Int)),0))-IF(AS129="FT",IF(AZ129&lt;FT_First,0,IF(AZ129&lt;FT_Y5,1+INT((AZ129-FT_First)/FT_Int1),FT_PreY5+FT_PerYear*INT((AZ129-FT_Y5)/12)+FT_AnnivDays+INT(MOD(AZ129-FT_Y5,12)/FT_Int2)-IF(EDATE(AI129,FT_Y5)&lt;PolicyDate,FT_AnnivDays-1,0))),IF(AS129="PT",IF(AZ129&lt;PT_First,0,1+INT((AZ129-PT_First)/PT_Int)),0)),0))</f>
        <v/>
      </c>
      <c r="BC129" s="16" t="str">
        <f aca="false">IF(AH129=0,"",IF(AT129="FT",IF(AU129&lt;FT_First,FT_First,IF(AU129&lt;FT_Y5,MIN(FT_Y5,FT_First+FT_Int1*(INT((AU129-FT_First)/FT_Int1)+1)),FT_Y5+12*INT((AU129-FT_Y5)/12)+FT_Int2*(INT(MOD(AU129-FT_Y5,12)/FT_Int2)+1))),IF(AT129="PT",IF(AU129&lt;PT_First,PT_First,PT_First+PT_Int*(INT((AU129-PT_First)/PT_Int)+1)),"")))</f>
        <v/>
      </c>
      <c r="BD129" s="16" t="str">
        <f aca="false">IF(AH129=0,"",IF(NOT(LH_Ready),0,COUNTIFS(INDEX(LH_Data,0,LH_ColFirst),$A129,INDEX(LH_Data,0,LH_ColSur),$B129,INDEX(LH_Data,0,LH_ColCat),BonusCat)))</f>
        <v/>
      </c>
      <c r="BE129" s="16" t="str">
        <f aca="false">IF(AH129=0,"",IF(OR(NOT(LH_Ready),BD129=0),0,SUMPRODUCT(MAX((INDEX(LH_Data,0,LH_ColFirst)=$A129)*(INDEX(LH_Data,0,LH_ColSur)=$B129)*(INDEX(LH_Data,0,LH_ColCat)=BonusCat)*ROW(LH_Data)))))</f>
        <v/>
      </c>
      <c r="BF129" s="16" t="str">
        <f aca="false">IF(AH129=0,"",IF(EOMONTH(AsOfDate,-1)&lt;AI129,-1,12*(YEAR(EOMONTH(AsOfDate,-1))-YEAR(AI129))+MONTH(EOMONTH(AsOfDate,-1))-MONTH(AI129)-IF(DAY(EOMONTH(AsOfDate,-1))&lt;MIN(DAY(AI129),DAY(EOMONTH(EOMONTH(AsOfDate,-1),0))),1,0)))</f>
        <v/>
      </c>
      <c r="BG129" s="16" t="str">
        <f aca="false">IF(AH129=0,"",IF(OR(AJ129&lt;2,AL129&gt;EOMONTH(AsOfDate,-1)),BF129,IF((AL129-1)&lt;AI129,-1,12*(YEAR((AL129-1))-YEAR(AI129))+MONTH((AL129-1))-MONTH(AI129)-IF(DAY((AL129-1))&lt;MIN(DAY(AI129),DAY(EOMONTH((AL129-1),0))),1,0))))</f>
        <v/>
      </c>
      <c r="BH129" s="16" t="str">
        <f aca="false">IF(AH129=0,"",IF(OR(AJ129&lt;3,AM129&gt;EOMONTH(AsOfDate,-1)),BF129,IF((AM129-1)&lt;AI129,-1,12*(YEAR((AM129-1))-YEAR(AI129))+MONTH((AM129-1))-MONTH(AI129)-IF(DAY((AM129-1))&lt;MIN(DAY(AI129),DAY(EOMONTH((AM129-1),0))),1,0))))</f>
        <v/>
      </c>
      <c r="BI129" s="16" t="str">
        <f aca="false">IF(AH129=0,"",IF(AQ129="FT",IF(BG129&lt;FT_First,0,IF(BG129&lt;FT_Y5,1+INT((BG129-FT_First)/FT_Int1),FT_PreY5+FT_PerYear*INT((BG129-FT_Y5)/12)+FT_AnnivDays+INT(MOD(BG129-FT_Y5,12)/FT_Int2)-IF(EDATE(AI129,FT_Y5)&lt;PolicyDate,FT_AnnivDays-1,0))),IF(AQ129="PT",IF(BG129&lt;PT_First,0,1+INT((BG129-PT_First)/PT_Int)),0))+IF(AND(AJ129&gt;=2,AL129&lt;=EOMONTH(AsOfDate,-1)),IF(AR129="FT",IF(BH129&lt;FT_First,0,IF(BH129&lt;FT_Y5,1+INT((BH129-FT_First)/FT_Int1),FT_PreY5+FT_PerYear*INT((BH129-FT_Y5)/12)+FT_AnnivDays+INT(MOD(BH129-FT_Y5,12)/FT_Int2)-IF(EDATE(AI129,FT_Y5)&lt;PolicyDate,FT_AnnivDays-1,0))),IF(AR129="PT",IF(BH129&lt;PT_First,0,1+INT((BH129-PT_First)/PT_Int)),0))-IF(AR129="FT",IF(BG129&lt;FT_First,0,IF(BG129&lt;FT_Y5,1+INT((BG129-FT_First)/FT_Int1),FT_PreY5+FT_PerYear*INT((BG129-FT_Y5)/12)+FT_AnnivDays+INT(MOD(BG129-FT_Y5,12)/FT_Int2)-IF(EDATE(AI129,FT_Y5)&lt;PolicyDate,FT_AnnivDays-1,0))),IF(AR129="PT",IF(BG129&lt;PT_First,0,1+INT((BG129-PT_First)/PT_Int)),0)),0)+IF(AND(AJ129&gt;=3,AM129&lt;=EOMONTH(AsOfDate,-1)),IF(AS129="FT",IF(BF129&lt;FT_First,0,IF(BF129&lt;FT_Y5,1+INT((BF129-FT_First)/FT_Int1),FT_PreY5+FT_PerYear*INT((BF129-FT_Y5)/12)+FT_AnnivDays+INT(MOD(BF129-FT_Y5,12)/FT_Int2)-IF(EDATE(AI129,FT_Y5)&lt;PolicyDate,FT_AnnivDays-1,0))),IF(AS129="PT",IF(BF129&lt;PT_First,0,1+INT((BF129-PT_First)/PT_Int)),0))-IF(AS129="FT",IF(BH129&lt;FT_First,0,IF(BH129&lt;FT_Y5,1+INT((BH129-FT_First)/FT_Int1),FT_PreY5+FT_PerYear*INT((BH129-FT_Y5)/12)+FT_AnnivDays+INT(MOD(BH129-FT_Y5,12)/FT_Int2)-IF(EDATE(AI129,FT_Y5)&lt;PolicyDate,FT_AnnivDays-1,0))),IF(AS129="PT",IF(BH129&lt;PT_First,0,1+INT((BH129-PT_First)/PT_Int)),0)),0))</f>
        <v/>
      </c>
      <c r="BJ129" s="16" t="str">
        <f aca="false">IF(AH129=0,"",IF(AT129="FT",IF(AU129&lt;FT_First,"",IF(AU129&lt;FT_Y5,FT_First+FT_Int1*INT((AU129-FT_First)/FT_Int1),FT_Y5+FT_Int2*INT((AU129-FT_Y5)/FT_Int2))),IF(AT129="PT",IF(AU129&lt;PT_First,"",PT_First+PT_Int*INT((AU129-PT_First)/PT_Int)),"")))</f>
        <v/>
      </c>
      <c r="BK129" s="16" t="str">
        <f aca="false">IF(AH129=0,"",IF((SchemeStart-1)&lt;AI129,-1,12*(YEAR((SchemeStart-1))-YEAR(AI129))+MONTH((SchemeStart-1))-MONTH(AI129)-IF(DAY((SchemeStart-1))&lt;MIN(DAY(AI129),DAY(EOMONTH((SchemeStart-1),0))),1,0)))</f>
        <v/>
      </c>
      <c r="BL129" s="16" t="str">
        <f aca="false">IF(AH129=0,"",IF(OR(AJ129&lt;2,AL129&gt;(SchemeStart-1)),BK129,IF((AL129-1)&lt;AI129,-1,12*(YEAR((AL129-1))-YEAR(AI129))+MONTH((AL129-1))-MONTH(AI129)-IF(DAY((AL129-1))&lt;MIN(DAY(AI129),DAY(EOMONTH((AL129-1),0))),1,0))))</f>
        <v/>
      </c>
      <c r="BM129" s="16" t="str">
        <f aca="false">IF(AH129=0,"",IF(OR(AJ129&lt;3,AM129&gt;(SchemeStart-1)),BK129,IF((AM129-1)&lt;AI129,-1,12*(YEAR((AM129-1))-YEAR(AI129))+MONTH((AM129-1))-MONTH(AI129)-IF(DAY((AM129-1))&lt;MIN(DAY(AI129),DAY(EOMONTH((AM129-1),0))),1,0))))</f>
        <v/>
      </c>
      <c r="BN129" s="16" t="str">
        <f aca="false">IF(AH129=0,"",IF(AQ129="FT",IF(BL129&lt;FT_First,0,IF(BL129&lt;FT_Y5,1+INT((BL129-FT_First)/FT_Int1),FT_PreY5+FT_PerYear*INT((BL129-FT_Y5)/12)+FT_AnnivDays+INT(MOD(BL129-FT_Y5,12)/FT_Int2)-IF(EDATE(AI129,FT_Y5)&lt;PolicyDate,FT_AnnivDays-1,0))),IF(AQ129="PT",IF(BL129&lt;PT_First,0,1+INT((BL129-PT_First)/PT_Int)),0))+IF(AND(AJ129&gt;=2,AL129&lt;=(SchemeStart-1)),IF(AR129="FT",IF(BM129&lt;FT_First,0,IF(BM129&lt;FT_Y5,1+INT((BM129-FT_First)/FT_Int1),FT_PreY5+FT_PerYear*INT((BM129-FT_Y5)/12)+FT_AnnivDays+INT(MOD(BM129-FT_Y5,12)/FT_Int2)-IF(EDATE(AI129,FT_Y5)&lt;PolicyDate,FT_AnnivDays-1,0))),IF(AR129="PT",IF(BM129&lt;PT_First,0,1+INT((BM129-PT_First)/PT_Int)),0))-IF(AR129="FT",IF(BL129&lt;FT_First,0,IF(BL129&lt;FT_Y5,1+INT((BL129-FT_First)/FT_Int1),FT_PreY5+FT_PerYear*INT((BL129-FT_Y5)/12)+FT_AnnivDays+INT(MOD(BL129-FT_Y5,12)/FT_Int2)-IF(EDATE(AI129,FT_Y5)&lt;PolicyDate,FT_AnnivDays-1,0))),IF(AR129="PT",IF(BL129&lt;PT_First,0,1+INT((BL129-PT_First)/PT_Int)),0)),0)+IF(AND(AJ129&gt;=3,AM129&lt;=(SchemeStart-1)),IF(AS129="FT",IF(BK129&lt;FT_First,0,IF(BK129&lt;FT_Y5,1+INT((BK129-FT_First)/FT_Int1),FT_PreY5+FT_PerYear*INT((BK129-FT_Y5)/12)+FT_AnnivDays+INT(MOD(BK129-FT_Y5,12)/FT_Int2)-IF(EDATE(AI129,FT_Y5)&lt;PolicyDate,FT_AnnivDays-1,0))),IF(AS129="PT",IF(BK129&lt;PT_First,0,1+INT((BK129-PT_First)/PT_Int)),0))-IF(AS129="FT",IF(BM129&lt;FT_First,0,IF(BM129&lt;FT_Y5,1+INT((BM129-FT_First)/FT_Int1),FT_PreY5+FT_PerYear*INT((BM129-FT_Y5)/12)+FT_AnnivDays+INT(MOD(BM129-FT_Y5,12)/FT_Int2)-IF(EDATE(AI129,FT_Y5)&lt;PolicyDate,FT_AnnivDays-1,0))),IF(AS129="PT",IF(BM129&lt;PT_First,0,1+INT((BM129-PT_First)/PT_Int)),0)),0))</f>
        <v/>
      </c>
      <c r="BO129" s="0" t="str">
        <f aca="false">IF(LEN($A129&amp;$B129)=0,"",$A129&amp;" "&amp;$B129)</f>
        <v/>
      </c>
    </row>
    <row r="130" customFormat="false" ht="15" hidden="false" customHeight="false" outlineLevel="0" collapsed="false">
      <c r="A130" s="12"/>
      <c r="B130" s="12"/>
      <c r="C130" s="12"/>
      <c r="D130" s="13"/>
      <c r="E130" s="14" t="str">
        <f aca="false">IF(OR(AH130=0,$D130=""),"",DATE(YEAR(AsOfDate)+IF(DATE(YEAR(AsOfDate),MONTH($D130),DAY($D130))&lt;=AsOfDate,1,0),MONTH($D130),DAY($D130)))</f>
        <v/>
      </c>
      <c r="F130" s="13"/>
      <c r="G130" s="13"/>
      <c r="H130" s="13"/>
      <c r="I130" s="13"/>
      <c r="J130" s="13"/>
      <c r="K130" s="14" t="str">
        <f aca="false">IF(AH130=0,"",DATE(YEAR(AsOfDate)+IF(DATE(YEAR(AsOfDate),MONTH(AI130),DAY(AI130))&lt;=AsOfDate,1,0),MONTH(AI130),DAY(AI130)))</f>
        <v/>
      </c>
      <c r="L130" s="15" t="str">
        <f aca="false">IF(AH130=0,"",ROUND((AsOfDate-AI130)/365.25,1))</f>
        <v/>
      </c>
      <c r="M130" s="16" t="str">
        <f aca="false">IF(AH130=0,"",IF(AsOfDate&lt;AI130,"-",DATEDIF(AI130,AsOfDate,"y")&amp;"y "&amp;DATEDIF(AI130,AsOfDate,"ym")&amp;"m "&amp;DATEDIF(AI130,AsOfDate,"md")&amp;"d"))</f>
        <v/>
      </c>
      <c r="N130" s="17" t="str">
        <f aca="false">IF(AH130=0,"",O130*HoursPerDay)</f>
        <v/>
      </c>
      <c r="O130" s="17" t="str">
        <f aca="false">IF(AH130=0,"",MAX(0,BA130-BN130))</f>
        <v/>
      </c>
      <c r="P130" s="18"/>
      <c r="Q130" s="16" t="str">
        <f aca="false">IF(AH130=0,"",IF(AJ130&lt;2,"",AN130&amp;" to "&amp;AO130&amp;" on "&amp;TEXT(AL130,"dd/mm/yyyy")&amp;IF(AL130&gt;AsOfDate," (future)",IF(AQ130=AR130,"",IF(AR130="None"," - STOPPED accruing",IF(AQ130="None"," - commencement for Bonus Leave"," - pathway changed"))))&amp;IF(AJ130&lt;3,"","; "&amp;AO130&amp;" to "&amp;AP130&amp;" on "&amp;TEXT(AM130,"dd/mm/yyyy")&amp;IF(AM130&gt;AsOfDate," (future)",IF(AR130=AS130,"",IF(AS130="None"," - STOPPED accruing",IF(AR130="None"," - commencement for Bonus Leave"," - pathway changed")))))))</f>
        <v/>
      </c>
      <c r="R130" s="16" t="str">
        <f aca="false">IF(AH130=0,"",IF(AT130="None",IF(O130&gt;0,"No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IF(AH130=0,"",IF(AT130="None","",EDATE(AI130,BC130)))</f>
        <v/>
      </c>
      <c r="T130" s="17" t="str">
        <f aca="false">IF(AH130=0,"",IF(NOT(LH_Ready),"",IF(AI130&gt;PFYDate,0,IF(LH_ColPeriod=0,W130-U130+V130,SUMIFS(INDEX(LH_Data,0,LH_ColAcc),INDEX(LH_Data,0,LH_ColFirst),$A130,INDEX(LH_Data,0,LH_ColSur),$B130,INDEX(LH_Data,0,LH_ColCat),BonusCat,INDEX(LH_Data,0,LH_ColPeriod),LH_OpenLabel)*UnitFactor))))</f>
        <v/>
      </c>
      <c r="U130" s="17" t="str">
        <f aca="false">IF(AH130=0,"",IF(NOT(LH_Ready),"",SUMIFS(INDEX(LH_Data,0,LH_ColAcc),INDEX(LH_Data,0,LH_ColFirst),$A130,INDEX(LH_Data,0,LH_ColSur),$B130,INDEX(LH_Data,0,LH_ColCat),BonusCat,INDEX(LH_Data,0,LH_ColStart),"&gt;="&amp;AI130)*UnitFactor))</f>
        <v/>
      </c>
      <c r="V130" s="17" t="str">
        <f aca="false">IF(AH130=0,"",IF(NOT(LH_Ready),"",SUMIFS(INDEX(LH_Data,0,LH_ColTaken),INDEX(LH_Data,0,LH_ColFirst),$A130,INDEX(LH_Data,0,LH_ColSur),$B130,INDEX(LH_Data,0,LH_ColCat),BonusCat,INDEX(LH_Data,0,LH_ColStart),"&gt;="&amp;AI130)*UnitFactor))</f>
        <v/>
      </c>
      <c r="W130" s="17" t="str">
        <f aca="false">IF(AH130=0,"",IF(NOT(LH_Ready),"",IF(BE130=0,0,INDEX(INDEX(LH_Data,0,LH_ColClose),BE130-1)*UnitFactor)))</f>
        <v/>
      </c>
      <c r="X130" s="17" t="str">
        <f aca="false">IF(AH130=0,"",(MAX(0,BA130-BN130)-MAX(0,BB130-BN130))*HoursPerDay)</f>
        <v/>
      </c>
      <c r="Y130" s="17" t="str">
        <f aca="false">IF(AH130=0,"",IF(NOT(LH_Ready),"",IF(BD130=0,N130,IF(PFYDate&lt;$F130,N130-N(T130)-N(U130),X130-N(U130)))))</f>
        <v/>
      </c>
      <c r="Z130" s="16" t="str">
        <f aca="false">IF(OR(AH130=0,Y130=""),"",IF(Y130&gt;0,"Yes","No"))</f>
        <v/>
      </c>
      <c r="AA130" s="16" t="str">
        <f aca="false">IF(AH130=0,IF(LEN($A130&amp;$B130)=0,"","FIX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month")&amp;IF(BD130=0,";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EH)",""),IF(AT130="None",R130,"Not yet - first day on "&amp;TEXT(S130,"dd/mm/yyyy")))))))))</f>
        <v/>
      </c>
      <c r="AB130" s="17" t="str">
        <f aca="false">IF(OR(AH130=0,T130=""),"",MAX(0,BB130-BN130)*HoursPerDay-T130)</f>
        <v/>
      </c>
      <c r="AC130" s="16" t="str">
        <f aca="false">IF(AH130=0,"",BD130)</f>
        <v/>
      </c>
      <c r="AD130" s="16" t="str">
        <f aca="false">IF(AH130=0,"",TRIM(IF(OR(ISTEXT($F130),ISTEXT($H130),ISTEXT($I130),ISTEXT($G130),ISTEXT($J130),ISTEXT($D130)),"A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J130&gt;=1,IF(AJ130&gt;=3,AP130,IF(AJ130=2,AO130,AN130))&lt;&gt;IF($C130="","",IF(OR(ISNUMBER(SEARCH("full",$C130)),UPPER(TRIM($C130))="FT",UPPER(TRIM($C130))="FTE"),"Full-Time",IF(OR(ISNUMBER(SEARCH("part",$C130)),UPPER(TRIM($C130))="PT",UPPER(TRIM($C130))="PTE"),"Part-Time",IF(OR(ISNUMBER(SEARCH("cas",$C130)),UPPER(TRIM($C130))="CAS"),"Casual","Unknown"))))),"EmploymentType does not match latest start date ("&amp;IF(AJ130&gt;=3,AP130,IF(AJ130=2,AO130,AN130))&amp;"). ","")&amp;IF(AND(AJ130&gt;=1,AK130&lt;&gt;$F130),"Earliest type date should equal StartDate. ","")&amp;IF(AND(AJ130&gt;=2,AK130=AL130),"Two types start on the same date. ","")&amp;IF(AND(OR(ISNUMBER(SEARCH("part",$C130)),UPPER(TRIM($C130))="PT",UPPER(TRIM($C130))="PTE"),$P130=""),"Part-time: enter PT Hrs/Week (blank = 24+). ","")))</f>
        <v/>
      </c>
      <c r="AE130" s="17" t="str">
        <f aca="false">IF(AH130=0,"",O130-MAX(0,BI130-BN130))</f>
        <v/>
      </c>
      <c r="AF130" s="14" t="str">
        <f aca="false">IF(OR(AH130=0,AE130="",N(AE130)=0,BJ130=""),"",EDATE(AI130,BJ130))</f>
        <v/>
      </c>
      <c r="AG130" s="12"/>
      <c r="AH130" s="16" t="n">
        <f aca="false">IF(OR(LEN($A130&amp;$B130)=0,$F130=""),0,1)</f>
        <v>0</v>
      </c>
      <c r="AI130" s="14" t="str">
        <f aca="false">IF(AH130=0,"",IF($J130&lt;&gt;"",$J130,IF(OR(CasualCounts="Yes",COUNT($G130:$I130)=0,COUNT($H130:$I130)=0),$F130,MIN($H130:$I130))))</f>
        <v/>
      </c>
      <c r="AJ130" s="16" t="str">
        <f aca="false">IF(AH130=0,"",COUNT($G130:$I130))</f>
        <v/>
      </c>
      <c r="AK130" s="14" t="str">
        <f aca="false">IF(AH130=0,"",IFERROR(SMALL($G130:$I130,1),""))</f>
        <v/>
      </c>
      <c r="AL130" s="14" t="str">
        <f aca="false">IF(AH130=0,"",IFERROR(SMALL($G130:$I130,2),""))</f>
        <v/>
      </c>
      <c r="AM130" s="14" t="str">
        <f aca="false">IF(AH130=0,"",IFERROR(SMALL($G130:$I130,3),""))</f>
        <v/>
      </c>
      <c r="AN130" s="16" t="str">
        <f aca="false">IF(AH130=0,"",IF(AK130="","",IF(AK130=$H130,"Part-Time",IF(AK130=$I130,"Full-Time","Casual"))))</f>
        <v/>
      </c>
      <c r="AO130" s="16" t="str">
        <f aca="false">IF(AH130=0,"",IF(AL130="","",IF(AL130=$H130,"Part-Time",IF(AL130=$I130,"Full-Time","Casual"))))</f>
        <v/>
      </c>
      <c r="AP130" s="16" t="str">
        <f aca="false">IF(AH130=0,"",IF(AM130="","",IF(AM130=$H130,"Part-Time",IF(AM130=$I130,"Full-Time","Casual"))))</f>
        <v/>
      </c>
      <c r="AQ130" s="16" t="str">
        <f aca="false">IF(AH130=0,"",IF(AJ130=0,IF(OR(ISNUMBER(SEARCH("full",$C130)),UPPER(TRIM($C130))="FT",UPPER(TRIM($C130))="FTE"),"FT",IF(AND(OR(ISNUMBER(SEARCH("part",$C130)),UPPER(TRIM($C130))="PT",UPPER(TRIM($C130))="PTE"),OR($P130="",N($P130)&gt;=PT_MinHours)),"PT","None")),IF(OR(ISNUMBER(SEARCH("full",AN130)),UPPER(TRIM(AN130))="FT",UPPER(TRIM(AN130))="FTE"),"FT",IF(AND(OR(ISNUMBER(SEARCH("part",AN130)),UPPER(TRIM(AN130))="PT",UPPER(TRIM(AN130))="PTE"),OR($P130="",N($P130)&gt;=PT_MinHours)),"PT","None"))))</f>
        <v/>
      </c>
      <c r="AR130" s="16" t="str">
        <f aca="false">IF(AH130=0,"",IF(AJ130&lt;2,"",IF(OR(ISNUMBER(SEARCH("full",AO130)),UPPER(TRIM(AO130))="FT",UPPER(TRIM(AO130))="FTE"),"FT",IF(AND(OR(ISNUMBER(SEARCH("part",AO130)),UPPER(TRIM(AO130))="PT",UPPER(TRIM(AO130))="PTE"),OR($P130="",N($P130)&gt;=PT_MinHours)),"PT","None"))))</f>
        <v/>
      </c>
      <c r="AS130" s="16" t="str">
        <f aca="false">IF(AH130=0,"",IF(AJ130&lt;3,"",IF(OR(ISNUMBER(SEARCH("full",AP130)),UPPER(TRIM(AP130))="FT",UPPER(TRIM(AP130))="FTE"),"FT",IF(AND(OR(ISNUMBER(SEARCH("part",AP130)),UPPER(TRIM(AP130))="PT",UPPER(TRIM(AP130))="PTE"),OR($P130="",N($P130)&gt;=PT_MinHours)),"PT","None"))))</f>
        <v/>
      </c>
      <c r="AT130" s="16" t="str">
        <f aca="false">IF(AH130=0,"",IF(AND(AJ130&gt;=3,AM130&lt;=AsOfDate),AS130,IF(AND(AJ130&gt;=2,AL130&lt;=AsOfDate),AR130,AQ130)))</f>
        <v/>
      </c>
      <c r="AU130" s="16" t="str">
        <f aca="false">IF(AH130=0,"",IF(AsOfDate&lt;AI130,-1,12*(YEAR(AsOfDate)-YEAR(AI130))+MONTH(AsOfDate)-MONTH(AI130)-IF(DAY(AsOfDate)&lt;MIN(DAY(AI130),DAY(EOMONTH(AsOfDate,0))),1,0)))</f>
        <v/>
      </c>
      <c r="AV130" s="16" t="str">
        <f aca="false">IF(AH130=0,"",IF(OR(AJ130&lt;2,AL130&gt;AsOfDate),AU130,IF((AL130-1)&lt;AI130,-1,12*(YEAR((AL130-1))-YEAR(AI130))+MONTH((AL130-1))-MONTH(AI130)-IF(DAY((AL130-1))&lt;MIN(DAY(AI130),DAY(EOMONTH((AL130-1),0))),1,0))))</f>
        <v/>
      </c>
      <c r="AW130" s="16" t="str">
        <f aca="false">IF(AH130=0,"",IF(OR(AJ130&lt;3,AM130&gt;AsOfDate),AU130,IF((AM130-1)&lt;AI130,-1,12*(YEAR((AM130-1))-YEAR(AI130))+MONTH((AM130-1))-MONTH(AI130)-IF(DAY((AM130-1))&lt;MIN(DAY(AI130),DAY(EOMONTH((AM130-1),0))),1,0))))</f>
        <v/>
      </c>
      <c r="AX130" s="16" t="str">
        <f aca="false">IF(AH130=0,"",IF(PFYDate&lt;AI130,-1,12*(YEAR(PFYDate)-YEAR(AI130))+MONTH(PFYDate)-MONTH(AI130)-IF(DAY(PFYDate)&lt;MIN(DAY(AI130),DAY(EOMONTH(PFYDate,0))),1,0)))</f>
        <v/>
      </c>
      <c r="AY130" s="16" t="str">
        <f aca="false">IF(AH130=0,"",IF(OR(AJ130&lt;2,AL130&gt;PFYDate),AX130,IF((AL130-1)&lt;AI130,-1,12*(YEAR((AL130-1))-YEAR(AI130))+MONTH((AL130-1))-MONTH(AI130)-IF(DAY((AL130-1))&lt;MIN(DAY(AI130),DAY(EOMONTH((AL130-1),0))),1,0))))</f>
        <v/>
      </c>
      <c r="AZ130" s="16" t="str">
        <f aca="false">IF(AH130=0,"",IF(OR(AJ130&lt;3,AM130&gt;PFYDate),AX130,IF((AM130-1)&lt;AI130,-1,12*(YEAR((AM130-1))-YEAR(AI130))+MONTH((AM130-1))-MONTH(AI130)-IF(DAY((AM130-1))&lt;MIN(DAY(AI130),DAY(EOMONTH((AM130-1),0))),1,0))))</f>
        <v/>
      </c>
      <c r="BA130" s="16" t="str">
        <f aca="false">IF(AH130=0,"",IF(AQ130="FT",IF(AV130&lt;FT_First,0,IF(AV130&lt;FT_Y5,1+INT((AV130-FT_First)/FT_Int1),FT_PreY5+FT_PerYear*INT((AV130-FT_Y5)/12)+FT_AnnivDays+INT(MOD(AV130-FT_Y5,12)/FT_Int2)-IF(EDATE(AI130,FT_Y5)&lt;PolicyDate,FT_AnnivDays-1,0))),IF(AQ130="PT",IF(AV130&lt;PT_First,0,1+INT((AV130-PT_First)/PT_Int)),0))+IF(AND(AJ130&gt;=2,AL130&lt;=AsOfDate),IF(AR130="FT",IF(AW130&lt;FT_First,0,IF(AW130&lt;FT_Y5,1+INT((AW130-FT_First)/FT_Int1),FT_PreY5+FT_PerYear*INT((AW130-FT_Y5)/12)+FT_AnnivDays+INT(MOD(AW130-FT_Y5,12)/FT_Int2)-IF(EDATE(AI130,FT_Y5)&lt;PolicyDate,FT_AnnivDays-1,0))),IF(AR130="PT",IF(AW130&lt;PT_First,0,1+INT((AW130-PT_First)/PT_Int)),0))-IF(AR130="FT",IF(AV130&lt;FT_First,0,IF(AV130&lt;FT_Y5,1+INT((AV130-FT_First)/FT_Int1),FT_PreY5+FT_PerYear*INT((AV130-FT_Y5)/12)+FT_AnnivDays+INT(MOD(AV130-FT_Y5,12)/FT_Int2)-IF(EDATE(AI130,FT_Y5)&lt;PolicyDate,FT_AnnivDays-1,0))),IF(AR130="PT",IF(AV130&lt;PT_First,0,1+INT((AV130-PT_First)/PT_Int)),0)),0)+IF(AND(AJ130&gt;=3,AM130&lt;=AsOfDate),IF(AS130="FT",IF(AU130&lt;FT_First,0,IF(AU130&lt;FT_Y5,1+INT((AU130-FT_First)/FT_Int1),FT_PreY5+FT_PerYear*INT((AU130-FT_Y5)/12)+FT_AnnivDays+INT(MOD(AU130-FT_Y5,12)/FT_Int2)-IF(EDATE(AI130,FT_Y5)&lt;PolicyDate,FT_AnnivDays-1,0))),IF(AS130="PT",IF(AU130&lt;PT_First,0,1+INT((AU130-PT_First)/PT_Int)),0))-IF(AS130="FT",IF(AW130&lt;FT_First,0,IF(AW130&lt;FT_Y5,1+INT((AW130-FT_First)/FT_Int1),FT_PreY5+FT_PerYear*INT((AW130-FT_Y5)/12)+FT_AnnivDays+INT(MOD(AW130-FT_Y5,12)/FT_Int2)-IF(EDATE(AI130,FT_Y5)&lt;PolicyDate,FT_AnnivDays-1,0))),IF(AS130="PT",IF(AW130&lt;PT_First,0,1+INT((AW130-PT_First)/PT_Int)),0)),0))</f>
        <v/>
      </c>
      <c r="BB130" s="16" t="str">
        <f aca="false">IF(AH130=0,"",IF(AQ130="FT",IF(AY130&lt;FT_First,0,IF(AY130&lt;FT_Y5,1+INT((AY130-FT_First)/FT_Int1),FT_PreY5+FT_PerYear*INT((AY130-FT_Y5)/12)+FT_AnnivDays+INT(MOD(AY130-FT_Y5,12)/FT_Int2)-IF(EDATE(AI130,FT_Y5)&lt;PolicyDate,FT_AnnivDays-1,0))),IF(AQ130="PT",IF(AY130&lt;PT_First,0,1+INT((AY130-PT_First)/PT_Int)),0))+IF(AND(AJ130&gt;=2,AL130&lt;=PFYDate),IF(AR130="FT",IF(AZ130&lt;FT_First,0,IF(AZ130&lt;FT_Y5,1+INT((AZ130-FT_First)/FT_Int1),FT_PreY5+FT_PerYear*INT((AZ130-FT_Y5)/12)+FT_AnnivDays+INT(MOD(AZ130-FT_Y5,12)/FT_Int2)-IF(EDATE(AI130,FT_Y5)&lt;PolicyDate,FT_AnnivDays-1,0))),IF(AR130="PT",IF(AZ130&lt;PT_First,0,1+INT((AZ130-PT_First)/PT_Int)),0))-IF(AR130="FT",IF(AY130&lt;FT_First,0,IF(AY130&lt;FT_Y5,1+INT((AY130-FT_First)/FT_Int1),FT_PreY5+FT_PerYear*INT((AY130-FT_Y5)/12)+FT_AnnivDays+INT(MOD(AY130-FT_Y5,12)/FT_Int2)-IF(EDATE(AI130,FT_Y5)&lt;PolicyDate,FT_AnnivDays-1,0))),IF(AR130="PT",IF(AY130&lt;PT_First,0,1+INT((AY130-PT_First)/PT_Int)),0)),0)+IF(AND(AJ130&gt;=3,AM130&lt;=PFYDate),IF(AS130="FT",IF(AX130&lt;FT_First,0,IF(AX130&lt;FT_Y5,1+INT((AX130-FT_First)/FT_Int1),FT_PreY5+FT_PerYear*INT((AX130-FT_Y5)/12)+FT_AnnivDays+INT(MOD(AX130-FT_Y5,12)/FT_Int2)-IF(EDATE(AI130,FT_Y5)&lt;PolicyDate,FT_AnnivDays-1,0))),IF(AS130="PT",IF(AX130&lt;PT_First,0,1+INT((AX130-PT_First)/PT_Int)),0))-IF(AS130="FT",IF(AZ130&lt;FT_First,0,IF(AZ130&lt;FT_Y5,1+INT((AZ130-FT_First)/FT_Int1),FT_PreY5+FT_PerYear*INT((AZ130-FT_Y5)/12)+FT_AnnivDays+INT(MOD(AZ130-FT_Y5,12)/FT_Int2)-IF(EDATE(AI130,FT_Y5)&lt;PolicyDate,FT_AnnivDays-1,0))),IF(AS130="PT",IF(AZ130&lt;PT_First,0,1+INT((AZ130-PT_First)/PT_Int)),0)),0))</f>
        <v/>
      </c>
      <c r="BC130" s="16" t="str">
        <f aca="false">IF(AH130=0,"",IF(AT130="FT",IF(AU130&lt;FT_First,FT_First,IF(AU130&lt;FT_Y5,MIN(FT_Y5,FT_First+FT_Int1*(INT((AU130-FT_First)/FT_Int1)+1)),FT_Y5+12*INT((AU130-FT_Y5)/12)+FT_Int2*(INT(MOD(AU130-FT_Y5,12)/FT_Int2)+1))),IF(AT130="PT",IF(AU130&lt;PT_First,PT_First,PT_First+PT_Int*(INT((AU130-PT_First)/PT_Int)+1)),"")))</f>
        <v/>
      </c>
      <c r="BD130" s="16" t="str">
        <f aca="false">IF(AH130=0,"",IF(NOT(LH_Ready),0,COUNTIFS(INDEX(LH_Data,0,LH_ColFirst),$A130,INDEX(LH_Data,0,LH_ColSur),$B130,INDEX(LH_Data,0,LH_ColCat),BonusCat)))</f>
        <v/>
      </c>
      <c r="BE130" s="16" t="str">
        <f aca="false">IF(AH130=0,"",IF(OR(NOT(LH_Ready),BD130=0),0,SUMPRODUCT(MAX((INDEX(LH_Data,0,LH_ColFirst)=$A130)*(INDEX(LH_Data,0,LH_ColSur)=$B130)*(INDEX(LH_Data,0,LH_ColCat)=BonusCat)*ROW(LH_Data)))))</f>
        <v/>
      </c>
      <c r="BF130" s="16" t="str">
        <f aca="false">IF(AH130=0,"",IF(EOMONTH(AsOfDate,-1)&lt;AI130,-1,12*(YEAR(EOMONTH(AsOfDate,-1))-YEAR(AI130))+MONTH(EOMONTH(AsOfDate,-1))-MONTH(AI130)-IF(DAY(EOMONTH(AsOfDate,-1))&lt;MIN(DAY(AI130),DAY(EOMONTH(EOMONTH(AsOfDate,-1),0))),1,0)))</f>
        <v/>
      </c>
      <c r="BG130" s="16" t="str">
        <f aca="false">IF(AH130=0,"",IF(OR(AJ130&lt;2,AL130&gt;EOMONTH(AsOfDate,-1)),BF130,IF((AL130-1)&lt;AI130,-1,12*(YEAR((AL130-1))-YEAR(AI130))+MONTH((AL130-1))-MONTH(AI130)-IF(DAY((AL130-1))&lt;MIN(DAY(AI130),DAY(EOMONTH((AL130-1),0))),1,0))))</f>
        <v/>
      </c>
      <c r="BH130" s="16" t="str">
        <f aca="false">IF(AH130=0,"",IF(OR(AJ130&lt;3,AM130&gt;EOMONTH(AsOfDate,-1)),BF130,IF((AM130-1)&lt;AI130,-1,12*(YEAR((AM130-1))-YEAR(AI130))+MONTH((AM130-1))-MONTH(AI130)-IF(DAY((AM130-1))&lt;MIN(DAY(AI130),DAY(EOMONTH((AM130-1),0))),1,0))))</f>
        <v/>
      </c>
      <c r="BI130" s="16" t="str">
        <f aca="false">IF(AH130=0,"",IF(AQ130="FT",IF(BG130&lt;FT_First,0,IF(BG130&lt;FT_Y5,1+INT((BG130-FT_First)/FT_Int1),FT_PreY5+FT_PerYear*INT((BG130-FT_Y5)/12)+FT_AnnivDays+INT(MOD(BG130-FT_Y5,12)/FT_Int2)-IF(EDATE(AI130,FT_Y5)&lt;PolicyDate,FT_AnnivDays-1,0))),IF(AQ130="PT",IF(BG130&lt;PT_First,0,1+INT((BG130-PT_First)/PT_Int)),0))+IF(AND(AJ130&gt;=2,AL130&lt;=EOMONTH(AsOfDate,-1)),IF(AR130="FT",IF(BH130&lt;FT_First,0,IF(BH130&lt;FT_Y5,1+INT((BH130-FT_First)/FT_Int1),FT_PreY5+FT_PerYear*INT((BH130-FT_Y5)/12)+FT_AnnivDays+INT(MOD(BH130-FT_Y5,12)/FT_Int2)-IF(EDATE(AI130,FT_Y5)&lt;PolicyDate,FT_AnnivDays-1,0))),IF(AR130="PT",IF(BH130&lt;PT_First,0,1+INT((BH130-PT_First)/PT_Int)),0))-IF(AR130="FT",IF(BG130&lt;FT_First,0,IF(BG130&lt;FT_Y5,1+INT((BG130-FT_First)/FT_Int1),FT_PreY5+FT_PerYear*INT((BG130-FT_Y5)/12)+FT_AnnivDays+INT(MOD(BG130-FT_Y5,12)/FT_Int2)-IF(EDATE(AI130,FT_Y5)&lt;PolicyDate,FT_AnnivDays-1,0))),IF(AR130="PT",IF(BG130&lt;PT_First,0,1+INT((BG130-PT_First)/PT_Int)),0)),0)+IF(AND(AJ130&gt;=3,AM130&lt;=EOMONTH(AsOfDate,-1)),IF(AS130="FT",IF(BF130&lt;FT_First,0,IF(BF130&lt;FT_Y5,1+INT((BF130-FT_First)/FT_Int1),FT_PreY5+FT_PerYear*INT((BF130-FT_Y5)/12)+FT_AnnivDays+INT(MOD(BF130-FT_Y5,12)/FT_Int2)-IF(EDATE(AI130,FT_Y5)&lt;PolicyDate,FT_AnnivDays-1,0))),IF(AS130="PT",IF(BF130&lt;PT_First,0,1+INT((BF130-PT_First)/PT_Int)),0))-IF(AS130="FT",IF(BH130&lt;FT_First,0,IF(BH130&lt;FT_Y5,1+INT((BH130-FT_First)/FT_Int1),FT_PreY5+FT_PerYear*INT((BH130-FT_Y5)/12)+FT_AnnivDays+INT(MOD(BH130-FT_Y5,12)/FT_Int2)-IF(EDATE(AI130,FT_Y5)&lt;PolicyDate,FT_AnnivDays-1,0))),IF(AS130="PT",IF(BH130&lt;PT_First,0,1+INT((BH130-PT_First)/PT_Int)),0)),0))</f>
        <v/>
      </c>
      <c r="BJ130" s="16" t="str">
        <f aca="false">IF(AH130=0,"",IF(AT130="FT",IF(AU130&lt;FT_First,"",IF(AU130&lt;FT_Y5,FT_First+FT_Int1*INT((AU130-FT_First)/FT_Int1),FT_Y5+FT_Int2*INT((AU130-FT_Y5)/FT_Int2))),IF(AT130="PT",IF(AU130&lt;PT_First,"",PT_First+PT_Int*INT((AU130-PT_First)/PT_Int)),"")))</f>
        <v/>
      </c>
      <c r="BK130" s="16" t="str">
        <f aca="false">IF(AH130=0,"",IF((SchemeStart-1)&lt;AI130,-1,12*(YEAR((SchemeStart-1))-YEAR(AI130))+MONTH((SchemeStart-1))-MONTH(AI130)-IF(DAY((SchemeStart-1))&lt;MIN(DAY(AI130),DAY(EOMONTH((SchemeStart-1),0))),1,0)))</f>
        <v/>
      </c>
      <c r="BL130" s="16" t="str">
        <f aca="false">IF(AH130=0,"",IF(OR(AJ130&lt;2,AL130&gt;(SchemeStart-1)),BK130,IF((AL130-1)&lt;AI130,-1,12*(YEAR((AL130-1))-YEAR(AI130))+MONTH((AL130-1))-MONTH(AI130)-IF(DAY((AL130-1))&lt;MIN(DAY(AI130),DAY(EOMONTH((AL130-1),0))),1,0))))</f>
        <v/>
      </c>
      <c r="BM130" s="16" t="str">
        <f aca="false">IF(AH130=0,"",IF(OR(AJ130&lt;3,AM130&gt;(SchemeStart-1)),BK130,IF((AM130-1)&lt;AI130,-1,12*(YEAR((AM130-1))-YEAR(AI130))+MONTH((AM130-1))-MONTH(AI130)-IF(DAY((AM130-1))&lt;MIN(DAY(AI130),DAY(EOMONTH((AM130-1),0))),1,0))))</f>
        <v/>
      </c>
      <c r="BN130" s="16" t="str">
        <f aca="false">IF(AH130=0,"",IF(AQ130="FT",IF(BL130&lt;FT_First,0,IF(BL130&lt;FT_Y5,1+INT((BL130-FT_First)/FT_Int1),FT_PreY5+FT_PerYear*INT((BL130-FT_Y5)/12)+FT_AnnivDays+INT(MOD(BL130-FT_Y5,12)/FT_Int2)-IF(EDATE(AI130,FT_Y5)&lt;PolicyDate,FT_AnnivDays-1,0))),IF(AQ130="PT",IF(BL130&lt;PT_First,0,1+INT((BL130-PT_First)/PT_Int)),0))+IF(AND(AJ130&gt;=2,AL130&lt;=(SchemeStart-1)),IF(AR130="FT",IF(BM130&lt;FT_First,0,IF(BM130&lt;FT_Y5,1+INT((BM130-FT_First)/FT_Int1),FT_PreY5+FT_PerYear*INT((BM130-FT_Y5)/12)+FT_AnnivDays+INT(MOD(BM130-FT_Y5,12)/FT_Int2)-IF(EDATE(AI130,FT_Y5)&lt;PolicyDate,FT_AnnivDays-1,0))),IF(AR130="PT",IF(BM130&lt;PT_First,0,1+INT((BM130-PT_First)/PT_Int)),0))-IF(AR130="FT",IF(BL130&lt;FT_First,0,IF(BL130&lt;FT_Y5,1+INT((BL130-FT_First)/FT_Int1),FT_PreY5+FT_PerYear*INT((BL130-FT_Y5)/12)+FT_AnnivDays+INT(MOD(BL130-FT_Y5,12)/FT_Int2)-IF(EDATE(AI130,FT_Y5)&lt;PolicyDate,FT_AnnivDays-1,0))),IF(AR130="PT",IF(BL130&lt;PT_First,0,1+INT((BL130-PT_First)/PT_Int)),0)),0)+IF(AND(AJ130&gt;=3,AM130&lt;=(SchemeStart-1)),IF(AS130="FT",IF(BK130&lt;FT_First,0,IF(BK130&lt;FT_Y5,1+INT((BK130-FT_First)/FT_Int1),FT_PreY5+FT_PerYear*INT((BK130-FT_Y5)/12)+FT_AnnivDays+INT(MOD(BK130-FT_Y5,12)/FT_Int2)-IF(EDATE(AI130,FT_Y5)&lt;PolicyDate,FT_AnnivDays-1,0))),IF(AS130="PT",IF(BK130&lt;PT_First,0,1+INT((BK130-PT_First)/PT_Int)),0))-IF(AS130="FT",IF(BM130&lt;FT_First,0,IF(BM130&lt;FT_Y5,1+INT((BM130-FT_First)/FT_Int1),FT_PreY5+FT_PerYear*INT((BM130-FT_Y5)/12)+FT_AnnivDays+INT(MOD(BM130-FT_Y5,12)/FT_Int2)-IF(EDATE(AI130,FT_Y5)&lt;PolicyDate,FT_AnnivDays-1,0))),IF(AS130="PT",IF(BM130&lt;PT_First,0,1+INT((BM130-PT_First)/PT_Int)),0)),0))</f>
        <v/>
      </c>
      <c r="BO130" s="0" t="str">
        <f aca="false">IF(LEN($A130&amp;$B130)=0,"",$A130&amp;" "&amp;$B130)</f>
        <v/>
      </c>
    </row>
    <row r="131" customFormat="false" ht="15" hidden="false" customHeight="false" outlineLevel="0" collapsed="false">
      <c r="A131" s="12"/>
      <c r="B131" s="12"/>
      <c r="C131" s="12"/>
      <c r="D131" s="13"/>
      <c r="E131" s="14" t="str">
        <f aca="false">IF(OR(AH131=0,$D131=""),"",DATE(YEAR(AsOfDate)+IF(DATE(YEAR(AsOfDate),MONTH($D131),DAY($D131))&lt;=AsOfDate,1,0),MONTH($D131),DAY($D131)))</f>
        <v/>
      </c>
      <c r="F131" s="13"/>
      <c r="G131" s="13"/>
      <c r="H131" s="13"/>
      <c r="I131" s="13"/>
      <c r="J131" s="13"/>
      <c r="K131" s="14" t="str">
        <f aca="false">IF(AH131=0,"",DATE(YEAR(AsOfDate)+IF(DATE(YEAR(AsOfDate),MONTH(AI131),DAY(AI131))&lt;=AsOfDate,1,0),MONTH(AI131),DAY(AI131)))</f>
        <v/>
      </c>
      <c r="L131" s="15" t="str">
        <f aca="false">IF(AH131=0,"",ROUND((AsOfDate-AI131)/365.25,1))</f>
        <v/>
      </c>
      <c r="M131" s="16" t="str">
        <f aca="false">IF(AH131=0,"",IF(AsOfDate&lt;AI131,"-",DATEDIF(AI131,AsOfDate,"y")&amp;"y "&amp;DATEDIF(AI131,AsOfDate,"ym")&amp;"m "&amp;DATEDIF(AI131,AsOfDate,"md")&amp;"d"))</f>
        <v/>
      </c>
      <c r="N131" s="17" t="str">
        <f aca="false">IF(AH131=0,"",O131*HoursPerDay)</f>
        <v/>
      </c>
      <c r="O131" s="17" t="str">
        <f aca="false">IF(AH131=0,"",MAX(0,BA131-BN131))</f>
        <v/>
      </c>
      <c r="P131" s="18"/>
      <c r="Q131" s="16" t="str">
        <f aca="false">IF(AH131=0,"",IF(AJ131&lt;2,"",AN131&amp;" to "&amp;AO131&amp;" on "&amp;TEXT(AL131,"dd/mm/yyyy")&amp;IF(AL131&gt;AsOfDate," (future)",IF(AQ131=AR131,"",IF(AR131="None"," - STOPPED accruing",IF(AQ131="None"," - commencement for Bonus Leave"," - pathway changed"))))&amp;IF(AJ131&lt;3,"","; "&amp;AO131&amp;" to "&amp;AP131&amp;" on "&amp;TEXT(AM131,"dd/mm/yyyy")&amp;IF(AM131&gt;AsOfDate," (future)",IF(AR131=AS131,"",IF(AS131="None"," - STOPPED accruing",IF(AR131="None"," - commencement for Bonus Leave"," - pathway changed")))))))</f>
        <v/>
      </c>
      <c r="R131" s="16" t="str">
        <f aca="false">IF(AH131=0,"",IF(AT131="None",IF(O131&gt;0,"No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IF(AH131=0,"",IF(AT131="None","",EDATE(AI131,BC131)))</f>
        <v/>
      </c>
      <c r="T131" s="17" t="str">
        <f aca="false">IF(AH131=0,"",IF(NOT(LH_Ready),"",IF(AI131&gt;PFYDate,0,IF(LH_ColPeriod=0,W131-U131+V131,SUMIFS(INDEX(LH_Data,0,LH_ColAcc),INDEX(LH_Data,0,LH_ColFirst),$A131,INDEX(LH_Data,0,LH_ColSur),$B131,INDEX(LH_Data,0,LH_ColCat),BonusCat,INDEX(LH_Data,0,LH_ColPeriod),LH_OpenLabel)*UnitFactor))))</f>
        <v/>
      </c>
      <c r="U131" s="17" t="str">
        <f aca="false">IF(AH131=0,"",IF(NOT(LH_Ready),"",SUMIFS(INDEX(LH_Data,0,LH_ColAcc),INDEX(LH_Data,0,LH_ColFirst),$A131,INDEX(LH_Data,0,LH_ColSur),$B131,INDEX(LH_Data,0,LH_ColCat),BonusCat,INDEX(LH_Data,0,LH_ColStart),"&gt;="&amp;AI131)*UnitFactor))</f>
        <v/>
      </c>
      <c r="V131" s="17" t="str">
        <f aca="false">IF(AH131=0,"",IF(NOT(LH_Ready),"",SUMIFS(INDEX(LH_Data,0,LH_ColTaken),INDEX(LH_Data,0,LH_ColFirst),$A131,INDEX(LH_Data,0,LH_ColSur),$B131,INDEX(LH_Data,0,LH_ColCat),BonusCat,INDEX(LH_Data,0,LH_ColStart),"&gt;="&amp;AI131)*UnitFactor))</f>
        <v/>
      </c>
      <c r="W131" s="17" t="str">
        <f aca="false">IF(AH131=0,"",IF(NOT(LH_Ready),"",IF(BE131=0,0,INDEX(INDEX(LH_Data,0,LH_ColClose),BE131-1)*UnitFactor)))</f>
        <v/>
      </c>
      <c r="X131" s="17" t="str">
        <f aca="false">IF(AH131=0,"",(MAX(0,BA131-BN131)-MAX(0,BB131-BN131))*HoursPerDay)</f>
        <v/>
      </c>
      <c r="Y131" s="17" t="str">
        <f aca="false">IF(AH131=0,"",IF(NOT(LH_Ready),"",IF(BD131=0,N131,IF(PFYDate&lt;$F131,N131-N(T131)-N(U131),X131-N(U131)))))</f>
        <v/>
      </c>
      <c r="Z131" s="16" t="str">
        <f aca="false">IF(OR(AH131=0,Y131=""),"",IF(Y131&gt;0,"Yes","No"))</f>
        <v/>
      </c>
      <c r="AA131" s="16" t="str">
        <f aca="false">IF(AH131=0,IF(LEN($A131&amp;$B131)=0,"","FIX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month")&amp;IF(BD131=0,";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EH)",""),IF(AT131="None",R131,"Not yet - first day on "&amp;TEXT(S131,"dd/mm/yyyy")))))))))</f>
        <v/>
      </c>
      <c r="AB131" s="17" t="str">
        <f aca="false">IF(OR(AH131=0,T131=""),"",MAX(0,BB131-BN131)*HoursPerDay-T131)</f>
        <v/>
      </c>
      <c r="AC131" s="16" t="str">
        <f aca="false">IF(AH131=0,"",BD131)</f>
        <v/>
      </c>
      <c r="AD131" s="16" t="str">
        <f aca="false">IF(AH131=0,"",TRIM(IF(OR(ISTEXT($F131),ISTEXT($H131),ISTEXT($I131),ISTEXT($G131),ISTEXT($J131),ISTEXT($D131)),"A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J131&gt;=1,IF(AJ131&gt;=3,AP131,IF(AJ131=2,AO131,AN131))&lt;&gt;IF($C131="","",IF(OR(ISNUMBER(SEARCH("full",$C131)),UPPER(TRIM($C131))="FT",UPPER(TRIM($C131))="FTE"),"Full-Time",IF(OR(ISNUMBER(SEARCH("part",$C131)),UPPER(TRIM($C131))="PT",UPPER(TRIM($C131))="PTE"),"Part-Time",IF(OR(ISNUMBER(SEARCH("cas",$C131)),UPPER(TRIM($C131))="CAS"),"Casual","Unknown"))))),"EmploymentType does not match latest start date ("&amp;IF(AJ131&gt;=3,AP131,IF(AJ131=2,AO131,AN131))&amp;"). ","")&amp;IF(AND(AJ131&gt;=1,AK131&lt;&gt;$F131),"Earliest type date should equal StartDate. ","")&amp;IF(AND(AJ131&gt;=2,AK131=AL131),"Two types start on the same date. ","")&amp;IF(AND(OR(ISNUMBER(SEARCH("part",$C131)),UPPER(TRIM($C131))="PT",UPPER(TRIM($C131))="PTE"),$P131=""),"Part-time: enter PT Hrs/Week (blank = 24+). ","")))</f>
        <v/>
      </c>
      <c r="AE131" s="17" t="str">
        <f aca="false">IF(AH131=0,"",O131-MAX(0,BI131-BN131))</f>
        <v/>
      </c>
      <c r="AF131" s="14" t="str">
        <f aca="false">IF(OR(AH131=0,AE131="",N(AE131)=0,BJ131=""),"",EDATE(AI131,BJ131))</f>
        <v/>
      </c>
      <c r="AG131" s="12"/>
      <c r="AH131" s="16" t="n">
        <f aca="false">IF(OR(LEN($A131&amp;$B131)=0,$F131=""),0,1)</f>
        <v>0</v>
      </c>
      <c r="AI131" s="14" t="str">
        <f aca="false">IF(AH131=0,"",IF($J131&lt;&gt;"",$J131,IF(OR(CasualCounts="Yes",COUNT($G131:$I131)=0,COUNT($H131:$I131)=0),$F131,MIN($H131:$I131))))</f>
        <v/>
      </c>
      <c r="AJ131" s="16" t="str">
        <f aca="false">IF(AH131=0,"",COUNT($G131:$I131))</f>
        <v/>
      </c>
      <c r="AK131" s="14" t="str">
        <f aca="false">IF(AH131=0,"",IFERROR(SMALL($G131:$I131,1),""))</f>
        <v/>
      </c>
      <c r="AL131" s="14" t="str">
        <f aca="false">IF(AH131=0,"",IFERROR(SMALL($G131:$I131,2),""))</f>
        <v/>
      </c>
      <c r="AM131" s="14" t="str">
        <f aca="false">IF(AH131=0,"",IFERROR(SMALL($G131:$I131,3),""))</f>
        <v/>
      </c>
      <c r="AN131" s="16" t="str">
        <f aca="false">IF(AH131=0,"",IF(AK131="","",IF(AK131=$H131,"Part-Time",IF(AK131=$I131,"Full-Time","Casual"))))</f>
        <v/>
      </c>
      <c r="AO131" s="16" t="str">
        <f aca="false">IF(AH131=0,"",IF(AL131="","",IF(AL131=$H131,"Part-Time",IF(AL131=$I131,"Full-Time","Casual"))))</f>
        <v/>
      </c>
      <c r="AP131" s="16" t="str">
        <f aca="false">IF(AH131=0,"",IF(AM131="","",IF(AM131=$H131,"Part-Time",IF(AM131=$I131,"Full-Time","Casual"))))</f>
        <v/>
      </c>
      <c r="AQ131" s="16" t="str">
        <f aca="false">IF(AH131=0,"",IF(AJ131=0,IF(OR(ISNUMBER(SEARCH("full",$C131)),UPPER(TRIM($C131))="FT",UPPER(TRIM($C131))="FTE"),"FT",IF(AND(OR(ISNUMBER(SEARCH("part",$C131)),UPPER(TRIM($C131))="PT",UPPER(TRIM($C131))="PTE"),OR($P131="",N($P131)&gt;=PT_MinHours)),"PT","None")),IF(OR(ISNUMBER(SEARCH("full",AN131)),UPPER(TRIM(AN131))="FT",UPPER(TRIM(AN131))="FTE"),"FT",IF(AND(OR(ISNUMBER(SEARCH("part",AN131)),UPPER(TRIM(AN131))="PT",UPPER(TRIM(AN131))="PTE"),OR($P131="",N($P131)&gt;=PT_MinHours)),"PT","None"))))</f>
        <v/>
      </c>
      <c r="AR131" s="16" t="str">
        <f aca="false">IF(AH131=0,"",IF(AJ131&lt;2,"",IF(OR(ISNUMBER(SEARCH("full",AO131)),UPPER(TRIM(AO131))="FT",UPPER(TRIM(AO131))="FTE"),"FT",IF(AND(OR(ISNUMBER(SEARCH("part",AO131)),UPPER(TRIM(AO131))="PT",UPPER(TRIM(AO131))="PTE"),OR($P131="",N($P131)&gt;=PT_MinHours)),"PT","None"))))</f>
        <v/>
      </c>
      <c r="AS131" s="16" t="str">
        <f aca="false">IF(AH131=0,"",IF(AJ131&lt;3,"",IF(OR(ISNUMBER(SEARCH("full",AP131)),UPPER(TRIM(AP131))="FT",UPPER(TRIM(AP131))="FTE"),"FT",IF(AND(OR(ISNUMBER(SEARCH("part",AP131)),UPPER(TRIM(AP131))="PT",UPPER(TRIM(AP131))="PTE"),OR($P131="",N($P131)&gt;=PT_MinHours)),"PT","None"))))</f>
        <v/>
      </c>
      <c r="AT131" s="16" t="str">
        <f aca="false">IF(AH131=0,"",IF(AND(AJ131&gt;=3,AM131&lt;=AsOfDate),AS131,IF(AND(AJ131&gt;=2,AL131&lt;=AsOfDate),AR131,AQ131)))</f>
        <v/>
      </c>
      <c r="AU131" s="16" t="str">
        <f aca="false">IF(AH131=0,"",IF(AsOfDate&lt;AI131,-1,12*(YEAR(AsOfDate)-YEAR(AI131))+MONTH(AsOfDate)-MONTH(AI131)-IF(DAY(AsOfDate)&lt;MIN(DAY(AI131),DAY(EOMONTH(AsOfDate,0))),1,0)))</f>
        <v/>
      </c>
      <c r="AV131" s="16" t="str">
        <f aca="false">IF(AH131=0,"",IF(OR(AJ131&lt;2,AL131&gt;AsOfDate),AU131,IF((AL131-1)&lt;AI131,-1,12*(YEAR((AL131-1))-YEAR(AI131))+MONTH((AL131-1))-MONTH(AI131)-IF(DAY((AL131-1))&lt;MIN(DAY(AI131),DAY(EOMONTH((AL131-1),0))),1,0))))</f>
        <v/>
      </c>
      <c r="AW131" s="16" t="str">
        <f aca="false">IF(AH131=0,"",IF(OR(AJ131&lt;3,AM131&gt;AsOfDate),AU131,IF((AM131-1)&lt;AI131,-1,12*(YEAR((AM131-1))-YEAR(AI131))+MONTH((AM131-1))-MONTH(AI131)-IF(DAY((AM131-1))&lt;MIN(DAY(AI131),DAY(EOMONTH((AM131-1),0))),1,0))))</f>
        <v/>
      </c>
      <c r="AX131" s="16" t="str">
        <f aca="false">IF(AH131=0,"",IF(PFYDate&lt;AI131,-1,12*(YEAR(PFYDate)-YEAR(AI131))+MONTH(PFYDate)-MONTH(AI131)-IF(DAY(PFYDate)&lt;MIN(DAY(AI131),DAY(EOMONTH(PFYDate,0))),1,0)))</f>
        <v/>
      </c>
      <c r="AY131" s="16" t="str">
        <f aca="false">IF(AH131=0,"",IF(OR(AJ131&lt;2,AL131&gt;PFYDate),AX131,IF((AL131-1)&lt;AI131,-1,12*(YEAR((AL131-1))-YEAR(AI131))+MONTH((AL131-1))-MONTH(AI131)-IF(DAY((AL131-1))&lt;MIN(DAY(AI131),DAY(EOMONTH((AL131-1),0))),1,0))))</f>
        <v/>
      </c>
      <c r="AZ131" s="16" t="str">
        <f aca="false">IF(AH131=0,"",IF(OR(AJ131&lt;3,AM131&gt;PFYDate),AX131,IF((AM131-1)&lt;AI131,-1,12*(YEAR((AM131-1))-YEAR(AI131))+MONTH((AM131-1))-MONTH(AI131)-IF(DAY((AM131-1))&lt;MIN(DAY(AI131),DAY(EOMONTH((AM131-1),0))),1,0))))</f>
        <v/>
      </c>
      <c r="BA131" s="16" t="str">
        <f aca="false">IF(AH131=0,"",IF(AQ131="FT",IF(AV131&lt;FT_First,0,IF(AV131&lt;FT_Y5,1+INT((AV131-FT_First)/FT_Int1),FT_PreY5+FT_PerYear*INT((AV131-FT_Y5)/12)+FT_AnnivDays+INT(MOD(AV131-FT_Y5,12)/FT_Int2)-IF(EDATE(AI131,FT_Y5)&lt;PolicyDate,FT_AnnivDays-1,0))),IF(AQ131="PT",IF(AV131&lt;PT_First,0,1+INT((AV131-PT_First)/PT_Int)),0))+IF(AND(AJ131&gt;=2,AL131&lt;=AsOfDate),IF(AR131="FT",IF(AW131&lt;FT_First,0,IF(AW131&lt;FT_Y5,1+INT((AW131-FT_First)/FT_Int1),FT_PreY5+FT_PerYear*INT((AW131-FT_Y5)/12)+FT_AnnivDays+INT(MOD(AW131-FT_Y5,12)/FT_Int2)-IF(EDATE(AI131,FT_Y5)&lt;PolicyDate,FT_AnnivDays-1,0))),IF(AR131="PT",IF(AW131&lt;PT_First,0,1+INT((AW131-PT_First)/PT_Int)),0))-IF(AR131="FT",IF(AV131&lt;FT_First,0,IF(AV131&lt;FT_Y5,1+INT((AV131-FT_First)/FT_Int1),FT_PreY5+FT_PerYear*INT((AV131-FT_Y5)/12)+FT_AnnivDays+INT(MOD(AV131-FT_Y5,12)/FT_Int2)-IF(EDATE(AI131,FT_Y5)&lt;PolicyDate,FT_AnnivDays-1,0))),IF(AR131="PT",IF(AV131&lt;PT_First,0,1+INT((AV131-PT_First)/PT_Int)),0)),0)+IF(AND(AJ131&gt;=3,AM131&lt;=AsOfDate),IF(AS131="FT",IF(AU131&lt;FT_First,0,IF(AU131&lt;FT_Y5,1+INT((AU131-FT_First)/FT_Int1),FT_PreY5+FT_PerYear*INT((AU131-FT_Y5)/12)+FT_AnnivDays+INT(MOD(AU131-FT_Y5,12)/FT_Int2)-IF(EDATE(AI131,FT_Y5)&lt;PolicyDate,FT_AnnivDays-1,0))),IF(AS131="PT",IF(AU131&lt;PT_First,0,1+INT((AU131-PT_First)/PT_Int)),0))-IF(AS131="FT",IF(AW131&lt;FT_First,0,IF(AW131&lt;FT_Y5,1+INT((AW131-FT_First)/FT_Int1),FT_PreY5+FT_PerYear*INT((AW131-FT_Y5)/12)+FT_AnnivDays+INT(MOD(AW131-FT_Y5,12)/FT_Int2)-IF(EDATE(AI131,FT_Y5)&lt;PolicyDate,FT_AnnivDays-1,0))),IF(AS131="PT",IF(AW131&lt;PT_First,0,1+INT((AW131-PT_First)/PT_Int)),0)),0))</f>
        <v/>
      </c>
      <c r="BB131" s="16" t="str">
        <f aca="false">IF(AH131=0,"",IF(AQ131="FT",IF(AY131&lt;FT_First,0,IF(AY131&lt;FT_Y5,1+INT((AY131-FT_First)/FT_Int1),FT_PreY5+FT_PerYear*INT((AY131-FT_Y5)/12)+FT_AnnivDays+INT(MOD(AY131-FT_Y5,12)/FT_Int2)-IF(EDATE(AI131,FT_Y5)&lt;PolicyDate,FT_AnnivDays-1,0))),IF(AQ131="PT",IF(AY131&lt;PT_First,0,1+INT((AY131-PT_First)/PT_Int)),0))+IF(AND(AJ131&gt;=2,AL131&lt;=PFYDate),IF(AR131="FT",IF(AZ131&lt;FT_First,0,IF(AZ131&lt;FT_Y5,1+INT((AZ131-FT_First)/FT_Int1),FT_PreY5+FT_PerYear*INT((AZ131-FT_Y5)/12)+FT_AnnivDays+INT(MOD(AZ131-FT_Y5,12)/FT_Int2)-IF(EDATE(AI131,FT_Y5)&lt;PolicyDate,FT_AnnivDays-1,0))),IF(AR131="PT",IF(AZ131&lt;PT_First,0,1+INT((AZ131-PT_First)/PT_Int)),0))-IF(AR131="FT",IF(AY131&lt;FT_First,0,IF(AY131&lt;FT_Y5,1+INT((AY131-FT_First)/FT_Int1),FT_PreY5+FT_PerYear*INT((AY131-FT_Y5)/12)+FT_AnnivDays+INT(MOD(AY131-FT_Y5,12)/FT_Int2)-IF(EDATE(AI131,FT_Y5)&lt;PolicyDate,FT_AnnivDays-1,0))),IF(AR131="PT",IF(AY131&lt;PT_First,0,1+INT((AY131-PT_First)/PT_Int)),0)),0)+IF(AND(AJ131&gt;=3,AM131&lt;=PFYDate),IF(AS131="FT",IF(AX131&lt;FT_First,0,IF(AX131&lt;FT_Y5,1+INT((AX131-FT_First)/FT_Int1),FT_PreY5+FT_PerYear*INT((AX131-FT_Y5)/12)+FT_AnnivDays+INT(MOD(AX131-FT_Y5,12)/FT_Int2)-IF(EDATE(AI131,FT_Y5)&lt;PolicyDate,FT_AnnivDays-1,0))),IF(AS131="PT",IF(AX131&lt;PT_First,0,1+INT((AX131-PT_First)/PT_Int)),0))-IF(AS131="FT",IF(AZ131&lt;FT_First,0,IF(AZ131&lt;FT_Y5,1+INT((AZ131-FT_First)/FT_Int1),FT_PreY5+FT_PerYear*INT((AZ131-FT_Y5)/12)+FT_AnnivDays+INT(MOD(AZ131-FT_Y5,12)/FT_Int2)-IF(EDATE(AI131,FT_Y5)&lt;PolicyDate,FT_AnnivDays-1,0))),IF(AS131="PT",IF(AZ131&lt;PT_First,0,1+INT((AZ131-PT_First)/PT_Int)),0)),0))</f>
        <v/>
      </c>
      <c r="BC131" s="16" t="str">
        <f aca="false">IF(AH131=0,"",IF(AT131="FT",IF(AU131&lt;FT_First,FT_First,IF(AU131&lt;FT_Y5,MIN(FT_Y5,FT_First+FT_Int1*(INT((AU131-FT_First)/FT_Int1)+1)),FT_Y5+12*INT((AU131-FT_Y5)/12)+FT_Int2*(INT(MOD(AU131-FT_Y5,12)/FT_Int2)+1))),IF(AT131="PT",IF(AU131&lt;PT_First,PT_First,PT_First+PT_Int*(INT((AU131-PT_First)/PT_Int)+1)),"")))</f>
        <v/>
      </c>
      <c r="BD131" s="16" t="str">
        <f aca="false">IF(AH131=0,"",IF(NOT(LH_Ready),0,COUNTIFS(INDEX(LH_Data,0,LH_ColFirst),$A131,INDEX(LH_Data,0,LH_ColSur),$B131,INDEX(LH_Data,0,LH_ColCat),BonusCat)))</f>
        <v/>
      </c>
      <c r="BE131" s="16" t="str">
        <f aca="false">IF(AH131=0,"",IF(OR(NOT(LH_Ready),BD131=0),0,SUMPRODUCT(MAX((INDEX(LH_Data,0,LH_ColFirst)=$A131)*(INDEX(LH_Data,0,LH_ColSur)=$B131)*(INDEX(LH_Data,0,LH_ColCat)=BonusCat)*ROW(LH_Data)))))</f>
        <v/>
      </c>
      <c r="BF131" s="16" t="str">
        <f aca="false">IF(AH131=0,"",IF(EOMONTH(AsOfDate,-1)&lt;AI131,-1,12*(YEAR(EOMONTH(AsOfDate,-1))-YEAR(AI131))+MONTH(EOMONTH(AsOfDate,-1))-MONTH(AI131)-IF(DAY(EOMONTH(AsOfDate,-1))&lt;MIN(DAY(AI131),DAY(EOMONTH(EOMONTH(AsOfDate,-1),0))),1,0)))</f>
        <v/>
      </c>
      <c r="BG131" s="16" t="str">
        <f aca="false">IF(AH131=0,"",IF(OR(AJ131&lt;2,AL131&gt;EOMONTH(AsOfDate,-1)),BF131,IF((AL131-1)&lt;AI131,-1,12*(YEAR((AL131-1))-YEAR(AI131))+MONTH((AL131-1))-MONTH(AI131)-IF(DAY((AL131-1))&lt;MIN(DAY(AI131),DAY(EOMONTH((AL131-1),0))),1,0))))</f>
        <v/>
      </c>
      <c r="BH131" s="16" t="str">
        <f aca="false">IF(AH131=0,"",IF(OR(AJ131&lt;3,AM131&gt;EOMONTH(AsOfDate,-1)),BF131,IF((AM131-1)&lt;AI131,-1,12*(YEAR((AM131-1))-YEAR(AI131))+MONTH((AM131-1))-MONTH(AI131)-IF(DAY((AM131-1))&lt;MIN(DAY(AI131),DAY(EOMONTH((AM131-1),0))),1,0))))</f>
        <v/>
      </c>
      <c r="BI131" s="16" t="str">
        <f aca="false">IF(AH131=0,"",IF(AQ131="FT",IF(BG131&lt;FT_First,0,IF(BG131&lt;FT_Y5,1+INT((BG131-FT_First)/FT_Int1),FT_PreY5+FT_PerYear*INT((BG131-FT_Y5)/12)+FT_AnnivDays+INT(MOD(BG131-FT_Y5,12)/FT_Int2)-IF(EDATE(AI131,FT_Y5)&lt;PolicyDate,FT_AnnivDays-1,0))),IF(AQ131="PT",IF(BG131&lt;PT_First,0,1+INT((BG131-PT_First)/PT_Int)),0))+IF(AND(AJ131&gt;=2,AL131&lt;=EOMONTH(AsOfDate,-1)),IF(AR131="FT",IF(BH131&lt;FT_First,0,IF(BH131&lt;FT_Y5,1+INT((BH131-FT_First)/FT_Int1),FT_PreY5+FT_PerYear*INT((BH131-FT_Y5)/12)+FT_AnnivDays+INT(MOD(BH131-FT_Y5,12)/FT_Int2)-IF(EDATE(AI131,FT_Y5)&lt;PolicyDate,FT_AnnivDays-1,0))),IF(AR131="PT",IF(BH131&lt;PT_First,0,1+INT((BH131-PT_First)/PT_Int)),0))-IF(AR131="FT",IF(BG131&lt;FT_First,0,IF(BG131&lt;FT_Y5,1+INT((BG131-FT_First)/FT_Int1),FT_PreY5+FT_PerYear*INT((BG131-FT_Y5)/12)+FT_AnnivDays+INT(MOD(BG131-FT_Y5,12)/FT_Int2)-IF(EDATE(AI131,FT_Y5)&lt;PolicyDate,FT_AnnivDays-1,0))),IF(AR131="PT",IF(BG131&lt;PT_First,0,1+INT((BG131-PT_First)/PT_Int)),0)),0)+IF(AND(AJ131&gt;=3,AM131&lt;=EOMONTH(AsOfDate,-1)),IF(AS131="FT",IF(BF131&lt;FT_First,0,IF(BF131&lt;FT_Y5,1+INT((BF131-FT_First)/FT_Int1),FT_PreY5+FT_PerYear*INT((BF131-FT_Y5)/12)+FT_AnnivDays+INT(MOD(BF131-FT_Y5,12)/FT_Int2)-IF(EDATE(AI131,FT_Y5)&lt;PolicyDate,FT_AnnivDays-1,0))),IF(AS131="PT",IF(BF131&lt;PT_First,0,1+INT((BF131-PT_First)/PT_Int)),0))-IF(AS131="FT",IF(BH131&lt;FT_First,0,IF(BH131&lt;FT_Y5,1+INT((BH131-FT_First)/FT_Int1),FT_PreY5+FT_PerYear*INT((BH131-FT_Y5)/12)+FT_AnnivDays+INT(MOD(BH131-FT_Y5,12)/FT_Int2)-IF(EDATE(AI131,FT_Y5)&lt;PolicyDate,FT_AnnivDays-1,0))),IF(AS131="PT",IF(BH131&lt;PT_First,0,1+INT((BH131-PT_First)/PT_Int)),0)),0))</f>
        <v/>
      </c>
      <c r="BJ131" s="16" t="str">
        <f aca="false">IF(AH131=0,"",IF(AT131="FT",IF(AU131&lt;FT_First,"",IF(AU131&lt;FT_Y5,FT_First+FT_Int1*INT((AU131-FT_First)/FT_Int1),FT_Y5+FT_Int2*INT((AU131-FT_Y5)/FT_Int2))),IF(AT131="PT",IF(AU131&lt;PT_First,"",PT_First+PT_Int*INT((AU131-PT_First)/PT_Int)),"")))</f>
        <v/>
      </c>
      <c r="BK131" s="16" t="str">
        <f aca="false">IF(AH131=0,"",IF((SchemeStart-1)&lt;AI131,-1,12*(YEAR((SchemeStart-1))-YEAR(AI131))+MONTH((SchemeStart-1))-MONTH(AI131)-IF(DAY((SchemeStart-1))&lt;MIN(DAY(AI131),DAY(EOMONTH((SchemeStart-1),0))),1,0)))</f>
        <v/>
      </c>
      <c r="BL131" s="16" t="str">
        <f aca="false">IF(AH131=0,"",IF(OR(AJ131&lt;2,AL131&gt;(SchemeStart-1)),BK131,IF((AL131-1)&lt;AI131,-1,12*(YEAR((AL131-1))-YEAR(AI131))+MONTH((AL131-1))-MONTH(AI131)-IF(DAY((AL131-1))&lt;MIN(DAY(AI131),DAY(EOMONTH((AL131-1),0))),1,0))))</f>
        <v/>
      </c>
      <c r="BM131" s="16" t="str">
        <f aca="false">IF(AH131=0,"",IF(OR(AJ131&lt;3,AM131&gt;(SchemeStart-1)),BK131,IF((AM131-1)&lt;AI131,-1,12*(YEAR((AM131-1))-YEAR(AI131))+MONTH((AM131-1))-MONTH(AI131)-IF(DAY((AM131-1))&lt;MIN(DAY(AI131),DAY(EOMONTH((AM131-1),0))),1,0))))</f>
        <v/>
      </c>
      <c r="BN131" s="16" t="str">
        <f aca="false">IF(AH131=0,"",IF(AQ131="FT",IF(BL131&lt;FT_First,0,IF(BL131&lt;FT_Y5,1+INT((BL131-FT_First)/FT_Int1),FT_PreY5+FT_PerYear*INT((BL131-FT_Y5)/12)+FT_AnnivDays+INT(MOD(BL131-FT_Y5,12)/FT_Int2)-IF(EDATE(AI131,FT_Y5)&lt;PolicyDate,FT_AnnivDays-1,0))),IF(AQ131="PT",IF(BL131&lt;PT_First,0,1+INT((BL131-PT_First)/PT_Int)),0))+IF(AND(AJ131&gt;=2,AL131&lt;=(SchemeStart-1)),IF(AR131="FT",IF(BM131&lt;FT_First,0,IF(BM131&lt;FT_Y5,1+INT((BM131-FT_First)/FT_Int1),FT_PreY5+FT_PerYear*INT((BM131-FT_Y5)/12)+FT_AnnivDays+INT(MOD(BM131-FT_Y5,12)/FT_Int2)-IF(EDATE(AI131,FT_Y5)&lt;PolicyDate,FT_AnnivDays-1,0))),IF(AR131="PT",IF(BM131&lt;PT_First,0,1+INT((BM131-PT_First)/PT_Int)),0))-IF(AR131="FT",IF(BL131&lt;FT_First,0,IF(BL131&lt;FT_Y5,1+INT((BL131-FT_First)/FT_Int1),FT_PreY5+FT_PerYear*INT((BL131-FT_Y5)/12)+FT_AnnivDays+INT(MOD(BL131-FT_Y5,12)/FT_Int2)-IF(EDATE(AI131,FT_Y5)&lt;PolicyDate,FT_AnnivDays-1,0))),IF(AR131="PT",IF(BL131&lt;PT_First,0,1+INT((BL131-PT_First)/PT_Int)),0)),0)+IF(AND(AJ131&gt;=3,AM131&lt;=(SchemeStart-1)),IF(AS131="FT",IF(BK131&lt;FT_First,0,IF(BK131&lt;FT_Y5,1+INT((BK131-FT_First)/FT_Int1),FT_PreY5+FT_PerYear*INT((BK131-FT_Y5)/12)+FT_AnnivDays+INT(MOD(BK131-FT_Y5,12)/FT_Int2)-IF(EDATE(AI131,FT_Y5)&lt;PolicyDate,FT_AnnivDays-1,0))),IF(AS131="PT",IF(BK131&lt;PT_First,0,1+INT((BK131-PT_First)/PT_Int)),0))-IF(AS131="FT",IF(BM131&lt;FT_First,0,IF(BM131&lt;FT_Y5,1+INT((BM131-FT_First)/FT_Int1),FT_PreY5+FT_PerYear*INT((BM131-FT_Y5)/12)+FT_AnnivDays+INT(MOD(BM131-FT_Y5,12)/FT_Int2)-IF(EDATE(AI131,FT_Y5)&lt;PolicyDate,FT_AnnivDays-1,0))),IF(AS131="PT",IF(BM131&lt;PT_First,0,1+INT((BM131-PT_First)/PT_Int)),0)),0))</f>
        <v/>
      </c>
      <c r="BO131" s="0" t="str">
        <f aca="false">IF(LEN($A131&amp;$B131)=0,"",$A131&amp;" "&amp;$B131)</f>
        <v/>
      </c>
    </row>
    <row r="132" customFormat="false" ht="15" hidden="false" customHeight="false" outlineLevel="0" collapsed="false">
      <c r="A132" s="12"/>
      <c r="B132" s="12"/>
      <c r="C132" s="12"/>
      <c r="D132" s="13"/>
      <c r="E132" s="14" t="str">
        <f aca="false">IF(OR(AH132=0,$D132=""),"",DATE(YEAR(AsOfDate)+IF(DATE(YEAR(AsOfDate),MONTH($D132),DAY($D132))&lt;=AsOfDate,1,0),MONTH($D132),DAY($D132)))</f>
        <v/>
      </c>
      <c r="F132" s="13"/>
      <c r="G132" s="13"/>
      <c r="H132" s="13"/>
      <c r="I132" s="13"/>
      <c r="J132" s="13"/>
      <c r="K132" s="14" t="str">
        <f aca="false">IF(AH132=0,"",DATE(YEAR(AsOfDate)+IF(DATE(YEAR(AsOfDate),MONTH(AI132),DAY(AI132))&lt;=AsOfDate,1,0),MONTH(AI132),DAY(AI132)))</f>
        <v/>
      </c>
      <c r="L132" s="15" t="str">
        <f aca="false">IF(AH132=0,"",ROUND((AsOfDate-AI132)/365.25,1))</f>
        <v/>
      </c>
      <c r="M132" s="16" t="str">
        <f aca="false">IF(AH132=0,"",IF(AsOfDate&lt;AI132,"-",DATEDIF(AI132,AsOfDate,"y")&amp;"y "&amp;DATEDIF(AI132,AsOfDate,"ym")&amp;"m "&amp;DATEDIF(AI132,AsOfDate,"md")&amp;"d"))</f>
        <v/>
      </c>
      <c r="N132" s="17" t="str">
        <f aca="false">IF(AH132=0,"",O132*HoursPerDay)</f>
        <v/>
      </c>
      <c r="O132" s="17" t="str">
        <f aca="false">IF(AH132=0,"",MAX(0,BA132-BN132))</f>
        <v/>
      </c>
      <c r="P132" s="18"/>
      <c r="Q132" s="16" t="str">
        <f aca="false">IF(AH132=0,"",IF(AJ132&lt;2,"",AN132&amp;" to "&amp;AO132&amp;" on "&amp;TEXT(AL132,"dd/mm/yyyy")&amp;IF(AL132&gt;AsOfDate," (future)",IF(AQ132=AR132,"",IF(AR132="None"," - STOPPED accruing",IF(AQ132="None"," - commencement for Bonus Leave"," - pathway changed"))))&amp;IF(AJ132&lt;3,"","; "&amp;AO132&amp;" to "&amp;AP132&amp;" on "&amp;TEXT(AM132,"dd/mm/yyyy")&amp;IF(AM132&gt;AsOfDate," (future)",IF(AR132=AS132,"",IF(AS132="None"," - STOPPED accruing",IF(AR132="None"," - commencement for Bonus Leave"," - pathway changed")))))))</f>
        <v/>
      </c>
      <c r="R132" s="16" t="str">
        <f aca="false">IF(AH132=0,"",IF(AT132="None",IF(O132&gt;0,"No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IF(AH132=0,"",IF(AT132="None","",EDATE(AI132,BC132)))</f>
        <v/>
      </c>
      <c r="T132" s="17" t="str">
        <f aca="false">IF(AH132=0,"",IF(NOT(LH_Ready),"",IF(AI132&gt;PFYDate,0,IF(LH_ColPeriod=0,W132-U132+V132,SUMIFS(INDEX(LH_Data,0,LH_ColAcc),INDEX(LH_Data,0,LH_ColFirst),$A132,INDEX(LH_Data,0,LH_ColSur),$B132,INDEX(LH_Data,0,LH_ColCat),BonusCat,INDEX(LH_Data,0,LH_ColPeriod),LH_OpenLabel)*UnitFactor))))</f>
        <v/>
      </c>
      <c r="U132" s="17" t="str">
        <f aca="false">IF(AH132=0,"",IF(NOT(LH_Ready),"",SUMIFS(INDEX(LH_Data,0,LH_ColAcc),INDEX(LH_Data,0,LH_ColFirst),$A132,INDEX(LH_Data,0,LH_ColSur),$B132,INDEX(LH_Data,0,LH_ColCat),BonusCat,INDEX(LH_Data,0,LH_ColStart),"&gt;="&amp;AI132)*UnitFactor))</f>
        <v/>
      </c>
      <c r="V132" s="17" t="str">
        <f aca="false">IF(AH132=0,"",IF(NOT(LH_Ready),"",SUMIFS(INDEX(LH_Data,0,LH_ColTaken),INDEX(LH_Data,0,LH_ColFirst),$A132,INDEX(LH_Data,0,LH_ColSur),$B132,INDEX(LH_Data,0,LH_ColCat),BonusCat,INDEX(LH_Data,0,LH_ColStart),"&gt;="&amp;AI132)*UnitFactor))</f>
        <v/>
      </c>
      <c r="W132" s="17" t="str">
        <f aca="false">IF(AH132=0,"",IF(NOT(LH_Ready),"",IF(BE132=0,0,INDEX(INDEX(LH_Data,0,LH_ColClose),BE132-1)*UnitFactor)))</f>
        <v/>
      </c>
      <c r="X132" s="17" t="str">
        <f aca="false">IF(AH132=0,"",(MAX(0,BA132-BN132)-MAX(0,BB132-BN132))*HoursPerDay)</f>
        <v/>
      </c>
      <c r="Y132" s="17" t="str">
        <f aca="false">IF(AH132=0,"",IF(NOT(LH_Ready),"",IF(BD132=0,N132,IF(PFYDate&lt;$F132,N132-N(T132)-N(U132),X132-N(U132)))))</f>
        <v/>
      </c>
      <c r="Z132" s="16" t="str">
        <f aca="false">IF(OR(AH132=0,Y132=""),"",IF(Y132&gt;0,"Yes","No"))</f>
        <v/>
      </c>
      <c r="AA132" s="16" t="str">
        <f aca="false">IF(AH132=0,IF(LEN($A132&amp;$B132)=0,"","FIX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month")&amp;IF(BD132=0,";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EH)",""),IF(AT132="None",R132,"Not yet - first day on "&amp;TEXT(S132,"dd/mm/yyyy")))))))))</f>
        <v/>
      </c>
      <c r="AB132" s="17" t="str">
        <f aca="false">IF(OR(AH132=0,T132=""),"",MAX(0,BB132-BN132)*HoursPerDay-T132)</f>
        <v/>
      </c>
      <c r="AC132" s="16" t="str">
        <f aca="false">IF(AH132=0,"",BD132)</f>
        <v/>
      </c>
      <c r="AD132" s="16" t="str">
        <f aca="false">IF(AH132=0,"",TRIM(IF(OR(ISTEXT($F132),ISTEXT($H132),ISTEXT($I132),ISTEXT($G132),ISTEXT($J132),ISTEXT($D132)),"A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J132&gt;=1,IF(AJ132&gt;=3,AP132,IF(AJ132=2,AO132,AN132))&lt;&gt;IF($C132="","",IF(OR(ISNUMBER(SEARCH("full",$C132)),UPPER(TRIM($C132))="FT",UPPER(TRIM($C132))="FTE"),"Full-Time",IF(OR(ISNUMBER(SEARCH("part",$C132)),UPPER(TRIM($C132))="PT",UPPER(TRIM($C132))="PTE"),"Part-Time",IF(OR(ISNUMBER(SEARCH("cas",$C132)),UPPER(TRIM($C132))="CAS"),"Casual","Unknown"))))),"EmploymentType does not match latest start date ("&amp;IF(AJ132&gt;=3,AP132,IF(AJ132=2,AO132,AN132))&amp;"). ","")&amp;IF(AND(AJ132&gt;=1,AK132&lt;&gt;$F132),"Earliest type date should equal StartDate. ","")&amp;IF(AND(AJ132&gt;=2,AK132=AL132),"Two types start on the same date. ","")&amp;IF(AND(OR(ISNUMBER(SEARCH("part",$C132)),UPPER(TRIM($C132))="PT",UPPER(TRIM($C132))="PTE"),$P132=""),"Part-time: enter PT Hrs/Week (blank = 24+). ","")))</f>
        <v/>
      </c>
      <c r="AE132" s="17" t="str">
        <f aca="false">IF(AH132=0,"",O132-MAX(0,BI132-BN132))</f>
        <v/>
      </c>
      <c r="AF132" s="14" t="str">
        <f aca="false">IF(OR(AH132=0,AE132="",N(AE132)=0,BJ132=""),"",EDATE(AI132,BJ132))</f>
        <v/>
      </c>
      <c r="AG132" s="12"/>
      <c r="AH132" s="16" t="n">
        <f aca="false">IF(OR(LEN($A132&amp;$B132)=0,$F132=""),0,1)</f>
        <v>0</v>
      </c>
      <c r="AI132" s="14" t="str">
        <f aca="false">IF(AH132=0,"",IF($J132&lt;&gt;"",$J132,IF(OR(CasualCounts="Yes",COUNT($G132:$I132)=0,COUNT($H132:$I132)=0),$F132,MIN($H132:$I132))))</f>
        <v/>
      </c>
      <c r="AJ132" s="16" t="str">
        <f aca="false">IF(AH132=0,"",COUNT($G132:$I132))</f>
        <v/>
      </c>
      <c r="AK132" s="14" t="str">
        <f aca="false">IF(AH132=0,"",IFERROR(SMALL($G132:$I132,1),""))</f>
        <v/>
      </c>
      <c r="AL132" s="14" t="str">
        <f aca="false">IF(AH132=0,"",IFERROR(SMALL($G132:$I132,2),""))</f>
        <v/>
      </c>
      <c r="AM132" s="14" t="str">
        <f aca="false">IF(AH132=0,"",IFERROR(SMALL($G132:$I132,3),""))</f>
        <v/>
      </c>
      <c r="AN132" s="16" t="str">
        <f aca="false">IF(AH132=0,"",IF(AK132="","",IF(AK132=$H132,"Part-Time",IF(AK132=$I132,"Full-Time","Casual"))))</f>
        <v/>
      </c>
      <c r="AO132" s="16" t="str">
        <f aca="false">IF(AH132=0,"",IF(AL132="","",IF(AL132=$H132,"Part-Time",IF(AL132=$I132,"Full-Time","Casual"))))</f>
        <v/>
      </c>
      <c r="AP132" s="16" t="str">
        <f aca="false">IF(AH132=0,"",IF(AM132="","",IF(AM132=$H132,"Part-Time",IF(AM132=$I132,"Full-Time","Casual"))))</f>
        <v/>
      </c>
      <c r="AQ132" s="16" t="str">
        <f aca="false">IF(AH132=0,"",IF(AJ132=0,IF(OR(ISNUMBER(SEARCH("full",$C132)),UPPER(TRIM($C132))="FT",UPPER(TRIM($C132))="FTE"),"FT",IF(AND(OR(ISNUMBER(SEARCH("part",$C132)),UPPER(TRIM($C132))="PT",UPPER(TRIM($C132))="PTE"),OR($P132="",N($P132)&gt;=PT_MinHours)),"PT","None")),IF(OR(ISNUMBER(SEARCH("full",AN132)),UPPER(TRIM(AN132))="FT",UPPER(TRIM(AN132))="FTE"),"FT",IF(AND(OR(ISNUMBER(SEARCH("part",AN132)),UPPER(TRIM(AN132))="PT",UPPER(TRIM(AN132))="PTE"),OR($P132="",N($P132)&gt;=PT_MinHours)),"PT","None"))))</f>
        <v/>
      </c>
      <c r="AR132" s="16" t="str">
        <f aca="false">IF(AH132=0,"",IF(AJ132&lt;2,"",IF(OR(ISNUMBER(SEARCH("full",AO132)),UPPER(TRIM(AO132))="FT",UPPER(TRIM(AO132))="FTE"),"FT",IF(AND(OR(ISNUMBER(SEARCH("part",AO132)),UPPER(TRIM(AO132))="PT",UPPER(TRIM(AO132))="PTE"),OR($P132="",N($P132)&gt;=PT_MinHours)),"PT","None"))))</f>
        <v/>
      </c>
      <c r="AS132" s="16" t="str">
        <f aca="false">IF(AH132=0,"",IF(AJ132&lt;3,"",IF(OR(ISNUMBER(SEARCH("full",AP132)),UPPER(TRIM(AP132))="FT",UPPER(TRIM(AP132))="FTE"),"FT",IF(AND(OR(ISNUMBER(SEARCH("part",AP132)),UPPER(TRIM(AP132))="PT",UPPER(TRIM(AP132))="PTE"),OR($P132="",N($P132)&gt;=PT_MinHours)),"PT","None"))))</f>
        <v/>
      </c>
      <c r="AT132" s="16" t="str">
        <f aca="false">IF(AH132=0,"",IF(AND(AJ132&gt;=3,AM132&lt;=AsOfDate),AS132,IF(AND(AJ132&gt;=2,AL132&lt;=AsOfDate),AR132,AQ132)))</f>
        <v/>
      </c>
      <c r="AU132" s="16" t="str">
        <f aca="false">IF(AH132=0,"",IF(AsOfDate&lt;AI132,-1,12*(YEAR(AsOfDate)-YEAR(AI132))+MONTH(AsOfDate)-MONTH(AI132)-IF(DAY(AsOfDate)&lt;MIN(DAY(AI132),DAY(EOMONTH(AsOfDate,0))),1,0)))</f>
        <v/>
      </c>
      <c r="AV132" s="16" t="str">
        <f aca="false">IF(AH132=0,"",IF(OR(AJ132&lt;2,AL132&gt;AsOfDate),AU132,IF((AL132-1)&lt;AI132,-1,12*(YEAR((AL132-1))-YEAR(AI132))+MONTH((AL132-1))-MONTH(AI132)-IF(DAY((AL132-1))&lt;MIN(DAY(AI132),DAY(EOMONTH((AL132-1),0))),1,0))))</f>
        <v/>
      </c>
      <c r="AW132" s="16" t="str">
        <f aca="false">IF(AH132=0,"",IF(OR(AJ132&lt;3,AM132&gt;AsOfDate),AU132,IF((AM132-1)&lt;AI132,-1,12*(YEAR((AM132-1))-YEAR(AI132))+MONTH((AM132-1))-MONTH(AI132)-IF(DAY((AM132-1))&lt;MIN(DAY(AI132),DAY(EOMONTH((AM132-1),0))),1,0))))</f>
        <v/>
      </c>
      <c r="AX132" s="16" t="str">
        <f aca="false">IF(AH132=0,"",IF(PFYDate&lt;AI132,-1,12*(YEAR(PFYDate)-YEAR(AI132))+MONTH(PFYDate)-MONTH(AI132)-IF(DAY(PFYDate)&lt;MIN(DAY(AI132),DAY(EOMONTH(PFYDate,0))),1,0)))</f>
        <v/>
      </c>
      <c r="AY132" s="16" t="str">
        <f aca="false">IF(AH132=0,"",IF(OR(AJ132&lt;2,AL132&gt;PFYDate),AX132,IF((AL132-1)&lt;AI132,-1,12*(YEAR((AL132-1))-YEAR(AI132))+MONTH((AL132-1))-MONTH(AI132)-IF(DAY((AL132-1))&lt;MIN(DAY(AI132),DAY(EOMONTH((AL132-1),0))),1,0))))</f>
        <v/>
      </c>
      <c r="AZ132" s="16" t="str">
        <f aca="false">IF(AH132=0,"",IF(OR(AJ132&lt;3,AM132&gt;PFYDate),AX132,IF((AM132-1)&lt;AI132,-1,12*(YEAR((AM132-1))-YEAR(AI132))+MONTH((AM132-1))-MONTH(AI132)-IF(DAY((AM132-1))&lt;MIN(DAY(AI132),DAY(EOMONTH((AM132-1),0))),1,0))))</f>
        <v/>
      </c>
      <c r="BA132" s="16" t="str">
        <f aca="false">IF(AH132=0,"",IF(AQ132="FT",IF(AV132&lt;FT_First,0,IF(AV132&lt;FT_Y5,1+INT((AV132-FT_First)/FT_Int1),FT_PreY5+FT_PerYear*INT((AV132-FT_Y5)/12)+FT_AnnivDays+INT(MOD(AV132-FT_Y5,12)/FT_Int2)-IF(EDATE(AI132,FT_Y5)&lt;PolicyDate,FT_AnnivDays-1,0))),IF(AQ132="PT",IF(AV132&lt;PT_First,0,1+INT((AV132-PT_First)/PT_Int)),0))+IF(AND(AJ132&gt;=2,AL132&lt;=AsOfDate),IF(AR132="FT",IF(AW132&lt;FT_First,0,IF(AW132&lt;FT_Y5,1+INT((AW132-FT_First)/FT_Int1),FT_PreY5+FT_PerYear*INT((AW132-FT_Y5)/12)+FT_AnnivDays+INT(MOD(AW132-FT_Y5,12)/FT_Int2)-IF(EDATE(AI132,FT_Y5)&lt;PolicyDate,FT_AnnivDays-1,0))),IF(AR132="PT",IF(AW132&lt;PT_First,0,1+INT((AW132-PT_First)/PT_Int)),0))-IF(AR132="FT",IF(AV132&lt;FT_First,0,IF(AV132&lt;FT_Y5,1+INT((AV132-FT_First)/FT_Int1),FT_PreY5+FT_PerYear*INT((AV132-FT_Y5)/12)+FT_AnnivDays+INT(MOD(AV132-FT_Y5,12)/FT_Int2)-IF(EDATE(AI132,FT_Y5)&lt;PolicyDate,FT_AnnivDays-1,0))),IF(AR132="PT",IF(AV132&lt;PT_First,0,1+INT((AV132-PT_First)/PT_Int)),0)),0)+IF(AND(AJ132&gt;=3,AM132&lt;=AsOfDate),IF(AS132="FT",IF(AU132&lt;FT_First,0,IF(AU132&lt;FT_Y5,1+INT((AU132-FT_First)/FT_Int1),FT_PreY5+FT_PerYear*INT((AU132-FT_Y5)/12)+FT_AnnivDays+INT(MOD(AU132-FT_Y5,12)/FT_Int2)-IF(EDATE(AI132,FT_Y5)&lt;PolicyDate,FT_AnnivDays-1,0))),IF(AS132="PT",IF(AU132&lt;PT_First,0,1+INT((AU132-PT_First)/PT_Int)),0))-IF(AS132="FT",IF(AW132&lt;FT_First,0,IF(AW132&lt;FT_Y5,1+INT((AW132-FT_First)/FT_Int1),FT_PreY5+FT_PerYear*INT((AW132-FT_Y5)/12)+FT_AnnivDays+INT(MOD(AW132-FT_Y5,12)/FT_Int2)-IF(EDATE(AI132,FT_Y5)&lt;PolicyDate,FT_AnnivDays-1,0))),IF(AS132="PT",IF(AW132&lt;PT_First,0,1+INT((AW132-PT_First)/PT_Int)),0)),0))</f>
        <v/>
      </c>
      <c r="BB132" s="16" t="str">
        <f aca="false">IF(AH132=0,"",IF(AQ132="FT",IF(AY132&lt;FT_First,0,IF(AY132&lt;FT_Y5,1+INT((AY132-FT_First)/FT_Int1),FT_PreY5+FT_PerYear*INT((AY132-FT_Y5)/12)+FT_AnnivDays+INT(MOD(AY132-FT_Y5,12)/FT_Int2)-IF(EDATE(AI132,FT_Y5)&lt;PolicyDate,FT_AnnivDays-1,0))),IF(AQ132="PT",IF(AY132&lt;PT_First,0,1+INT((AY132-PT_First)/PT_Int)),0))+IF(AND(AJ132&gt;=2,AL132&lt;=PFYDate),IF(AR132="FT",IF(AZ132&lt;FT_First,0,IF(AZ132&lt;FT_Y5,1+INT((AZ132-FT_First)/FT_Int1),FT_PreY5+FT_PerYear*INT((AZ132-FT_Y5)/12)+FT_AnnivDays+INT(MOD(AZ132-FT_Y5,12)/FT_Int2)-IF(EDATE(AI132,FT_Y5)&lt;PolicyDate,FT_AnnivDays-1,0))),IF(AR132="PT",IF(AZ132&lt;PT_First,0,1+INT((AZ132-PT_First)/PT_Int)),0))-IF(AR132="FT",IF(AY132&lt;FT_First,0,IF(AY132&lt;FT_Y5,1+INT((AY132-FT_First)/FT_Int1),FT_PreY5+FT_PerYear*INT((AY132-FT_Y5)/12)+FT_AnnivDays+INT(MOD(AY132-FT_Y5,12)/FT_Int2)-IF(EDATE(AI132,FT_Y5)&lt;PolicyDate,FT_AnnivDays-1,0))),IF(AR132="PT",IF(AY132&lt;PT_First,0,1+INT((AY132-PT_First)/PT_Int)),0)),0)+IF(AND(AJ132&gt;=3,AM132&lt;=PFYDate),IF(AS132="FT",IF(AX132&lt;FT_First,0,IF(AX132&lt;FT_Y5,1+INT((AX132-FT_First)/FT_Int1),FT_PreY5+FT_PerYear*INT((AX132-FT_Y5)/12)+FT_AnnivDays+INT(MOD(AX132-FT_Y5,12)/FT_Int2)-IF(EDATE(AI132,FT_Y5)&lt;PolicyDate,FT_AnnivDays-1,0))),IF(AS132="PT",IF(AX132&lt;PT_First,0,1+INT((AX132-PT_First)/PT_Int)),0))-IF(AS132="FT",IF(AZ132&lt;FT_First,0,IF(AZ132&lt;FT_Y5,1+INT((AZ132-FT_First)/FT_Int1),FT_PreY5+FT_PerYear*INT((AZ132-FT_Y5)/12)+FT_AnnivDays+INT(MOD(AZ132-FT_Y5,12)/FT_Int2)-IF(EDATE(AI132,FT_Y5)&lt;PolicyDate,FT_AnnivDays-1,0))),IF(AS132="PT",IF(AZ132&lt;PT_First,0,1+INT((AZ132-PT_First)/PT_Int)),0)),0))</f>
        <v/>
      </c>
      <c r="BC132" s="16" t="str">
        <f aca="false">IF(AH132=0,"",IF(AT132="FT",IF(AU132&lt;FT_First,FT_First,IF(AU132&lt;FT_Y5,MIN(FT_Y5,FT_First+FT_Int1*(INT((AU132-FT_First)/FT_Int1)+1)),FT_Y5+12*INT((AU132-FT_Y5)/12)+FT_Int2*(INT(MOD(AU132-FT_Y5,12)/FT_Int2)+1))),IF(AT132="PT",IF(AU132&lt;PT_First,PT_First,PT_First+PT_Int*(INT((AU132-PT_First)/PT_Int)+1)),"")))</f>
        <v/>
      </c>
      <c r="BD132" s="16" t="str">
        <f aca="false">IF(AH132=0,"",IF(NOT(LH_Ready),0,COUNTIFS(INDEX(LH_Data,0,LH_ColFirst),$A132,INDEX(LH_Data,0,LH_ColSur),$B132,INDEX(LH_Data,0,LH_ColCat),BonusCat)))</f>
        <v/>
      </c>
      <c r="BE132" s="16" t="str">
        <f aca="false">IF(AH132=0,"",IF(OR(NOT(LH_Ready),BD132=0),0,SUMPRODUCT(MAX((INDEX(LH_Data,0,LH_ColFirst)=$A132)*(INDEX(LH_Data,0,LH_ColSur)=$B132)*(INDEX(LH_Data,0,LH_ColCat)=BonusCat)*ROW(LH_Data)))))</f>
        <v/>
      </c>
      <c r="BF132" s="16" t="str">
        <f aca="false">IF(AH132=0,"",IF(EOMONTH(AsOfDate,-1)&lt;AI132,-1,12*(YEAR(EOMONTH(AsOfDate,-1))-YEAR(AI132))+MONTH(EOMONTH(AsOfDate,-1))-MONTH(AI132)-IF(DAY(EOMONTH(AsOfDate,-1))&lt;MIN(DAY(AI132),DAY(EOMONTH(EOMONTH(AsOfDate,-1),0))),1,0)))</f>
        <v/>
      </c>
      <c r="BG132" s="16" t="str">
        <f aca="false">IF(AH132=0,"",IF(OR(AJ132&lt;2,AL132&gt;EOMONTH(AsOfDate,-1)),BF132,IF((AL132-1)&lt;AI132,-1,12*(YEAR((AL132-1))-YEAR(AI132))+MONTH((AL132-1))-MONTH(AI132)-IF(DAY((AL132-1))&lt;MIN(DAY(AI132),DAY(EOMONTH((AL132-1),0))),1,0))))</f>
        <v/>
      </c>
      <c r="BH132" s="16" t="str">
        <f aca="false">IF(AH132=0,"",IF(OR(AJ132&lt;3,AM132&gt;EOMONTH(AsOfDate,-1)),BF132,IF((AM132-1)&lt;AI132,-1,12*(YEAR((AM132-1))-YEAR(AI132))+MONTH((AM132-1))-MONTH(AI132)-IF(DAY((AM132-1))&lt;MIN(DAY(AI132),DAY(EOMONTH((AM132-1),0))),1,0))))</f>
        <v/>
      </c>
      <c r="BI132" s="16" t="str">
        <f aca="false">IF(AH132=0,"",IF(AQ132="FT",IF(BG132&lt;FT_First,0,IF(BG132&lt;FT_Y5,1+INT((BG132-FT_First)/FT_Int1),FT_PreY5+FT_PerYear*INT((BG132-FT_Y5)/12)+FT_AnnivDays+INT(MOD(BG132-FT_Y5,12)/FT_Int2)-IF(EDATE(AI132,FT_Y5)&lt;PolicyDate,FT_AnnivDays-1,0))),IF(AQ132="PT",IF(BG132&lt;PT_First,0,1+INT((BG132-PT_First)/PT_Int)),0))+IF(AND(AJ132&gt;=2,AL132&lt;=EOMONTH(AsOfDate,-1)),IF(AR132="FT",IF(BH132&lt;FT_First,0,IF(BH132&lt;FT_Y5,1+INT((BH132-FT_First)/FT_Int1),FT_PreY5+FT_PerYear*INT((BH132-FT_Y5)/12)+FT_AnnivDays+INT(MOD(BH132-FT_Y5,12)/FT_Int2)-IF(EDATE(AI132,FT_Y5)&lt;PolicyDate,FT_AnnivDays-1,0))),IF(AR132="PT",IF(BH132&lt;PT_First,0,1+INT((BH132-PT_First)/PT_Int)),0))-IF(AR132="FT",IF(BG132&lt;FT_First,0,IF(BG132&lt;FT_Y5,1+INT((BG132-FT_First)/FT_Int1),FT_PreY5+FT_PerYear*INT((BG132-FT_Y5)/12)+FT_AnnivDays+INT(MOD(BG132-FT_Y5,12)/FT_Int2)-IF(EDATE(AI132,FT_Y5)&lt;PolicyDate,FT_AnnivDays-1,0))),IF(AR132="PT",IF(BG132&lt;PT_First,0,1+INT((BG132-PT_First)/PT_Int)),0)),0)+IF(AND(AJ132&gt;=3,AM132&lt;=EOMONTH(AsOfDate,-1)),IF(AS132="FT",IF(BF132&lt;FT_First,0,IF(BF132&lt;FT_Y5,1+INT((BF132-FT_First)/FT_Int1),FT_PreY5+FT_PerYear*INT((BF132-FT_Y5)/12)+FT_AnnivDays+INT(MOD(BF132-FT_Y5,12)/FT_Int2)-IF(EDATE(AI132,FT_Y5)&lt;PolicyDate,FT_AnnivDays-1,0))),IF(AS132="PT",IF(BF132&lt;PT_First,0,1+INT((BF132-PT_First)/PT_Int)),0))-IF(AS132="FT",IF(BH132&lt;FT_First,0,IF(BH132&lt;FT_Y5,1+INT((BH132-FT_First)/FT_Int1),FT_PreY5+FT_PerYear*INT((BH132-FT_Y5)/12)+FT_AnnivDays+INT(MOD(BH132-FT_Y5,12)/FT_Int2)-IF(EDATE(AI132,FT_Y5)&lt;PolicyDate,FT_AnnivDays-1,0))),IF(AS132="PT",IF(BH132&lt;PT_First,0,1+INT((BH132-PT_First)/PT_Int)),0)),0))</f>
        <v/>
      </c>
      <c r="BJ132" s="16" t="str">
        <f aca="false">IF(AH132=0,"",IF(AT132="FT",IF(AU132&lt;FT_First,"",IF(AU132&lt;FT_Y5,FT_First+FT_Int1*INT((AU132-FT_First)/FT_Int1),FT_Y5+FT_Int2*INT((AU132-FT_Y5)/FT_Int2))),IF(AT132="PT",IF(AU132&lt;PT_First,"",PT_First+PT_Int*INT((AU132-PT_First)/PT_Int)),"")))</f>
        <v/>
      </c>
      <c r="BK132" s="16" t="str">
        <f aca="false">IF(AH132=0,"",IF((SchemeStart-1)&lt;AI132,-1,12*(YEAR((SchemeStart-1))-YEAR(AI132))+MONTH((SchemeStart-1))-MONTH(AI132)-IF(DAY((SchemeStart-1))&lt;MIN(DAY(AI132),DAY(EOMONTH((SchemeStart-1),0))),1,0)))</f>
        <v/>
      </c>
      <c r="BL132" s="16" t="str">
        <f aca="false">IF(AH132=0,"",IF(OR(AJ132&lt;2,AL132&gt;(SchemeStart-1)),BK132,IF((AL132-1)&lt;AI132,-1,12*(YEAR((AL132-1))-YEAR(AI132))+MONTH((AL132-1))-MONTH(AI132)-IF(DAY((AL132-1))&lt;MIN(DAY(AI132),DAY(EOMONTH((AL132-1),0))),1,0))))</f>
        <v/>
      </c>
      <c r="BM132" s="16" t="str">
        <f aca="false">IF(AH132=0,"",IF(OR(AJ132&lt;3,AM132&gt;(SchemeStart-1)),BK132,IF((AM132-1)&lt;AI132,-1,12*(YEAR((AM132-1))-YEAR(AI132))+MONTH((AM132-1))-MONTH(AI132)-IF(DAY((AM132-1))&lt;MIN(DAY(AI132),DAY(EOMONTH((AM132-1),0))),1,0))))</f>
        <v/>
      </c>
      <c r="BN132" s="16" t="str">
        <f aca="false">IF(AH132=0,"",IF(AQ132="FT",IF(BL132&lt;FT_First,0,IF(BL132&lt;FT_Y5,1+INT((BL132-FT_First)/FT_Int1),FT_PreY5+FT_PerYear*INT((BL132-FT_Y5)/12)+FT_AnnivDays+INT(MOD(BL132-FT_Y5,12)/FT_Int2)-IF(EDATE(AI132,FT_Y5)&lt;PolicyDate,FT_AnnivDays-1,0))),IF(AQ132="PT",IF(BL132&lt;PT_First,0,1+INT((BL132-PT_First)/PT_Int)),0))+IF(AND(AJ132&gt;=2,AL132&lt;=(SchemeStart-1)),IF(AR132="FT",IF(BM132&lt;FT_First,0,IF(BM132&lt;FT_Y5,1+INT((BM132-FT_First)/FT_Int1),FT_PreY5+FT_PerYear*INT((BM132-FT_Y5)/12)+FT_AnnivDays+INT(MOD(BM132-FT_Y5,12)/FT_Int2)-IF(EDATE(AI132,FT_Y5)&lt;PolicyDate,FT_AnnivDays-1,0))),IF(AR132="PT",IF(BM132&lt;PT_First,0,1+INT((BM132-PT_First)/PT_Int)),0))-IF(AR132="FT",IF(BL132&lt;FT_First,0,IF(BL132&lt;FT_Y5,1+INT((BL132-FT_First)/FT_Int1),FT_PreY5+FT_PerYear*INT((BL132-FT_Y5)/12)+FT_AnnivDays+INT(MOD(BL132-FT_Y5,12)/FT_Int2)-IF(EDATE(AI132,FT_Y5)&lt;PolicyDate,FT_AnnivDays-1,0))),IF(AR132="PT",IF(BL132&lt;PT_First,0,1+INT((BL132-PT_First)/PT_Int)),0)),0)+IF(AND(AJ132&gt;=3,AM132&lt;=(SchemeStart-1)),IF(AS132="FT",IF(BK132&lt;FT_First,0,IF(BK132&lt;FT_Y5,1+INT((BK132-FT_First)/FT_Int1),FT_PreY5+FT_PerYear*INT((BK132-FT_Y5)/12)+FT_AnnivDays+INT(MOD(BK132-FT_Y5,12)/FT_Int2)-IF(EDATE(AI132,FT_Y5)&lt;PolicyDate,FT_AnnivDays-1,0))),IF(AS132="PT",IF(BK132&lt;PT_First,0,1+INT((BK132-PT_First)/PT_Int)),0))-IF(AS132="FT",IF(BM132&lt;FT_First,0,IF(BM132&lt;FT_Y5,1+INT((BM132-FT_First)/FT_Int1),FT_PreY5+FT_PerYear*INT((BM132-FT_Y5)/12)+FT_AnnivDays+INT(MOD(BM132-FT_Y5,12)/FT_Int2)-IF(EDATE(AI132,FT_Y5)&lt;PolicyDate,FT_AnnivDays-1,0))),IF(AS132="PT",IF(BM132&lt;PT_First,0,1+INT((BM132-PT_First)/PT_Int)),0)),0))</f>
        <v/>
      </c>
      <c r="BO132" s="0" t="str">
        <f aca="false">IF(LEN($A132&amp;$B132)=0,"",$A132&amp;" "&amp;$B132)</f>
        <v/>
      </c>
    </row>
    <row r="133" customFormat="false" ht="15" hidden="false" customHeight="false" outlineLevel="0" collapsed="false">
      <c r="A133" s="12"/>
      <c r="B133" s="12"/>
      <c r="C133" s="12"/>
      <c r="D133" s="13"/>
      <c r="E133" s="14" t="str">
        <f aca="false">IF(OR(AH133=0,$D133=""),"",DATE(YEAR(AsOfDate)+IF(DATE(YEAR(AsOfDate),MONTH($D133),DAY($D133))&lt;=AsOfDate,1,0),MONTH($D133),DAY($D133)))</f>
        <v/>
      </c>
      <c r="F133" s="13"/>
      <c r="G133" s="13"/>
      <c r="H133" s="13"/>
      <c r="I133" s="13"/>
      <c r="J133" s="13"/>
      <c r="K133" s="14" t="str">
        <f aca="false">IF(AH133=0,"",DATE(YEAR(AsOfDate)+IF(DATE(YEAR(AsOfDate),MONTH(AI133),DAY(AI133))&lt;=AsOfDate,1,0),MONTH(AI133),DAY(AI133)))</f>
        <v/>
      </c>
      <c r="L133" s="15" t="str">
        <f aca="false">IF(AH133=0,"",ROUND((AsOfDate-AI133)/365.25,1))</f>
        <v/>
      </c>
      <c r="M133" s="16" t="str">
        <f aca="false">IF(AH133=0,"",IF(AsOfDate&lt;AI133,"-",DATEDIF(AI133,AsOfDate,"y")&amp;"y "&amp;DATEDIF(AI133,AsOfDate,"ym")&amp;"m "&amp;DATEDIF(AI133,AsOfDate,"md")&amp;"d"))</f>
        <v/>
      </c>
      <c r="N133" s="17" t="str">
        <f aca="false">IF(AH133=0,"",O133*HoursPerDay)</f>
        <v/>
      </c>
      <c r="O133" s="17" t="str">
        <f aca="false">IF(AH133=0,"",MAX(0,BA133-BN133))</f>
        <v/>
      </c>
      <c r="P133" s="18"/>
      <c r="Q133" s="16" t="str">
        <f aca="false">IF(AH133=0,"",IF(AJ133&lt;2,"",AN133&amp;" to "&amp;AO133&amp;" on "&amp;TEXT(AL133,"dd/mm/yyyy")&amp;IF(AL133&gt;AsOfDate," (future)",IF(AQ133=AR133,"",IF(AR133="None"," - STOPPED accruing",IF(AQ133="None"," - commencement for Bonus Leave"," - pathway changed"))))&amp;IF(AJ133&lt;3,"","; "&amp;AO133&amp;" to "&amp;AP133&amp;" on "&amp;TEXT(AM133,"dd/mm/yyyy")&amp;IF(AM133&gt;AsOfDate," (future)",IF(AR133=AS133,"",IF(AS133="None"," - STOPPED accruing",IF(AR133="None"," - commencement for Bonus Leave"," - pathway changed")))))))</f>
        <v/>
      </c>
      <c r="R133" s="16" t="str">
        <f aca="false">IF(AH133=0,"",IF(AT133="None",IF(O133&gt;0,"No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IF(AH133=0,"",IF(AT133="None","",EDATE(AI133,BC133)))</f>
        <v/>
      </c>
      <c r="T133" s="17" t="str">
        <f aca="false">IF(AH133=0,"",IF(NOT(LH_Ready),"",IF(AI133&gt;PFYDate,0,IF(LH_ColPeriod=0,W133-U133+V133,SUMIFS(INDEX(LH_Data,0,LH_ColAcc),INDEX(LH_Data,0,LH_ColFirst),$A133,INDEX(LH_Data,0,LH_ColSur),$B133,INDEX(LH_Data,0,LH_ColCat),BonusCat,INDEX(LH_Data,0,LH_ColPeriod),LH_OpenLabel)*UnitFactor))))</f>
        <v/>
      </c>
      <c r="U133" s="17" t="str">
        <f aca="false">IF(AH133=0,"",IF(NOT(LH_Ready),"",SUMIFS(INDEX(LH_Data,0,LH_ColAcc),INDEX(LH_Data,0,LH_ColFirst),$A133,INDEX(LH_Data,0,LH_ColSur),$B133,INDEX(LH_Data,0,LH_ColCat),BonusCat,INDEX(LH_Data,0,LH_ColStart),"&gt;="&amp;AI133)*UnitFactor))</f>
        <v/>
      </c>
      <c r="V133" s="17" t="str">
        <f aca="false">IF(AH133=0,"",IF(NOT(LH_Ready),"",SUMIFS(INDEX(LH_Data,0,LH_ColTaken),INDEX(LH_Data,0,LH_ColFirst),$A133,INDEX(LH_Data,0,LH_ColSur),$B133,INDEX(LH_Data,0,LH_ColCat),BonusCat,INDEX(LH_Data,0,LH_ColStart),"&gt;="&amp;AI133)*UnitFactor))</f>
        <v/>
      </c>
      <c r="W133" s="17" t="str">
        <f aca="false">IF(AH133=0,"",IF(NOT(LH_Ready),"",IF(BE133=0,0,INDEX(INDEX(LH_Data,0,LH_ColClose),BE133-1)*UnitFactor)))</f>
        <v/>
      </c>
      <c r="X133" s="17" t="str">
        <f aca="false">IF(AH133=0,"",(MAX(0,BA133-BN133)-MAX(0,BB133-BN133))*HoursPerDay)</f>
        <v/>
      </c>
      <c r="Y133" s="17" t="str">
        <f aca="false">IF(AH133=0,"",IF(NOT(LH_Ready),"",IF(BD133=0,N133,IF(PFYDate&lt;$F133,N133-N(T133)-N(U133),X133-N(U133)))))</f>
        <v/>
      </c>
      <c r="Z133" s="16" t="str">
        <f aca="false">IF(OR(AH133=0,Y133=""),"",IF(Y133&gt;0,"Yes","No"))</f>
        <v/>
      </c>
      <c r="AA133" s="16" t="str">
        <f aca="false">IF(AH133=0,IF(LEN($A133&amp;$B133)=0,"","FIX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month")&amp;IF(BD133=0,";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EH)",""),IF(AT133="None",R133,"Not yet - first day on "&amp;TEXT(S133,"dd/mm/yyyy")))))))))</f>
        <v/>
      </c>
      <c r="AB133" s="17" t="str">
        <f aca="false">IF(OR(AH133=0,T133=""),"",MAX(0,BB133-BN133)*HoursPerDay-T133)</f>
        <v/>
      </c>
      <c r="AC133" s="16" t="str">
        <f aca="false">IF(AH133=0,"",BD133)</f>
        <v/>
      </c>
      <c r="AD133" s="16" t="str">
        <f aca="false">IF(AH133=0,"",TRIM(IF(OR(ISTEXT($F133),ISTEXT($H133),ISTEXT($I133),ISTEXT($G133),ISTEXT($J133),ISTEXT($D133)),"A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J133&gt;=1,IF(AJ133&gt;=3,AP133,IF(AJ133=2,AO133,AN133))&lt;&gt;IF($C133="","",IF(OR(ISNUMBER(SEARCH("full",$C133)),UPPER(TRIM($C133))="FT",UPPER(TRIM($C133))="FTE"),"Full-Time",IF(OR(ISNUMBER(SEARCH("part",$C133)),UPPER(TRIM($C133))="PT",UPPER(TRIM($C133))="PTE"),"Part-Time",IF(OR(ISNUMBER(SEARCH("cas",$C133)),UPPER(TRIM($C133))="CAS"),"Casual","Unknown"))))),"EmploymentType does not match latest start date ("&amp;IF(AJ133&gt;=3,AP133,IF(AJ133=2,AO133,AN133))&amp;"). ","")&amp;IF(AND(AJ133&gt;=1,AK133&lt;&gt;$F133),"Earliest type date should equal StartDate. ","")&amp;IF(AND(AJ133&gt;=2,AK133=AL133),"Two types start on the same date. ","")&amp;IF(AND(OR(ISNUMBER(SEARCH("part",$C133)),UPPER(TRIM($C133))="PT",UPPER(TRIM($C133))="PTE"),$P133=""),"Part-time: enter PT Hrs/Week (blank = 24+). ","")))</f>
        <v/>
      </c>
      <c r="AE133" s="17" t="str">
        <f aca="false">IF(AH133=0,"",O133-MAX(0,BI133-BN133))</f>
        <v/>
      </c>
      <c r="AF133" s="14" t="str">
        <f aca="false">IF(OR(AH133=0,AE133="",N(AE133)=0,BJ133=""),"",EDATE(AI133,BJ133))</f>
        <v/>
      </c>
      <c r="AG133" s="12"/>
      <c r="AH133" s="16" t="n">
        <f aca="false">IF(OR(LEN($A133&amp;$B133)=0,$F133=""),0,1)</f>
        <v>0</v>
      </c>
      <c r="AI133" s="14" t="str">
        <f aca="false">IF(AH133=0,"",IF($J133&lt;&gt;"",$J133,IF(OR(CasualCounts="Yes",COUNT($G133:$I133)=0,COUNT($H133:$I133)=0),$F133,MIN($H133:$I133))))</f>
        <v/>
      </c>
      <c r="AJ133" s="16" t="str">
        <f aca="false">IF(AH133=0,"",COUNT($G133:$I133))</f>
        <v/>
      </c>
      <c r="AK133" s="14" t="str">
        <f aca="false">IF(AH133=0,"",IFERROR(SMALL($G133:$I133,1),""))</f>
        <v/>
      </c>
      <c r="AL133" s="14" t="str">
        <f aca="false">IF(AH133=0,"",IFERROR(SMALL($G133:$I133,2),""))</f>
        <v/>
      </c>
      <c r="AM133" s="14" t="str">
        <f aca="false">IF(AH133=0,"",IFERROR(SMALL($G133:$I133,3),""))</f>
        <v/>
      </c>
      <c r="AN133" s="16" t="str">
        <f aca="false">IF(AH133=0,"",IF(AK133="","",IF(AK133=$H133,"Part-Time",IF(AK133=$I133,"Full-Time","Casual"))))</f>
        <v/>
      </c>
      <c r="AO133" s="16" t="str">
        <f aca="false">IF(AH133=0,"",IF(AL133="","",IF(AL133=$H133,"Part-Time",IF(AL133=$I133,"Full-Time","Casual"))))</f>
        <v/>
      </c>
      <c r="AP133" s="16" t="str">
        <f aca="false">IF(AH133=0,"",IF(AM133="","",IF(AM133=$H133,"Part-Time",IF(AM133=$I133,"Full-Time","Casual"))))</f>
        <v/>
      </c>
      <c r="AQ133" s="16" t="str">
        <f aca="false">IF(AH133=0,"",IF(AJ133=0,IF(OR(ISNUMBER(SEARCH("full",$C133)),UPPER(TRIM($C133))="FT",UPPER(TRIM($C133))="FTE"),"FT",IF(AND(OR(ISNUMBER(SEARCH("part",$C133)),UPPER(TRIM($C133))="PT",UPPER(TRIM($C133))="PTE"),OR($P133="",N($P133)&gt;=PT_MinHours)),"PT","None")),IF(OR(ISNUMBER(SEARCH("full",AN133)),UPPER(TRIM(AN133))="FT",UPPER(TRIM(AN133))="FTE"),"FT",IF(AND(OR(ISNUMBER(SEARCH("part",AN133)),UPPER(TRIM(AN133))="PT",UPPER(TRIM(AN133))="PTE"),OR($P133="",N($P133)&gt;=PT_MinHours)),"PT","None"))))</f>
        <v/>
      </c>
      <c r="AR133" s="16" t="str">
        <f aca="false">IF(AH133=0,"",IF(AJ133&lt;2,"",IF(OR(ISNUMBER(SEARCH("full",AO133)),UPPER(TRIM(AO133))="FT",UPPER(TRIM(AO133))="FTE"),"FT",IF(AND(OR(ISNUMBER(SEARCH("part",AO133)),UPPER(TRIM(AO133))="PT",UPPER(TRIM(AO133))="PTE"),OR($P133="",N($P133)&gt;=PT_MinHours)),"PT","None"))))</f>
        <v/>
      </c>
      <c r="AS133" s="16" t="str">
        <f aca="false">IF(AH133=0,"",IF(AJ133&lt;3,"",IF(OR(ISNUMBER(SEARCH("full",AP133)),UPPER(TRIM(AP133))="FT",UPPER(TRIM(AP133))="FTE"),"FT",IF(AND(OR(ISNUMBER(SEARCH("part",AP133)),UPPER(TRIM(AP133))="PT",UPPER(TRIM(AP133))="PTE"),OR($P133="",N($P133)&gt;=PT_MinHours)),"PT","None"))))</f>
        <v/>
      </c>
      <c r="AT133" s="16" t="str">
        <f aca="false">IF(AH133=0,"",IF(AND(AJ133&gt;=3,AM133&lt;=AsOfDate),AS133,IF(AND(AJ133&gt;=2,AL133&lt;=AsOfDate),AR133,AQ133)))</f>
        <v/>
      </c>
      <c r="AU133" s="16" t="str">
        <f aca="false">IF(AH133=0,"",IF(AsOfDate&lt;AI133,-1,12*(YEAR(AsOfDate)-YEAR(AI133))+MONTH(AsOfDate)-MONTH(AI133)-IF(DAY(AsOfDate)&lt;MIN(DAY(AI133),DAY(EOMONTH(AsOfDate,0))),1,0)))</f>
        <v/>
      </c>
      <c r="AV133" s="16" t="str">
        <f aca="false">IF(AH133=0,"",IF(OR(AJ133&lt;2,AL133&gt;AsOfDate),AU133,IF((AL133-1)&lt;AI133,-1,12*(YEAR((AL133-1))-YEAR(AI133))+MONTH((AL133-1))-MONTH(AI133)-IF(DAY((AL133-1))&lt;MIN(DAY(AI133),DAY(EOMONTH((AL133-1),0))),1,0))))</f>
        <v/>
      </c>
      <c r="AW133" s="16" t="str">
        <f aca="false">IF(AH133=0,"",IF(OR(AJ133&lt;3,AM133&gt;AsOfDate),AU133,IF((AM133-1)&lt;AI133,-1,12*(YEAR((AM133-1))-YEAR(AI133))+MONTH((AM133-1))-MONTH(AI133)-IF(DAY((AM133-1))&lt;MIN(DAY(AI133),DAY(EOMONTH((AM133-1),0))),1,0))))</f>
        <v/>
      </c>
      <c r="AX133" s="16" t="str">
        <f aca="false">IF(AH133=0,"",IF(PFYDate&lt;AI133,-1,12*(YEAR(PFYDate)-YEAR(AI133))+MONTH(PFYDate)-MONTH(AI133)-IF(DAY(PFYDate)&lt;MIN(DAY(AI133),DAY(EOMONTH(PFYDate,0))),1,0)))</f>
        <v/>
      </c>
      <c r="AY133" s="16" t="str">
        <f aca="false">IF(AH133=0,"",IF(OR(AJ133&lt;2,AL133&gt;PFYDate),AX133,IF((AL133-1)&lt;AI133,-1,12*(YEAR((AL133-1))-YEAR(AI133))+MONTH((AL133-1))-MONTH(AI133)-IF(DAY((AL133-1))&lt;MIN(DAY(AI133),DAY(EOMONTH((AL133-1),0))),1,0))))</f>
        <v/>
      </c>
      <c r="AZ133" s="16" t="str">
        <f aca="false">IF(AH133=0,"",IF(OR(AJ133&lt;3,AM133&gt;PFYDate),AX133,IF((AM133-1)&lt;AI133,-1,12*(YEAR((AM133-1))-YEAR(AI133))+MONTH((AM133-1))-MONTH(AI133)-IF(DAY((AM133-1))&lt;MIN(DAY(AI133),DAY(EOMONTH((AM133-1),0))),1,0))))</f>
        <v/>
      </c>
      <c r="BA133" s="16" t="str">
        <f aca="false">IF(AH133=0,"",IF(AQ133="FT",IF(AV133&lt;FT_First,0,IF(AV133&lt;FT_Y5,1+INT((AV133-FT_First)/FT_Int1),FT_PreY5+FT_PerYear*INT((AV133-FT_Y5)/12)+FT_AnnivDays+INT(MOD(AV133-FT_Y5,12)/FT_Int2)-IF(EDATE(AI133,FT_Y5)&lt;PolicyDate,FT_AnnivDays-1,0))),IF(AQ133="PT",IF(AV133&lt;PT_First,0,1+INT((AV133-PT_First)/PT_Int)),0))+IF(AND(AJ133&gt;=2,AL133&lt;=AsOfDate),IF(AR133="FT",IF(AW133&lt;FT_First,0,IF(AW133&lt;FT_Y5,1+INT((AW133-FT_First)/FT_Int1),FT_PreY5+FT_PerYear*INT((AW133-FT_Y5)/12)+FT_AnnivDays+INT(MOD(AW133-FT_Y5,12)/FT_Int2)-IF(EDATE(AI133,FT_Y5)&lt;PolicyDate,FT_AnnivDays-1,0))),IF(AR133="PT",IF(AW133&lt;PT_First,0,1+INT((AW133-PT_First)/PT_Int)),0))-IF(AR133="FT",IF(AV133&lt;FT_First,0,IF(AV133&lt;FT_Y5,1+INT((AV133-FT_First)/FT_Int1),FT_PreY5+FT_PerYear*INT((AV133-FT_Y5)/12)+FT_AnnivDays+INT(MOD(AV133-FT_Y5,12)/FT_Int2)-IF(EDATE(AI133,FT_Y5)&lt;PolicyDate,FT_AnnivDays-1,0))),IF(AR133="PT",IF(AV133&lt;PT_First,0,1+INT((AV133-PT_First)/PT_Int)),0)),0)+IF(AND(AJ133&gt;=3,AM133&lt;=AsOfDate),IF(AS133="FT",IF(AU133&lt;FT_First,0,IF(AU133&lt;FT_Y5,1+INT((AU133-FT_First)/FT_Int1),FT_PreY5+FT_PerYear*INT((AU133-FT_Y5)/12)+FT_AnnivDays+INT(MOD(AU133-FT_Y5,12)/FT_Int2)-IF(EDATE(AI133,FT_Y5)&lt;PolicyDate,FT_AnnivDays-1,0))),IF(AS133="PT",IF(AU133&lt;PT_First,0,1+INT((AU133-PT_First)/PT_Int)),0))-IF(AS133="FT",IF(AW133&lt;FT_First,0,IF(AW133&lt;FT_Y5,1+INT((AW133-FT_First)/FT_Int1),FT_PreY5+FT_PerYear*INT((AW133-FT_Y5)/12)+FT_AnnivDays+INT(MOD(AW133-FT_Y5,12)/FT_Int2)-IF(EDATE(AI133,FT_Y5)&lt;PolicyDate,FT_AnnivDays-1,0))),IF(AS133="PT",IF(AW133&lt;PT_First,0,1+INT((AW133-PT_First)/PT_Int)),0)),0))</f>
        <v/>
      </c>
      <c r="BB133" s="16" t="str">
        <f aca="false">IF(AH133=0,"",IF(AQ133="FT",IF(AY133&lt;FT_First,0,IF(AY133&lt;FT_Y5,1+INT((AY133-FT_First)/FT_Int1),FT_PreY5+FT_PerYear*INT((AY133-FT_Y5)/12)+FT_AnnivDays+INT(MOD(AY133-FT_Y5,12)/FT_Int2)-IF(EDATE(AI133,FT_Y5)&lt;PolicyDate,FT_AnnivDays-1,0))),IF(AQ133="PT",IF(AY133&lt;PT_First,0,1+INT((AY133-PT_First)/PT_Int)),0))+IF(AND(AJ133&gt;=2,AL133&lt;=PFYDate),IF(AR133="FT",IF(AZ133&lt;FT_First,0,IF(AZ133&lt;FT_Y5,1+INT((AZ133-FT_First)/FT_Int1),FT_PreY5+FT_PerYear*INT((AZ133-FT_Y5)/12)+FT_AnnivDays+INT(MOD(AZ133-FT_Y5,12)/FT_Int2)-IF(EDATE(AI133,FT_Y5)&lt;PolicyDate,FT_AnnivDays-1,0))),IF(AR133="PT",IF(AZ133&lt;PT_First,0,1+INT((AZ133-PT_First)/PT_Int)),0))-IF(AR133="FT",IF(AY133&lt;FT_First,0,IF(AY133&lt;FT_Y5,1+INT((AY133-FT_First)/FT_Int1),FT_PreY5+FT_PerYear*INT((AY133-FT_Y5)/12)+FT_AnnivDays+INT(MOD(AY133-FT_Y5,12)/FT_Int2)-IF(EDATE(AI133,FT_Y5)&lt;PolicyDate,FT_AnnivDays-1,0))),IF(AR133="PT",IF(AY133&lt;PT_First,0,1+INT((AY133-PT_First)/PT_Int)),0)),0)+IF(AND(AJ133&gt;=3,AM133&lt;=PFYDate),IF(AS133="FT",IF(AX133&lt;FT_First,0,IF(AX133&lt;FT_Y5,1+INT((AX133-FT_First)/FT_Int1),FT_PreY5+FT_PerYear*INT((AX133-FT_Y5)/12)+FT_AnnivDays+INT(MOD(AX133-FT_Y5,12)/FT_Int2)-IF(EDATE(AI133,FT_Y5)&lt;PolicyDate,FT_AnnivDays-1,0))),IF(AS133="PT",IF(AX133&lt;PT_First,0,1+INT((AX133-PT_First)/PT_Int)),0))-IF(AS133="FT",IF(AZ133&lt;FT_First,0,IF(AZ133&lt;FT_Y5,1+INT((AZ133-FT_First)/FT_Int1),FT_PreY5+FT_PerYear*INT((AZ133-FT_Y5)/12)+FT_AnnivDays+INT(MOD(AZ133-FT_Y5,12)/FT_Int2)-IF(EDATE(AI133,FT_Y5)&lt;PolicyDate,FT_AnnivDays-1,0))),IF(AS133="PT",IF(AZ133&lt;PT_First,0,1+INT((AZ133-PT_First)/PT_Int)),0)),0))</f>
        <v/>
      </c>
      <c r="BC133" s="16" t="str">
        <f aca="false">IF(AH133=0,"",IF(AT133="FT",IF(AU133&lt;FT_First,FT_First,IF(AU133&lt;FT_Y5,MIN(FT_Y5,FT_First+FT_Int1*(INT((AU133-FT_First)/FT_Int1)+1)),FT_Y5+12*INT((AU133-FT_Y5)/12)+FT_Int2*(INT(MOD(AU133-FT_Y5,12)/FT_Int2)+1))),IF(AT133="PT",IF(AU133&lt;PT_First,PT_First,PT_First+PT_Int*(INT((AU133-PT_First)/PT_Int)+1)),"")))</f>
        <v/>
      </c>
      <c r="BD133" s="16" t="str">
        <f aca="false">IF(AH133=0,"",IF(NOT(LH_Ready),0,COUNTIFS(INDEX(LH_Data,0,LH_ColFirst),$A133,INDEX(LH_Data,0,LH_ColSur),$B133,INDEX(LH_Data,0,LH_ColCat),BonusCat)))</f>
        <v/>
      </c>
      <c r="BE133" s="16" t="str">
        <f aca="false">IF(AH133=0,"",IF(OR(NOT(LH_Ready),BD133=0),0,SUMPRODUCT(MAX((INDEX(LH_Data,0,LH_ColFirst)=$A133)*(INDEX(LH_Data,0,LH_ColSur)=$B133)*(INDEX(LH_Data,0,LH_ColCat)=BonusCat)*ROW(LH_Data)))))</f>
        <v/>
      </c>
      <c r="BF133" s="16" t="str">
        <f aca="false">IF(AH133=0,"",IF(EOMONTH(AsOfDate,-1)&lt;AI133,-1,12*(YEAR(EOMONTH(AsOfDate,-1))-YEAR(AI133))+MONTH(EOMONTH(AsOfDate,-1))-MONTH(AI133)-IF(DAY(EOMONTH(AsOfDate,-1))&lt;MIN(DAY(AI133),DAY(EOMONTH(EOMONTH(AsOfDate,-1),0))),1,0)))</f>
        <v/>
      </c>
      <c r="BG133" s="16" t="str">
        <f aca="false">IF(AH133=0,"",IF(OR(AJ133&lt;2,AL133&gt;EOMONTH(AsOfDate,-1)),BF133,IF((AL133-1)&lt;AI133,-1,12*(YEAR((AL133-1))-YEAR(AI133))+MONTH((AL133-1))-MONTH(AI133)-IF(DAY((AL133-1))&lt;MIN(DAY(AI133),DAY(EOMONTH((AL133-1),0))),1,0))))</f>
        <v/>
      </c>
      <c r="BH133" s="16" t="str">
        <f aca="false">IF(AH133=0,"",IF(OR(AJ133&lt;3,AM133&gt;EOMONTH(AsOfDate,-1)),BF133,IF((AM133-1)&lt;AI133,-1,12*(YEAR((AM133-1))-YEAR(AI133))+MONTH((AM133-1))-MONTH(AI133)-IF(DAY((AM133-1))&lt;MIN(DAY(AI133),DAY(EOMONTH((AM133-1),0))),1,0))))</f>
        <v/>
      </c>
      <c r="BI133" s="16" t="str">
        <f aca="false">IF(AH133=0,"",IF(AQ133="FT",IF(BG133&lt;FT_First,0,IF(BG133&lt;FT_Y5,1+INT((BG133-FT_First)/FT_Int1),FT_PreY5+FT_PerYear*INT((BG133-FT_Y5)/12)+FT_AnnivDays+INT(MOD(BG133-FT_Y5,12)/FT_Int2)-IF(EDATE(AI133,FT_Y5)&lt;PolicyDate,FT_AnnivDays-1,0))),IF(AQ133="PT",IF(BG133&lt;PT_First,0,1+INT((BG133-PT_First)/PT_Int)),0))+IF(AND(AJ133&gt;=2,AL133&lt;=EOMONTH(AsOfDate,-1)),IF(AR133="FT",IF(BH133&lt;FT_First,0,IF(BH133&lt;FT_Y5,1+INT((BH133-FT_First)/FT_Int1),FT_PreY5+FT_PerYear*INT((BH133-FT_Y5)/12)+FT_AnnivDays+INT(MOD(BH133-FT_Y5,12)/FT_Int2)-IF(EDATE(AI133,FT_Y5)&lt;PolicyDate,FT_AnnivDays-1,0))),IF(AR133="PT",IF(BH133&lt;PT_First,0,1+INT((BH133-PT_First)/PT_Int)),0))-IF(AR133="FT",IF(BG133&lt;FT_First,0,IF(BG133&lt;FT_Y5,1+INT((BG133-FT_First)/FT_Int1),FT_PreY5+FT_PerYear*INT((BG133-FT_Y5)/12)+FT_AnnivDays+INT(MOD(BG133-FT_Y5,12)/FT_Int2)-IF(EDATE(AI133,FT_Y5)&lt;PolicyDate,FT_AnnivDays-1,0))),IF(AR133="PT",IF(BG133&lt;PT_First,0,1+INT((BG133-PT_First)/PT_Int)),0)),0)+IF(AND(AJ133&gt;=3,AM133&lt;=EOMONTH(AsOfDate,-1)),IF(AS133="FT",IF(BF133&lt;FT_First,0,IF(BF133&lt;FT_Y5,1+INT((BF133-FT_First)/FT_Int1),FT_PreY5+FT_PerYear*INT((BF133-FT_Y5)/12)+FT_AnnivDays+INT(MOD(BF133-FT_Y5,12)/FT_Int2)-IF(EDATE(AI133,FT_Y5)&lt;PolicyDate,FT_AnnivDays-1,0))),IF(AS133="PT",IF(BF133&lt;PT_First,0,1+INT((BF133-PT_First)/PT_Int)),0))-IF(AS133="FT",IF(BH133&lt;FT_First,0,IF(BH133&lt;FT_Y5,1+INT((BH133-FT_First)/FT_Int1),FT_PreY5+FT_PerYear*INT((BH133-FT_Y5)/12)+FT_AnnivDays+INT(MOD(BH133-FT_Y5,12)/FT_Int2)-IF(EDATE(AI133,FT_Y5)&lt;PolicyDate,FT_AnnivDays-1,0))),IF(AS133="PT",IF(BH133&lt;PT_First,0,1+INT((BH133-PT_First)/PT_Int)),0)),0))</f>
        <v/>
      </c>
      <c r="BJ133" s="16" t="str">
        <f aca="false">IF(AH133=0,"",IF(AT133="FT",IF(AU133&lt;FT_First,"",IF(AU133&lt;FT_Y5,FT_First+FT_Int1*INT((AU133-FT_First)/FT_Int1),FT_Y5+FT_Int2*INT((AU133-FT_Y5)/FT_Int2))),IF(AT133="PT",IF(AU133&lt;PT_First,"",PT_First+PT_Int*INT((AU133-PT_First)/PT_Int)),"")))</f>
        <v/>
      </c>
      <c r="BK133" s="16" t="str">
        <f aca="false">IF(AH133=0,"",IF((SchemeStart-1)&lt;AI133,-1,12*(YEAR((SchemeStart-1))-YEAR(AI133))+MONTH((SchemeStart-1))-MONTH(AI133)-IF(DAY((SchemeStart-1))&lt;MIN(DAY(AI133),DAY(EOMONTH((SchemeStart-1),0))),1,0)))</f>
        <v/>
      </c>
      <c r="BL133" s="16" t="str">
        <f aca="false">IF(AH133=0,"",IF(OR(AJ133&lt;2,AL133&gt;(SchemeStart-1)),BK133,IF((AL133-1)&lt;AI133,-1,12*(YEAR((AL133-1))-YEAR(AI133))+MONTH((AL133-1))-MONTH(AI133)-IF(DAY((AL133-1))&lt;MIN(DAY(AI133),DAY(EOMONTH((AL133-1),0))),1,0))))</f>
        <v/>
      </c>
      <c r="BM133" s="16" t="str">
        <f aca="false">IF(AH133=0,"",IF(OR(AJ133&lt;3,AM133&gt;(SchemeStart-1)),BK133,IF((AM133-1)&lt;AI133,-1,12*(YEAR((AM133-1))-YEAR(AI133))+MONTH((AM133-1))-MONTH(AI133)-IF(DAY((AM133-1))&lt;MIN(DAY(AI133),DAY(EOMONTH((AM133-1),0))),1,0))))</f>
        <v/>
      </c>
      <c r="BN133" s="16" t="str">
        <f aca="false">IF(AH133=0,"",IF(AQ133="FT",IF(BL133&lt;FT_First,0,IF(BL133&lt;FT_Y5,1+INT((BL133-FT_First)/FT_Int1),FT_PreY5+FT_PerYear*INT((BL133-FT_Y5)/12)+FT_AnnivDays+INT(MOD(BL133-FT_Y5,12)/FT_Int2)-IF(EDATE(AI133,FT_Y5)&lt;PolicyDate,FT_AnnivDays-1,0))),IF(AQ133="PT",IF(BL133&lt;PT_First,0,1+INT((BL133-PT_First)/PT_Int)),0))+IF(AND(AJ133&gt;=2,AL133&lt;=(SchemeStart-1)),IF(AR133="FT",IF(BM133&lt;FT_First,0,IF(BM133&lt;FT_Y5,1+INT((BM133-FT_First)/FT_Int1),FT_PreY5+FT_PerYear*INT((BM133-FT_Y5)/12)+FT_AnnivDays+INT(MOD(BM133-FT_Y5,12)/FT_Int2)-IF(EDATE(AI133,FT_Y5)&lt;PolicyDate,FT_AnnivDays-1,0))),IF(AR133="PT",IF(BM133&lt;PT_First,0,1+INT((BM133-PT_First)/PT_Int)),0))-IF(AR133="FT",IF(BL133&lt;FT_First,0,IF(BL133&lt;FT_Y5,1+INT((BL133-FT_First)/FT_Int1),FT_PreY5+FT_PerYear*INT((BL133-FT_Y5)/12)+FT_AnnivDays+INT(MOD(BL133-FT_Y5,12)/FT_Int2)-IF(EDATE(AI133,FT_Y5)&lt;PolicyDate,FT_AnnivDays-1,0))),IF(AR133="PT",IF(BL133&lt;PT_First,0,1+INT((BL133-PT_First)/PT_Int)),0)),0)+IF(AND(AJ133&gt;=3,AM133&lt;=(SchemeStart-1)),IF(AS133="FT",IF(BK133&lt;FT_First,0,IF(BK133&lt;FT_Y5,1+INT((BK133-FT_First)/FT_Int1),FT_PreY5+FT_PerYear*INT((BK133-FT_Y5)/12)+FT_AnnivDays+INT(MOD(BK133-FT_Y5,12)/FT_Int2)-IF(EDATE(AI133,FT_Y5)&lt;PolicyDate,FT_AnnivDays-1,0))),IF(AS133="PT",IF(BK133&lt;PT_First,0,1+INT((BK133-PT_First)/PT_Int)),0))-IF(AS133="FT",IF(BM133&lt;FT_First,0,IF(BM133&lt;FT_Y5,1+INT((BM133-FT_First)/FT_Int1),FT_PreY5+FT_PerYear*INT((BM133-FT_Y5)/12)+FT_AnnivDays+INT(MOD(BM133-FT_Y5,12)/FT_Int2)-IF(EDATE(AI133,FT_Y5)&lt;PolicyDate,FT_AnnivDays-1,0))),IF(AS133="PT",IF(BM133&lt;PT_First,0,1+INT((BM133-PT_First)/PT_Int)),0)),0))</f>
        <v/>
      </c>
      <c r="BO133" s="0" t="str">
        <f aca="false">IF(LEN($A133&amp;$B133)=0,"",$A133&amp;" "&amp;$B133)</f>
        <v/>
      </c>
    </row>
    <row r="134" customFormat="false" ht="15" hidden="false" customHeight="false" outlineLevel="0" collapsed="false">
      <c r="A134" s="12"/>
      <c r="B134" s="12"/>
      <c r="C134" s="12"/>
      <c r="D134" s="13"/>
      <c r="E134" s="14" t="str">
        <f aca="false">IF(OR(AH134=0,$D134=""),"",DATE(YEAR(AsOfDate)+IF(DATE(YEAR(AsOfDate),MONTH($D134),DAY($D134))&lt;=AsOfDate,1,0),MONTH($D134),DAY($D134)))</f>
        <v/>
      </c>
      <c r="F134" s="13"/>
      <c r="G134" s="13"/>
      <c r="H134" s="13"/>
      <c r="I134" s="13"/>
      <c r="J134" s="13"/>
      <c r="K134" s="14" t="str">
        <f aca="false">IF(AH134=0,"",DATE(YEAR(AsOfDate)+IF(DATE(YEAR(AsOfDate),MONTH(AI134),DAY(AI134))&lt;=AsOfDate,1,0),MONTH(AI134),DAY(AI134)))</f>
        <v/>
      </c>
      <c r="L134" s="15" t="str">
        <f aca="false">IF(AH134=0,"",ROUND((AsOfDate-AI134)/365.25,1))</f>
        <v/>
      </c>
      <c r="M134" s="16" t="str">
        <f aca="false">IF(AH134=0,"",IF(AsOfDate&lt;AI134,"-",DATEDIF(AI134,AsOfDate,"y")&amp;"y "&amp;DATEDIF(AI134,AsOfDate,"ym")&amp;"m "&amp;DATEDIF(AI134,AsOfDate,"md")&amp;"d"))</f>
        <v/>
      </c>
      <c r="N134" s="17" t="str">
        <f aca="false">IF(AH134=0,"",O134*HoursPerDay)</f>
        <v/>
      </c>
      <c r="O134" s="17" t="str">
        <f aca="false">IF(AH134=0,"",MAX(0,BA134-BN134))</f>
        <v/>
      </c>
      <c r="P134" s="18"/>
      <c r="Q134" s="16" t="str">
        <f aca="false">IF(AH134=0,"",IF(AJ134&lt;2,"",AN134&amp;" to "&amp;AO134&amp;" on "&amp;TEXT(AL134,"dd/mm/yyyy")&amp;IF(AL134&gt;AsOfDate," (future)",IF(AQ134=AR134,"",IF(AR134="None"," - STOPPED accruing",IF(AQ134="None"," - commencement for Bonus Leave"," - pathway changed"))))&amp;IF(AJ134&lt;3,"","; "&amp;AO134&amp;" to "&amp;AP134&amp;" on "&amp;TEXT(AM134,"dd/mm/yyyy")&amp;IF(AM134&gt;AsOfDate," (future)",IF(AR134=AS134,"",IF(AS134="None"," - STOPPED accruing",IF(AR134="None"," - commencement for Bonus Leave"," - pathway changed")))))))</f>
        <v/>
      </c>
      <c r="R134" s="16" t="str">
        <f aca="false">IF(AH134=0,"",IF(AT134="None",IF(O134&gt;0,"No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IF(AH134=0,"",IF(AT134="None","",EDATE(AI134,BC134)))</f>
        <v/>
      </c>
      <c r="T134" s="17" t="str">
        <f aca="false">IF(AH134=0,"",IF(NOT(LH_Ready),"",IF(AI134&gt;PFYDate,0,IF(LH_ColPeriod=0,W134-U134+V134,SUMIFS(INDEX(LH_Data,0,LH_ColAcc),INDEX(LH_Data,0,LH_ColFirst),$A134,INDEX(LH_Data,0,LH_ColSur),$B134,INDEX(LH_Data,0,LH_ColCat),BonusCat,INDEX(LH_Data,0,LH_ColPeriod),LH_OpenLabel)*UnitFactor))))</f>
        <v/>
      </c>
      <c r="U134" s="17" t="str">
        <f aca="false">IF(AH134=0,"",IF(NOT(LH_Ready),"",SUMIFS(INDEX(LH_Data,0,LH_ColAcc),INDEX(LH_Data,0,LH_ColFirst),$A134,INDEX(LH_Data,0,LH_ColSur),$B134,INDEX(LH_Data,0,LH_ColCat),BonusCat,INDEX(LH_Data,0,LH_ColStart),"&gt;="&amp;AI134)*UnitFactor))</f>
        <v/>
      </c>
      <c r="V134" s="17" t="str">
        <f aca="false">IF(AH134=0,"",IF(NOT(LH_Ready),"",SUMIFS(INDEX(LH_Data,0,LH_ColTaken),INDEX(LH_Data,0,LH_ColFirst),$A134,INDEX(LH_Data,0,LH_ColSur),$B134,INDEX(LH_Data,0,LH_ColCat),BonusCat,INDEX(LH_Data,0,LH_ColStart),"&gt;="&amp;AI134)*UnitFactor))</f>
        <v/>
      </c>
      <c r="W134" s="17" t="str">
        <f aca="false">IF(AH134=0,"",IF(NOT(LH_Ready),"",IF(BE134=0,0,INDEX(INDEX(LH_Data,0,LH_ColClose),BE134-1)*UnitFactor)))</f>
        <v/>
      </c>
      <c r="X134" s="17" t="str">
        <f aca="false">IF(AH134=0,"",(MAX(0,BA134-BN134)-MAX(0,BB134-BN134))*HoursPerDay)</f>
        <v/>
      </c>
      <c r="Y134" s="17" t="str">
        <f aca="false">IF(AH134=0,"",IF(NOT(LH_Ready),"",IF(BD134=0,N134,IF(PFYDate&lt;$F134,N134-N(T134)-N(U134),X134-N(U134)))))</f>
        <v/>
      </c>
      <c r="Z134" s="16" t="str">
        <f aca="false">IF(OR(AH134=0,Y134=""),"",IF(Y134&gt;0,"Yes","No"))</f>
        <v/>
      </c>
      <c r="AA134" s="16" t="str">
        <f aca="false">IF(AH134=0,IF(LEN($A134&amp;$B134)=0,"","FIX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month")&amp;IF(BD134=0,";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EH)",""),IF(AT134="None",R134,"Not yet - first day on "&amp;TEXT(S134,"dd/mm/yyyy")))))))))</f>
        <v/>
      </c>
      <c r="AB134" s="17" t="str">
        <f aca="false">IF(OR(AH134=0,T134=""),"",MAX(0,BB134-BN134)*HoursPerDay-T134)</f>
        <v/>
      </c>
      <c r="AC134" s="16" t="str">
        <f aca="false">IF(AH134=0,"",BD134)</f>
        <v/>
      </c>
      <c r="AD134" s="16" t="str">
        <f aca="false">IF(AH134=0,"",TRIM(IF(OR(ISTEXT($F134),ISTEXT($H134),ISTEXT($I134),ISTEXT($G134),ISTEXT($J134),ISTEXT($D134)),"A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J134&gt;=1,IF(AJ134&gt;=3,AP134,IF(AJ134=2,AO134,AN134))&lt;&gt;IF($C134="","",IF(OR(ISNUMBER(SEARCH("full",$C134)),UPPER(TRIM($C134))="FT",UPPER(TRIM($C134))="FTE"),"Full-Time",IF(OR(ISNUMBER(SEARCH("part",$C134)),UPPER(TRIM($C134))="PT",UPPER(TRIM($C134))="PTE"),"Part-Time",IF(OR(ISNUMBER(SEARCH("cas",$C134)),UPPER(TRIM($C134))="CAS"),"Casual","Unknown"))))),"EmploymentType does not match latest start date ("&amp;IF(AJ134&gt;=3,AP134,IF(AJ134=2,AO134,AN134))&amp;"). ","")&amp;IF(AND(AJ134&gt;=1,AK134&lt;&gt;$F134),"Earliest type date should equal StartDate. ","")&amp;IF(AND(AJ134&gt;=2,AK134=AL134),"Two types start on the same date. ","")&amp;IF(AND(OR(ISNUMBER(SEARCH("part",$C134)),UPPER(TRIM($C134))="PT",UPPER(TRIM($C134))="PTE"),$P134=""),"Part-time: enter PT Hrs/Week (blank = 24+). ","")))</f>
        <v/>
      </c>
      <c r="AE134" s="17" t="str">
        <f aca="false">IF(AH134=0,"",O134-MAX(0,BI134-BN134))</f>
        <v/>
      </c>
      <c r="AF134" s="14" t="str">
        <f aca="false">IF(OR(AH134=0,AE134="",N(AE134)=0,BJ134=""),"",EDATE(AI134,BJ134))</f>
        <v/>
      </c>
      <c r="AG134" s="12"/>
      <c r="AH134" s="16" t="n">
        <f aca="false">IF(OR(LEN($A134&amp;$B134)=0,$F134=""),0,1)</f>
        <v>0</v>
      </c>
      <c r="AI134" s="14" t="str">
        <f aca="false">IF(AH134=0,"",IF($J134&lt;&gt;"",$J134,IF(OR(CasualCounts="Yes",COUNT($G134:$I134)=0,COUNT($H134:$I134)=0),$F134,MIN($H134:$I134))))</f>
        <v/>
      </c>
      <c r="AJ134" s="16" t="str">
        <f aca="false">IF(AH134=0,"",COUNT($G134:$I134))</f>
        <v/>
      </c>
      <c r="AK134" s="14" t="str">
        <f aca="false">IF(AH134=0,"",IFERROR(SMALL($G134:$I134,1),""))</f>
        <v/>
      </c>
      <c r="AL134" s="14" t="str">
        <f aca="false">IF(AH134=0,"",IFERROR(SMALL($G134:$I134,2),""))</f>
        <v/>
      </c>
      <c r="AM134" s="14" t="str">
        <f aca="false">IF(AH134=0,"",IFERROR(SMALL($G134:$I134,3),""))</f>
        <v/>
      </c>
      <c r="AN134" s="16" t="str">
        <f aca="false">IF(AH134=0,"",IF(AK134="","",IF(AK134=$H134,"Part-Time",IF(AK134=$I134,"Full-Time","Casual"))))</f>
        <v/>
      </c>
      <c r="AO134" s="16" t="str">
        <f aca="false">IF(AH134=0,"",IF(AL134="","",IF(AL134=$H134,"Part-Time",IF(AL134=$I134,"Full-Time","Casual"))))</f>
        <v/>
      </c>
      <c r="AP134" s="16" t="str">
        <f aca="false">IF(AH134=0,"",IF(AM134="","",IF(AM134=$H134,"Part-Time",IF(AM134=$I134,"Full-Time","Casual"))))</f>
        <v/>
      </c>
      <c r="AQ134" s="16" t="str">
        <f aca="false">IF(AH134=0,"",IF(AJ134=0,IF(OR(ISNUMBER(SEARCH("full",$C134)),UPPER(TRIM($C134))="FT",UPPER(TRIM($C134))="FTE"),"FT",IF(AND(OR(ISNUMBER(SEARCH("part",$C134)),UPPER(TRIM($C134))="PT",UPPER(TRIM($C134))="PTE"),OR($P134="",N($P134)&gt;=PT_MinHours)),"PT","None")),IF(OR(ISNUMBER(SEARCH("full",AN134)),UPPER(TRIM(AN134))="FT",UPPER(TRIM(AN134))="FTE"),"FT",IF(AND(OR(ISNUMBER(SEARCH("part",AN134)),UPPER(TRIM(AN134))="PT",UPPER(TRIM(AN134))="PTE"),OR($P134="",N($P134)&gt;=PT_MinHours)),"PT","None"))))</f>
        <v/>
      </c>
      <c r="AR134" s="16" t="str">
        <f aca="false">IF(AH134=0,"",IF(AJ134&lt;2,"",IF(OR(ISNUMBER(SEARCH("full",AO134)),UPPER(TRIM(AO134))="FT",UPPER(TRIM(AO134))="FTE"),"FT",IF(AND(OR(ISNUMBER(SEARCH("part",AO134)),UPPER(TRIM(AO134))="PT",UPPER(TRIM(AO134))="PTE"),OR($P134="",N($P134)&gt;=PT_MinHours)),"PT","None"))))</f>
        <v/>
      </c>
      <c r="AS134" s="16" t="str">
        <f aca="false">IF(AH134=0,"",IF(AJ134&lt;3,"",IF(OR(ISNUMBER(SEARCH("full",AP134)),UPPER(TRIM(AP134))="FT",UPPER(TRIM(AP134))="FTE"),"FT",IF(AND(OR(ISNUMBER(SEARCH("part",AP134)),UPPER(TRIM(AP134))="PT",UPPER(TRIM(AP134))="PTE"),OR($P134="",N($P134)&gt;=PT_MinHours)),"PT","None"))))</f>
        <v/>
      </c>
      <c r="AT134" s="16" t="str">
        <f aca="false">IF(AH134=0,"",IF(AND(AJ134&gt;=3,AM134&lt;=AsOfDate),AS134,IF(AND(AJ134&gt;=2,AL134&lt;=AsOfDate),AR134,AQ134)))</f>
        <v/>
      </c>
      <c r="AU134" s="16" t="str">
        <f aca="false">IF(AH134=0,"",IF(AsOfDate&lt;AI134,-1,12*(YEAR(AsOfDate)-YEAR(AI134))+MONTH(AsOfDate)-MONTH(AI134)-IF(DAY(AsOfDate)&lt;MIN(DAY(AI134),DAY(EOMONTH(AsOfDate,0))),1,0)))</f>
        <v/>
      </c>
      <c r="AV134" s="16" t="str">
        <f aca="false">IF(AH134=0,"",IF(OR(AJ134&lt;2,AL134&gt;AsOfDate),AU134,IF((AL134-1)&lt;AI134,-1,12*(YEAR((AL134-1))-YEAR(AI134))+MONTH((AL134-1))-MONTH(AI134)-IF(DAY((AL134-1))&lt;MIN(DAY(AI134),DAY(EOMONTH((AL134-1),0))),1,0))))</f>
        <v/>
      </c>
      <c r="AW134" s="16" t="str">
        <f aca="false">IF(AH134=0,"",IF(OR(AJ134&lt;3,AM134&gt;AsOfDate),AU134,IF((AM134-1)&lt;AI134,-1,12*(YEAR((AM134-1))-YEAR(AI134))+MONTH((AM134-1))-MONTH(AI134)-IF(DAY((AM134-1))&lt;MIN(DAY(AI134),DAY(EOMONTH((AM134-1),0))),1,0))))</f>
        <v/>
      </c>
      <c r="AX134" s="16" t="str">
        <f aca="false">IF(AH134=0,"",IF(PFYDate&lt;AI134,-1,12*(YEAR(PFYDate)-YEAR(AI134))+MONTH(PFYDate)-MONTH(AI134)-IF(DAY(PFYDate)&lt;MIN(DAY(AI134),DAY(EOMONTH(PFYDate,0))),1,0)))</f>
        <v/>
      </c>
      <c r="AY134" s="16" t="str">
        <f aca="false">IF(AH134=0,"",IF(OR(AJ134&lt;2,AL134&gt;PFYDate),AX134,IF((AL134-1)&lt;AI134,-1,12*(YEAR((AL134-1))-YEAR(AI134))+MONTH((AL134-1))-MONTH(AI134)-IF(DAY((AL134-1))&lt;MIN(DAY(AI134),DAY(EOMONTH((AL134-1),0))),1,0))))</f>
        <v/>
      </c>
      <c r="AZ134" s="16" t="str">
        <f aca="false">IF(AH134=0,"",IF(OR(AJ134&lt;3,AM134&gt;PFYDate),AX134,IF((AM134-1)&lt;AI134,-1,12*(YEAR((AM134-1))-YEAR(AI134))+MONTH((AM134-1))-MONTH(AI134)-IF(DAY((AM134-1))&lt;MIN(DAY(AI134),DAY(EOMONTH((AM134-1),0))),1,0))))</f>
        <v/>
      </c>
      <c r="BA134" s="16" t="str">
        <f aca="false">IF(AH134=0,"",IF(AQ134="FT",IF(AV134&lt;FT_First,0,IF(AV134&lt;FT_Y5,1+INT((AV134-FT_First)/FT_Int1),FT_PreY5+FT_PerYear*INT((AV134-FT_Y5)/12)+FT_AnnivDays+INT(MOD(AV134-FT_Y5,12)/FT_Int2)-IF(EDATE(AI134,FT_Y5)&lt;PolicyDate,FT_AnnivDays-1,0))),IF(AQ134="PT",IF(AV134&lt;PT_First,0,1+INT((AV134-PT_First)/PT_Int)),0))+IF(AND(AJ134&gt;=2,AL134&lt;=AsOfDate),IF(AR134="FT",IF(AW134&lt;FT_First,0,IF(AW134&lt;FT_Y5,1+INT((AW134-FT_First)/FT_Int1),FT_PreY5+FT_PerYear*INT((AW134-FT_Y5)/12)+FT_AnnivDays+INT(MOD(AW134-FT_Y5,12)/FT_Int2)-IF(EDATE(AI134,FT_Y5)&lt;PolicyDate,FT_AnnivDays-1,0))),IF(AR134="PT",IF(AW134&lt;PT_First,0,1+INT((AW134-PT_First)/PT_Int)),0))-IF(AR134="FT",IF(AV134&lt;FT_First,0,IF(AV134&lt;FT_Y5,1+INT((AV134-FT_First)/FT_Int1),FT_PreY5+FT_PerYear*INT((AV134-FT_Y5)/12)+FT_AnnivDays+INT(MOD(AV134-FT_Y5,12)/FT_Int2)-IF(EDATE(AI134,FT_Y5)&lt;PolicyDate,FT_AnnivDays-1,0))),IF(AR134="PT",IF(AV134&lt;PT_First,0,1+INT((AV134-PT_First)/PT_Int)),0)),0)+IF(AND(AJ134&gt;=3,AM134&lt;=AsOfDate),IF(AS134="FT",IF(AU134&lt;FT_First,0,IF(AU134&lt;FT_Y5,1+INT((AU134-FT_First)/FT_Int1),FT_PreY5+FT_PerYear*INT((AU134-FT_Y5)/12)+FT_AnnivDays+INT(MOD(AU134-FT_Y5,12)/FT_Int2)-IF(EDATE(AI134,FT_Y5)&lt;PolicyDate,FT_AnnivDays-1,0))),IF(AS134="PT",IF(AU134&lt;PT_First,0,1+INT((AU134-PT_First)/PT_Int)),0))-IF(AS134="FT",IF(AW134&lt;FT_First,0,IF(AW134&lt;FT_Y5,1+INT((AW134-FT_First)/FT_Int1),FT_PreY5+FT_PerYear*INT((AW134-FT_Y5)/12)+FT_AnnivDays+INT(MOD(AW134-FT_Y5,12)/FT_Int2)-IF(EDATE(AI134,FT_Y5)&lt;PolicyDate,FT_AnnivDays-1,0))),IF(AS134="PT",IF(AW134&lt;PT_First,0,1+INT((AW134-PT_First)/PT_Int)),0)),0))</f>
        <v/>
      </c>
      <c r="BB134" s="16" t="str">
        <f aca="false">IF(AH134=0,"",IF(AQ134="FT",IF(AY134&lt;FT_First,0,IF(AY134&lt;FT_Y5,1+INT((AY134-FT_First)/FT_Int1),FT_PreY5+FT_PerYear*INT((AY134-FT_Y5)/12)+FT_AnnivDays+INT(MOD(AY134-FT_Y5,12)/FT_Int2)-IF(EDATE(AI134,FT_Y5)&lt;PolicyDate,FT_AnnivDays-1,0))),IF(AQ134="PT",IF(AY134&lt;PT_First,0,1+INT((AY134-PT_First)/PT_Int)),0))+IF(AND(AJ134&gt;=2,AL134&lt;=PFYDate),IF(AR134="FT",IF(AZ134&lt;FT_First,0,IF(AZ134&lt;FT_Y5,1+INT((AZ134-FT_First)/FT_Int1),FT_PreY5+FT_PerYear*INT((AZ134-FT_Y5)/12)+FT_AnnivDays+INT(MOD(AZ134-FT_Y5,12)/FT_Int2)-IF(EDATE(AI134,FT_Y5)&lt;PolicyDate,FT_AnnivDays-1,0))),IF(AR134="PT",IF(AZ134&lt;PT_First,0,1+INT((AZ134-PT_First)/PT_Int)),0))-IF(AR134="FT",IF(AY134&lt;FT_First,0,IF(AY134&lt;FT_Y5,1+INT((AY134-FT_First)/FT_Int1),FT_PreY5+FT_PerYear*INT((AY134-FT_Y5)/12)+FT_AnnivDays+INT(MOD(AY134-FT_Y5,12)/FT_Int2)-IF(EDATE(AI134,FT_Y5)&lt;PolicyDate,FT_AnnivDays-1,0))),IF(AR134="PT",IF(AY134&lt;PT_First,0,1+INT((AY134-PT_First)/PT_Int)),0)),0)+IF(AND(AJ134&gt;=3,AM134&lt;=PFYDate),IF(AS134="FT",IF(AX134&lt;FT_First,0,IF(AX134&lt;FT_Y5,1+INT((AX134-FT_First)/FT_Int1),FT_PreY5+FT_PerYear*INT((AX134-FT_Y5)/12)+FT_AnnivDays+INT(MOD(AX134-FT_Y5,12)/FT_Int2)-IF(EDATE(AI134,FT_Y5)&lt;PolicyDate,FT_AnnivDays-1,0))),IF(AS134="PT",IF(AX134&lt;PT_First,0,1+INT((AX134-PT_First)/PT_Int)),0))-IF(AS134="FT",IF(AZ134&lt;FT_First,0,IF(AZ134&lt;FT_Y5,1+INT((AZ134-FT_First)/FT_Int1),FT_PreY5+FT_PerYear*INT((AZ134-FT_Y5)/12)+FT_AnnivDays+INT(MOD(AZ134-FT_Y5,12)/FT_Int2)-IF(EDATE(AI134,FT_Y5)&lt;PolicyDate,FT_AnnivDays-1,0))),IF(AS134="PT",IF(AZ134&lt;PT_First,0,1+INT((AZ134-PT_First)/PT_Int)),0)),0))</f>
        <v/>
      </c>
      <c r="BC134" s="16" t="str">
        <f aca="false">IF(AH134=0,"",IF(AT134="FT",IF(AU134&lt;FT_First,FT_First,IF(AU134&lt;FT_Y5,MIN(FT_Y5,FT_First+FT_Int1*(INT((AU134-FT_First)/FT_Int1)+1)),FT_Y5+12*INT((AU134-FT_Y5)/12)+FT_Int2*(INT(MOD(AU134-FT_Y5,12)/FT_Int2)+1))),IF(AT134="PT",IF(AU134&lt;PT_First,PT_First,PT_First+PT_Int*(INT((AU134-PT_First)/PT_Int)+1)),"")))</f>
        <v/>
      </c>
      <c r="BD134" s="16" t="str">
        <f aca="false">IF(AH134=0,"",IF(NOT(LH_Ready),0,COUNTIFS(INDEX(LH_Data,0,LH_ColFirst),$A134,INDEX(LH_Data,0,LH_ColSur),$B134,INDEX(LH_Data,0,LH_ColCat),BonusCat)))</f>
        <v/>
      </c>
      <c r="BE134" s="16" t="str">
        <f aca="false">IF(AH134=0,"",IF(OR(NOT(LH_Ready),BD134=0),0,SUMPRODUCT(MAX((INDEX(LH_Data,0,LH_ColFirst)=$A134)*(INDEX(LH_Data,0,LH_ColSur)=$B134)*(INDEX(LH_Data,0,LH_ColCat)=BonusCat)*ROW(LH_Data)))))</f>
        <v/>
      </c>
      <c r="BF134" s="16" t="str">
        <f aca="false">IF(AH134=0,"",IF(EOMONTH(AsOfDate,-1)&lt;AI134,-1,12*(YEAR(EOMONTH(AsOfDate,-1))-YEAR(AI134))+MONTH(EOMONTH(AsOfDate,-1))-MONTH(AI134)-IF(DAY(EOMONTH(AsOfDate,-1))&lt;MIN(DAY(AI134),DAY(EOMONTH(EOMONTH(AsOfDate,-1),0))),1,0)))</f>
        <v/>
      </c>
      <c r="BG134" s="16" t="str">
        <f aca="false">IF(AH134=0,"",IF(OR(AJ134&lt;2,AL134&gt;EOMONTH(AsOfDate,-1)),BF134,IF((AL134-1)&lt;AI134,-1,12*(YEAR((AL134-1))-YEAR(AI134))+MONTH((AL134-1))-MONTH(AI134)-IF(DAY((AL134-1))&lt;MIN(DAY(AI134),DAY(EOMONTH((AL134-1),0))),1,0))))</f>
        <v/>
      </c>
      <c r="BH134" s="16" t="str">
        <f aca="false">IF(AH134=0,"",IF(OR(AJ134&lt;3,AM134&gt;EOMONTH(AsOfDate,-1)),BF134,IF((AM134-1)&lt;AI134,-1,12*(YEAR((AM134-1))-YEAR(AI134))+MONTH((AM134-1))-MONTH(AI134)-IF(DAY((AM134-1))&lt;MIN(DAY(AI134),DAY(EOMONTH((AM134-1),0))),1,0))))</f>
        <v/>
      </c>
      <c r="BI134" s="16" t="str">
        <f aca="false">IF(AH134=0,"",IF(AQ134="FT",IF(BG134&lt;FT_First,0,IF(BG134&lt;FT_Y5,1+INT((BG134-FT_First)/FT_Int1),FT_PreY5+FT_PerYear*INT((BG134-FT_Y5)/12)+FT_AnnivDays+INT(MOD(BG134-FT_Y5,12)/FT_Int2)-IF(EDATE(AI134,FT_Y5)&lt;PolicyDate,FT_AnnivDays-1,0))),IF(AQ134="PT",IF(BG134&lt;PT_First,0,1+INT((BG134-PT_First)/PT_Int)),0))+IF(AND(AJ134&gt;=2,AL134&lt;=EOMONTH(AsOfDate,-1)),IF(AR134="FT",IF(BH134&lt;FT_First,0,IF(BH134&lt;FT_Y5,1+INT((BH134-FT_First)/FT_Int1),FT_PreY5+FT_PerYear*INT((BH134-FT_Y5)/12)+FT_AnnivDays+INT(MOD(BH134-FT_Y5,12)/FT_Int2)-IF(EDATE(AI134,FT_Y5)&lt;PolicyDate,FT_AnnivDays-1,0))),IF(AR134="PT",IF(BH134&lt;PT_First,0,1+INT((BH134-PT_First)/PT_Int)),0))-IF(AR134="FT",IF(BG134&lt;FT_First,0,IF(BG134&lt;FT_Y5,1+INT((BG134-FT_First)/FT_Int1),FT_PreY5+FT_PerYear*INT((BG134-FT_Y5)/12)+FT_AnnivDays+INT(MOD(BG134-FT_Y5,12)/FT_Int2)-IF(EDATE(AI134,FT_Y5)&lt;PolicyDate,FT_AnnivDays-1,0))),IF(AR134="PT",IF(BG134&lt;PT_First,0,1+INT((BG134-PT_First)/PT_Int)),0)),0)+IF(AND(AJ134&gt;=3,AM134&lt;=EOMONTH(AsOfDate,-1)),IF(AS134="FT",IF(BF134&lt;FT_First,0,IF(BF134&lt;FT_Y5,1+INT((BF134-FT_First)/FT_Int1),FT_PreY5+FT_PerYear*INT((BF134-FT_Y5)/12)+FT_AnnivDays+INT(MOD(BF134-FT_Y5,12)/FT_Int2)-IF(EDATE(AI134,FT_Y5)&lt;PolicyDate,FT_AnnivDays-1,0))),IF(AS134="PT",IF(BF134&lt;PT_First,0,1+INT((BF134-PT_First)/PT_Int)),0))-IF(AS134="FT",IF(BH134&lt;FT_First,0,IF(BH134&lt;FT_Y5,1+INT((BH134-FT_First)/FT_Int1),FT_PreY5+FT_PerYear*INT((BH134-FT_Y5)/12)+FT_AnnivDays+INT(MOD(BH134-FT_Y5,12)/FT_Int2)-IF(EDATE(AI134,FT_Y5)&lt;PolicyDate,FT_AnnivDays-1,0))),IF(AS134="PT",IF(BH134&lt;PT_First,0,1+INT((BH134-PT_First)/PT_Int)),0)),0))</f>
        <v/>
      </c>
      <c r="BJ134" s="16" t="str">
        <f aca="false">IF(AH134=0,"",IF(AT134="FT",IF(AU134&lt;FT_First,"",IF(AU134&lt;FT_Y5,FT_First+FT_Int1*INT((AU134-FT_First)/FT_Int1),FT_Y5+FT_Int2*INT((AU134-FT_Y5)/FT_Int2))),IF(AT134="PT",IF(AU134&lt;PT_First,"",PT_First+PT_Int*INT((AU134-PT_First)/PT_Int)),"")))</f>
        <v/>
      </c>
      <c r="BK134" s="16" t="str">
        <f aca="false">IF(AH134=0,"",IF((SchemeStart-1)&lt;AI134,-1,12*(YEAR((SchemeStart-1))-YEAR(AI134))+MONTH((SchemeStart-1))-MONTH(AI134)-IF(DAY((SchemeStart-1))&lt;MIN(DAY(AI134),DAY(EOMONTH((SchemeStart-1),0))),1,0)))</f>
        <v/>
      </c>
      <c r="BL134" s="16" t="str">
        <f aca="false">IF(AH134=0,"",IF(OR(AJ134&lt;2,AL134&gt;(SchemeStart-1)),BK134,IF((AL134-1)&lt;AI134,-1,12*(YEAR((AL134-1))-YEAR(AI134))+MONTH((AL134-1))-MONTH(AI134)-IF(DAY((AL134-1))&lt;MIN(DAY(AI134),DAY(EOMONTH((AL134-1),0))),1,0))))</f>
        <v/>
      </c>
      <c r="BM134" s="16" t="str">
        <f aca="false">IF(AH134=0,"",IF(OR(AJ134&lt;3,AM134&gt;(SchemeStart-1)),BK134,IF((AM134-1)&lt;AI134,-1,12*(YEAR((AM134-1))-YEAR(AI134))+MONTH((AM134-1))-MONTH(AI134)-IF(DAY((AM134-1))&lt;MIN(DAY(AI134),DAY(EOMONTH((AM134-1),0))),1,0))))</f>
        <v/>
      </c>
      <c r="BN134" s="16" t="str">
        <f aca="false">IF(AH134=0,"",IF(AQ134="FT",IF(BL134&lt;FT_First,0,IF(BL134&lt;FT_Y5,1+INT((BL134-FT_First)/FT_Int1),FT_PreY5+FT_PerYear*INT((BL134-FT_Y5)/12)+FT_AnnivDays+INT(MOD(BL134-FT_Y5,12)/FT_Int2)-IF(EDATE(AI134,FT_Y5)&lt;PolicyDate,FT_AnnivDays-1,0))),IF(AQ134="PT",IF(BL134&lt;PT_First,0,1+INT((BL134-PT_First)/PT_Int)),0))+IF(AND(AJ134&gt;=2,AL134&lt;=(SchemeStart-1)),IF(AR134="FT",IF(BM134&lt;FT_First,0,IF(BM134&lt;FT_Y5,1+INT((BM134-FT_First)/FT_Int1),FT_PreY5+FT_PerYear*INT((BM134-FT_Y5)/12)+FT_AnnivDays+INT(MOD(BM134-FT_Y5,12)/FT_Int2)-IF(EDATE(AI134,FT_Y5)&lt;PolicyDate,FT_AnnivDays-1,0))),IF(AR134="PT",IF(BM134&lt;PT_First,0,1+INT((BM134-PT_First)/PT_Int)),0))-IF(AR134="FT",IF(BL134&lt;FT_First,0,IF(BL134&lt;FT_Y5,1+INT((BL134-FT_First)/FT_Int1),FT_PreY5+FT_PerYear*INT((BL134-FT_Y5)/12)+FT_AnnivDays+INT(MOD(BL134-FT_Y5,12)/FT_Int2)-IF(EDATE(AI134,FT_Y5)&lt;PolicyDate,FT_AnnivDays-1,0))),IF(AR134="PT",IF(BL134&lt;PT_First,0,1+INT((BL134-PT_First)/PT_Int)),0)),0)+IF(AND(AJ134&gt;=3,AM134&lt;=(SchemeStart-1)),IF(AS134="FT",IF(BK134&lt;FT_First,0,IF(BK134&lt;FT_Y5,1+INT((BK134-FT_First)/FT_Int1),FT_PreY5+FT_PerYear*INT((BK134-FT_Y5)/12)+FT_AnnivDays+INT(MOD(BK134-FT_Y5,12)/FT_Int2)-IF(EDATE(AI134,FT_Y5)&lt;PolicyDate,FT_AnnivDays-1,0))),IF(AS134="PT",IF(BK134&lt;PT_First,0,1+INT((BK134-PT_First)/PT_Int)),0))-IF(AS134="FT",IF(BM134&lt;FT_First,0,IF(BM134&lt;FT_Y5,1+INT((BM134-FT_First)/FT_Int1),FT_PreY5+FT_PerYear*INT((BM134-FT_Y5)/12)+FT_AnnivDays+INT(MOD(BM134-FT_Y5,12)/FT_Int2)-IF(EDATE(AI134,FT_Y5)&lt;PolicyDate,FT_AnnivDays-1,0))),IF(AS134="PT",IF(BM134&lt;PT_First,0,1+INT((BM134-PT_First)/PT_Int)),0)),0))</f>
        <v/>
      </c>
      <c r="BO134" s="0" t="str">
        <f aca="false">IF(LEN($A134&amp;$B134)=0,"",$A134&amp;" "&amp;$B134)</f>
        <v/>
      </c>
    </row>
    <row r="135" customFormat="false" ht="15" hidden="false" customHeight="false" outlineLevel="0" collapsed="false">
      <c r="A135" s="12"/>
      <c r="B135" s="12"/>
      <c r="C135" s="12"/>
      <c r="D135" s="13"/>
      <c r="E135" s="14" t="str">
        <f aca="false">IF(OR(AH135=0,$D135=""),"",DATE(YEAR(AsOfDate)+IF(DATE(YEAR(AsOfDate),MONTH($D135),DAY($D135))&lt;=AsOfDate,1,0),MONTH($D135),DAY($D135)))</f>
        <v/>
      </c>
      <c r="F135" s="13"/>
      <c r="G135" s="13"/>
      <c r="H135" s="13"/>
      <c r="I135" s="13"/>
      <c r="J135" s="13"/>
      <c r="K135" s="14" t="str">
        <f aca="false">IF(AH135=0,"",DATE(YEAR(AsOfDate)+IF(DATE(YEAR(AsOfDate),MONTH(AI135),DAY(AI135))&lt;=AsOfDate,1,0),MONTH(AI135),DAY(AI135)))</f>
        <v/>
      </c>
      <c r="L135" s="15" t="str">
        <f aca="false">IF(AH135=0,"",ROUND((AsOfDate-AI135)/365.25,1))</f>
        <v/>
      </c>
      <c r="M135" s="16" t="str">
        <f aca="false">IF(AH135=0,"",IF(AsOfDate&lt;AI135,"-",DATEDIF(AI135,AsOfDate,"y")&amp;"y "&amp;DATEDIF(AI135,AsOfDate,"ym")&amp;"m "&amp;DATEDIF(AI135,AsOfDate,"md")&amp;"d"))</f>
        <v/>
      </c>
      <c r="N135" s="17" t="str">
        <f aca="false">IF(AH135=0,"",O135*HoursPerDay)</f>
        <v/>
      </c>
      <c r="O135" s="17" t="str">
        <f aca="false">IF(AH135=0,"",MAX(0,BA135-BN135))</f>
        <v/>
      </c>
      <c r="P135" s="18"/>
      <c r="Q135" s="16" t="str">
        <f aca="false">IF(AH135=0,"",IF(AJ135&lt;2,"",AN135&amp;" to "&amp;AO135&amp;" on "&amp;TEXT(AL135,"dd/mm/yyyy")&amp;IF(AL135&gt;AsOfDate," (future)",IF(AQ135=AR135,"",IF(AR135="None"," - STOPPED accruing",IF(AQ135="None"," - commencement for Bonus Leave"," - pathway changed"))))&amp;IF(AJ135&lt;3,"","; "&amp;AO135&amp;" to "&amp;AP135&amp;" on "&amp;TEXT(AM135,"dd/mm/yyyy")&amp;IF(AM135&gt;AsOfDate," (future)",IF(AR135=AS135,"",IF(AS135="None"," - STOPPED accruing",IF(AR135="None"," - commencement for Bonus Leave"," - pathway changed")))))))</f>
        <v/>
      </c>
      <c r="R135" s="16" t="str">
        <f aca="false">IF(AH135=0,"",IF(AT135="None",IF(O135&gt;0,"No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IF(AH135=0,"",IF(AT135="None","",EDATE(AI135,BC135)))</f>
        <v/>
      </c>
      <c r="T135" s="17" t="str">
        <f aca="false">IF(AH135=0,"",IF(NOT(LH_Ready),"",IF(AI135&gt;PFYDate,0,IF(LH_ColPeriod=0,W135-U135+V135,SUMIFS(INDEX(LH_Data,0,LH_ColAcc),INDEX(LH_Data,0,LH_ColFirst),$A135,INDEX(LH_Data,0,LH_ColSur),$B135,INDEX(LH_Data,0,LH_ColCat),BonusCat,INDEX(LH_Data,0,LH_ColPeriod),LH_OpenLabel)*UnitFactor))))</f>
        <v/>
      </c>
      <c r="U135" s="17" t="str">
        <f aca="false">IF(AH135=0,"",IF(NOT(LH_Ready),"",SUMIFS(INDEX(LH_Data,0,LH_ColAcc),INDEX(LH_Data,0,LH_ColFirst),$A135,INDEX(LH_Data,0,LH_ColSur),$B135,INDEX(LH_Data,0,LH_ColCat),BonusCat,INDEX(LH_Data,0,LH_ColStart),"&gt;="&amp;AI135)*UnitFactor))</f>
        <v/>
      </c>
      <c r="V135" s="17" t="str">
        <f aca="false">IF(AH135=0,"",IF(NOT(LH_Ready),"",SUMIFS(INDEX(LH_Data,0,LH_ColTaken),INDEX(LH_Data,0,LH_ColFirst),$A135,INDEX(LH_Data,0,LH_ColSur),$B135,INDEX(LH_Data,0,LH_ColCat),BonusCat,INDEX(LH_Data,0,LH_ColStart),"&gt;="&amp;AI135)*UnitFactor))</f>
        <v/>
      </c>
      <c r="W135" s="17" t="str">
        <f aca="false">IF(AH135=0,"",IF(NOT(LH_Ready),"",IF(BE135=0,0,INDEX(INDEX(LH_Data,0,LH_ColClose),BE135-1)*UnitFactor)))</f>
        <v/>
      </c>
      <c r="X135" s="17" t="str">
        <f aca="false">IF(AH135=0,"",(MAX(0,BA135-BN135)-MAX(0,BB135-BN135))*HoursPerDay)</f>
        <v/>
      </c>
      <c r="Y135" s="17" t="str">
        <f aca="false">IF(AH135=0,"",IF(NOT(LH_Ready),"",IF(BD135=0,N135,IF(PFYDate&lt;$F135,N135-N(T135)-N(U135),X135-N(U135)))))</f>
        <v/>
      </c>
      <c r="Z135" s="16" t="str">
        <f aca="false">IF(OR(AH135=0,Y135=""),"",IF(Y135&gt;0,"Yes","No"))</f>
        <v/>
      </c>
      <c r="AA135" s="16" t="str">
        <f aca="false">IF(AH135=0,IF(LEN($A135&amp;$B135)=0,"","FIX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month")&amp;IF(BD135=0,";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EH)",""),IF(AT135="None",R135,"Not yet - first day on "&amp;TEXT(S135,"dd/mm/yyyy")))))))))</f>
        <v/>
      </c>
      <c r="AB135" s="17" t="str">
        <f aca="false">IF(OR(AH135=0,T135=""),"",MAX(0,BB135-BN135)*HoursPerDay-T135)</f>
        <v/>
      </c>
      <c r="AC135" s="16" t="str">
        <f aca="false">IF(AH135=0,"",BD135)</f>
        <v/>
      </c>
      <c r="AD135" s="16" t="str">
        <f aca="false">IF(AH135=0,"",TRIM(IF(OR(ISTEXT($F135),ISTEXT($H135),ISTEXT($I135),ISTEXT($G135),ISTEXT($J135),ISTEXT($D135)),"A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J135&gt;=1,IF(AJ135&gt;=3,AP135,IF(AJ135=2,AO135,AN135))&lt;&gt;IF($C135="","",IF(OR(ISNUMBER(SEARCH("full",$C135)),UPPER(TRIM($C135))="FT",UPPER(TRIM($C135))="FTE"),"Full-Time",IF(OR(ISNUMBER(SEARCH("part",$C135)),UPPER(TRIM($C135))="PT",UPPER(TRIM($C135))="PTE"),"Part-Time",IF(OR(ISNUMBER(SEARCH("cas",$C135)),UPPER(TRIM($C135))="CAS"),"Casual","Unknown"))))),"EmploymentType does not match latest start date ("&amp;IF(AJ135&gt;=3,AP135,IF(AJ135=2,AO135,AN135))&amp;"). ","")&amp;IF(AND(AJ135&gt;=1,AK135&lt;&gt;$F135),"Earliest type date should equal StartDate. ","")&amp;IF(AND(AJ135&gt;=2,AK135=AL135),"Two types start on the same date. ","")&amp;IF(AND(OR(ISNUMBER(SEARCH("part",$C135)),UPPER(TRIM($C135))="PT",UPPER(TRIM($C135))="PTE"),$P135=""),"Part-time: enter PT Hrs/Week (blank = 24+). ","")))</f>
        <v/>
      </c>
      <c r="AE135" s="17" t="str">
        <f aca="false">IF(AH135=0,"",O135-MAX(0,BI135-BN135))</f>
        <v/>
      </c>
      <c r="AF135" s="14" t="str">
        <f aca="false">IF(OR(AH135=0,AE135="",N(AE135)=0,BJ135=""),"",EDATE(AI135,BJ135))</f>
        <v/>
      </c>
      <c r="AG135" s="12"/>
      <c r="AH135" s="16" t="n">
        <f aca="false">IF(OR(LEN($A135&amp;$B135)=0,$F135=""),0,1)</f>
        <v>0</v>
      </c>
      <c r="AI135" s="14" t="str">
        <f aca="false">IF(AH135=0,"",IF($J135&lt;&gt;"",$J135,IF(OR(CasualCounts="Yes",COUNT($G135:$I135)=0,COUNT($H135:$I135)=0),$F135,MIN($H135:$I135))))</f>
        <v/>
      </c>
      <c r="AJ135" s="16" t="str">
        <f aca="false">IF(AH135=0,"",COUNT($G135:$I135))</f>
        <v/>
      </c>
      <c r="AK135" s="14" t="str">
        <f aca="false">IF(AH135=0,"",IFERROR(SMALL($G135:$I135,1),""))</f>
        <v/>
      </c>
      <c r="AL135" s="14" t="str">
        <f aca="false">IF(AH135=0,"",IFERROR(SMALL($G135:$I135,2),""))</f>
        <v/>
      </c>
      <c r="AM135" s="14" t="str">
        <f aca="false">IF(AH135=0,"",IFERROR(SMALL($G135:$I135,3),""))</f>
        <v/>
      </c>
      <c r="AN135" s="16" t="str">
        <f aca="false">IF(AH135=0,"",IF(AK135="","",IF(AK135=$H135,"Part-Time",IF(AK135=$I135,"Full-Time","Casual"))))</f>
        <v/>
      </c>
      <c r="AO135" s="16" t="str">
        <f aca="false">IF(AH135=0,"",IF(AL135="","",IF(AL135=$H135,"Part-Time",IF(AL135=$I135,"Full-Time","Casual"))))</f>
        <v/>
      </c>
      <c r="AP135" s="16" t="str">
        <f aca="false">IF(AH135=0,"",IF(AM135="","",IF(AM135=$H135,"Part-Time",IF(AM135=$I135,"Full-Time","Casual"))))</f>
        <v/>
      </c>
      <c r="AQ135" s="16" t="str">
        <f aca="false">IF(AH135=0,"",IF(AJ135=0,IF(OR(ISNUMBER(SEARCH("full",$C135)),UPPER(TRIM($C135))="FT",UPPER(TRIM($C135))="FTE"),"FT",IF(AND(OR(ISNUMBER(SEARCH("part",$C135)),UPPER(TRIM($C135))="PT",UPPER(TRIM($C135))="PTE"),OR($P135="",N($P135)&gt;=PT_MinHours)),"PT","None")),IF(OR(ISNUMBER(SEARCH("full",AN135)),UPPER(TRIM(AN135))="FT",UPPER(TRIM(AN135))="FTE"),"FT",IF(AND(OR(ISNUMBER(SEARCH("part",AN135)),UPPER(TRIM(AN135))="PT",UPPER(TRIM(AN135))="PTE"),OR($P135="",N($P135)&gt;=PT_MinHours)),"PT","None"))))</f>
        <v/>
      </c>
      <c r="AR135" s="16" t="str">
        <f aca="false">IF(AH135=0,"",IF(AJ135&lt;2,"",IF(OR(ISNUMBER(SEARCH("full",AO135)),UPPER(TRIM(AO135))="FT",UPPER(TRIM(AO135))="FTE"),"FT",IF(AND(OR(ISNUMBER(SEARCH("part",AO135)),UPPER(TRIM(AO135))="PT",UPPER(TRIM(AO135))="PTE"),OR($P135="",N($P135)&gt;=PT_MinHours)),"PT","None"))))</f>
        <v/>
      </c>
      <c r="AS135" s="16" t="str">
        <f aca="false">IF(AH135=0,"",IF(AJ135&lt;3,"",IF(OR(ISNUMBER(SEARCH("full",AP135)),UPPER(TRIM(AP135))="FT",UPPER(TRIM(AP135))="FTE"),"FT",IF(AND(OR(ISNUMBER(SEARCH("part",AP135)),UPPER(TRIM(AP135))="PT",UPPER(TRIM(AP135))="PTE"),OR($P135="",N($P135)&gt;=PT_MinHours)),"PT","None"))))</f>
        <v/>
      </c>
      <c r="AT135" s="16" t="str">
        <f aca="false">IF(AH135=0,"",IF(AND(AJ135&gt;=3,AM135&lt;=AsOfDate),AS135,IF(AND(AJ135&gt;=2,AL135&lt;=AsOfDate),AR135,AQ135)))</f>
        <v/>
      </c>
      <c r="AU135" s="16" t="str">
        <f aca="false">IF(AH135=0,"",IF(AsOfDate&lt;AI135,-1,12*(YEAR(AsOfDate)-YEAR(AI135))+MONTH(AsOfDate)-MONTH(AI135)-IF(DAY(AsOfDate)&lt;MIN(DAY(AI135),DAY(EOMONTH(AsOfDate,0))),1,0)))</f>
        <v/>
      </c>
      <c r="AV135" s="16" t="str">
        <f aca="false">IF(AH135=0,"",IF(OR(AJ135&lt;2,AL135&gt;AsOfDate),AU135,IF((AL135-1)&lt;AI135,-1,12*(YEAR((AL135-1))-YEAR(AI135))+MONTH((AL135-1))-MONTH(AI135)-IF(DAY((AL135-1))&lt;MIN(DAY(AI135),DAY(EOMONTH((AL135-1),0))),1,0))))</f>
        <v/>
      </c>
      <c r="AW135" s="16" t="str">
        <f aca="false">IF(AH135=0,"",IF(OR(AJ135&lt;3,AM135&gt;AsOfDate),AU135,IF((AM135-1)&lt;AI135,-1,12*(YEAR((AM135-1))-YEAR(AI135))+MONTH((AM135-1))-MONTH(AI135)-IF(DAY((AM135-1))&lt;MIN(DAY(AI135),DAY(EOMONTH((AM135-1),0))),1,0))))</f>
        <v/>
      </c>
      <c r="AX135" s="16" t="str">
        <f aca="false">IF(AH135=0,"",IF(PFYDate&lt;AI135,-1,12*(YEAR(PFYDate)-YEAR(AI135))+MONTH(PFYDate)-MONTH(AI135)-IF(DAY(PFYDate)&lt;MIN(DAY(AI135),DAY(EOMONTH(PFYDate,0))),1,0)))</f>
        <v/>
      </c>
      <c r="AY135" s="16" t="str">
        <f aca="false">IF(AH135=0,"",IF(OR(AJ135&lt;2,AL135&gt;PFYDate),AX135,IF((AL135-1)&lt;AI135,-1,12*(YEAR((AL135-1))-YEAR(AI135))+MONTH((AL135-1))-MONTH(AI135)-IF(DAY((AL135-1))&lt;MIN(DAY(AI135),DAY(EOMONTH((AL135-1),0))),1,0))))</f>
        <v/>
      </c>
      <c r="AZ135" s="16" t="str">
        <f aca="false">IF(AH135=0,"",IF(OR(AJ135&lt;3,AM135&gt;PFYDate),AX135,IF((AM135-1)&lt;AI135,-1,12*(YEAR((AM135-1))-YEAR(AI135))+MONTH((AM135-1))-MONTH(AI135)-IF(DAY((AM135-1))&lt;MIN(DAY(AI135),DAY(EOMONTH((AM135-1),0))),1,0))))</f>
        <v/>
      </c>
      <c r="BA135" s="16" t="str">
        <f aca="false">IF(AH135=0,"",IF(AQ135="FT",IF(AV135&lt;FT_First,0,IF(AV135&lt;FT_Y5,1+INT((AV135-FT_First)/FT_Int1),FT_PreY5+FT_PerYear*INT((AV135-FT_Y5)/12)+FT_AnnivDays+INT(MOD(AV135-FT_Y5,12)/FT_Int2)-IF(EDATE(AI135,FT_Y5)&lt;PolicyDate,FT_AnnivDays-1,0))),IF(AQ135="PT",IF(AV135&lt;PT_First,0,1+INT((AV135-PT_First)/PT_Int)),0))+IF(AND(AJ135&gt;=2,AL135&lt;=AsOfDate),IF(AR135="FT",IF(AW135&lt;FT_First,0,IF(AW135&lt;FT_Y5,1+INT((AW135-FT_First)/FT_Int1),FT_PreY5+FT_PerYear*INT((AW135-FT_Y5)/12)+FT_AnnivDays+INT(MOD(AW135-FT_Y5,12)/FT_Int2)-IF(EDATE(AI135,FT_Y5)&lt;PolicyDate,FT_AnnivDays-1,0))),IF(AR135="PT",IF(AW135&lt;PT_First,0,1+INT((AW135-PT_First)/PT_Int)),0))-IF(AR135="FT",IF(AV135&lt;FT_First,0,IF(AV135&lt;FT_Y5,1+INT((AV135-FT_First)/FT_Int1),FT_PreY5+FT_PerYear*INT((AV135-FT_Y5)/12)+FT_AnnivDays+INT(MOD(AV135-FT_Y5,12)/FT_Int2)-IF(EDATE(AI135,FT_Y5)&lt;PolicyDate,FT_AnnivDays-1,0))),IF(AR135="PT",IF(AV135&lt;PT_First,0,1+INT((AV135-PT_First)/PT_Int)),0)),0)+IF(AND(AJ135&gt;=3,AM135&lt;=AsOfDate),IF(AS135="FT",IF(AU135&lt;FT_First,0,IF(AU135&lt;FT_Y5,1+INT((AU135-FT_First)/FT_Int1),FT_PreY5+FT_PerYear*INT((AU135-FT_Y5)/12)+FT_AnnivDays+INT(MOD(AU135-FT_Y5,12)/FT_Int2)-IF(EDATE(AI135,FT_Y5)&lt;PolicyDate,FT_AnnivDays-1,0))),IF(AS135="PT",IF(AU135&lt;PT_First,0,1+INT((AU135-PT_First)/PT_Int)),0))-IF(AS135="FT",IF(AW135&lt;FT_First,0,IF(AW135&lt;FT_Y5,1+INT((AW135-FT_First)/FT_Int1),FT_PreY5+FT_PerYear*INT((AW135-FT_Y5)/12)+FT_AnnivDays+INT(MOD(AW135-FT_Y5,12)/FT_Int2)-IF(EDATE(AI135,FT_Y5)&lt;PolicyDate,FT_AnnivDays-1,0))),IF(AS135="PT",IF(AW135&lt;PT_First,0,1+INT((AW135-PT_First)/PT_Int)),0)),0))</f>
        <v/>
      </c>
      <c r="BB135" s="16" t="str">
        <f aca="false">IF(AH135=0,"",IF(AQ135="FT",IF(AY135&lt;FT_First,0,IF(AY135&lt;FT_Y5,1+INT((AY135-FT_First)/FT_Int1),FT_PreY5+FT_PerYear*INT((AY135-FT_Y5)/12)+FT_AnnivDays+INT(MOD(AY135-FT_Y5,12)/FT_Int2)-IF(EDATE(AI135,FT_Y5)&lt;PolicyDate,FT_AnnivDays-1,0))),IF(AQ135="PT",IF(AY135&lt;PT_First,0,1+INT((AY135-PT_First)/PT_Int)),0))+IF(AND(AJ135&gt;=2,AL135&lt;=PFYDate),IF(AR135="FT",IF(AZ135&lt;FT_First,0,IF(AZ135&lt;FT_Y5,1+INT((AZ135-FT_First)/FT_Int1),FT_PreY5+FT_PerYear*INT((AZ135-FT_Y5)/12)+FT_AnnivDays+INT(MOD(AZ135-FT_Y5,12)/FT_Int2)-IF(EDATE(AI135,FT_Y5)&lt;PolicyDate,FT_AnnivDays-1,0))),IF(AR135="PT",IF(AZ135&lt;PT_First,0,1+INT((AZ135-PT_First)/PT_Int)),0))-IF(AR135="FT",IF(AY135&lt;FT_First,0,IF(AY135&lt;FT_Y5,1+INT((AY135-FT_First)/FT_Int1),FT_PreY5+FT_PerYear*INT((AY135-FT_Y5)/12)+FT_AnnivDays+INT(MOD(AY135-FT_Y5,12)/FT_Int2)-IF(EDATE(AI135,FT_Y5)&lt;PolicyDate,FT_AnnivDays-1,0))),IF(AR135="PT",IF(AY135&lt;PT_First,0,1+INT((AY135-PT_First)/PT_Int)),0)),0)+IF(AND(AJ135&gt;=3,AM135&lt;=PFYDate),IF(AS135="FT",IF(AX135&lt;FT_First,0,IF(AX135&lt;FT_Y5,1+INT((AX135-FT_First)/FT_Int1),FT_PreY5+FT_PerYear*INT((AX135-FT_Y5)/12)+FT_AnnivDays+INT(MOD(AX135-FT_Y5,12)/FT_Int2)-IF(EDATE(AI135,FT_Y5)&lt;PolicyDate,FT_AnnivDays-1,0))),IF(AS135="PT",IF(AX135&lt;PT_First,0,1+INT((AX135-PT_First)/PT_Int)),0))-IF(AS135="FT",IF(AZ135&lt;FT_First,0,IF(AZ135&lt;FT_Y5,1+INT((AZ135-FT_First)/FT_Int1),FT_PreY5+FT_PerYear*INT((AZ135-FT_Y5)/12)+FT_AnnivDays+INT(MOD(AZ135-FT_Y5,12)/FT_Int2)-IF(EDATE(AI135,FT_Y5)&lt;PolicyDate,FT_AnnivDays-1,0))),IF(AS135="PT",IF(AZ135&lt;PT_First,0,1+INT((AZ135-PT_First)/PT_Int)),0)),0))</f>
        <v/>
      </c>
      <c r="BC135" s="16" t="str">
        <f aca="false">IF(AH135=0,"",IF(AT135="FT",IF(AU135&lt;FT_First,FT_First,IF(AU135&lt;FT_Y5,MIN(FT_Y5,FT_First+FT_Int1*(INT((AU135-FT_First)/FT_Int1)+1)),FT_Y5+12*INT((AU135-FT_Y5)/12)+FT_Int2*(INT(MOD(AU135-FT_Y5,12)/FT_Int2)+1))),IF(AT135="PT",IF(AU135&lt;PT_First,PT_First,PT_First+PT_Int*(INT((AU135-PT_First)/PT_Int)+1)),"")))</f>
        <v/>
      </c>
      <c r="BD135" s="16" t="str">
        <f aca="false">IF(AH135=0,"",IF(NOT(LH_Ready),0,COUNTIFS(INDEX(LH_Data,0,LH_ColFirst),$A135,INDEX(LH_Data,0,LH_ColSur),$B135,INDEX(LH_Data,0,LH_ColCat),BonusCat)))</f>
        <v/>
      </c>
      <c r="BE135" s="16" t="str">
        <f aca="false">IF(AH135=0,"",IF(OR(NOT(LH_Ready),BD135=0),0,SUMPRODUCT(MAX((INDEX(LH_Data,0,LH_ColFirst)=$A135)*(INDEX(LH_Data,0,LH_ColSur)=$B135)*(INDEX(LH_Data,0,LH_ColCat)=BonusCat)*ROW(LH_Data)))))</f>
        <v/>
      </c>
      <c r="BF135" s="16" t="str">
        <f aca="false">IF(AH135=0,"",IF(EOMONTH(AsOfDate,-1)&lt;AI135,-1,12*(YEAR(EOMONTH(AsOfDate,-1))-YEAR(AI135))+MONTH(EOMONTH(AsOfDate,-1))-MONTH(AI135)-IF(DAY(EOMONTH(AsOfDate,-1))&lt;MIN(DAY(AI135),DAY(EOMONTH(EOMONTH(AsOfDate,-1),0))),1,0)))</f>
        <v/>
      </c>
      <c r="BG135" s="16" t="str">
        <f aca="false">IF(AH135=0,"",IF(OR(AJ135&lt;2,AL135&gt;EOMONTH(AsOfDate,-1)),BF135,IF((AL135-1)&lt;AI135,-1,12*(YEAR((AL135-1))-YEAR(AI135))+MONTH((AL135-1))-MONTH(AI135)-IF(DAY((AL135-1))&lt;MIN(DAY(AI135),DAY(EOMONTH((AL135-1),0))),1,0))))</f>
        <v/>
      </c>
      <c r="BH135" s="16" t="str">
        <f aca="false">IF(AH135=0,"",IF(OR(AJ135&lt;3,AM135&gt;EOMONTH(AsOfDate,-1)),BF135,IF((AM135-1)&lt;AI135,-1,12*(YEAR((AM135-1))-YEAR(AI135))+MONTH((AM135-1))-MONTH(AI135)-IF(DAY((AM135-1))&lt;MIN(DAY(AI135),DAY(EOMONTH((AM135-1),0))),1,0))))</f>
        <v/>
      </c>
      <c r="BI135" s="16" t="str">
        <f aca="false">IF(AH135=0,"",IF(AQ135="FT",IF(BG135&lt;FT_First,0,IF(BG135&lt;FT_Y5,1+INT((BG135-FT_First)/FT_Int1),FT_PreY5+FT_PerYear*INT((BG135-FT_Y5)/12)+FT_AnnivDays+INT(MOD(BG135-FT_Y5,12)/FT_Int2)-IF(EDATE(AI135,FT_Y5)&lt;PolicyDate,FT_AnnivDays-1,0))),IF(AQ135="PT",IF(BG135&lt;PT_First,0,1+INT((BG135-PT_First)/PT_Int)),0))+IF(AND(AJ135&gt;=2,AL135&lt;=EOMONTH(AsOfDate,-1)),IF(AR135="FT",IF(BH135&lt;FT_First,0,IF(BH135&lt;FT_Y5,1+INT((BH135-FT_First)/FT_Int1),FT_PreY5+FT_PerYear*INT((BH135-FT_Y5)/12)+FT_AnnivDays+INT(MOD(BH135-FT_Y5,12)/FT_Int2)-IF(EDATE(AI135,FT_Y5)&lt;PolicyDate,FT_AnnivDays-1,0))),IF(AR135="PT",IF(BH135&lt;PT_First,0,1+INT((BH135-PT_First)/PT_Int)),0))-IF(AR135="FT",IF(BG135&lt;FT_First,0,IF(BG135&lt;FT_Y5,1+INT((BG135-FT_First)/FT_Int1),FT_PreY5+FT_PerYear*INT((BG135-FT_Y5)/12)+FT_AnnivDays+INT(MOD(BG135-FT_Y5,12)/FT_Int2)-IF(EDATE(AI135,FT_Y5)&lt;PolicyDate,FT_AnnivDays-1,0))),IF(AR135="PT",IF(BG135&lt;PT_First,0,1+INT((BG135-PT_First)/PT_Int)),0)),0)+IF(AND(AJ135&gt;=3,AM135&lt;=EOMONTH(AsOfDate,-1)),IF(AS135="FT",IF(BF135&lt;FT_First,0,IF(BF135&lt;FT_Y5,1+INT((BF135-FT_First)/FT_Int1),FT_PreY5+FT_PerYear*INT((BF135-FT_Y5)/12)+FT_AnnivDays+INT(MOD(BF135-FT_Y5,12)/FT_Int2)-IF(EDATE(AI135,FT_Y5)&lt;PolicyDate,FT_AnnivDays-1,0))),IF(AS135="PT",IF(BF135&lt;PT_First,0,1+INT((BF135-PT_First)/PT_Int)),0))-IF(AS135="FT",IF(BH135&lt;FT_First,0,IF(BH135&lt;FT_Y5,1+INT((BH135-FT_First)/FT_Int1),FT_PreY5+FT_PerYear*INT((BH135-FT_Y5)/12)+FT_AnnivDays+INT(MOD(BH135-FT_Y5,12)/FT_Int2)-IF(EDATE(AI135,FT_Y5)&lt;PolicyDate,FT_AnnivDays-1,0))),IF(AS135="PT",IF(BH135&lt;PT_First,0,1+INT((BH135-PT_First)/PT_Int)),0)),0))</f>
        <v/>
      </c>
      <c r="BJ135" s="16" t="str">
        <f aca="false">IF(AH135=0,"",IF(AT135="FT",IF(AU135&lt;FT_First,"",IF(AU135&lt;FT_Y5,FT_First+FT_Int1*INT((AU135-FT_First)/FT_Int1),FT_Y5+FT_Int2*INT((AU135-FT_Y5)/FT_Int2))),IF(AT135="PT",IF(AU135&lt;PT_First,"",PT_First+PT_Int*INT((AU135-PT_First)/PT_Int)),"")))</f>
        <v/>
      </c>
      <c r="BK135" s="16" t="str">
        <f aca="false">IF(AH135=0,"",IF((SchemeStart-1)&lt;AI135,-1,12*(YEAR((SchemeStart-1))-YEAR(AI135))+MONTH((SchemeStart-1))-MONTH(AI135)-IF(DAY((SchemeStart-1))&lt;MIN(DAY(AI135),DAY(EOMONTH((SchemeStart-1),0))),1,0)))</f>
        <v/>
      </c>
      <c r="BL135" s="16" t="str">
        <f aca="false">IF(AH135=0,"",IF(OR(AJ135&lt;2,AL135&gt;(SchemeStart-1)),BK135,IF((AL135-1)&lt;AI135,-1,12*(YEAR((AL135-1))-YEAR(AI135))+MONTH((AL135-1))-MONTH(AI135)-IF(DAY((AL135-1))&lt;MIN(DAY(AI135),DAY(EOMONTH((AL135-1),0))),1,0))))</f>
        <v/>
      </c>
      <c r="BM135" s="16" t="str">
        <f aca="false">IF(AH135=0,"",IF(OR(AJ135&lt;3,AM135&gt;(SchemeStart-1)),BK135,IF((AM135-1)&lt;AI135,-1,12*(YEAR((AM135-1))-YEAR(AI135))+MONTH((AM135-1))-MONTH(AI135)-IF(DAY((AM135-1))&lt;MIN(DAY(AI135),DAY(EOMONTH((AM135-1),0))),1,0))))</f>
        <v/>
      </c>
      <c r="BN135" s="16" t="str">
        <f aca="false">IF(AH135=0,"",IF(AQ135="FT",IF(BL135&lt;FT_First,0,IF(BL135&lt;FT_Y5,1+INT((BL135-FT_First)/FT_Int1),FT_PreY5+FT_PerYear*INT((BL135-FT_Y5)/12)+FT_AnnivDays+INT(MOD(BL135-FT_Y5,12)/FT_Int2)-IF(EDATE(AI135,FT_Y5)&lt;PolicyDate,FT_AnnivDays-1,0))),IF(AQ135="PT",IF(BL135&lt;PT_First,0,1+INT((BL135-PT_First)/PT_Int)),0))+IF(AND(AJ135&gt;=2,AL135&lt;=(SchemeStart-1)),IF(AR135="FT",IF(BM135&lt;FT_First,0,IF(BM135&lt;FT_Y5,1+INT((BM135-FT_First)/FT_Int1),FT_PreY5+FT_PerYear*INT((BM135-FT_Y5)/12)+FT_AnnivDays+INT(MOD(BM135-FT_Y5,12)/FT_Int2)-IF(EDATE(AI135,FT_Y5)&lt;PolicyDate,FT_AnnivDays-1,0))),IF(AR135="PT",IF(BM135&lt;PT_First,0,1+INT((BM135-PT_First)/PT_Int)),0))-IF(AR135="FT",IF(BL135&lt;FT_First,0,IF(BL135&lt;FT_Y5,1+INT((BL135-FT_First)/FT_Int1),FT_PreY5+FT_PerYear*INT((BL135-FT_Y5)/12)+FT_AnnivDays+INT(MOD(BL135-FT_Y5,12)/FT_Int2)-IF(EDATE(AI135,FT_Y5)&lt;PolicyDate,FT_AnnivDays-1,0))),IF(AR135="PT",IF(BL135&lt;PT_First,0,1+INT((BL135-PT_First)/PT_Int)),0)),0)+IF(AND(AJ135&gt;=3,AM135&lt;=(SchemeStart-1)),IF(AS135="FT",IF(BK135&lt;FT_First,0,IF(BK135&lt;FT_Y5,1+INT((BK135-FT_First)/FT_Int1),FT_PreY5+FT_PerYear*INT((BK135-FT_Y5)/12)+FT_AnnivDays+INT(MOD(BK135-FT_Y5,12)/FT_Int2)-IF(EDATE(AI135,FT_Y5)&lt;PolicyDate,FT_AnnivDays-1,0))),IF(AS135="PT",IF(BK135&lt;PT_First,0,1+INT((BK135-PT_First)/PT_Int)),0))-IF(AS135="FT",IF(BM135&lt;FT_First,0,IF(BM135&lt;FT_Y5,1+INT((BM135-FT_First)/FT_Int1),FT_PreY5+FT_PerYear*INT((BM135-FT_Y5)/12)+FT_AnnivDays+INT(MOD(BM135-FT_Y5,12)/FT_Int2)-IF(EDATE(AI135,FT_Y5)&lt;PolicyDate,FT_AnnivDays-1,0))),IF(AS135="PT",IF(BM135&lt;PT_First,0,1+INT((BM135-PT_First)/PT_Int)),0)),0))</f>
        <v/>
      </c>
      <c r="BO135" s="0" t="str">
        <f aca="false">IF(LEN($A135&amp;$B135)=0,"",$A135&amp;" "&amp;$B135)</f>
        <v/>
      </c>
    </row>
    <row r="136" customFormat="false" ht="15" hidden="false" customHeight="false" outlineLevel="0" collapsed="false">
      <c r="A136" s="12"/>
      <c r="B136" s="12"/>
      <c r="C136" s="12"/>
      <c r="D136" s="13"/>
      <c r="E136" s="14" t="str">
        <f aca="false">IF(OR(AH136=0,$D136=""),"",DATE(YEAR(AsOfDate)+IF(DATE(YEAR(AsOfDate),MONTH($D136),DAY($D136))&lt;=AsOfDate,1,0),MONTH($D136),DAY($D136)))</f>
        <v/>
      </c>
      <c r="F136" s="13"/>
      <c r="G136" s="13"/>
      <c r="H136" s="13"/>
      <c r="I136" s="13"/>
      <c r="J136" s="13"/>
      <c r="K136" s="14" t="str">
        <f aca="false">IF(AH136=0,"",DATE(YEAR(AsOfDate)+IF(DATE(YEAR(AsOfDate),MONTH(AI136),DAY(AI136))&lt;=AsOfDate,1,0),MONTH(AI136),DAY(AI136)))</f>
        <v/>
      </c>
      <c r="L136" s="15" t="str">
        <f aca="false">IF(AH136=0,"",ROUND((AsOfDate-AI136)/365.25,1))</f>
        <v/>
      </c>
      <c r="M136" s="16" t="str">
        <f aca="false">IF(AH136=0,"",IF(AsOfDate&lt;AI136,"-",DATEDIF(AI136,AsOfDate,"y")&amp;"y "&amp;DATEDIF(AI136,AsOfDate,"ym")&amp;"m "&amp;DATEDIF(AI136,AsOfDate,"md")&amp;"d"))</f>
        <v/>
      </c>
      <c r="N136" s="17" t="str">
        <f aca="false">IF(AH136=0,"",O136*HoursPerDay)</f>
        <v/>
      </c>
      <c r="O136" s="17" t="str">
        <f aca="false">IF(AH136=0,"",MAX(0,BA136-BN136))</f>
        <v/>
      </c>
      <c r="P136" s="18"/>
      <c r="Q136" s="16" t="str">
        <f aca="false">IF(AH136=0,"",IF(AJ136&lt;2,"",AN136&amp;" to "&amp;AO136&amp;" on "&amp;TEXT(AL136,"dd/mm/yyyy")&amp;IF(AL136&gt;AsOfDate," (future)",IF(AQ136=AR136,"",IF(AR136="None"," - STOPPED accruing",IF(AQ136="None"," - commencement for Bonus Leave"," - pathway changed"))))&amp;IF(AJ136&lt;3,"","; "&amp;AO136&amp;" to "&amp;AP136&amp;" on "&amp;TEXT(AM136,"dd/mm/yyyy")&amp;IF(AM136&gt;AsOfDate," (future)",IF(AR136=AS136,"",IF(AS136="None"," - STOPPED accruing",IF(AR136="None"," - commencement for Bonus Leave"," - pathway changed")))))))</f>
        <v/>
      </c>
      <c r="R136" s="16" t="str">
        <f aca="false">IF(AH136=0,"",IF(AT136="None",IF(O136&gt;0,"No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IF(AH136=0,"",IF(AT136="None","",EDATE(AI136,BC136)))</f>
        <v/>
      </c>
      <c r="T136" s="17" t="str">
        <f aca="false">IF(AH136=0,"",IF(NOT(LH_Ready),"",IF(AI136&gt;PFYDate,0,IF(LH_ColPeriod=0,W136-U136+V136,SUMIFS(INDEX(LH_Data,0,LH_ColAcc),INDEX(LH_Data,0,LH_ColFirst),$A136,INDEX(LH_Data,0,LH_ColSur),$B136,INDEX(LH_Data,0,LH_ColCat),BonusCat,INDEX(LH_Data,0,LH_ColPeriod),LH_OpenLabel)*UnitFactor))))</f>
        <v/>
      </c>
      <c r="U136" s="17" t="str">
        <f aca="false">IF(AH136=0,"",IF(NOT(LH_Ready),"",SUMIFS(INDEX(LH_Data,0,LH_ColAcc),INDEX(LH_Data,0,LH_ColFirst),$A136,INDEX(LH_Data,0,LH_ColSur),$B136,INDEX(LH_Data,0,LH_ColCat),BonusCat,INDEX(LH_Data,0,LH_ColStart),"&gt;="&amp;AI136)*UnitFactor))</f>
        <v/>
      </c>
      <c r="V136" s="17" t="str">
        <f aca="false">IF(AH136=0,"",IF(NOT(LH_Ready),"",SUMIFS(INDEX(LH_Data,0,LH_ColTaken),INDEX(LH_Data,0,LH_ColFirst),$A136,INDEX(LH_Data,0,LH_ColSur),$B136,INDEX(LH_Data,0,LH_ColCat),BonusCat,INDEX(LH_Data,0,LH_ColStart),"&gt;="&amp;AI136)*UnitFactor))</f>
        <v/>
      </c>
      <c r="W136" s="17" t="str">
        <f aca="false">IF(AH136=0,"",IF(NOT(LH_Ready),"",IF(BE136=0,0,INDEX(INDEX(LH_Data,0,LH_ColClose),BE136-1)*UnitFactor)))</f>
        <v/>
      </c>
      <c r="X136" s="17" t="str">
        <f aca="false">IF(AH136=0,"",(MAX(0,BA136-BN136)-MAX(0,BB136-BN136))*HoursPerDay)</f>
        <v/>
      </c>
      <c r="Y136" s="17" t="str">
        <f aca="false">IF(AH136=0,"",IF(NOT(LH_Ready),"",IF(BD136=0,N136,IF(PFYDate&lt;$F136,N136-N(T136)-N(U136),X136-N(U136)))))</f>
        <v/>
      </c>
      <c r="Z136" s="16" t="str">
        <f aca="false">IF(OR(AH136=0,Y136=""),"",IF(Y136&gt;0,"Yes","No"))</f>
        <v/>
      </c>
      <c r="AA136" s="16" t="str">
        <f aca="false">IF(AH136=0,IF(LEN($A136&amp;$B136)=0,"","FIX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month")&amp;IF(BD136=0,";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EH)",""),IF(AT136="None",R136,"Not yet - first day on "&amp;TEXT(S136,"dd/mm/yyyy")))))))))</f>
        <v/>
      </c>
      <c r="AB136" s="17" t="str">
        <f aca="false">IF(OR(AH136=0,T136=""),"",MAX(0,BB136-BN136)*HoursPerDay-T136)</f>
        <v/>
      </c>
      <c r="AC136" s="16" t="str">
        <f aca="false">IF(AH136=0,"",BD136)</f>
        <v/>
      </c>
      <c r="AD136" s="16" t="str">
        <f aca="false">IF(AH136=0,"",TRIM(IF(OR(ISTEXT($F136),ISTEXT($H136),ISTEXT($I136),ISTEXT($G136),ISTEXT($J136),ISTEXT($D136)),"A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J136&gt;=1,IF(AJ136&gt;=3,AP136,IF(AJ136=2,AO136,AN136))&lt;&gt;IF($C136="","",IF(OR(ISNUMBER(SEARCH("full",$C136)),UPPER(TRIM($C136))="FT",UPPER(TRIM($C136))="FTE"),"Full-Time",IF(OR(ISNUMBER(SEARCH("part",$C136)),UPPER(TRIM($C136))="PT",UPPER(TRIM($C136))="PTE"),"Part-Time",IF(OR(ISNUMBER(SEARCH("cas",$C136)),UPPER(TRIM($C136))="CAS"),"Casual","Unknown"))))),"EmploymentType does not match latest start date ("&amp;IF(AJ136&gt;=3,AP136,IF(AJ136=2,AO136,AN136))&amp;"). ","")&amp;IF(AND(AJ136&gt;=1,AK136&lt;&gt;$F136),"Earliest type date should equal StartDate. ","")&amp;IF(AND(AJ136&gt;=2,AK136=AL136),"Two types start on the same date. ","")&amp;IF(AND(OR(ISNUMBER(SEARCH("part",$C136)),UPPER(TRIM($C136))="PT",UPPER(TRIM($C136))="PTE"),$P136=""),"Part-time: enter PT Hrs/Week (blank = 24+). ","")))</f>
        <v/>
      </c>
      <c r="AE136" s="17" t="str">
        <f aca="false">IF(AH136=0,"",O136-MAX(0,BI136-BN136))</f>
        <v/>
      </c>
      <c r="AF136" s="14" t="str">
        <f aca="false">IF(OR(AH136=0,AE136="",N(AE136)=0,BJ136=""),"",EDATE(AI136,BJ136))</f>
        <v/>
      </c>
      <c r="AG136" s="12"/>
      <c r="AH136" s="16" t="n">
        <f aca="false">IF(OR(LEN($A136&amp;$B136)=0,$F136=""),0,1)</f>
        <v>0</v>
      </c>
      <c r="AI136" s="14" t="str">
        <f aca="false">IF(AH136=0,"",IF($J136&lt;&gt;"",$J136,IF(OR(CasualCounts="Yes",COUNT($G136:$I136)=0,COUNT($H136:$I136)=0),$F136,MIN($H136:$I136))))</f>
        <v/>
      </c>
      <c r="AJ136" s="16" t="str">
        <f aca="false">IF(AH136=0,"",COUNT($G136:$I136))</f>
        <v/>
      </c>
      <c r="AK136" s="14" t="str">
        <f aca="false">IF(AH136=0,"",IFERROR(SMALL($G136:$I136,1),""))</f>
        <v/>
      </c>
      <c r="AL136" s="14" t="str">
        <f aca="false">IF(AH136=0,"",IFERROR(SMALL($G136:$I136,2),""))</f>
        <v/>
      </c>
      <c r="AM136" s="14" t="str">
        <f aca="false">IF(AH136=0,"",IFERROR(SMALL($G136:$I136,3),""))</f>
        <v/>
      </c>
      <c r="AN136" s="16" t="str">
        <f aca="false">IF(AH136=0,"",IF(AK136="","",IF(AK136=$H136,"Part-Time",IF(AK136=$I136,"Full-Time","Casual"))))</f>
        <v/>
      </c>
      <c r="AO136" s="16" t="str">
        <f aca="false">IF(AH136=0,"",IF(AL136="","",IF(AL136=$H136,"Part-Time",IF(AL136=$I136,"Full-Time","Casual"))))</f>
        <v/>
      </c>
      <c r="AP136" s="16" t="str">
        <f aca="false">IF(AH136=0,"",IF(AM136="","",IF(AM136=$H136,"Part-Time",IF(AM136=$I136,"Full-Time","Casual"))))</f>
        <v/>
      </c>
      <c r="AQ136" s="16" t="str">
        <f aca="false">IF(AH136=0,"",IF(AJ136=0,IF(OR(ISNUMBER(SEARCH("full",$C136)),UPPER(TRIM($C136))="FT",UPPER(TRIM($C136))="FTE"),"FT",IF(AND(OR(ISNUMBER(SEARCH("part",$C136)),UPPER(TRIM($C136))="PT",UPPER(TRIM($C136))="PTE"),OR($P136="",N($P136)&gt;=PT_MinHours)),"PT","None")),IF(OR(ISNUMBER(SEARCH("full",AN136)),UPPER(TRIM(AN136))="FT",UPPER(TRIM(AN136))="FTE"),"FT",IF(AND(OR(ISNUMBER(SEARCH("part",AN136)),UPPER(TRIM(AN136))="PT",UPPER(TRIM(AN136))="PTE"),OR($P136="",N($P136)&gt;=PT_MinHours)),"PT","None"))))</f>
        <v/>
      </c>
      <c r="AR136" s="16" t="str">
        <f aca="false">IF(AH136=0,"",IF(AJ136&lt;2,"",IF(OR(ISNUMBER(SEARCH("full",AO136)),UPPER(TRIM(AO136))="FT",UPPER(TRIM(AO136))="FTE"),"FT",IF(AND(OR(ISNUMBER(SEARCH("part",AO136)),UPPER(TRIM(AO136))="PT",UPPER(TRIM(AO136))="PTE"),OR($P136="",N($P136)&gt;=PT_MinHours)),"PT","None"))))</f>
        <v/>
      </c>
      <c r="AS136" s="16" t="str">
        <f aca="false">IF(AH136=0,"",IF(AJ136&lt;3,"",IF(OR(ISNUMBER(SEARCH("full",AP136)),UPPER(TRIM(AP136))="FT",UPPER(TRIM(AP136))="FTE"),"FT",IF(AND(OR(ISNUMBER(SEARCH("part",AP136)),UPPER(TRIM(AP136))="PT",UPPER(TRIM(AP136))="PTE"),OR($P136="",N($P136)&gt;=PT_MinHours)),"PT","None"))))</f>
        <v/>
      </c>
      <c r="AT136" s="16" t="str">
        <f aca="false">IF(AH136=0,"",IF(AND(AJ136&gt;=3,AM136&lt;=AsOfDate),AS136,IF(AND(AJ136&gt;=2,AL136&lt;=AsOfDate),AR136,AQ136)))</f>
        <v/>
      </c>
      <c r="AU136" s="16" t="str">
        <f aca="false">IF(AH136=0,"",IF(AsOfDate&lt;AI136,-1,12*(YEAR(AsOfDate)-YEAR(AI136))+MONTH(AsOfDate)-MONTH(AI136)-IF(DAY(AsOfDate)&lt;MIN(DAY(AI136),DAY(EOMONTH(AsOfDate,0))),1,0)))</f>
        <v/>
      </c>
      <c r="AV136" s="16" t="str">
        <f aca="false">IF(AH136=0,"",IF(OR(AJ136&lt;2,AL136&gt;AsOfDate),AU136,IF((AL136-1)&lt;AI136,-1,12*(YEAR((AL136-1))-YEAR(AI136))+MONTH((AL136-1))-MONTH(AI136)-IF(DAY((AL136-1))&lt;MIN(DAY(AI136),DAY(EOMONTH((AL136-1),0))),1,0))))</f>
        <v/>
      </c>
      <c r="AW136" s="16" t="str">
        <f aca="false">IF(AH136=0,"",IF(OR(AJ136&lt;3,AM136&gt;AsOfDate),AU136,IF((AM136-1)&lt;AI136,-1,12*(YEAR((AM136-1))-YEAR(AI136))+MONTH((AM136-1))-MONTH(AI136)-IF(DAY((AM136-1))&lt;MIN(DAY(AI136),DAY(EOMONTH((AM136-1),0))),1,0))))</f>
        <v/>
      </c>
      <c r="AX136" s="16" t="str">
        <f aca="false">IF(AH136=0,"",IF(PFYDate&lt;AI136,-1,12*(YEAR(PFYDate)-YEAR(AI136))+MONTH(PFYDate)-MONTH(AI136)-IF(DAY(PFYDate)&lt;MIN(DAY(AI136),DAY(EOMONTH(PFYDate,0))),1,0)))</f>
        <v/>
      </c>
      <c r="AY136" s="16" t="str">
        <f aca="false">IF(AH136=0,"",IF(OR(AJ136&lt;2,AL136&gt;PFYDate),AX136,IF((AL136-1)&lt;AI136,-1,12*(YEAR((AL136-1))-YEAR(AI136))+MONTH((AL136-1))-MONTH(AI136)-IF(DAY((AL136-1))&lt;MIN(DAY(AI136),DAY(EOMONTH((AL136-1),0))),1,0))))</f>
        <v/>
      </c>
      <c r="AZ136" s="16" t="str">
        <f aca="false">IF(AH136=0,"",IF(OR(AJ136&lt;3,AM136&gt;PFYDate),AX136,IF((AM136-1)&lt;AI136,-1,12*(YEAR((AM136-1))-YEAR(AI136))+MONTH((AM136-1))-MONTH(AI136)-IF(DAY((AM136-1))&lt;MIN(DAY(AI136),DAY(EOMONTH((AM136-1),0))),1,0))))</f>
        <v/>
      </c>
      <c r="BA136" s="16" t="str">
        <f aca="false">IF(AH136=0,"",IF(AQ136="FT",IF(AV136&lt;FT_First,0,IF(AV136&lt;FT_Y5,1+INT((AV136-FT_First)/FT_Int1),FT_PreY5+FT_PerYear*INT((AV136-FT_Y5)/12)+FT_AnnivDays+INT(MOD(AV136-FT_Y5,12)/FT_Int2)-IF(EDATE(AI136,FT_Y5)&lt;PolicyDate,FT_AnnivDays-1,0))),IF(AQ136="PT",IF(AV136&lt;PT_First,0,1+INT((AV136-PT_First)/PT_Int)),0))+IF(AND(AJ136&gt;=2,AL136&lt;=AsOfDate),IF(AR136="FT",IF(AW136&lt;FT_First,0,IF(AW136&lt;FT_Y5,1+INT((AW136-FT_First)/FT_Int1),FT_PreY5+FT_PerYear*INT((AW136-FT_Y5)/12)+FT_AnnivDays+INT(MOD(AW136-FT_Y5,12)/FT_Int2)-IF(EDATE(AI136,FT_Y5)&lt;PolicyDate,FT_AnnivDays-1,0))),IF(AR136="PT",IF(AW136&lt;PT_First,0,1+INT((AW136-PT_First)/PT_Int)),0))-IF(AR136="FT",IF(AV136&lt;FT_First,0,IF(AV136&lt;FT_Y5,1+INT((AV136-FT_First)/FT_Int1),FT_PreY5+FT_PerYear*INT((AV136-FT_Y5)/12)+FT_AnnivDays+INT(MOD(AV136-FT_Y5,12)/FT_Int2)-IF(EDATE(AI136,FT_Y5)&lt;PolicyDate,FT_AnnivDays-1,0))),IF(AR136="PT",IF(AV136&lt;PT_First,0,1+INT((AV136-PT_First)/PT_Int)),0)),0)+IF(AND(AJ136&gt;=3,AM136&lt;=AsOfDate),IF(AS136="FT",IF(AU136&lt;FT_First,0,IF(AU136&lt;FT_Y5,1+INT((AU136-FT_First)/FT_Int1),FT_PreY5+FT_PerYear*INT((AU136-FT_Y5)/12)+FT_AnnivDays+INT(MOD(AU136-FT_Y5,12)/FT_Int2)-IF(EDATE(AI136,FT_Y5)&lt;PolicyDate,FT_AnnivDays-1,0))),IF(AS136="PT",IF(AU136&lt;PT_First,0,1+INT((AU136-PT_First)/PT_Int)),0))-IF(AS136="FT",IF(AW136&lt;FT_First,0,IF(AW136&lt;FT_Y5,1+INT((AW136-FT_First)/FT_Int1),FT_PreY5+FT_PerYear*INT((AW136-FT_Y5)/12)+FT_AnnivDays+INT(MOD(AW136-FT_Y5,12)/FT_Int2)-IF(EDATE(AI136,FT_Y5)&lt;PolicyDate,FT_AnnivDays-1,0))),IF(AS136="PT",IF(AW136&lt;PT_First,0,1+INT((AW136-PT_First)/PT_Int)),0)),0))</f>
        <v/>
      </c>
      <c r="BB136" s="16" t="str">
        <f aca="false">IF(AH136=0,"",IF(AQ136="FT",IF(AY136&lt;FT_First,0,IF(AY136&lt;FT_Y5,1+INT((AY136-FT_First)/FT_Int1),FT_PreY5+FT_PerYear*INT((AY136-FT_Y5)/12)+FT_AnnivDays+INT(MOD(AY136-FT_Y5,12)/FT_Int2)-IF(EDATE(AI136,FT_Y5)&lt;PolicyDate,FT_AnnivDays-1,0))),IF(AQ136="PT",IF(AY136&lt;PT_First,0,1+INT((AY136-PT_First)/PT_Int)),0))+IF(AND(AJ136&gt;=2,AL136&lt;=PFYDate),IF(AR136="FT",IF(AZ136&lt;FT_First,0,IF(AZ136&lt;FT_Y5,1+INT((AZ136-FT_First)/FT_Int1),FT_PreY5+FT_PerYear*INT((AZ136-FT_Y5)/12)+FT_AnnivDays+INT(MOD(AZ136-FT_Y5,12)/FT_Int2)-IF(EDATE(AI136,FT_Y5)&lt;PolicyDate,FT_AnnivDays-1,0))),IF(AR136="PT",IF(AZ136&lt;PT_First,0,1+INT((AZ136-PT_First)/PT_Int)),0))-IF(AR136="FT",IF(AY136&lt;FT_First,0,IF(AY136&lt;FT_Y5,1+INT((AY136-FT_First)/FT_Int1),FT_PreY5+FT_PerYear*INT((AY136-FT_Y5)/12)+FT_AnnivDays+INT(MOD(AY136-FT_Y5,12)/FT_Int2)-IF(EDATE(AI136,FT_Y5)&lt;PolicyDate,FT_AnnivDays-1,0))),IF(AR136="PT",IF(AY136&lt;PT_First,0,1+INT((AY136-PT_First)/PT_Int)),0)),0)+IF(AND(AJ136&gt;=3,AM136&lt;=PFYDate),IF(AS136="FT",IF(AX136&lt;FT_First,0,IF(AX136&lt;FT_Y5,1+INT((AX136-FT_First)/FT_Int1),FT_PreY5+FT_PerYear*INT((AX136-FT_Y5)/12)+FT_AnnivDays+INT(MOD(AX136-FT_Y5,12)/FT_Int2)-IF(EDATE(AI136,FT_Y5)&lt;PolicyDate,FT_AnnivDays-1,0))),IF(AS136="PT",IF(AX136&lt;PT_First,0,1+INT((AX136-PT_First)/PT_Int)),0))-IF(AS136="FT",IF(AZ136&lt;FT_First,0,IF(AZ136&lt;FT_Y5,1+INT((AZ136-FT_First)/FT_Int1),FT_PreY5+FT_PerYear*INT((AZ136-FT_Y5)/12)+FT_AnnivDays+INT(MOD(AZ136-FT_Y5,12)/FT_Int2)-IF(EDATE(AI136,FT_Y5)&lt;PolicyDate,FT_AnnivDays-1,0))),IF(AS136="PT",IF(AZ136&lt;PT_First,0,1+INT((AZ136-PT_First)/PT_Int)),0)),0))</f>
        <v/>
      </c>
      <c r="BC136" s="16" t="str">
        <f aca="false">IF(AH136=0,"",IF(AT136="FT",IF(AU136&lt;FT_First,FT_First,IF(AU136&lt;FT_Y5,MIN(FT_Y5,FT_First+FT_Int1*(INT((AU136-FT_First)/FT_Int1)+1)),FT_Y5+12*INT((AU136-FT_Y5)/12)+FT_Int2*(INT(MOD(AU136-FT_Y5,12)/FT_Int2)+1))),IF(AT136="PT",IF(AU136&lt;PT_First,PT_First,PT_First+PT_Int*(INT((AU136-PT_First)/PT_Int)+1)),"")))</f>
        <v/>
      </c>
      <c r="BD136" s="16" t="str">
        <f aca="false">IF(AH136=0,"",IF(NOT(LH_Ready),0,COUNTIFS(INDEX(LH_Data,0,LH_ColFirst),$A136,INDEX(LH_Data,0,LH_ColSur),$B136,INDEX(LH_Data,0,LH_ColCat),BonusCat)))</f>
        <v/>
      </c>
      <c r="BE136" s="16" t="str">
        <f aca="false">IF(AH136=0,"",IF(OR(NOT(LH_Ready),BD136=0),0,SUMPRODUCT(MAX((INDEX(LH_Data,0,LH_ColFirst)=$A136)*(INDEX(LH_Data,0,LH_ColSur)=$B136)*(INDEX(LH_Data,0,LH_ColCat)=BonusCat)*ROW(LH_Data)))))</f>
        <v/>
      </c>
      <c r="BF136" s="16" t="str">
        <f aca="false">IF(AH136=0,"",IF(EOMONTH(AsOfDate,-1)&lt;AI136,-1,12*(YEAR(EOMONTH(AsOfDate,-1))-YEAR(AI136))+MONTH(EOMONTH(AsOfDate,-1))-MONTH(AI136)-IF(DAY(EOMONTH(AsOfDate,-1))&lt;MIN(DAY(AI136),DAY(EOMONTH(EOMONTH(AsOfDate,-1),0))),1,0)))</f>
        <v/>
      </c>
      <c r="BG136" s="16" t="str">
        <f aca="false">IF(AH136=0,"",IF(OR(AJ136&lt;2,AL136&gt;EOMONTH(AsOfDate,-1)),BF136,IF((AL136-1)&lt;AI136,-1,12*(YEAR((AL136-1))-YEAR(AI136))+MONTH((AL136-1))-MONTH(AI136)-IF(DAY((AL136-1))&lt;MIN(DAY(AI136),DAY(EOMONTH((AL136-1),0))),1,0))))</f>
        <v/>
      </c>
      <c r="BH136" s="16" t="str">
        <f aca="false">IF(AH136=0,"",IF(OR(AJ136&lt;3,AM136&gt;EOMONTH(AsOfDate,-1)),BF136,IF((AM136-1)&lt;AI136,-1,12*(YEAR((AM136-1))-YEAR(AI136))+MONTH((AM136-1))-MONTH(AI136)-IF(DAY((AM136-1))&lt;MIN(DAY(AI136),DAY(EOMONTH((AM136-1),0))),1,0))))</f>
        <v/>
      </c>
      <c r="BI136" s="16" t="str">
        <f aca="false">IF(AH136=0,"",IF(AQ136="FT",IF(BG136&lt;FT_First,0,IF(BG136&lt;FT_Y5,1+INT((BG136-FT_First)/FT_Int1),FT_PreY5+FT_PerYear*INT((BG136-FT_Y5)/12)+FT_AnnivDays+INT(MOD(BG136-FT_Y5,12)/FT_Int2)-IF(EDATE(AI136,FT_Y5)&lt;PolicyDate,FT_AnnivDays-1,0))),IF(AQ136="PT",IF(BG136&lt;PT_First,0,1+INT((BG136-PT_First)/PT_Int)),0))+IF(AND(AJ136&gt;=2,AL136&lt;=EOMONTH(AsOfDate,-1)),IF(AR136="FT",IF(BH136&lt;FT_First,0,IF(BH136&lt;FT_Y5,1+INT((BH136-FT_First)/FT_Int1),FT_PreY5+FT_PerYear*INT((BH136-FT_Y5)/12)+FT_AnnivDays+INT(MOD(BH136-FT_Y5,12)/FT_Int2)-IF(EDATE(AI136,FT_Y5)&lt;PolicyDate,FT_AnnivDays-1,0))),IF(AR136="PT",IF(BH136&lt;PT_First,0,1+INT((BH136-PT_First)/PT_Int)),0))-IF(AR136="FT",IF(BG136&lt;FT_First,0,IF(BG136&lt;FT_Y5,1+INT((BG136-FT_First)/FT_Int1),FT_PreY5+FT_PerYear*INT((BG136-FT_Y5)/12)+FT_AnnivDays+INT(MOD(BG136-FT_Y5,12)/FT_Int2)-IF(EDATE(AI136,FT_Y5)&lt;PolicyDate,FT_AnnivDays-1,0))),IF(AR136="PT",IF(BG136&lt;PT_First,0,1+INT((BG136-PT_First)/PT_Int)),0)),0)+IF(AND(AJ136&gt;=3,AM136&lt;=EOMONTH(AsOfDate,-1)),IF(AS136="FT",IF(BF136&lt;FT_First,0,IF(BF136&lt;FT_Y5,1+INT((BF136-FT_First)/FT_Int1),FT_PreY5+FT_PerYear*INT((BF136-FT_Y5)/12)+FT_AnnivDays+INT(MOD(BF136-FT_Y5,12)/FT_Int2)-IF(EDATE(AI136,FT_Y5)&lt;PolicyDate,FT_AnnivDays-1,0))),IF(AS136="PT",IF(BF136&lt;PT_First,0,1+INT((BF136-PT_First)/PT_Int)),0))-IF(AS136="FT",IF(BH136&lt;FT_First,0,IF(BH136&lt;FT_Y5,1+INT((BH136-FT_First)/FT_Int1),FT_PreY5+FT_PerYear*INT((BH136-FT_Y5)/12)+FT_AnnivDays+INT(MOD(BH136-FT_Y5,12)/FT_Int2)-IF(EDATE(AI136,FT_Y5)&lt;PolicyDate,FT_AnnivDays-1,0))),IF(AS136="PT",IF(BH136&lt;PT_First,0,1+INT((BH136-PT_First)/PT_Int)),0)),0))</f>
        <v/>
      </c>
      <c r="BJ136" s="16" t="str">
        <f aca="false">IF(AH136=0,"",IF(AT136="FT",IF(AU136&lt;FT_First,"",IF(AU136&lt;FT_Y5,FT_First+FT_Int1*INT((AU136-FT_First)/FT_Int1),FT_Y5+FT_Int2*INT((AU136-FT_Y5)/FT_Int2))),IF(AT136="PT",IF(AU136&lt;PT_First,"",PT_First+PT_Int*INT((AU136-PT_First)/PT_Int)),"")))</f>
        <v/>
      </c>
      <c r="BK136" s="16" t="str">
        <f aca="false">IF(AH136=0,"",IF((SchemeStart-1)&lt;AI136,-1,12*(YEAR((SchemeStart-1))-YEAR(AI136))+MONTH((SchemeStart-1))-MONTH(AI136)-IF(DAY((SchemeStart-1))&lt;MIN(DAY(AI136),DAY(EOMONTH((SchemeStart-1),0))),1,0)))</f>
        <v/>
      </c>
      <c r="BL136" s="16" t="str">
        <f aca="false">IF(AH136=0,"",IF(OR(AJ136&lt;2,AL136&gt;(SchemeStart-1)),BK136,IF((AL136-1)&lt;AI136,-1,12*(YEAR((AL136-1))-YEAR(AI136))+MONTH((AL136-1))-MONTH(AI136)-IF(DAY((AL136-1))&lt;MIN(DAY(AI136),DAY(EOMONTH((AL136-1),0))),1,0))))</f>
        <v/>
      </c>
      <c r="BM136" s="16" t="str">
        <f aca="false">IF(AH136=0,"",IF(OR(AJ136&lt;3,AM136&gt;(SchemeStart-1)),BK136,IF((AM136-1)&lt;AI136,-1,12*(YEAR((AM136-1))-YEAR(AI136))+MONTH((AM136-1))-MONTH(AI136)-IF(DAY((AM136-1))&lt;MIN(DAY(AI136),DAY(EOMONTH((AM136-1),0))),1,0))))</f>
        <v/>
      </c>
      <c r="BN136" s="16" t="str">
        <f aca="false">IF(AH136=0,"",IF(AQ136="FT",IF(BL136&lt;FT_First,0,IF(BL136&lt;FT_Y5,1+INT((BL136-FT_First)/FT_Int1),FT_PreY5+FT_PerYear*INT((BL136-FT_Y5)/12)+FT_AnnivDays+INT(MOD(BL136-FT_Y5,12)/FT_Int2)-IF(EDATE(AI136,FT_Y5)&lt;PolicyDate,FT_AnnivDays-1,0))),IF(AQ136="PT",IF(BL136&lt;PT_First,0,1+INT((BL136-PT_First)/PT_Int)),0))+IF(AND(AJ136&gt;=2,AL136&lt;=(SchemeStart-1)),IF(AR136="FT",IF(BM136&lt;FT_First,0,IF(BM136&lt;FT_Y5,1+INT((BM136-FT_First)/FT_Int1),FT_PreY5+FT_PerYear*INT((BM136-FT_Y5)/12)+FT_AnnivDays+INT(MOD(BM136-FT_Y5,12)/FT_Int2)-IF(EDATE(AI136,FT_Y5)&lt;PolicyDate,FT_AnnivDays-1,0))),IF(AR136="PT",IF(BM136&lt;PT_First,0,1+INT((BM136-PT_First)/PT_Int)),0))-IF(AR136="FT",IF(BL136&lt;FT_First,0,IF(BL136&lt;FT_Y5,1+INT((BL136-FT_First)/FT_Int1),FT_PreY5+FT_PerYear*INT((BL136-FT_Y5)/12)+FT_AnnivDays+INT(MOD(BL136-FT_Y5,12)/FT_Int2)-IF(EDATE(AI136,FT_Y5)&lt;PolicyDate,FT_AnnivDays-1,0))),IF(AR136="PT",IF(BL136&lt;PT_First,0,1+INT((BL136-PT_First)/PT_Int)),0)),0)+IF(AND(AJ136&gt;=3,AM136&lt;=(SchemeStart-1)),IF(AS136="FT",IF(BK136&lt;FT_First,0,IF(BK136&lt;FT_Y5,1+INT((BK136-FT_First)/FT_Int1),FT_PreY5+FT_PerYear*INT((BK136-FT_Y5)/12)+FT_AnnivDays+INT(MOD(BK136-FT_Y5,12)/FT_Int2)-IF(EDATE(AI136,FT_Y5)&lt;PolicyDate,FT_AnnivDays-1,0))),IF(AS136="PT",IF(BK136&lt;PT_First,0,1+INT((BK136-PT_First)/PT_Int)),0))-IF(AS136="FT",IF(BM136&lt;FT_First,0,IF(BM136&lt;FT_Y5,1+INT((BM136-FT_First)/FT_Int1),FT_PreY5+FT_PerYear*INT((BM136-FT_Y5)/12)+FT_AnnivDays+INT(MOD(BM136-FT_Y5,12)/FT_Int2)-IF(EDATE(AI136,FT_Y5)&lt;PolicyDate,FT_AnnivDays-1,0))),IF(AS136="PT",IF(BM136&lt;PT_First,0,1+INT((BM136-PT_First)/PT_Int)),0)),0))</f>
        <v/>
      </c>
      <c r="BO136" s="0" t="str">
        <f aca="false">IF(LEN($A136&amp;$B136)=0,"",$A136&amp;" "&amp;$B136)</f>
        <v/>
      </c>
    </row>
    <row r="137" customFormat="false" ht="15" hidden="false" customHeight="false" outlineLevel="0" collapsed="false">
      <c r="A137" s="12"/>
      <c r="B137" s="12"/>
      <c r="C137" s="12"/>
      <c r="D137" s="13"/>
      <c r="E137" s="14" t="str">
        <f aca="false">IF(OR(AH137=0,$D137=""),"",DATE(YEAR(AsOfDate)+IF(DATE(YEAR(AsOfDate),MONTH($D137),DAY($D137))&lt;=AsOfDate,1,0),MONTH($D137),DAY($D137)))</f>
        <v/>
      </c>
      <c r="F137" s="13"/>
      <c r="G137" s="13"/>
      <c r="H137" s="13"/>
      <c r="I137" s="13"/>
      <c r="J137" s="13"/>
      <c r="K137" s="14" t="str">
        <f aca="false">IF(AH137=0,"",DATE(YEAR(AsOfDate)+IF(DATE(YEAR(AsOfDate),MONTH(AI137),DAY(AI137))&lt;=AsOfDate,1,0),MONTH(AI137),DAY(AI137)))</f>
        <v/>
      </c>
      <c r="L137" s="15" t="str">
        <f aca="false">IF(AH137=0,"",ROUND((AsOfDate-AI137)/365.25,1))</f>
        <v/>
      </c>
      <c r="M137" s="16" t="str">
        <f aca="false">IF(AH137=0,"",IF(AsOfDate&lt;AI137,"-",DATEDIF(AI137,AsOfDate,"y")&amp;"y "&amp;DATEDIF(AI137,AsOfDate,"ym")&amp;"m "&amp;DATEDIF(AI137,AsOfDate,"md")&amp;"d"))</f>
        <v/>
      </c>
      <c r="N137" s="17" t="str">
        <f aca="false">IF(AH137=0,"",O137*HoursPerDay)</f>
        <v/>
      </c>
      <c r="O137" s="17" t="str">
        <f aca="false">IF(AH137=0,"",MAX(0,BA137-BN137))</f>
        <v/>
      </c>
      <c r="P137" s="18"/>
      <c r="Q137" s="16" t="str">
        <f aca="false">IF(AH137=0,"",IF(AJ137&lt;2,"",AN137&amp;" to "&amp;AO137&amp;" on "&amp;TEXT(AL137,"dd/mm/yyyy")&amp;IF(AL137&gt;AsOfDate," (future)",IF(AQ137=AR137,"",IF(AR137="None"," - STOPPED accruing",IF(AQ137="None"," - commencement for Bonus Leave"," - pathway changed"))))&amp;IF(AJ137&lt;3,"","; "&amp;AO137&amp;" to "&amp;AP137&amp;" on "&amp;TEXT(AM137,"dd/mm/yyyy")&amp;IF(AM137&gt;AsOfDate," (future)",IF(AR137=AS137,"",IF(AS137="None"," - STOPPED accruing",IF(AR137="None"," - commencement for Bonus Leave"," - pathway changed")))))))</f>
        <v/>
      </c>
      <c r="R137" s="16" t="str">
        <f aca="false">IF(AH137=0,"",IF(AT137="None",IF(O137&gt;0,"No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IF(AH137=0,"",IF(AT137="None","",EDATE(AI137,BC137)))</f>
        <v/>
      </c>
      <c r="T137" s="17" t="str">
        <f aca="false">IF(AH137=0,"",IF(NOT(LH_Ready),"",IF(AI137&gt;PFYDate,0,IF(LH_ColPeriod=0,W137-U137+V137,SUMIFS(INDEX(LH_Data,0,LH_ColAcc),INDEX(LH_Data,0,LH_ColFirst),$A137,INDEX(LH_Data,0,LH_ColSur),$B137,INDEX(LH_Data,0,LH_ColCat),BonusCat,INDEX(LH_Data,0,LH_ColPeriod),LH_OpenLabel)*UnitFactor))))</f>
        <v/>
      </c>
      <c r="U137" s="17" t="str">
        <f aca="false">IF(AH137=0,"",IF(NOT(LH_Ready),"",SUMIFS(INDEX(LH_Data,0,LH_ColAcc),INDEX(LH_Data,0,LH_ColFirst),$A137,INDEX(LH_Data,0,LH_ColSur),$B137,INDEX(LH_Data,0,LH_ColCat),BonusCat,INDEX(LH_Data,0,LH_ColStart),"&gt;="&amp;AI137)*UnitFactor))</f>
        <v/>
      </c>
      <c r="V137" s="17" t="str">
        <f aca="false">IF(AH137=0,"",IF(NOT(LH_Ready),"",SUMIFS(INDEX(LH_Data,0,LH_ColTaken),INDEX(LH_Data,0,LH_ColFirst),$A137,INDEX(LH_Data,0,LH_ColSur),$B137,INDEX(LH_Data,0,LH_ColCat),BonusCat,INDEX(LH_Data,0,LH_ColStart),"&gt;="&amp;AI137)*UnitFactor))</f>
        <v/>
      </c>
      <c r="W137" s="17" t="str">
        <f aca="false">IF(AH137=0,"",IF(NOT(LH_Ready),"",IF(BE137=0,0,INDEX(INDEX(LH_Data,0,LH_ColClose),BE137-1)*UnitFactor)))</f>
        <v/>
      </c>
      <c r="X137" s="17" t="str">
        <f aca="false">IF(AH137=0,"",(MAX(0,BA137-BN137)-MAX(0,BB137-BN137))*HoursPerDay)</f>
        <v/>
      </c>
      <c r="Y137" s="17" t="str">
        <f aca="false">IF(AH137=0,"",IF(NOT(LH_Ready),"",IF(BD137=0,N137,IF(PFYDate&lt;$F137,N137-N(T137)-N(U137),X137-N(U137)))))</f>
        <v/>
      </c>
      <c r="Z137" s="16" t="str">
        <f aca="false">IF(OR(AH137=0,Y137=""),"",IF(Y137&gt;0,"Yes","No"))</f>
        <v/>
      </c>
      <c r="AA137" s="16" t="str">
        <f aca="false">IF(AH137=0,IF(LEN($A137&amp;$B137)=0,"","FIX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month")&amp;IF(BD137=0,";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EH)",""),IF(AT137="None",R137,"Not yet - first day on "&amp;TEXT(S137,"dd/mm/yyyy")))))))))</f>
        <v/>
      </c>
      <c r="AB137" s="17" t="str">
        <f aca="false">IF(OR(AH137=0,T137=""),"",MAX(0,BB137-BN137)*HoursPerDay-T137)</f>
        <v/>
      </c>
      <c r="AC137" s="16" t="str">
        <f aca="false">IF(AH137=0,"",BD137)</f>
        <v/>
      </c>
      <c r="AD137" s="16" t="str">
        <f aca="false">IF(AH137=0,"",TRIM(IF(OR(ISTEXT($F137),ISTEXT($H137),ISTEXT($I137),ISTEXT($G137),ISTEXT($J137),ISTEXT($D137)),"A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J137&gt;=1,IF(AJ137&gt;=3,AP137,IF(AJ137=2,AO137,AN137))&lt;&gt;IF($C137="","",IF(OR(ISNUMBER(SEARCH("full",$C137)),UPPER(TRIM($C137))="FT",UPPER(TRIM($C137))="FTE"),"Full-Time",IF(OR(ISNUMBER(SEARCH("part",$C137)),UPPER(TRIM($C137))="PT",UPPER(TRIM($C137))="PTE"),"Part-Time",IF(OR(ISNUMBER(SEARCH("cas",$C137)),UPPER(TRIM($C137))="CAS"),"Casual","Unknown"))))),"EmploymentType does not match latest start date ("&amp;IF(AJ137&gt;=3,AP137,IF(AJ137=2,AO137,AN137))&amp;"). ","")&amp;IF(AND(AJ137&gt;=1,AK137&lt;&gt;$F137),"Earliest type date should equal StartDate. ","")&amp;IF(AND(AJ137&gt;=2,AK137=AL137),"Two types start on the same date. ","")&amp;IF(AND(OR(ISNUMBER(SEARCH("part",$C137)),UPPER(TRIM($C137))="PT",UPPER(TRIM($C137))="PTE"),$P137=""),"Part-time: enter PT Hrs/Week (blank = 24+). ","")))</f>
        <v/>
      </c>
      <c r="AE137" s="17" t="str">
        <f aca="false">IF(AH137=0,"",O137-MAX(0,BI137-BN137))</f>
        <v/>
      </c>
      <c r="AF137" s="14" t="str">
        <f aca="false">IF(OR(AH137=0,AE137="",N(AE137)=0,BJ137=""),"",EDATE(AI137,BJ137))</f>
        <v/>
      </c>
      <c r="AG137" s="12"/>
      <c r="AH137" s="16" t="n">
        <f aca="false">IF(OR(LEN($A137&amp;$B137)=0,$F137=""),0,1)</f>
        <v>0</v>
      </c>
      <c r="AI137" s="14" t="str">
        <f aca="false">IF(AH137=0,"",IF($J137&lt;&gt;"",$J137,IF(OR(CasualCounts="Yes",COUNT($G137:$I137)=0,COUNT($H137:$I137)=0),$F137,MIN($H137:$I137))))</f>
        <v/>
      </c>
      <c r="AJ137" s="16" t="str">
        <f aca="false">IF(AH137=0,"",COUNT($G137:$I137))</f>
        <v/>
      </c>
      <c r="AK137" s="14" t="str">
        <f aca="false">IF(AH137=0,"",IFERROR(SMALL($G137:$I137,1),""))</f>
        <v/>
      </c>
      <c r="AL137" s="14" t="str">
        <f aca="false">IF(AH137=0,"",IFERROR(SMALL($G137:$I137,2),""))</f>
        <v/>
      </c>
      <c r="AM137" s="14" t="str">
        <f aca="false">IF(AH137=0,"",IFERROR(SMALL($G137:$I137,3),""))</f>
        <v/>
      </c>
      <c r="AN137" s="16" t="str">
        <f aca="false">IF(AH137=0,"",IF(AK137="","",IF(AK137=$H137,"Part-Time",IF(AK137=$I137,"Full-Time","Casual"))))</f>
        <v/>
      </c>
      <c r="AO137" s="16" t="str">
        <f aca="false">IF(AH137=0,"",IF(AL137="","",IF(AL137=$H137,"Part-Time",IF(AL137=$I137,"Full-Time","Casual"))))</f>
        <v/>
      </c>
      <c r="AP137" s="16" t="str">
        <f aca="false">IF(AH137=0,"",IF(AM137="","",IF(AM137=$H137,"Part-Time",IF(AM137=$I137,"Full-Time","Casual"))))</f>
        <v/>
      </c>
      <c r="AQ137" s="16" t="str">
        <f aca="false">IF(AH137=0,"",IF(AJ137=0,IF(OR(ISNUMBER(SEARCH("full",$C137)),UPPER(TRIM($C137))="FT",UPPER(TRIM($C137))="FTE"),"FT",IF(AND(OR(ISNUMBER(SEARCH("part",$C137)),UPPER(TRIM($C137))="PT",UPPER(TRIM($C137))="PTE"),OR($P137="",N($P137)&gt;=PT_MinHours)),"PT","None")),IF(OR(ISNUMBER(SEARCH("full",AN137)),UPPER(TRIM(AN137))="FT",UPPER(TRIM(AN137))="FTE"),"FT",IF(AND(OR(ISNUMBER(SEARCH("part",AN137)),UPPER(TRIM(AN137))="PT",UPPER(TRIM(AN137))="PTE"),OR($P137="",N($P137)&gt;=PT_MinHours)),"PT","None"))))</f>
        <v/>
      </c>
      <c r="AR137" s="16" t="str">
        <f aca="false">IF(AH137=0,"",IF(AJ137&lt;2,"",IF(OR(ISNUMBER(SEARCH("full",AO137)),UPPER(TRIM(AO137))="FT",UPPER(TRIM(AO137))="FTE"),"FT",IF(AND(OR(ISNUMBER(SEARCH("part",AO137)),UPPER(TRIM(AO137))="PT",UPPER(TRIM(AO137))="PTE"),OR($P137="",N($P137)&gt;=PT_MinHours)),"PT","None"))))</f>
        <v/>
      </c>
      <c r="AS137" s="16" t="str">
        <f aca="false">IF(AH137=0,"",IF(AJ137&lt;3,"",IF(OR(ISNUMBER(SEARCH("full",AP137)),UPPER(TRIM(AP137))="FT",UPPER(TRIM(AP137))="FTE"),"FT",IF(AND(OR(ISNUMBER(SEARCH("part",AP137)),UPPER(TRIM(AP137))="PT",UPPER(TRIM(AP137))="PTE"),OR($P137="",N($P137)&gt;=PT_MinHours)),"PT","None"))))</f>
        <v/>
      </c>
      <c r="AT137" s="16" t="str">
        <f aca="false">IF(AH137=0,"",IF(AND(AJ137&gt;=3,AM137&lt;=AsOfDate),AS137,IF(AND(AJ137&gt;=2,AL137&lt;=AsOfDate),AR137,AQ137)))</f>
        <v/>
      </c>
      <c r="AU137" s="16" t="str">
        <f aca="false">IF(AH137=0,"",IF(AsOfDate&lt;AI137,-1,12*(YEAR(AsOfDate)-YEAR(AI137))+MONTH(AsOfDate)-MONTH(AI137)-IF(DAY(AsOfDate)&lt;MIN(DAY(AI137),DAY(EOMONTH(AsOfDate,0))),1,0)))</f>
        <v/>
      </c>
      <c r="AV137" s="16" t="str">
        <f aca="false">IF(AH137=0,"",IF(OR(AJ137&lt;2,AL137&gt;AsOfDate),AU137,IF((AL137-1)&lt;AI137,-1,12*(YEAR((AL137-1))-YEAR(AI137))+MONTH((AL137-1))-MONTH(AI137)-IF(DAY((AL137-1))&lt;MIN(DAY(AI137),DAY(EOMONTH((AL137-1),0))),1,0))))</f>
        <v/>
      </c>
      <c r="AW137" s="16" t="str">
        <f aca="false">IF(AH137=0,"",IF(OR(AJ137&lt;3,AM137&gt;AsOfDate),AU137,IF((AM137-1)&lt;AI137,-1,12*(YEAR((AM137-1))-YEAR(AI137))+MONTH((AM137-1))-MONTH(AI137)-IF(DAY((AM137-1))&lt;MIN(DAY(AI137),DAY(EOMONTH((AM137-1),0))),1,0))))</f>
        <v/>
      </c>
      <c r="AX137" s="16" t="str">
        <f aca="false">IF(AH137=0,"",IF(PFYDate&lt;AI137,-1,12*(YEAR(PFYDate)-YEAR(AI137))+MONTH(PFYDate)-MONTH(AI137)-IF(DAY(PFYDate)&lt;MIN(DAY(AI137),DAY(EOMONTH(PFYDate,0))),1,0)))</f>
        <v/>
      </c>
      <c r="AY137" s="16" t="str">
        <f aca="false">IF(AH137=0,"",IF(OR(AJ137&lt;2,AL137&gt;PFYDate),AX137,IF((AL137-1)&lt;AI137,-1,12*(YEAR((AL137-1))-YEAR(AI137))+MONTH((AL137-1))-MONTH(AI137)-IF(DAY((AL137-1))&lt;MIN(DAY(AI137),DAY(EOMONTH((AL137-1),0))),1,0))))</f>
        <v/>
      </c>
      <c r="AZ137" s="16" t="str">
        <f aca="false">IF(AH137=0,"",IF(OR(AJ137&lt;3,AM137&gt;PFYDate),AX137,IF((AM137-1)&lt;AI137,-1,12*(YEAR((AM137-1))-YEAR(AI137))+MONTH((AM137-1))-MONTH(AI137)-IF(DAY((AM137-1))&lt;MIN(DAY(AI137),DAY(EOMONTH((AM137-1),0))),1,0))))</f>
        <v/>
      </c>
      <c r="BA137" s="16" t="str">
        <f aca="false">IF(AH137=0,"",IF(AQ137="FT",IF(AV137&lt;FT_First,0,IF(AV137&lt;FT_Y5,1+INT((AV137-FT_First)/FT_Int1),FT_PreY5+FT_PerYear*INT((AV137-FT_Y5)/12)+FT_AnnivDays+INT(MOD(AV137-FT_Y5,12)/FT_Int2)-IF(EDATE(AI137,FT_Y5)&lt;PolicyDate,FT_AnnivDays-1,0))),IF(AQ137="PT",IF(AV137&lt;PT_First,0,1+INT((AV137-PT_First)/PT_Int)),0))+IF(AND(AJ137&gt;=2,AL137&lt;=AsOfDate),IF(AR137="FT",IF(AW137&lt;FT_First,0,IF(AW137&lt;FT_Y5,1+INT((AW137-FT_First)/FT_Int1),FT_PreY5+FT_PerYear*INT((AW137-FT_Y5)/12)+FT_AnnivDays+INT(MOD(AW137-FT_Y5,12)/FT_Int2)-IF(EDATE(AI137,FT_Y5)&lt;PolicyDate,FT_AnnivDays-1,0))),IF(AR137="PT",IF(AW137&lt;PT_First,0,1+INT((AW137-PT_First)/PT_Int)),0))-IF(AR137="FT",IF(AV137&lt;FT_First,0,IF(AV137&lt;FT_Y5,1+INT((AV137-FT_First)/FT_Int1),FT_PreY5+FT_PerYear*INT((AV137-FT_Y5)/12)+FT_AnnivDays+INT(MOD(AV137-FT_Y5,12)/FT_Int2)-IF(EDATE(AI137,FT_Y5)&lt;PolicyDate,FT_AnnivDays-1,0))),IF(AR137="PT",IF(AV137&lt;PT_First,0,1+INT((AV137-PT_First)/PT_Int)),0)),0)+IF(AND(AJ137&gt;=3,AM137&lt;=AsOfDate),IF(AS137="FT",IF(AU137&lt;FT_First,0,IF(AU137&lt;FT_Y5,1+INT((AU137-FT_First)/FT_Int1),FT_PreY5+FT_PerYear*INT((AU137-FT_Y5)/12)+FT_AnnivDays+INT(MOD(AU137-FT_Y5,12)/FT_Int2)-IF(EDATE(AI137,FT_Y5)&lt;PolicyDate,FT_AnnivDays-1,0))),IF(AS137="PT",IF(AU137&lt;PT_First,0,1+INT((AU137-PT_First)/PT_Int)),0))-IF(AS137="FT",IF(AW137&lt;FT_First,0,IF(AW137&lt;FT_Y5,1+INT((AW137-FT_First)/FT_Int1),FT_PreY5+FT_PerYear*INT((AW137-FT_Y5)/12)+FT_AnnivDays+INT(MOD(AW137-FT_Y5,12)/FT_Int2)-IF(EDATE(AI137,FT_Y5)&lt;PolicyDate,FT_AnnivDays-1,0))),IF(AS137="PT",IF(AW137&lt;PT_First,0,1+INT((AW137-PT_First)/PT_Int)),0)),0))</f>
        <v/>
      </c>
      <c r="BB137" s="16" t="str">
        <f aca="false">IF(AH137=0,"",IF(AQ137="FT",IF(AY137&lt;FT_First,0,IF(AY137&lt;FT_Y5,1+INT((AY137-FT_First)/FT_Int1),FT_PreY5+FT_PerYear*INT((AY137-FT_Y5)/12)+FT_AnnivDays+INT(MOD(AY137-FT_Y5,12)/FT_Int2)-IF(EDATE(AI137,FT_Y5)&lt;PolicyDate,FT_AnnivDays-1,0))),IF(AQ137="PT",IF(AY137&lt;PT_First,0,1+INT((AY137-PT_First)/PT_Int)),0))+IF(AND(AJ137&gt;=2,AL137&lt;=PFYDate),IF(AR137="FT",IF(AZ137&lt;FT_First,0,IF(AZ137&lt;FT_Y5,1+INT((AZ137-FT_First)/FT_Int1),FT_PreY5+FT_PerYear*INT((AZ137-FT_Y5)/12)+FT_AnnivDays+INT(MOD(AZ137-FT_Y5,12)/FT_Int2)-IF(EDATE(AI137,FT_Y5)&lt;PolicyDate,FT_AnnivDays-1,0))),IF(AR137="PT",IF(AZ137&lt;PT_First,0,1+INT((AZ137-PT_First)/PT_Int)),0))-IF(AR137="FT",IF(AY137&lt;FT_First,0,IF(AY137&lt;FT_Y5,1+INT((AY137-FT_First)/FT_Int1),FT_PreY5+FT_PerYear*INT((AY137-FT_Y5)/12)+FT_AnnivDays+INT(MOD(AY137-FT_Y5,12)/FT_Int2)-IF(EDATE(AI137,FT_Y5)&lt;PolicyDate,FT_AnnivDays-1,0))),IF(AR137="PT",IF(AY137&lt;PT_First,0,1+INT((AY137-PT_First)/PT_Int)),0)),0)+IF(AND(AJ137&gt;=3,AM137&lt;=PFYDate),IF(AS137="FT",IF(AX137&lt;FT_First,0,IF(AX137&lt;FT_Y5,1+INT((AX137-FT_First)/FT_Int1),FT_PreY5+FT_PerYear*INT((AX137-FT_Y5)/12)+FT_AnnivDays+INT(MOD(AX137-FT_Y5,12)/FT_Int2)-IF(EDATE(AI137,FT_Y5)&lt;PolicyDate,FT_AnnivDays-1,0))),IF(AS137="PT",IF(AX137&lt;PT_First,0,1+INT((AX137-PT_First)/PT_Int)),0))-IF(AS137="FT",IF(AZ137&lt;FT_First,0,IF(AZ137&lt;FT_Y5,1+INT((AZ137-FT_First)/FT_Int1),FT_PreY5+FT_PerYear*INT((AZ137-FT_Y5)/12)+FT_AnnivDays+INT(MOD(AZ137-FT_Y5,12)/FT_Int2)-IF(EDATE(AI137,FT_Y5)&lt;PolicyDate,FT_AnnivDays-1,0))),IF(AS137="PT",IF(AZ137&lt;PT_First,0,1+INT((AZ137-PT_First)/PT_Int)),0)),0))</f>
        <v/>
      </c>
      <c r="BC137" s="16" t="str">
        <f aca="false">IF(AH137=0,"",IF(AT137="FT",IF(AU137&lt;FT_First,FT_First,IF(AU137&lt;FT_Y5,MIN(FT_Y5,FT_First+FT_Int1*(INT((AU137-FT_First)/FT_Int1)+1)),FT_Y5+12*INT((AU137-FT_Y5)/12)+FT_Int2*(INT(MOD(AU137-FT_Y5,12)/FT_Int2)+1))),IF(AT137="PT",IF(AU137&lt;PT_First,PT_First,PT_First+PT_Int*(INT((AU137-PT_First)/PT_Int)+1)),"")))</f>
        <v/>
      </c>
      <c r="BD137" s="16" t="str">
        <f aca="false">IF(AH137=0,"",IF(NOT(LH_Ready),0,COUNTIFS(INDEX(LH_Data,0,LH_ColFirst),$A137,INDEX(LH_Data,0,LH_ColSur),$B137,INDEX(LH_Data,0,LH_ColCat),BonusCat)))</f>
        <v/>
      </c>
      <c r="BE137" s="16" t="str">
        <f aca="false">IF(AH137=0,"",IF(OR(NOT(LH_Ready),BD137=0),0,SUMPRODUCT(MAX((INDEX(LH_Data,0,LH_ColFirst)=$A137)*(INDEX(LH_Data,0,LH_ColSur)=$B137)*(INDEX(LH_Data,0,LH_ColCat)=BonusCat)*ROW(LH_Data)))))</f>
        <v/>
      </c>
      <c r="BF137" s="16" t="str">
        <f aca="false">IF(AH137=0,"",IF(EOMONTH(AsOfDate,-1)&lt;AI137,-1,12*(YEAR(EOMONTH(AsOfDate,-1))-YEAR(AI137))+MONTH(EOMONTH(AsOfDate,-1))-MONTH(AI137)-IF(DAY(EOMONTH(AsOfDate,-1))&lt;MIN(DAY(AI137),DAY(EOMONTH(EOMONTH(AsOfDate,-1),0))),1,0)))</f>
        <v/>
      </c>
      <c r="BG137" s="16" t="str">
        <f aca="false">IF(AH137=0,"",IF(OR(AJ137&lt;2,AL137&gt;EOMONTH(AsOfDate,-1)),BF137,IF((AL137-1)&lt;AI137,-1,12*(YEAR((AL137-1))-YEAR(AI137))+MONTH((AL137-1))-MONTH(AI137)-IF(DAY((AL137-1))&lt;MIN(DAY(AI137),DAY(EOMONTH((AL137-1),0))),1,0))))</f>
        <v/>
      </c>
      <c r="BH137" s="16" t="str">
        <f aca="false">IF(AH137=0,"",IF(OR(AJ137&lt;3,AM137&gt;EOMONTH(AsOfDate,-1)),BF137,IF((AM137-1)&lt;AI137,-1,12*(YEAR((AM137-1))-YEAR(AI137))+MONTH((AM137-1))-MONTH(AI137)-IF(DAY((AM137-1))&lt;MIN(DAY(AI137),DAY(EOMONTH((AM137-1),0))),1,0))))</f>
        <v/>
      </c>
      <c r="BI137" s="16" t="str">
        <f aca="false">IF(AH137=0,"",IF(AQ137="FT",IF(BG137&lt;FT_First,0,IF(BG137&lt;FT_Y5,1+INT((BG137-FT_First)/FT_Int1),FT_PreY5+FT_PerYear*INT((BG137-FT_Y5)/12)+FT_AnnivDays+INT(MOD(BG137-FT_Y5,12)/FT_Int2)-IF(EDATE(AI137,FT_Y5)&lt;PolicyDate,FT_AnnivDays-1,0))),IF(AQ137="PT",IF(BG137&lt;PT_First,0,1+INT((BG137-PT_First)/PT_Int)),0))+IF(AND(AJ137&gt;=2,AL137&lt;=EOMONTH(AsOfDate,-1)),IF(AR137="FT",IF(BH137&lt;FT_First,0,IF(BH137&lt;FT_Y5,1+INT((BH137-FT_First)/FT_Int1),FT_PreY5+FT_PerYear*INT((BH137-FT_Y5)/12)+FT_AnnivDays+INT(MOD(BH137-FT_Y5,12)/FT_Int2)-IF(EDATE(AI137,FT_Y5)&lt;PolicyDate,FT_AnnivDays-1,0))),IF(AR137="PT",IF(BH137&lt;PT_First,0,1+INT((BH137-PT_First)/PT_Int)),0))-IF(AR137="FT",IF(BG137&lt;FT_First,0,IF(BG137&lt;FT_Y5,1+INT((BG137-FT_First)/FT_Int1),FT_PreY5+FT_PerYear*INT((BG137-FT_Y5)/12)+FT_AnnivDays+INT(MOD(BG137-FT_Y5,12)/FT_Int2)-IF(EDATE(AI137,FT_Y5)&lt;PolicyDate,FT_AnnivDays-1,0))),IF(AR137="PT",IF(BG137&lt;PT_First,0,1+INT((BG137-PT_First)/PT_Int)),0)),0)+IF(AND(AJ137&gt;=3,AM137&lt;=EOMONTH(AsOfDate,-1)),IF(AS137="FT",IF(BF137&lt;FT_First,0,IF(BF137&lt;FT_Y5,1+INT((BF137-FT_First)/FT_Int1),FT_PreY5+FT_PerYear*INT((BF137-FT_Y5)/12)+FT_AnnivDays+INT(MOD(BF137-FT_Y5,12)/FT_Int2)-IF(EDATE(AI137,FT_Y5)&lt;PolicyDate,FT_AnnivDays-1,0))),IF(AS137="PT",IF(BF137&lt;PT_First,0,1+INT((BF137-PT_First)/PT_Int)),0))-IF(AS137="FT",IF(BH137&lt;FT_First,0,IF(BH137&lt;FT_Y5,1+INT((BH137-FT_First)/FT_Int1),FT_PreY5+FT_PerYear*INT((BH137-FT_Y5)/12)+FT_AnnivDays+INT(MOD(BH137-FT_Y5,12)/FT_Int2)-IF(EDATE(AI137,FT_Y5)&lt;PolicyDate,FT_AnnivDays-1,0))),IF(AS137="PT",IF(BH137&lt;PT_First,0,1+INT((BH137-PT_First)/PT_Int)),0)),0))</f>
        <v/>
      </c>
      <c r="BJ137" s="16" t="str">
        <f aca="false">IF(AH137=0,"",IF(AT137="FT",IF(AU137&lt;FT_First,"",IF(AU137&lt;FT_Y5,FT_First+FT_Int1*INT((AU137-FT_First)/FT_Int1),FT_Y5+FT_Int2*INT((AU137-FT_Y5)/FT_Int2))),IF(AT137="PT",IF(AU137&lt;PT_First,"",PT_First+PT_Int*INT((AU137-PT_First)/PT_Int)),"")))</f>
        <v/>
      </c>
      <c r="BK137" s="16" t="str">
        <f aca="false">IF(AH137=0,"",IF((SchemeStart-1)&lt;AI137,-1,12*(YEAR((SchemeStart-1))-YEAR(AI137))+MONTH((SchemeStart-1))-MONTH(AI137)-IF(DAY((SchemeStart-1))&lt;MIN(DAY(AI137),DAY(EOMONTH((SchemeStart-1),0))),1,0)))</f>
        <v/>
      </c>
      <c r="BL137" s="16" t="str">
        <f aca="false">IF(AH137=0,"",IF(OR(AJ137&lt;2,AL137&gt;(SchemeStart-1)),BK137,IF((AL137-1)&lt;AI137,-1,12*(YEAR((AL137-1))-YEAR(AI137))+MONTH((AL137-1))-MONTH(AI137)-IF(DAY((AL137-1))&lt;MIN(DAY(AI137),DAY(EOMONTH((AL137-1),0))),1,0))))</f>
        <v/>
      </c>
      <c r="BM137" s="16" t="str">
        <f aca="false">IF(AH137=0,"",IF(OR(AJ137&lt;3,AM137&gt;(SchemeStart-1)),BK137,IF((AM137-1)&lt;AI137,-1,12*(YEAR((AM137-1))-YEAR(AI137))+MONTH((AM137-1))-MONTH(AI137)-IF(DAY((AM137-1))&lt;MIN(DAY(AI137),DAY(EOMONTH((AM137-1),0))),1,0))))</f>
        <v/>
      </c>
      <c r="BN137" s="16" t="str">
        <f aca="false">IF(AH137=0,"",IF(AQ137="FT",IF(BL137&lt;FT_First,0,IF(BL137&lt;FT_Y5,1+INT((BL137-FT_First)/FT_Int1),FT_PreY5+FT_PerYear*INT((BL137-FT_Y5)/12)+FT_AnnivDays+INT(MOD(BL137-FT_Y5,12)/FT_Int2)-IF(EDATE(AI137,FT_Y5)&lt;PolicyDate,FT_AnnivDays-1,0))),IF(AQ137="PT",IF(BL137&lt;PT_First,0,1+INT((BL137-PT_First)/PT_Int)),0))+IF(AND(AJ137&gt;=2,AL137&lt;=(SchemeStart-1)),IF(AR137="FT",IF(BM137&lt;FT_First,0,IF(BM137&lt;FT_Y5,1+INT((BM137-FT_First)/FT_Int1),FT_PreY5+FT_PerYear*INT((BM137-FT_Y5)/12)+FT_AnnivDays+INT(MOD(BM137-FT_Y5,12)/FT_Int2)-IF(EDATE(AI137,FT_Y5)&lt;PolicyDate,FT_AnnivDays-1,0))),IF(AR137="PT",IF(BM137&lt;PT_First,0,1+INT((BM137-PT_First)/PT_Int)),0))-IF(AR137="FT",IF(BL137&lt;FT_First,0,IF(BL137&lt;FT_Y5,1+INT((BL137-FT_First)/FT_Int1),FT_PreY5+FT_PerYear*INT((BL137-FT_Y5)/12)+FT_AnnivDays+INT(MOD(BL137-FT_Y5,12)/FT_Int2)-IF(EDATE(AI137,FT_Y5)&lt;PolicyDate,FT_AnnivDays-1,0))),IF(AR137="PT",IF(BL137&lt;PT_First,0,1+INT((BL137-PT_First)/PT_Int)),0)),0)+IF(AND(AJ137&gt;=3,AM137&lt;=(SchemeStart-1)),IF(AS137="FT",IF(BK137&lt;FT_First,0,IF(BK137&lt;FT_Y5,1+INT((BK137-FT_First)/FT_Int1),FT_PreY5+FT_PerYear*INT((BK137-FT_Y5)/12)+FT_AnnivDays+INT(MOD(BK137-FT_Y5,12)/FT_Int2)-IF(EDATE(AI137,FT_Y5)&lt;PolicyDate,FT_AnnivDays-1,0))),IF(AS137="PT",IF(BK137&lt;PT_First,0,1+INT((BK137-PT_First)/PT_Int)),0))-IF(AS137="FT",IF(BM137&lt;FT_First,0,IF(BM137&lt;FT_Y5,1+INT((BM137-FT_First)/FT_Int1),FT_PreY5+FT_PerYear*INT((BM137-FT_Y5)/12)+FT_AnnivDays+INT(MOD(BM137-FT_Y5,12)/FT_Int2)-IF(EDATE(AI137,FT_Y5)&lt;PolicyDate,FT_AnnivDays-1,0))),IF(AS137="PT",IF(BM137&lt;PT_First,0,1+INT((BM137-PT_First)/PT_Int)),0)),0))</f>
        <v/>
      </c>
      <c r="BO137" s="0" t="str">
        <f aca="false">IF(LEN($A137&amp;$B137)=0,"",$A137&amp;" "&amp;$B137)</f>
        <v/>
      </c>
    </row>
    <row r="138" customFormat="false" ht="15" hidden="false" customHeight="false" outlineLevel="0" collapsed="false">
      <c r="A138" s="12"/>
      <c r="B138" s="12"/>
      <c r="C138" s="12"/>
      <c r="D138" s="13"/>
      <c r="E138" s="14" t="str">
        <f aca="false">IF(OR(AH138=0,$D138=""),"",DATE(YEAR(AsOfDate)+IF(DATE(YEAR(AsOfDate),MONTH($D138),DAY($D138))&lt;=AsOfDate,1,0),MONTH($D138),DAY($D138)))</f>
        <v/>
      </c>
      <c r="F138" s="13"/>
      <c r="G138" s="13"/>
      <c r="H138" s="13"/>
      <c r="I138" s="13"/>
      <c r="J138" s="13"/>
      <c r="K138" s="14" t="str">
        <f aca="false">IF(AH138=0,"",DATE(YEAR(AsOfDate)+IF(DATE(YEAR(AsOfDate),MONTH(AI138),DAY(AI138))&lt;=AsOfDate,1,0),MONTH(AI138),DAY(AI138)))</f>
        <v/>
      </c>
      <c r="L138" s="15" t="str">
        <f aca="false">IF(AH138=0,"",ROUND((AsOfDate-AI138)/365.25,1))</f>
        <v/>
      </c>
      <c r="M138" s="16" t="str">
        <f aca="false">IF(AH138=0,"",IF(AsOfDate&lt;AI138,"-",DATEDIF(AI138,AsOfDate,"y")&amp;"y "&amp;DATEDIF(AI138,AsOfDate,"ym")&amp;"m "&amp;DATEDIF(AI138,AsOfDate,"md")&amp;"d"))</f>
        <v/>
      </c>
      <c r="N138" s="17" t="str">
        <f aca="false">IF(AH138=0,"",O138*HoursPerDay)</f>
        <v/>
      </c>
      <c r="O138" s="17" t="str">
        <f aca="false">IF(AH138=0,"",MAX(0,BA138-BN138))</f>
        <v/>
      </c>
      <c r="P138" s="18"/>
      <c r="Q138" s="16" t="str">
        <f aca="false">IF(AH138=0,"",IF(AJ138&lt;2,"",AN138&amp;" to "&amp;AO138&amp;" on "&amp;TEXT(AL138,"dd/mm/yyyy")&amp;IF(AL138&gt;AsOfDate," (future)",IF(AQ138=AR138,"",IF(AR138="None"," - STOPPED accruing",IF(AQ138="None"," - commencement for Bonus Leave"," - pathway changed"))))&amp;IF(AJ138&lt;3,"","; "&amp;AO138&amp;" to "&amp;AP138&amp;" on "&amp;TEXT(AM138,"dd/mm/yyyy")&amp;IF(AM138&gt;AsOfDate," (future)",IF(AR138=AS138,"",IF(AS138="None"," - STOPPED accruing",IF(AR138="None"," - commencement for Bonus Leave"," - pathway changed")))))))</f>
        <v/>
      </c>
      <c r="R138" s="16" t="str">
        <f aca="false">IF(AH138=0,"",IF(AT138="None",IF(O138&gt;0,"No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IF(AH138=0,"",IF(AT138="None","",EDATE(AI138,BC138)))</f>
        <v/>
      </c>
      <c r="T138" s="17" t="str">
        <f aca="false">IF(AH138=0,"",IF(NOT(LH_Ready),"",IF(AI138&gt;PFYDate,0,IF(LH_ColPeriod=0,W138-U138+V138,SUMIFS(INDEX(LH_Data,0,LH_ColAcc),INDEX(LH_Data,0,LH_ColFirst),$A138,INDEX(LH_Data,0,LH_ColSur),$B138,INDEX(LH_Data,0,LH_ColCat),BonusCat,INDEX(LH_Data,0,LH_ColPeriod),LH_OpenLabel)*UnitFactor))))</f>
        <v/>
      </c>
      <c r="U138" s="17" t="str">
        <f aca="false">IF(AH138=0,"",IF(NOT(LH_Ready),"",SUMIFS(INDEX(LH_Data,0,LH_ColAcc),INDEX(LH_Data,0,LH_ColFirst),$A138,INDEX(LH_Data,0,LH_ColSur),$B138,INDEX(LH_Data,0,LH_ColCat),BonusCat,INDEX(LH_Data,0,LH_ColStart),"&gt;="&amp;AI138)*UnitFactor))</f>
        <v/>
      </c>
      <c r="V138" s="17" t="str">
        <f aca="false">IF(AH138=0,"",IF(NOT(LH_Ready),"",SUMIFS(INDEX(LH_Data,0,LH_ColTaken),INDEX(LH_Data,0,LH_ColFirst),$A138,INDEX(LH_Data,0,LH_ColSur),$B138,INDEX(LH_Data,0,LH_ColCat),BonusCat,INDEX(LH_Data,0,LH_ColStart),"&gt;="&amp;AI138)*UnitFactor))</f>
        <v/>
      </c>
      <c r="W138" s="17" t="str">
        <f aca="false">IF(AH138=0,"",IF(NOT(LH_Ready),"",IF(BE138=0,0,INDEX(INDEX(LH_Data,0,LH_ColClose),BE138-1)*UnitFactor)))</f>
        <v/>
      </c>
      <c r="X138" s="17" t="str">
        <f aca="false">IF(AH138=0,"",(MAX(0,BA138-BN138)-MAX(0,BB138-BN138))*HoursPerDay)</f>
        <v/>
      </c>
      <c r="Y138" s="17" t="str">
        <f aca="false">IF(AH138=0,"",IF(NOT(LH_Ready),"",IF(BD138=0,N138,IF(PFYDate&lt;$F138,N138-N(T138)-N(U138),X138-N(U138)))))</f>
        <v/>
      </c>
      <c r="Z138" s="16" t="str">
        <f aca="false">IF(OR(AH138=0,Y138=""),"",IF(Y138&gt;0,"Yes","No"))</f>
        <v/>
      </c>
      <c r="AA138" s="16" t="str">
        <f aca="false">IF(AH138=0,IF(LEN($A138&amp;$B138)=0,"","FIX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month")&amp;IF(BD138=0,";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EH)",""),IF(AT138="None",R138,"Not yet - first day on "&amp;TEXT(S138,"dd/mm/yyyy")))))))))</f>
        <v/>
      </c>
      <c r="AB138" s="17" t="str">
        <f aca="false">IF(OR(AH138=0,T138=""),"",MAX(0,BB138-BN138)*HoursPerDay-T138)</f>
        <v/>
      </c>
      <c r="AC138" s="16" t="str">
        <f aca="false">IF(AH138=0,"",BD138)</f>
        <v/>
      </c>
      <c r="AD138" s="16" t="str">
        <f aca="false">IF(AH138=0,"",TRIM(IF(OR(ISTEXT($F138),ISTEXT($H138),ISTEXT($I138),ISTEXT($G138),ISTEXT($J138),ISTEXT($D138)),"A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J138&gt;=1,IF(AJ138&gt;=3,AP138,IF(AJ138=2,AO138,AN138))&lt;&gt;IF($C138="","",IF(OR(ISNUMBER(SEARCH("full",$C138)),UPPER(TRIM($C138))="FT",UPPER(TRIM($C138))="FTE"),"Full-Time",IF(OR(ISNUMBER(SEARCH("part",$C138)),UPPER(TRIM($C138))="PT",UPPER(TRIM($C138))="PTE"),"Part-Time",IF(OR(ISNUMBER(SEARCH("cas",$C138)),UPPER(TRIM($C138))="CAS"),"Casual","Unknown"))))),"EmploymentType does not match latest start date ("&amp;IF(AJ138&gt;=3,AP138,IF(AJ138=2,AO138,AN138))&amp;"). ","")&amp;IF(AND(AJ138&gt;=1,AK138&lt;&gt;$F138),"Earliest type date should equal StartDate. ","")&amp;IF(AND(AJ138&gt;=2,AK138=AL138),"Two types start on the same date. ","")&amp;IF(AND(OR(ISNUMBER(SEARCH("part",$C138)),UPPER(TRIM($C138))="PT",UPPER(TRIM($C138))="PTE"),$P138=""),"Part-time: enter PT Hrs/Week (blank = 24+). ","")))</f>
        <v/>
      </c>
      <c r="AE138" s="17" t="str">
        <f aca="false">IF(AH138=0,"",O138-MAX(0,BI138-BN138))</f>
        <v/>
      </c>
      <c r="AF138" s="14" t="str">
        <f aca="false">IF(OR(AH138=0,AE138="",N(AE138)=0,BJ138=""),"",EDATE(AI138,BJ138))</f>
        <v/>
      </c>
      <c r="AG138" s="12"/>
      <c r="AH138" s="16" t="n">
        <f aca="false">IF(OR(LEN($A138&amp;$B138)=0,$F138=""),0,1)</f>
        <v>0</v>
      </c>
      <c r="AI138" s="14" t="str">
        <f aca="false">IF(AH138=0,"",IF($J138&lt;&gt;"",$J138,IF(OR(CasualCounts="Yes",COUNT($G138:$I138)=0,COUNT($H138:$I138)=0),$F138,MIN($H138:$I138))))</f>
        <v/>
      </c>
      <c r="AJ138" s="16" t="str">
        <f aca="false">IF(AH138=0,"",COUNT($G138:$I138))</f>
        <v/>
      </c>
      <c r="AK138" s="14" t="str">
        <f aca="false">IF(AH138=0,"",IFERROR(SMALL($G138:$I138,1),""))</f>
        <v/>
      </c>
      <c r="AL138" s="14" t="str">
        <f aca="false">IF(AH138=0,"",IFERROR(SMALL($G138:$I138,2),""))</f>
        <v/>
      </c>
      <c r="AM138" s="14" t="str">
        <f aca="false">IF(AH138=0,"",IFERROR(SMALL($G138:$I138,3),""))</f>
        <v/>
      </c>
      <c r="AN138" s="16" t="str">
        <f aca="false">IF(AH138=0,"",IF(AK138="","",IF(AK138=$H138,"Part-Time",IF(AK138=$I138,"Full-Time","Casual"))))</f>
        <v/>
      </c>
      <c r="AO138" s="16" t="str">
        <f aca="false">IF(AH138=0,"",IF(AL138="","",IF(AL138=$H138,"Part-Time",IF(AL138=$I138,"Full-Time","Casual"))))</f>
        <v/>
      </c>
      <c r="AP138" s="16" t="str">
        <f aca="false">IF(AH138=0,"",IF(AM138="","",IF(AM138=$H138,"Part-Time",IF(AM138=$I138,"Full-Time","Casual"))))</f>
        <v/>
      </c>
      <c r="AQ138" s="16" t="str">
        <f aca="false">IF(AH138=0,"",IF(AJ138=0,IF(OR(ISNUMBER(SEARCH("full",$C138)),UPPER(TRIM($C138))="FT",UPPER(TRIM($C138))="FTE"),"FT",IF(AND(OR(ISNUMBER(SEARCH("part",$C138)),UPPER(TRIM($C138))="PT",UPPER(TRIM($C138))="PTE"),OR($P138="",N($P138)&gt;=PT_MinHours)),"PT","None")),IF(OR(ISNUMBER(SEARCH("full",AN138)),UPPER(TRIM(AN138))="FT",UPPER(TRIM(AN138))="FTE"),"FT",IF(AND(OR(ISNUMBER(SEARCH("part",AN138)),UPPER(TRIM(AN138))="PT",UPPER(TRIM(AN138))="PTE"),OR($P138="",N($P138)&gt;=PT_MinHours)),"PT","None"))))</f>
        <v/>
      </c>
      <c r="AR138" s="16" t="str">
        <f aca="false">IF(AH138=0,"",IF(AJ138&lt;2,"",IF(OR(ISNUMBER(SEARCH("full",AO138)),UPPER(TRIM(AO138))="FT",UPPER(TRIM(AO138))="FTE"),"FT",IF(AND(OR(ISNUMBER(SEARCH("part",AO138)),UPPER(TRIM(AO138))="PT",UPPER(TRIM(AO138))="PTE"),OR($P138="",N($P138)&gt;=PT_MinHours)),"PT","None"))))</f>
        <v/>
      </c>
      <c r="AS138" s="16" t="str">
        <f aca="false">IF(AH138=0,"",IF(AJ138&lt;3,"",IF(OR(ISNUMBER(SEARCH("full",AP138)),UPPER(TRIM(AP138))="FT",UPPER(TRIM(AP138))="FTE"),"FT",IF(AND(OR(ISNUMBER(SEARCH("part",AP138)),UPPER(TRIM(AP138))="PT",UPPER(TRIM(AP138))="PTE"),OR($P138="",N($P138)&gt;=PT_MinHours)),"PT","None"))))</f>
        <v/>
      </c>
      <c r="AT138" s="16" t="str">
        <f aca="false">IF(AH138=0,"",IF(AND(AJ138&gt;=3,AM138&lt;=AsOfDate),AS138,IF(AND(AJ138&gt;=2,AL138&lt;=AsOfDate),AR138,AQ138)))</f>
        <v/>
      </c>
      <c r="AU138" s="16" t="str">
        <f aca="false">IF(AH138=0,"",IF(AsOfDate&lt;AI138,-1,12*(YEAR(AsOfDate)-YEAR(AI138))+MONTH(AsOfDate)-MONTH(AI138)-IF(DAY(AsOfDate)&lt;MIN(DAY(AI138),DAY(EOMONTH(AsOfDate,0))),1,0)))</f>
        <v/>
      </c>
      <c r="AV138" s="16" t="str">
        <f aca="false">IF(AH138=0,"",IF(OR(AJ138&lt;2,AL138&gt;AsOfDate),AU138,IF((AL138-1)&lt;AI138,-1,12*(YEAR((AL138-1))-YEAR(AI138))+MONTH((AL138-1))-MONTH(AI138)-IF(DAY((AL138-1))&lt;MIN(DAY(AI138),DAY(EOMONTH((AL138-1),0))),1,0))))</f>
        <v/>
      </c>
      <c r="AW138" s="16" t="str">
        <f aca="false">IF(AH138=0,"",IF(OR(AJ138&lt;3,AM138&gt;AsOfDate),AU138,IF((AM138-1)&lt;AI138,-1,12*(YEAR((AM138-1))-YEAR(AI138))+MONTH((AM138-1))-MONTH(AI138)-IF(DAY((AM138-1))&lt;MIN(DAY(AI138),DAY(EOMONTH((AM138-1),0))),1,0))))</f>
        <v/>
      </c>
      <c r="AX138" s="16" t="str">
        <f aca="false">IF(AH138=0,"",IF(PFYDate&lt;AI138,-1,12*(YEAR(PFYDate)-YEAR(AI138))+MONTH(PFYDate)-MONTH(AI138)-IF(DAY(PFYDate)&lt;MIN(DAY(AI138),DAY(EOMONTH(PFYDate,0))),1,0)))</f>
        <v/>
      </c>
      <c r="AY138" s="16" t="str">
        <f aca="false">IF(AH138=0,"",IF(OR(AJ138&lt;2,AL138&gt;PFYDate),AX138,IF((AL138-1)&lt;AI138,-1,12*(YEAR((AL138-1))-YEAR(AI138))+MONTH((AL138-1))-MONTH(AI138)-IF(DAY((AL138-1))&lt;MIN(DAY(AI138),DAY(EOMONTH((AL138-1),0))),1,0))))</f>
        <v/>
      </c>
      <c r="AZ138" s="16" t="str">
        <f aca="false">IF(AH138=0,"",IF(OR(AJ138&lt;3,AM138&gt;PFYDate),AX138,IF((AM138-1)&lt;AI138,-1,12*(YEAR((AM138-1))-YEAR(AI138))+MONTH((AM138-1))-MONTH(AI138)-IF(DAY((AM138-1))&lt;MIN(DAY(AI138),DAY(EOMONTH((AM138-1),0))),1,0))))</f>
        <v/>
      </c>
      <c r="BA138" s="16" t="str">
        <f aca="false">IF(AH138=0,"",IF(AQ138="FT",IF(AV138&lt;FT_First,0,IF(AV138&lt;FT_Y5,1+INT((AV138-FT_First)/FT_Int1),FT_PreY5+FT_PerYear*INT((AV138-FT_Y5)/12)+FT_AnnivDays+INT(MOD(AV138-FT_Y5,12)/FT_Int2)-IF(EDATE(AI138,FT_Y5)&lt;PolicyDate,FT_AnnivDays-1,0))),IF(AQ138="PT",IF(AV138&lt;PT_First,0,1+INT((AV138-PT_First)/PT_Int)),0))+IF(AND(AJ138&gt;=2,AL138&lt;=AsOfDate),IF(AR138="FT",IF(AW138&lt;FT_First,0,IF(AW138&lt;FT_Y5,1+INT((AW138-FT_First)/FT_Int1),FT_PreY5+FT_PerYear*INT((AW138-FT_Y5)/12)+FT_AnnivDays+INT(MOD(AW138-FT_Y5,12)/FT_Int2)-IF(EDATE(AI138,FT_Y5)&lt;PolicyDate,FT_AnnivDays-1,0))),IF(AR138="PT",IF(AW138&lt;PT_First,0,1+INT((AW138-PT_First)/PT_Int)),0))-IF(AR138="FT",IF(AV138&lt;FT_First,0,IF(AV138&lt;FT_Y5,1+INT((AV138-FT_First)/FT_Int1),FT_PreY5+FT_PerYear*INT((AV138-FT_Y5)/12)+FT_AnnivDays+INT(MOD(AV138-FT_Y5,12)/FT_Int2)-IF(EDATE(AI138,FT_Y5)&lt;PolicyDate,FT_AnnivDays-1,0))),IF(AR138="PT",IF(AV138&lt;PT_First,0,1+INT((AV138-PT_First)/PT_Int)),0)),0)+IF(AND(AJ138&gt;=3,AM138&lt;=AsOfDate),IF(AS138="FT",IF(AU138&lt;FT_First,0,IF(AU138&lt;FT_Y5,1+INT((AU138-FT_First)/FT_Int1),FT_PreY5+FT_PerYear*INT((AU138-FT_Y5)/12)+FT_AnnivDays+INT(MOD(AU138-FT_Y5,12)/FT_Int2)-IF(EDATE(AI138,FT_Y5)&lt;PolicyDate,FT_AnnivDays-1,0))),IF(AS138="PT",IF(AU138&lt;PT_First,0,1+INT((AU138-PT_First)/PT_Int)),0))-IF(AS138="FT",IF(AW138&lt;FT_First,0,IF(AW138&lt;FT_Y5,1+INT((AW138-FT_First)/FT_Int1),FT_PreY5+FT_PerYear*INT((AW138-FT_Y5)/12)+FT_AnnivDays+INT(MOD(AW138-FT_Y5,12)/FT_Int2)-IF(EDATE(AI138,FT_Y5)&lt;PolicyDate,FT_AnnivDays-1,0))),IF(AS138="PT",IF(AW138&lt;PT_First,0,1+INT((AW138-PT_First)/PT_Int)),0)),0))</f>
        <v/>
      </c>
      <c r="BB138" s="16" t="str">
        <f aca="false">IF(AH138=0,"",IF(AQ138="FT",IF(AY138&lt;FT_First,0,IF(AY138&lt;FT_Y5,1+INT((AY138-FT_First)/FT_Int1),FT_PreY5+FT_PerYear*INT((AY138-FT_Y5)/12)+FT_AnnivDays+INT(MOD(AY138-FT_Y5,12)/FT_Int2)-IF(EDATE(AI138,FT_Y5)&lt;PolicyDate,FT_AnnivDays-1,0))),IF(AQ138="PT",IF(AY138&lt;PT_First,0,1+INT((AY138-PT_First)/PT_Int)),0))+IF(AND(AJ138&gt;=2,AL138&lt;=PFYDate),IF(AR138="FT",IF(AZ138&lt;FT_First,0,IF(AZ138&lt;FT_Y5,1+INT((AZ138-FT_First)/FT_Int1),FT_PreY5+FT_PerYear*INT((AZ138-FT_Y5)/12)+FT_AnnivDays+INT(MOD(AZ138-FT_Y5,12)/FT_Int2)-IF(EDATE(AI138,FT_Y5)&lt;PolicyDate,FT_AnnivDays-1,0))),IF(AR138="PT",IF(AZ138&lt;PT_First,0,1+INT((AZ138-PT_First)/PT_Int)),0))-IF(AR138="FT",IF(AY138&lt;FT_First,0,IF(AY138&lt;FT_Y5,1+INT((AY138-FT_First)/FT_Int1),FT_PreY5+FT_PerYear*INT((AY138-FT_Y5)/12)+FT_AnnivDays+INT(MOD(AY138-FT_Y5,12)/FT_Int2)-IF(EDATE(AI138,FT_Y5)&lt;PolicyDate,FT_AnnivDays-1,0))),IF(AR138="PT",IF(AY138&lt;PT_First,0,1+INT((AY138-PT_First)/PT_Int)),0)),0)+IF(AND(AJ138&gt;=3,AM138&lt;=PFYDate),IF(AS138="FT",IF(AX138&lt;FT_First,0,IF(AX138&lt;FT_Y5,1+INT((AX138-FT_First)/FT_Int1),FT_PreY5+FT_PerYear*INT((AX138-FT_Y5)/12)+FT_AnnivDays+INT(MOD(AX138-FT_Y5,12)/FT_Int2)-IF(EDATE(AI138,FT_Y5)&lt;PolicyDate,FT_AnnivDays-1,0))),IF(AS138="PT",IF(AX138&lt;PT_First,0,1+INT((AX138-PT_First)/PT_Int)),0))-IF(AS138="FT",IF(AZ138&lt;FT_First,0,IF(AZ138&lt;FT_Y5,1+INT((AZ138-FT_First)/FT_Int1),FT_PreY5+FT_PerYear*INT((AZ138-FT_Y5)/12)+FT_AnnivDays+INT(MOD(AZ138-FT_Y5,12)/FT_Int2)-IF(EDATE(AI138,FT_Y5)&lt;PolicyDate,FT_AnnivDays-1,0))),IF(AS138="PT",IF(AZ138&lt;PT_First,0,1+INT((AZ138-PT_First)/PT_Int)),0)),0))</f>
        <v/>
      </c>
      <c r="BC138" s="16" t="str">
        <f aca="false">IF(AH138=0,"",IF(AT138="FT",IF(AU138&lt;FT_First,FT_First,IF(AU138&lt;FT_Y5,MIN(FT_Y5,FT_First+FT_Int1*(INT((AU138-FT_First)/FT_Int1)+1)),FT_Y5+12*INT((AU138-FT_Y5)/12)+FT_Int2*(INT(MOD(AU138-FT_Y5,12)/FT_Int2)+1))),IF(AT138="PT",IF(AU138&lt;PT_First,PT_First,PT_First+PT_Int*(INT((AU138-PT_First)/PT_Int)+1)),"")))</f>
        <v/>
      </c>
      <c r="BD138" s="16" t="str">
        <f aca="false">IF(AH138=0,"",IF(NOT(LH_Ready),0,COUNTIFS(INDEX(LH_Data,0,LH_ColFirst),$A138,INDEX(LH_Data,0,LH_ColSur),$B138,INDEX(LH_Data,0,LH_ColCat),BonusCat)))</f>
        <v/>
      </c>
      <c r="BE138" s="16" t="str">
        <f aca="false">IF(AH138=0,"",IF(OR(NOT(LH_Ready),BD138=0),0,SUMPRODUCT(MAX((INDEX(LH_Data,0,LH_ColFirst)=$A138)*(INDEX(LH_Data,0,LH_ColSur)=$B138)*(INDEX(LH_Data,0,LH_ColCat)=BonusCat)*ROW(LH_Data)))))</f>
        <v/>
      </c>
      <c r="BF138" s="16" t="str">
        <f aca="false">IF(AH138=0,"",IF(EOMONTH(AsOfDate,-1)&lt;AI138,-1,12*(YEAR(EOMONTH(AsOfDate,-1))-YEAR(AI138))+MONTH(EOMONTH(AsOfDate,-1))-MONTH(AI138)-IF(DAY(EOMONTH(AsOfDate,-1))&lt;MIN(DAY(AI138),DAY(EOMONTH(EOMONTH(AsOfDate,-1),0))),1,0)))</f>
        <v/>
      </c>
      <c r="BG138" s="16" t="str">
        <f aca="false">IF(AH138=0,"",IF(OR(AJ138&lt;2,AL138&gt;EOMONTH(AsOfDate,-1)),BF138,IF((AL138-1)&lt;AI138,-1,12*(YEAR((AL138-1))-YEAR(AI138))+MONTH((AL138-1))-MONTH(AI138)-IF(DAY((AL138-1))&lt;MIN(DAY(AI138),DAY(EOMONTH((AL138-1),0))),1,0))))</f>
        <v/>
      </c>
      <c r="BH138" s="16" t="str">
        <f aca="false">IF(AH138=0,"",IF(OR(AJ138&lt;3,AM138&gt;EOMONTH(AsOfDate,-1)),BF138,IF((AM138-1)&lt;AI138,-1,12*(YEAR((AM138-1))-YEAR(AI138))+MONTH((AM138-1))-MONTH(AI138)-IF(DAY((AM138-1))&lt;MIN(DAY(AI138),DAY(EOMONTH((AM138-1),0))),1,0))))</f>
        <v/>
      </c>
      <c r="BI138" s="16" t="str">
        <f aca="false">IF(AH138=0,"",IF(AQ138="FT",IF(BG138&lt;FT_First,0,IF(BG138&lt;FT_Y5,1+INT((BG138-FT_First)/FT_Int1),FT_PreY5+FT_PerYear*INT((BG138-FT_Y5)/12)+FT_AnnivDays+INT(MOD(BG138-FT_Y5,12)/FT_Int2)-IF(EDATE(AI138,FT_Y5)&lt;PolicyDate,FT_AnnivDays-1,0))),IF(AQ138="PT",IF(BG138&lt;PT_First,0,1+INT((BG138-PT_First)/PT_Int)),0))+IF(AND(AJ138&gt;=2,AL138&lt;=EOMONTH(AsOfDate,-1)),IF(AR138="FT",IF(BH138&lt;FT_First,0,IF(BH138&lt;FT_Y5,1+INT((BH138-FT_First)/FT_Int1),FT_PreY5+FT_PerYear*INT((BH138-FT_Y5)/12)+FT_AnnivDays+INT(MOD(BH138-FT_Y5,12)/FT_Int2)-IF(EDATE(AI138,FT_Y5)&lt;PolicyDate,FT_AnnivDays-1,0))),IF(AR138="PT",IF(BH138&lt;PT_First,0,1+INT((BH138-PT_First)/PT_Int)),0))-IF(AR138="FT",IF(BG138&lt;FT_First,0,IF(BG138&lt;FT_Y5,1+INT((BG138-FT_First)/FT_Int1),FT_PreY5+FT_PerYear*INT((BG138-FT_Y5)/12)+FT_AnnivDays+INT(MOD(BG138-FT_Y5,12)/FT_Int2)-IF(EDATE(AI138,FT_Y5)&lt;PolicyDate,FT_AnnivDays-1,0))),IF(AR138="PT",IF(BG138&lt;PT_First,0,1+INT((BG138-PT_First)/PT_Int)),0)),0)+IF(AND(AJ138&gt;=3,AM138&lt;=EOMONTH(AsOfDate,-1)),IF(AS138="FT",IF(BF138&lt;FT_First,0,IF(BF138&lt;FT_Y5,1+INT((BF138-FT_First)/FT_Int1),FT_PreY5+FT_PerYear*INT((BF138-FT_Y5)/12)+FT_AnnivDays+INT(MOD(BF138-FT_Y5,12)/FT_Int2)-IF(EDATE(AI138,FT_Y5)&lt;PolicyDate,FT_AnnivDays-1,0))),IF(AS138="PT",IF(BF138&lt;PT_First,0,1+INT((BF138-PT_First)/PT_Int)),0))-IF(AS138="FT",IF(BH138&lt;FT_First,0,IF(BH138&lt;FT_Y5,1+INT((BH138-FT_First)/FT_Int1),FT_PreY5+FT_PerYear*INT((BH138-FT_Y5)/12)+FT_AnnivDays+INT(MOD(BH138-FT_Y5,12)/FT_Int2)-IF(EDATE(AI138,FT_Y5)&lt;PolicyDate,FT_AnnivDays-1,0))),IF(AS138="PT",IF(BH138&lt;PT_First,0,1+INT((BH138-PT_First)/PT_Int)),0)),0))</f>
        <v/>
      </c>
      <c r="BJ138" s="16" t="str">
        <f aca="false">IF(AH138=0,"",IF(AT138="FT",IF(AU138&lt;FT_First,"",IF(AU138&lt;FT_Y5,FT_First+FT_Int1*INT((AU138-FT_First)/FT_Int1),FT_Y5+FT_Int2*INT((AU138-FT_Y5)/FT_Int2))),IF(AT138="PT",IF(AU138&lt;PT_First,"",PT_First+PT_Int*INT((AU138-PT_First)/PT_Int)),"")))</f>
        <v/>
      </c>
      <c r="BK138" s="16" t="str">
        <f aca="false">IF(AH138=0,"",IF((SchemeStart-1)&lt;AI138,-1,12*(YEAR((SchemeStart-1))-YEAR(AI138))+MONTH((SchemeStart-1))-MONTH(AI138)-IF(DAY((SchemeStart-1))&lt;MIN(DAY(AI138),DAY(EOMONTH((SchemeStart-1),0))),1,0)))</f>
        <v/>
      </c>
      <c r="BL138" s="16" t="str">
        <f aca="false">IF(AH138=0,"",IF(OR(AJ138&lt;2,AL138&gt;(SchemeStart-1)),BK138,IF((AL138-1)&lt;AI138,-1,12*(YEAR((AL138-1))-YEAR(AI138))+MONTH((AL138-1))-MONTH(AI138)-IF(DAY((AL138-1))&lt;MIN(DAY(AI138),DAY(EOMONTH((AL138-1),0))),1,0))))</f>
        <v/>
      </c>
      <c r="BM138" s="16" t="str">
        <f aca="false">IF(AH138=0,"",IF(OR(AJ138&lt;3,AM138&gt;(SchemeStart-1)),BK138,IF((AM138-1)&lt;AI138,-1,12*(YEAR((AM138-1))-YEAR(AI138))+MONTH((AM138-1))-MONTH(AI138)-IF(DAY((AM138-1))&lt;MIN(DAY(AI138),DAY(EOMONTH((AM138-1),0))),1,0))))</f>
        <v/>
      </c>
      <c r="BN138" s="16" t="str">
        <f aca="false">IF(AH138=0,"",IF(AQ138="FT",IF(BL138&lt;FT_First,0,IF(BL138&lt;FT_Y5,1+INT((BL138-FT_First)/FT_Int1),FT_PreY5+FT_PerYear*INT((BL138-FT_Y5)/12)+FT_AnnivDays+INT(MOD(BL138-FT_Y5,12)/FT_Int2)-IF(EDATE(AI138,FT_Y5)&lt;PolicyDate,FT_AnnivDays-1,0))),IF(AQ138="PT",IF(BL138&lt;PT_First,0,1+INT((BL138-PT_First)/PT_Int)),0))+IF(AND(AJ138&gt;=2,AL138&lt;=(SchemeStart-1)),IF(AR138="FT",IF(BM138&lt;FT_First,0,IF(BM138&lt;FT_Y5,1+INT((BM138-FT_First)/FT_Int1),FT_PreY5+FT_PerYear*INT((BM138-FT_Y5)/12)+FT_AnnivDays+INT(MOD(BM138-FT_Y5,12)/FT_Int2)-IF(EDATE(AI138,FT_Y5)&lt;PolicyDate,FT_AnnivDays-1,0))),IF(AR138="PT",IF(BM138&lt;PT_First,0,1+INT((BM138-PT_First)/PT_Int)),0))-IF(AR138="FT",IF(BL138&lt;FT_First,0,IF(BL138&lt;FT_Y5,1+INT((BL138-FT_First)/FT_Int1),FT_PreY5+FT_PerYear*INT((BL138-FT_Y5)/12)+FT_AnnivDays+INT(MOD(BL138-FT_Y5,12)/FT_Int2)-IF(EDATE(AI138,FT_Y5)&lt;PolicyDate,FT_AnnivDays-1,0))),IF(AR138="PT",IF(BL138&lt;PT_First,0,1+INT((BL138-PT_First)/PT_Int)),0)),0)+IF(AND(AJ138&gt;=3,AM138&lt;=(SchemeStart-1)),IF(AS138="FT",IF(BK138&lt;FT_First,0,IF(BK138&lt;FT_Y5,1+INT((BK138-FT_First)/FT_Int1),FT_PreY5+FT_PerYear*INT((BK138-FT_Y5)/12)+FT_AnnivDays+INT(MOD(BK138-FT_Y5,12)/FT_Int2)-IF(EDATE(AI138,FT_Y5)&lt;PolicyDate,FT_AnnivDays-1,0))),IF(AS138="PT",IF(BK138&lt;PT_First,0,1+INT((BK138-PT_First)/PT_Int)),0))-IF(AS138="FT",IF(BM138&lt;FT_First,0,IF(BM138&lt;FT_Y5,1+INT((BM138-FT_First)/FT_Int1),FT_PreY5+FT_PerYear*INT((BM138-FT_Y5)/12)+FT_AnnivDays+INT(MOD(BM138-FT_Y5,12)/FT_Int2)-IF(EDATE(AI138,FT_Y5)&lt;PolicyDate,FT_AnnivDays-1,0))),IF(AS138="PT",IF(BM138&lt;PT_First,0,1+INT((BM138-PT_First)/PT_Int)),0)),0))</f>
        <v/>
      </c>
      <c r="BO138" s="0" t="str">
        <f aca="false">IF(LEN($A138&amp;$B138)=0,"",$A138&amp;" "&amp;$B138)</f>
        <v/>
      </c>
    </row>
    <row r="139" customFormat="false" ht="15" hidden="false" customHeight="false" outlineLevel="0" collapsed="false">
      <c r="A139" s="12"/>
      <c r="B139" s="12"/>
      <c r="C139" s="12"/>
      <c r="D139" s="13"/>
      <c r="E139" s="14" t="str">
        <f aca="false">IF(OR(AH139=0,$D139=""),"",DATE(YEAR(AsOfDate)+IF(DATE(YEAR(AsOfDate),MONTH($D139),DAY($D139))&lt;=AsOfDate,1,0),MONTH($D139),DAY($D139)))</f>
        <v/>
      </c>
      <c r="F139" s="13"/>
      <c r="G139" s="13"/>
      <c r="H139" s="13"/>
      <c r="I139" s="13"/>
      <c r="J139" s="13"/>
      <c r="K139" s="14" t="str">
        <f aca="false">IF(AH139=0,"",DATE(YEAR(AsOfDate)+IF(DATE(YEAR(AsOfDate),MONTH(AI139),DAY(AI139))&lt;=AsOfDate,1,0),MONTH(AI139),DAY(AI139)))</f>
        <v/>
      </c>
      <c r="L139" s="15" t="str">
        <f aca="false">IF(AH139=0,"",ROUND((AsOfDate-AI139)/365.25,1))</f>
        <v/>
      </c>
      <c r="M139" s="16" t="str">
        <f aca="false">IF(AH139=0,"",IF(AsOfDate&lt;AI139,"-",DATEDIF(AI139,AsOfDate,"y")&amp;"y "&amp;DATEDIF(AI139,AsOfDate,"ym")&amp;"m "&amp;DATEDIF(AI139,AsOfDate,"md")&amp;"d"))</f>
        <v/>
      </c>
      <c r="N139" s="17" t="str">
        <f aca="false">IF(AH139=0,"",O139*HoursPerDay)</f>
        <v/>
      </c>
      <c r="O139" s="17" t="str">
        <f aca="false">IF(AH139=0,"",MAX(0,BA139-BN139))</f>
        <v/>
      </c>
      <c r="P139" s="18"/>
      <c r="Q139" s="16" t="str">
        <f aca="false">IF(AH139=0,"",IF(AJ139&lt;2,"",AN139&amp;" to "&amp;AO139&amp;" on "&amp;TEXT(AL139,"dd/mm/yyyy")&amp;IF(AL139&gt;AsOfDate," (future)",IF(AQ139=AR139,"",IF(AR139="None"," - STOPPED accruing",IF(AQ139="None"," - commencement for Bonus Leave"," - pathway changed"))))&amp;IF(AJ139&lt;3,"","; "&amp;AO139&amp;" to "&amp;AP139&amp;" on "&amp;TEXT(AM139,"dd/mm/yyyy")&amp;IF(AM139&gt;AsOfDate," (future)",IF(AR139=AS139,"",IF(AS139="None"," - STOPPED accruing",IF(AR139="None"," - commencement for Bonus Leave"," - pathway changed")))))))</f>
        <v/>
      </c>
      <c r="R139" s="16" t="str">
        <f aca="false">IF(AH139=0,"",IF(AT139="None",IF(O139&gt;0,"No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IF(AH139=0,"",IF(AT139="None","",EDATE(AI139,BC139)))</f>
        <v/>
      </c>
      <c r="T139" s="17" t="str">
        <f aca="false">IF(AH139=0,"",IF(NOT(LH_Ready),"",IF(AI139&gt;PFYDate,0,IF(LH_ColPeriod=0,W139-U139+V139,SUMIFS(INDEX(LH_Data,0,LH_ColAcc),INDEX(LH_Data,0,LH_ColFirst),$A139,INDEX(LH_Data,0,LH_ColSur),$B139,INDEX(LH_Data,0,LH_ColCat),BonusCat,INDEX(LH_Data,0,LH_ColPeriod),LH_OpenLabel)*UnitFactor))))</f>
        <v/>
      </c>
      <c r="U139" s="17" t="str">
        <f aca="false">IF(AH139=0,"",IF(NOT(LH_Ready),"",SUMIFS(INDEX(LH_Data,0,LH_ColAcc),INDEX(LH_Data,0,LH_ColFirst),$A139,INDEX(LH_Data,0,LH_ColSur),$B139,INDEX(LH_Data,0,LH_ColCat),BonusCat,INDEX(LH_Data,0,LH_ColStart),"&gt;="&amp;AI139)*UnitFactor))</f>
        <v/>
      </c>
      <c r="V139" s="17" t="str">
        <f aca="false">IF(AH139=0,"",IF(NOT(LH_Ready),"",SUMIFS(INDEX(LH_Data,0,LH_ColTaken),INDEX(LH_Data,0,LH_ColFirst),$A139,INDEX(LH_Data,0,LH_ColSur),$B139,INDEX(LH_Data,0,LH_ColCat),BonusCat,INDEX(LH_Data,0,LH_ColStart),"&gt;="&amp;AI139)*UnitFactor))</f>
        <v/>
      </c>
      <c r="W139" s="17" t="str">
        <f aca="false">IF(AH139=0,"",IF(NOT(LH_Ready),"",IF(BE139=0,0,INDEX(INDEX(LH_Data,0,LH_ColClose),BE139-1)*UnitFactor)))</f>
        <v/>
      </c>
      <c r="X139" s="17" t="str">
        <f aca="false">IF(AH139=0,"",(MAX(0,BA139-BN139)-MAX(0,BB139-BN139))*HoursPerDay)</f>
        <v/>
      </c>
      <c r="Y139" s="17" t="str">
        <f aca="false">IF(AH139=0,"",IF(NOT(LH_Ready),"",IF(BD139=0,N139,IF(PFYDate&lt;$F139,N139-N(T139)-N(U139),X139-N(U139)))))</f>
        <v/>
      </c>
      <c r="Z139" s="16" t="str">
        <f aca="false">IF(OR(AH139=0,Y139=""),"",IF(Y139&gt;0,"Yes","No"))</f>
        <v/>
      </c>
      <c r="AA139" s="16" t="str">
        <f aca="false">IF(AH139=0,IF(LEN($A139&amp;$B139)=0,"","FIX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month")&amp;IF(BD139=0,";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EH)",""),IF(AT139="None",R139,"Not yet - first day on "&amp;TEXT(S139,"dd/mm/yyyy")))))))))</f>
        <v/>
      </c>
      <c r="AB139" s="17" t="str">
        <f aca="false">IF(OR(AH139=0,T139=""),"",MAX(0,BB139-BN139)*HoursPerDay-T139)</f>
        <v/>
      </c>
      <c r="AC139" s="16" t="str">
        <f aca="false">IF(AH139=0,"",BD139)</f>
        <v/>
      </c>
      <c r="AD139" s="16" t="str">
        <f aca="false">IF(AH139=0,"",TRIM(IF(OR(ISTEXT($F139),ISTEXT($H139),ISTEXT($I139),ISTEXT($G139),ISTEXT($J139),ISTEXT($D139)),"A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J139&gt;=1,IF(AJ139&gt;=3,AP139,IF(AJ139=2,AO139,AN139))&lt;&gt;IF($C139="","",IF(OR(ISNUMBER(SEARCH("full",$C139)),UPPER(TRIM($C139))="FT",UPPER(TRIM($C139))="FTE"),"Full-Time",IF(OR(ISNUMBER(SEARCH("part",$C139)),UPPER(TRIM($C139))="PT",UPPER(TRIM($C139))="PTE"),"Part-Time",IF(OR(ISNUMBER(SEARCH("cas",$C139)),UPPER(TRIM($C139))="CAS"),"Casual","Unknown"))))),"EmploymentType does not match latest start date ("&amp;IF(AJ139&gt;=3,AP139,IF(AJ139=2,AO139,AN139))&amp;"). ","")&amp;IF(AND(AJ139&gt;=1,AK139&lt;&gt;$F139),"Earliest type date should equal StartDate. ","")&amp;IF(AND(AJ139&gt;=2,AK139=AL139),"Two types start on the same date. ","")&amp;IF(AND(OR(ISNUMBER(SEARCH("part",$C139)),UPPER(TRIM($C139))="PT",UPPER(TRIM($C139))="PTE"),$P139=""),"Part-time: enter PT Hrs/Week (blank = 24+). ","")))</f>
        <v/>
      </c>
      <c r="AE139" s="17" t="str">
        <f aca="false">IF(AH139=0,"",O139-MAX(0,BI139-BN139))</f>
        <v/>
      </c>
      <c r="AF139" s="14" t="str">
        <f aca="false">IF(OR(AH139=0,AE139="",N(AE139)=0,BJ139=""),"",EDATE(AI139,BJ139))</f>
        <v/>
      </c>
      <c r="AG139" s="12"/>
      <c r="AH139" s="16" t="n">
        <f aca="false">IF(OR(LEN($A139&amp;$B139)=0,$F139=""),0,1)</f>
        <v>0</v>
      </c>
      <c r="AI139" s="14" t="str">
        <f aca="false">IF(AH139=0,"",IF($J139&lt;&gt;"",$J139,IF(OR(CasualCounts="Yes",COUNT($G139:$I139)=0,COUNT($H139:$I139)=0),$F139,MIN($H139:$I139))))</f>
        <v/>
      </c>
      <c r="AJ139" s="16" t="str">
        <f aca="false">IF(AH139=0,"",COUNT($G139:$I139))</f>
        <v/>
      </c>
      <c r="AK139" s="14" t="str">
        <f aca="false">IF(AH139=0,"",IFERROR(SMALL($G139:$I139,1),""))</f>
        <v/>
      </c>
      <c r="AL139" s="14" t="str">
        <f aca="false">IF(AH139=0,"",IFERROR(SMALL($G139:$I139,2),""))</f>
        <v/>
      </c>
      <c r="AM139" s="14" t="str">
        <f aca="false">IF(AH139=0,"",IFERROR(SMALL($G139:$I139,3),""))</f>
        <v/>
      </c>
      <c r="AN139" s="16" t="str">
        <f aca="false">IF(AH139=0,"",IF(AK139="","",IF(AK139=$H139,"Part-Time",IF(AK139=$I139,"Full-Time","Casual"))))</f>
        <v/>
      </c>
      <c r="AO139" s="16" t="str">
        <f aca="false">IF(AH139=0,"",IF(AL139="","",IF(AL139=$H139,"Part-Time",IF(AL139=$I139,"Full-Time","Casual"))))</f>
        <v/>
      </c>
      <c r="AP139" s="16" t="str">
        <f aca="false">IF(AH139=0,"",IF(AM139="","",IF(AM139=$H139,"Part-Time",IF(AM139=$I139,"Full-Time","Casual"))))</f>
        <v/>
      </c>
      <c r="AQ139" s="16" t="str">
        <f aca="false">IF(AH139=0,"",IF(AJ139=0,IF(OR(ISNUMBER(SEARCH("full",$C139)),UPPER(TRIM($C139))="FT",UPPER(TRIM($C139))="FTE"),"FT",IF(AND(OR(ISNUMBER(SEARCH("part",$C139)),UPPER(TRIM($C139))="PT",UPPER(TRIM($C139))="PTE"),OR($P139="",N($P139)&gt;=PT_MinHours)),"PT","None")),IF(OR(ISNUMBER(SEARCH("full",AN139)),UPPER(TRIM(AN139))="FT",UPPER(TRIM(AN139))="FTE"),"FT",IF(AND(OR(ISNUMBER(SEARCH("part",AN139)),UPPER(TRIM(AN139))="PT",UPPER(TRIM(AN139))="PTE"),OR($P139="",N($P139)&gt;=PT_MinHours)),"PT","None"))))</f>
        <v/>
      </c>
      <c r="AR139" s="16" t="str">
        <f aca="false">IF(AH139=0,"",IF(AJ139&lt;2,"",IF(OR(ISNUMBER(SEARCH("full",AO139)),UPPER(TRIM(AO139))="FT",UPPER(TRIM(AO139))="FTE"),"FT",IF(AND(OR(ISNUMBER(SEARCH("part",AO139)),UPPER(TRIM(AO139))="PT",UPPER(TRIM(AO139))="PTE"),OR($P139="",N($P139)&gt;=PT_MinHours)),"PT","None"))))</f>
        <v/>
      </c>
      <c r="AS139" s="16" t="str">
        <f aca="false">IF(AH139=0,"",IF(AJ139&lt;3,"",IF(OR(ISNUMBER(SEARCH("full",AP139)),UPPER(TRIM(AP139))="FT",UPPER(TRIM(AP139))="FTE"),"FT",IF(AND(OR(ISNUMBER(SEARCH("part",AP139)),UPPER(TRIM(AP139))="PT",UPPER(TRIM(AP139))="PTE"),OR($P139="",N($P139)&gt;=PT_MinHours)),"PT","None"))))</f>
        <v/>
      </c>
      <c r="AT139" s="16" t="str">
        <f aca="false">IF(AH139=0,"",IF(AND(AJ139&gt;=3,AM139&lt;=AsOfDate),AS139,IF(AND(AJ139&gt;=2,AL139&lt;=AsOfDate),AR139,AQ139)))</f>
        <v/>
      </c>
      <c r="AU139" s="16" t="str">
        <f aca="false">IF(AH139=0,"",IF(AsOfDate&lt;AI139,-1,12*(YEAR(AsOfDate)-YEAR(AI139))+MONTH(AsOfDate)-MONTH(AI139)-IF(DAY(AsOfDate)&lt;MIN(DAY(AI139),DAY(EOMONTH(AsOfDate,0))),1,0)))</f>
        <v/>
      </c>
      <c r="AV139" s="16" t="str">
        <f aca="false">IF(AH139=0,"",IF(OR(AJ139&lt;2,AL139&gt;AsOfDate),AU139,IF((AL139-1)&lt;AI139,-1,12*(YEAR((AL139-1))-YEAR(AI139))+MONTH((AL139-1))-MONTH(AI139)-IF(DAY((AL139-1))&lt;MIN(DAY(AI139),DAY(EOMONTH((AL139-1),0))),1,0))))</f>
        <v/>
      </c>
      <c r="AW139" s="16" t="str">
        <f aca="false">IF(AH139=0,"",IF(OR(AJ139&lt;3,AM139&gt;AsOfDate),AU139,IF((AM139-1)&lt;AI139,-1,12*(YEAR((AM139-1))-YEAR(AI139))+MONTH((AM139-1))-MONTH(AI139)-IF(DAY((AM139-1))&lt;MIN(DAY(AI139),DAY(EOMONTH((AM139-1),0))),1,0))))</f>
        <v/>
      </c>
      <c r="AX139" s="16" t="str">
        <f aca="false">IF(AH139=0,"",IF(PFYDate&lt;AI139,-1,12*(YEAR(PFYDate)-YEAR(AI139))+MONTH(PFYDate)-MONTH(AI139)-IF(DAY(PFYDate)&lt;MIN(DAY(AI139),DAY(EOMONTH(PFYDate,0))),1,0)))</f>
        <v/>
      </c>
      <c r="AY139" s="16" t="str">
        <f aca="false">IF(AH139=0,"",IF(OR(AJ139&lt;2,AL139&gt;PFYDate),AX139,IF((AL139-1)&lt;AI139,-1,12*(YEAR((AL139-1))-YEAR(AI139))+MONTH((AL139-1))-MONTH(AI139)-IF(DAY((AL139-1))&lt;MIN(DAY(AI139),DAY(EOMONTH((AL139-1),0))),1,0))))</f>
        <v/>
      </c>
      <c r="AZ139" s="16" t="str">
        <f aca="false">IF(AH139=0,"",IF(OR(AJ139&lt;3,AM139&gt;PFYDate),AX139,IF((AM139-1)&lt;AI139,-1,12*(YEAR((AM139-1))-YEAR(AI139))+MONTH((AM139-1))-MONTH(AI139)-IF(DAY((AM139-1))&lt;MIN(DAY(AI139),DAY(EOMONTH((AM139-1),0))),1,0))))</f>
        <v/>
      </c>
      <c r="BA139" s="16" t="str">
        <f aca="false">IF(AH139=0,"",IF(AQ139="FT",IF(AV139&lt;FT_First,0,IF(AV139&lt;FT_Y5,1+INT((AV139-FT_First)/FT_Int1),FT_PreY5+FT_PerYear*INT((AV139-FT_Y5)/12)+FT_AnnivDays+INT(MOD(AV139-FT_Y5,12)/FT_Int2)-IF(EDATE(AI139,FT_Y5)&lt;PolicyDate,FT_AnnivDays-1,0))),IF(AQ139="PT",IF(AV139&lt;PT_First,0,1+INT((AV139-PT_First)/PT_Int)),0))+IF(AND(AJ139&gt;=2,AL139&lt;=AsOfDate),IF(AR139="FT",IF(AW139&lt;FT_First,0,IF(AW139&lt;FT_Y5,1+INT((AW139-FT_First)/FT_Int1),FT_PreY5+FT_PerYear*INT((AW139-FT_Y5)/12)+FT_AnnivDays+INT(MOD(AW139-FT_Y5,12)/FT_Int2)-IF(EDATE(AI139,FT_Y5)&lt;PolicyDate,FT_AnnivDays-1,0))),IF(AR139="PT",IF(AW139&lt;PT_First,0,1+INT((AW139-PT_First)/PT_Int)),0))-IF(AR139="FT",IF(AV139&lt;FT_First,0,IF(AV139&lt;FT_Y5,1+INT((AV139-FT_First)/FT_Int1),FT_PreY5+FT_PerYear*INT((AV139-FT_Y5)/12)+FT_AnnivDays+INT(MOD(AV139-FT_Y5,12)/FT_Int2)-IF(EDATE(AI139,FT_Y5)&lt;PolicyDate,FT_AnnivDays-1,0))),IF(AR139="PT",IF(AV139&lt;PT_First,0,1+INT((AV139-PT_First)/PT_Int)),0)),0)+IF(AND(AJ139&gt;=3,AM139&lt;=AsOfDate),IF(AS139="FT",IF(AU139&lt;FT_First,0,IF(AU139&lt;FT_Y5,1+INT((AU139-FT_First)/FT_Int1),FT_PreY5+FT_PerYear*INT((AU139-FT_Y5)/12)+FT_AnnivDays+INT(MOD(AU139-FT_Y5,12)/FT_Int2)-IF(EDATE(AI139,FT_Y5)&lt;PolicyDate,FT_AnnivDays-1,0))),IF(AS139="PT",IF(AU139&lt;PT_First,0,1+INT((AU139-PT_First)/PT_Int)),0))-IF(AS139="FT",IF(AW139&lt;FT_First,0,IF(AW139&lt;FT_Y5,1+INT((AW139-FT_First)/FT_Int1),FT_PreY5+FT_PerYear*INT((AW139-FT_Y5)/12)+FT_AnnivDays+INT(MOD(AW139-FT_Y5,12)/FT_Int2)-IF(EDATE(AI139,FT_Y5)&lt;PolicyDate,FT_AnnivDays-1,0))),IF(AS139="PT",IF(AW139&lt;PT_First,0,1+INT((AW139-PT_First)/PT_Int)),0)),0))</f>
        <v/>
      </c>
      <c r="BB139" s="16" t="str">
        <f aca="false">IF(AH139=0,"",IF(AQ139="FT",IF(AY139&lt;FT_First,0,IF(AY139&lt;FT_Y5,1+INT((AY139-FT_First)/FT_Int1),FT_PreY5+FT_PerYear*INT((AY139-FT_Y5)/12)+FT_AnnivDays+INT(MOD(AY139-FT_Y5,12)/FT_Int2)-IF(EDATE(AI139,FT_Y5)&lt;PolicyDate,FT_AnnivDays-1,0))),IF(AQ139="PT",IF(AY139&lt;PT_First,0,1+INT((AY139-PT_First)/PT_Int)),0))+IF(AND(AJ139&gt;=2,AL139&lt;=PFYDate),IF(AR139="FT",IF(AZ139&lt;FT_First,0,IF(AZ139&lt;FT_Y5,1+INT((AZ139-FT_First)/FT_Int1),FT_PreY5+FT_PerYear*INT((AZ139-FT_Y5)/12)+FT_AnnivDays+INT(MOD(AZ139-FT_Y5,12)/FT_Int2)-IF(EDATE(AI139,FT_Y5)&lt;PolicyDate,FT_AnnivDays-1,0))),IF(AR139="PT",IF(AZ139&lt;PT_First,0,1+INT((AZ139-PT_First)/PT_Int)),0))-IF(AR139="FT",IF(AY139&lt;FT_First,0,IF(AY139&lt;FT_Y5,1+INT((AY139-FT_First)/FT_Int1),FT_PreY5+FT_PerYear*INT((AY139-FT_Y5)/12)+FT_AnnivDays+INT(MOD(AY139-FT_Y5,12)/FT_Int2)-IF(EDATE(AI139,FT_Y5)&lt;PolicyDate,FT_AnnivDays-1,0))),IF(AR139="PT",IF(AY139&lt;PT_First,0,1+INT((AY139-PT_First)/PT_Int)),0)),0)+IF(AND(AJ139&gt;=3,AM139&lt;=PFYDate),IF(AS139="FT",IF(AX139&lt;FT_First,0,IF(AX139&lt;FT_Y5,1+INT((AX139-FT_First)/FT_Int1),FT_PreY5+FT_PerYear*INT((AX139-FT_Y5)/12)+FT_AnnivDays+INT(MOD(AX139-FT_Y5,12)/FT_Int2)-IF(EDATE(AI139,FT_Y5)&lt;PolicyDate,FT_AnnivDays-1,0))),IF(AS139="PT",IF(AX139&lt;PT_First,0,1+INT((AX139-PT_First)/PT_Int)),0))-IF(AS139="FT",IF(AZ139&lt;FT_First,0,IF(AZ139&lt;FT_Y5,1+INT((AZ139-FT_First)/FT_Int1),FT_PreY5+FT_PerYear*INT((AZ139-FT_Y5)/12)+FT_AnnivDays+INT(MOD(AZ139-FT_Y5,12)/FT_Int2)-IF(EDATE(AI139,FT_Y5)&lt;PolicyDate,FT_AnnivDays-1,0))),IF(AS139="PT",IF(AZ139&lt;PT_First,0,1+INT((AZ139-PT_First)/PT_Int)),0)),0))</f>
        <v/>
      </c>
      <c r="BC139" s="16" t="str">
        <f aca="false">IF(AH139=0,"",IF(AT139="FT",IF(AU139&lt;FT_First,FT_First,IF(AU139&lt;FT_Y5,MIN(FT_Y5,FT_First+FT_Int1*(INT((AU139-FT_First)/FT_Int1)+1)),FT_Y5+12*INT((AU139-FT_Y5)/12)+FT_Int2*(INT(MOD(AU139-FT_Y5,12)/FT_Int2)+1))),IF(AT139="PT",IF(AU139&lt;PT_First,PT_First,PT_First+PT_Int*(INT((AU139-PT_First)/PT_Int)+1)),"")))</f>
        <v/>
      </c>
      <c r="BD139" s="16" t="str">
        <f aca="false">IF(AH139=0,"",IF(NOT(LH_Ready),0,COUNTIFS(INDEX(LH_Data,0,LH_ColFirst),$A139,INDEX(LH_Data,0,LH_ColSur),$B139,INDEX(LH_Data,0,LH_ColCat),BonusCat)))</f>
        <v/>
      </c>
      <c r="BE139" s="16" t="str">
        <f aca="false">IF(AH139=0,"",IF(OR(NOT(LH_Ready),BD139=0),0,SUMPRODUCT(MAX((INDEX(LH_Data,0,LH_ColFirst)=$A139)*(INDEX(LH_Data,0,LH_ColSur)=$B139)*(INDEX(LH_Data,0,LH_ColCat)=BonusCat)*ROW(LH_Data)))))</f>
        <v/>
      </c>
      <c r="BF139" s="16" t="str">
        <f aca="false">IF(AH139=0,"",IF(EOMONTH(AsOfDate,-1)&lt;AI139,-1,12*(YEAR(EOMONTH(AsOfDate,-1))-YEAR(AI139))+MONTH(EOMONTH(AsOfDate,-1))-MONTH(AI139)-IF(DAY(EOMONTH(AsOfDate,-1))&lt;MIN(DAY(AI139),DAY(EOMONTH(EOMONTH(AsOfDate,-1),0))),1,0)))</f>
        <v/>
      </c>
      <c r="BG139" s="16" t="str">
        <f aca="false">IF(AH139=0,"",IF(OR(AJ139&lt;2,AL139&gt;EOMONTH(AsOfDate,-1)),BF139,IF((AL139-1)&lt;AI139,-1,12*(YEAR((AL139-1))-YEAR(AI139))+MONTH((AL139-1))-MONTH(AI139)-IF(DAY((AL139-1))&lt;MIN(DAY(AI139),DAY(EOMONTH((AL139-1),0))),1,0))))</f>
        <v/>
      </c>
      <c r="BH139" s="16" t="str">
        <f aca="false">IF(AH139=0,"",IF(OR(AJ139&lt;3,AM139&gt;EOMONTH(AsOfDate,-1)),BF139,IF((AM139-1)&lt;AI139,-1,12*(YEAR((AM139-1))-YEAR(AI139))+MONTH((AM139-1))-MONTH(AI139)-IF(DAY((AM139-1))&lt;MIN(DAY(AI139),DAY(EOMONTH((AM139-1),0))),1,0))))</f>
        <v/>
      </c>
      <c r="BI139" s="16" t="str">
        <f aca="false">IF(AH139=0,"",IF(AQ139="FT",IF(BG139&lt;FT_First,0,IF(BG139&lt;FT_Y5,1+INT((BG139-FT_First)/FT_Int1),FT_PreY5+FT_PerYear*INT((BG139-FT_Y5)/12)+FT_AnnivDays+INT(MOD(BG139-FT_Y5,12)/FT_Int2)-IF(EDATE(AI139,FT_Y5)&lt;PolicyDate,FT_AnnivDays-1,0))),IF(AQ139="PT",IF(BG139&lt;PT_First,0,1+INT((BG139-PT_First)/PT_Int)),0))+IF(AND(AJ139&gt;=2,AL139&lt;=EOMONTH(AsOfDate,-1)),IF(AR139="FT",IF(BH139&lt;FT_First,0,IF(BH139&lt;FT_Y5,1+INT((BH139-FT_First)/FT_Int1),FT_PreY5+FT_PerYear*INT((BH139-FT_Y5)/12)+FT_AnnivDays+INT(MOD(BH139-FT_Y5,12)/FT_Int2)-IF(EDATE(AI139,FT_Y5)&lt;PolicyDate,FT_AnnivDays-1,0))),IF(AR139="PT",IF(BH139&lt;PT_First,0,1+INT((BH139-PT_First)/PT_Int)),0))-IF(AR139="FT",IF(BG139&lt;FT_First,0,IF(BG139&lt;FT_Y5,1+INT((BG139-FT_First)/FT_Int1),FT_PreY5+FT_PerYear*INT((BG139-FT_Y5)/12)+FT_AnnivDays+INT(MOD(BG139-FT_Y5,12)/FT_Int2)-IF(EDATE(AI139,FT_Y5)&lt;PolicyDate,FT_AnnivDays-1,0))),IF(AR139="PT",IF(BG139&lt;PT_First,0,1+INT((BG139-PT_First)/PT_Int)),0)),0)+IF(AND(AJ139&gt;=3,AM139&lt;=EOMONTH(AsOfDate,-1)),IF(AS139="FT",IF(BF139&lt;FT_First,0,IF(BF139&lt;FT_Y5,1+INT((BF139-FT_First)/FT_Int1),FT_PreY5+FT_PerYear*INT((BF139-FT_Y5)/12)+FT_AnnivDays+INT(MOD(BF139-FT_Y5,12)/FT_Int2)-IF(EDATE(AI139,FT_Y5)&lt;PolicyDate,FT_AnnivDays-1,0))),IF(AS139="PT",IF(BF139&lt;PT_First,0,1+INT((BF139-PT_First)/PT_Int)),0))-IF(AS139="FT",IF(BH139&lt;FT_First,0,IF(BH139&lt;FT_Y5,1+INT((BH139-FT_First)/FT_Int1),FT_PreY5+FT_PerYear*INT((BH139-FT_Y5)/12)+FT_AnnivDays+INT(MOD(BH139-FT_Y5,12)/FT_Int2)-IF(EDATE(AI139,FT_Y5)&lt;PolicyDate,FT_AnnivDays-1,0))),IF(AS139="PT",IF(BH139&lt;PT_First,0,1+INT((BH139-PT_First)/PT_Int)),0)),0))</f>
        <v/>
      </c>
      <c r="BJ139" s="16" t="str">
        <f aca="false">IF(AH139=0,"",IF(AT139="FT",IF(AU139&lt;FT_First,"",IF(AU139&lt;FT_Y5,FT_First+FT_Int1*INT((AU139-FT_First)/FT_Int1),FT_Y5+FT_Int2*INT((AU139-FT_Y5)/FT_Int2))),IF(AT139="PT",IF(AU139&lt;PT_First,"",PT_First+PT_Int*INT((AU139-PT_First)/PT_Int)),"")))</f>
        <v/>
      </c>
      <c r="BK139" s="16" t="str">
        <f aca="false">IF(AH139=0,"",IF((SchemeStart-1)&lt;AI139,-1,12*(YEAR((SchemeStart-1))-YEAR(AI139))+MONTH((SchemeStart-1))-MONTH(AI139)-IF(DAY((SchemeStart-1))&lt;MIN(DAY(AI139),DAY(EOMONTH((SchemeStart-1),0))),1,0)))</f>
        <v/>
      </c>
      <c r="BL139" s="16" t="str">
        <f aca="false">IF(AH139=0,"",IF(OR(AJ139&lt;2,AL139&gt;(SchemeStart-1)),BK139,IF((AL139-1)&lt;AI139,-1,12*(YEAR((AL139-1))-YEAR(AI139))+MONTH((AL139-1))-MONTH(AI139)-IF(DAY((AL139-1))&lt;MIN(DAY(AI139),DAY(EOMONTH((AL139-1),0))),1,0))))</f>
        <v/>
      </c>
      <c r="BM139" s="16" t="str">
        <f aca="false">IF(AH139=0,"",IF(OR(AJ139&lt;3,AM139&gt;(SchemeStart-1)),BK139,IF((AM139-1)&lt;AI139,-1,12*(YEAR((AM139-1))-YEAR(AI139))+MONTH((AM139-1))-MONTH(AI139)-IF(DAY((AM139-1))&lt;MIN(DAY(AI139),DAY(EOMONTH((AM139-1),0))),1,0))))</f>
        <v/>
      </c>
      <c r="BN139" s="16" t="str">
        <f aca="false">IF(AH139=0,"",IF(AQ139="FT",IF(BL139&lt;FT_First,0,IF(BL139&lt;FT_Y5,1+INT((BL139-FT_First)/FT_Int1),FT_PreY5+FT_PerYear*INT((BL139-FT_Y5)/12)+FT_AnnivDays+INT(MOD(BL139-FT_Y5,12)/FT_Int2)-IF(EDATE(AI139,FT_Y5)&lt;PolicyDate,FT_AnnivDays-1,0))),IF(AQ139="PT",IF(BL139&lt;PT_First,0,1+INT((BL139-PT_First)/PT_Int)),0))+IF(AND(AJ139&gt;=2,AL139&lt;=(SchemeStart-1)),IF(AR139="FT",IF(BM139&lt;FT_First,0,IF(BM139&lt;FT_Y5,1+INT((BM139-FT_First)/FT_Int1),FT_PreY5+FT_PerYear*INT((BM139-FT_Y5)/12)+FT_AnnivDays+INT(MOD(BM139-FT_Y5,12)/FT_Int2)-IF(EDATE(AI139,FT_Y5)&lt;PolicyDate,FT_AnnivDays-1,0))),IF(AR139="PT",IF(BM139&lt;PT_First,0,1+INT((BM139-PT_First)/PT_Int)),0))-IF(AR139="FT",IF(BL139&lt;FT_First,0,IF(BL139&lt;FT_Y5,1+INT((BL139-FT_First)/FT_Int1),FT_PreY5+FT_PerYear*INT((BL139-FT_Y5)/12)+FT_AnnivDays+INT(MOD(BL139-FT_Y5,12)/FT_Int2)-IF(EDATE(AI139,FT_Y5)&lt;PolicyDate,FT_AnnivDays-1,0))),IF(AR139="PT",IF(BL139&lt;PT_First,0,1+INT((BL139-PT_First)/PT_Int)),0)),0)+IF(AND(AJ139&gt;=3,AM139&lt;=(SchemeStart-1)),IF(AS139="FT",IF(BK139&lt;FT_First,0,IF(BK139&lt;FT_Y5,1+INT((BK139-FT_First)/FT_Int1),FT_PreY5+FT_PerYear*INT((BK139-FT_Y5)/12)+FT_AnnivDays+INT(MOD(BK139-FT_Y5,12)/FT_Int2)-IF(EDATE(AI139,FT_Y5)&lt;PolicyDate,FT_AnnivDays-1,0))),IF(AS139="PT",IF(BK139&lt;PT_First,0,1+INT((BK139-PT_First)/PT_Int)),0))-IF(AS139="FT",IF(BM139&lt;FT_First,0,IF(BM139&lt;FT_Y5,1+INT((BM139-FT_First)/FT_Int1),FT_PreY5+FT_PerYear*INT((BM139-FT_Y5)/12)+FT_AnnivDays+INT(MOD(BM139-FT_Y5,12)/FT_Int2)-IF(EDATE(AI139,FT_Y5)&lt;PolicyDate,FT_AnnivDays-1,0))),IF(AS139="PT",IF(BM139&lt;PT_First,0,1+INT((BM139-PT_First)/PT_Int)),0)),0))</f>
        <v/>
      </c>
      <c r="BO139" s="0" t="str">
        <f aca="false">IF(LEN($A139&amp;$B139)=0,"",$A139&amp;" "&amp;$B139)</f>
        <v/>
      </c>
    </row>
    <row r="140" customFormat="false" ht="15" hidden="false" customHeight="false" outlineLevel="0" collapsed="false">
      <c r="A140" s="12"/>
      <c r="B140" s="12"/>
      <c r="C140" s="12"/>
      <c r="D140" s="13"/>
      <c r="E140" s="14" t="str">
        <f aca="false">IF(OR(AH140=0,$D140=""),"",DATE(YEAR(AsOfDate)+IF(DATE(YEAR(AsOfDate),MONTH($D140),DAY($D140))&lt;=AsOfDate,1,0),MONTH($D140),DAY($D140)))</f>
        <v/>
      </c>
      <c r="F140" s="13"/>
      <c r="G140" s="13"/>
      <c r="H140" s="13"/>
      <c r="I140" s="13"/>
      <c r="J140" s="13"/>
      <c r="K140" s="14" t="str">
        <f aca="false">IF(AH140=0,"",DATE(YEAR(AsOfDate)+IF(DATE(YEAR(AsOfDate),MONTH(AI140),DAY(AI140))&lt;=AsOfDate,1,0),MONTH(AI140),DAY(AI140)))</f>
        <v/>
      </c>
      <c r="L140" s="15" t="str">
        <f aca="false">IF(AH140=0,"",ROUND((AsOfDate-AI140)/365.25,1))</f>
        <v/>
      </c>
      <c r="M140" s="16" t="str">
        <f aca="false">IF(AH140=0,"",IF(AsOfDate&lt;AI140,"-",DATEDIF(AI140,AsOfDate,"y")&amp;"y "&amp;DATEDIF(AI140,AsOfDate,"ym")&amp;"m "&amp;DATEDIF(AI140,AsOfDate,"md")&amp;"d"))</f>
        <v/>
      </c>
      <c r="N140" s="17" t="str">
        <f aca="false">IF(AH140=0,"",O140*HoursPerDay)</f>
        <v/>
      </c>
      <c r="O140" s="17" t="str">
        <f aca="false">IF(AH140=0,"",MAX(0,BA140-BN140))</f>
        <v/>
      </c>
      <c r="P140" s="18"/>
      <c r="Q140" s="16" t="str">
        <f aca="false">IF(AH140=0,"",IF(AJ140&lt;2,"",AN140&amp;" to "&amp;AO140&amp;" on "&amp;TEXT(AL140,"dd/mm/yyyy")&amp;IF(AL140&gt;AsOfDate," (future)",IF(AQ140=AR140,"",IF(AR140="None"," - STOPPED accruing",IF(AQ140="None"," - commencement for Bonus Leave"," - pathway changed"))))&amp;IF(AJ140&lt;3,"","; "&amp;AO140&amp;" to "&amp;AP140&amp;" on "&amp;TEXT(AM140,"dd/mm/yyyy")&amp;IF(AM140&gt;AsOfDate," (future)",IF(AR140=AS140,"",IF(AS140="None"," - STOPPED accruing",IF(AR140="None"," - commencement for Bonus Leave"," - pathway changed")))))))</f>
        <v/>
      </c>
      <c r="R140" s="16" t="str">
        <f aca="false">IF(AH140=0,"",IF(AT140="None",IF(O140&gt;0,"No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IF(AH140=0,"",IF(AT140="None","",EDATE(AI140,BC140)))</f>
        <v/>
      </c>
      <c r="T140" s="17" t="str">
        <f aca="false">IF(AH140=0,"",IF(NOT(LH_Ready),"",IF(AI140&gt;PFYDate,0,IF(LH_ColPeriod=0,W140-U140+V140,SUMIFS(INDEX(LH_Data,0,LH_ColAcc),INDEX(LH_Data,0,LH_ColFirst),$A140,INDEX(LH_Data,0,LH_ColSur),$B140,INDEX(LH_Data,0,LH_ColCat),BonusCat,INDEX(LH_Data,0,LH_ColPeriod),LH_OpenLabel)*UnitFactor))))</f>
        <v/>
      </c>
      <c r="U140" s="17" t="str">
        <f aca="false">IF(AH140=0,"",IF(NOT(LH_Ready),"",SUMIFS(INDEX(LH_Data,0,LH_ColAcc),INDEX(LH_Data,0,LH_ColFirst),$A140,INDEX(LH_Data,0,LH_ColSur),$B140,INDEX(LH_Data,0,LH_ColCat),BonusCat,INDEX(LH_Data,0,LH_ColStart),"&gt;="&amp;AI140)*UnitFactor))</f>
        <v/>
      </c>
      <c r="V140" s="17" t="str">
        <f aca="false">IF(AH140=0,"",IF(NOT(LH_Ready),"",SUMIFS(INDEX(LH_Data,0,LH_ColTaken),INDEX(LH_Data,0,LH_ColFirst),$A140,INDEX(LH_Data,0,LH_ColSur),$B140,INDEX(LH_Data,0,LH_ColCat),BonusCat,INDEX(LH_Data,0,LH_ColStart),"&gt;="&amp;AI140)*UnitFactor))</f>
        <v/>
      </c>
      <c r="W140" s="17" t="str">
        <f aca="false">IF(AH140=0,"",IF(NOT(LH_Ready),"",IF(BE140=0,0,INDEX(INDEX(LH_Data,0,LH_ColClose),BE140-1)*UnitFactor)))</f>
        <v/>
      </c>
      <c r="X140" s="17" t="str">
        <f aca="false">IF(AH140=0,"",(MAX(0,BA140-BN140)-MAX(0,BB140-BN140))*HoursPerDay)</f>
        <v/>
      </c>
      <c r="Y140" s="17" t="str">
        <f aca="false">IF(AH140=0,"",IF(NOT(LH_Ready),"",IF(BD140=0,N140,IF(PFYDate&lt;$F140,N140-N(T140)-N(U140),X140-N(U140)))))</f>
        <v/>
      </c>
      <c r="Z140" s="16" t="str">
        <f aca="false">IF(OR(AH140=0,Y140=""),"",IF(Y140&gt;0,"Yes","No"))</f>
        <v/>
      </c>
      <c r="AA140" s="16" t="str">
        <f aca="false">IF(AH140=0,IF(LEN($A140&amp;$B140)=0,"","FIX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month")&amp;IF(BD140=0,";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EH)",""),IF(AT140="None",R140,"Not yet - first day on "&amp;TEXT(S140,"dd/mm/yyyy")))))))))</f>
        <v/>
      </c>
      <c r="AB140" s="17" t="str">
        <f aca="false">IF(OR(AH140=0,T140=""),"",MAX(0,BB140-BN140)*HoursPerDay-T140)</f>
        <v/>
      </c>
      <c r="AC140" s="16" t="str">
        <f aca="false">IF(AH140=0,"",BD140)</f>
        <v/>
      </c>
      <c r="AD140" s="16" t="str">
        <f aca="false">IF(AH140=0,"",TRIM(IF(OR(ISTEXT($F140),ISTEXT($H140),ISTEXT($I140),ISTEXT($G140),ISTEXT($J140),ISTEXT($D140)),"A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J140&gt;=1,IF(AJ140&gt;=3,AP140,IF(AJ140=2,AO140,AN140))&lt;&gt;IF($C140="","",IF(OR(ISNUMBER(SEARCH("full",$C140)),UPPER(TRIM($C140))="FT",UPPER(TRIM($C140))="FTE"),"Full-Time",IF(OR(ISNUMBER(SEARCH("part",$C140)),UPPER(TRIM($C140))="PT",UPPER(TRIM($C140))="PTE"),"Part-Time",IF(OR(ISNUMBER(SEARCH("cas",$C140)),UPPER(TRIM($C140))="CAS"),"Casual","Unknown"))))),"EmploymentType does not match latest start date ("&amp;IF(AJ140&gt;=3,AP140,IF(AJ140=2,AO140,AN140))&amp;"). ","")&amp;IF(AND(AJ140&gt;=1,AK140&lt;&gt;$F140),"Earliest type date should equal StartDate. ","")&amp;IF(AND(AJ140&gt;=2,AK140=AL140),"Two types start on the same date. ","")&amp;IF(AND(OR(ISNUMBER(SEARCH("part",$C140)),UPPER(TRIM($C140))="PT",UPPER(TRIM($C140))="PTE"),$P140=""),"Part-time: enter PT Hrs/Week (blank = 24+). ","")))</f>
        <v/>
      </c>
      <c r="AE140" s="17" t="str">
        <f aca="false">IF(AH140=0,"",O140-MAX(0,BI140-BN140))</f>
        <v/>
      </c>
      <c r="AF140" s="14" t="str">
        <f aca="false">IF(OR(AH140=0,AE140="",N(AE140)=0,BJ140=""),"",EDATE(AI140,BJ140))</f>
        <v/>
      </c>
      <c r="AG140" s="12"/>
      <c r="AH140" s="16" t="n">
        <f aca="false">IF(OR(LEN($A140&amp;$B140)=0,$F140=""),0,1)</f>
        <v>0</v>
      </c>
      <c r="AI140" s="14" t="str">
        <f aca="false">IF(AH140=0,"",IF($J140&lt;&gt;"",$J140,IF(OR(CasualCounts="Yes",COUNT($G140:$I140)=0,COUNT($H140:$I140)=0),$F140,MIN($H140:$I140))))</f>
        <v/>
      </c>
      <c r="AJ140" s="16" t="str">
        <f aca="false">IF(AH140=0,"",COUNT($G140:$I140))</f>
        <v/>
      </c>
      <c r="AK140" s="14" t="str">
        <f aca="false">IF(AH140=0,"",IFERROR(SMALL($G140:$I140,1),""))</f>
        <v/>
      </c>
      <c r="AL140" s="14" t="str">
        <f aca="false">IF(AH140=0,"",IFERROR(SMALL($G140:$I140,2),""))</f>
        <v/>
      </c>
      <c r="AM140" s="14" t="str">
        <f aca="false">IF(AH140=0,"",IFERROR(SMALL($G140:$I140,3),""))</f>
        <v/>
      </c>
      <c r="AN140" s="16" t="str">
        <f aca="false">IF(AH140=0,"",IF(AK140="","",IF(AK140=$H140,"Part-Time",IF(AK140=$I140,"Full-Time","Casual"))))</f>
        <v/>
      </c>
      <c r="AO140" s="16" t="str">
        <f aca="false">IF(AH140=0,"",IF(AL140="","",IF(AL140=$H140,"Part-Time",IF(AL140=$I140,"Full-Time","Casual"))))</f>
        <v/>
      </c>
      <c r="AP140" s="16" t="str">
        <f aca="false">IF(AH140=0,"",IF(AM140="","",IF(AM140=$H140,"Part-Time",IF(AM140=$I140,"Full-Time","Casual"))))</f>
        <v/>
      </c>
      <c r="AQ140" s="16" t="str">
        <f aca="false">IF(AH140=0,"",IF(AJ140=0,IF(OR(ISNUMBER(SEARCH("full",$C140)),UPPER(TRIM($C140))="FT",UPPER(TRIM($C140))="FTE"),"FT",IF(AND(OR(ISNUMBER(SEARCH("part",$C140)),UPPER(TRIM($C140))="PT",UPPER(TRIM($C140))="PTE"),OR($P140="",N($P140)&gt;=PT_MinHours)),"PT","None")),IF(OR(ISNUMBER(SEARCH("full",AN140)),UPPER(TRIM(AN140))="FT",UPPER(TRIM(AN140))="FTE"),"FT",IF(AND(OR(ISNUMBER(SEARCH("part",AN140)),UPPER(TRIM(AN140))="PT",UPPER(TRIM(AN140))="PTE"),OR($P140="",N($P140)&gt;=PT_MinHours)),"PT","None"))))</f>
        <v/>
      </c>
      <c r="AR140" s="16" t="str">
        <f aca="false">IF(AH140=0,"",IF(AJ140&lt;2,"",IF(OR(ISNUMBER(SEARCH("full",AO140)),UPPER(TRIM(AO140))="FT",UPPER(TRIM(AO140))="FTE"),"FT",IF(AND(OR(ISNUMBER(SEARCH("part",AO140)),UPPER(TRIM(AO140))="PT",UPPER(TRIM(AO140))="PTE"),OR($P140="",N($P140)&gt;=PT_MinHours)),"PT","None"))))</f>
        <v/>
      </c>
      <c r="AS140" s="16" t="str">
        <f aca="false">IF(AH140=0,"",IF(AJ140&lt;3,"",IF(OR(ISNUMBER(SEARCH("full",AP140)),UPPER(TRIM(AP140))="FT",UPPER(TRIM(AP140))="FTE"),"FT",IF(AND(OR(ISNUMBER(SEARCH("part",AP140)),UPPER(TRIM(AP140))="PT",UPPER(TRIM(AP140))="PTE"),OR($P140="",N($P140)&gt;=PT_MinHours)),"PT","None"))))</f>
        <v/>
      </c>
      <c r="AT140" s="16" t="str">
        <f aca="false">IF(AH140=0,"",IF(AND(AJ140&gt;=3,AM140&lt;=AsOfDate),AS140,IF(AND(AJ140&gt;=2,AL140&lt;=AsOfDate),AR140,AQ140)))</f>
        <v/>
      </c>
      <c r="AU140" s="16" t="str">
        <f aca="false">IF(AH140=0,"",IF(AsOfDate&lt;AI140,-1,12*(YEAR(AsOfDate)-YEAR(AI140))+MONTH(AsOfDate)-MONTH(AI140)-IF(DAY(AsOfDate)&lt;MIN(DAY(AI140),DAY(EOMONTH(AsOfDate,0))),1,0)))</f>
        <v/>
      </c>
      <c r="AV140" s="16" t="str">
        <f aca="false">IF(AH140=0,"",IF(OR(AJ140&lt;2,AL140&gt;AsOfDate),AU140,IF((AL140-1)&lt;AI140,-1,12*(YEAR((AL140-1))-YEAR(AI140))+MONTH((AL140-1))-MONTH(AI140)-IF(DAY((AL140-1))&lt;MIN(DAY(AI140),DAY(EOMONTH((AL140-1),0))),1,0))))</f>
        <v/>
      </c>
      <c r="AW140" s="16" t="str">
        <f aca="false">IF(AH140=0,"",IF(OR(AJ140&lt;3,AM140&gt;AsOfDate),AU140,IF((AM140-1)&lt;AI140,-1,12*(YEAR((AM140-1))-YEAR(AI140))+MONTH((AM140-1))-MONTH(AI140)-IF(DAY((AM140-1))&lt;MIN(DAY(AI140),DAY(EOMONTH((AM140-1),0))),1,0))))</f>
        <v/>
      </c>
      <c r="AX140" s="16" t="str">
        <f aca="false">IF(AH140=0,"",IF(PFYDate&lt;AI140,-1,12*(YEAR(PFYDate)-YEAR(AI140))+MONTH(PFYDate)-MONTH(AI140)-IF(DAY(PFYDate)&lt;MIN(DAY(AI140),DAY(EOMONTH(PFYDate,0))),1,0)))</f>
        <v/>
      </c>
      <c r="AY140" s="16" t="str">
        <f aca="false">IF(AH140=0,"",IF(OR(AJ140&lt;2,AL140&gt;PFYDate),AX140,IF((AL140-1)&lt;AI140,-1,12*(YEAR((AL140-1))-YEAR(AI140))+MONTH((AL140-1))-MONTH(AI140)-IF(DAY((AL140-1))&lt;MIN(DAY(AI140),DAY(EOMONTH((AL140-1),0))),1,0))))</f>
        <v/>
      </c>
      <c r="AZ140" s="16" t="str">
        <f aca="false">IF(AH140=0,"",IF(OR(AJ140&lt;3,AM140&gt;PFYDate),AX140,IF((AM140-1)&lt;AI140,-1,12*(YEAR((AM140-1))-YEAR(AI140))+MONTH((AM140-1))-MONTH(AI140)-IF(DAY((AM140-1))&lt;MIN(DAY(AI140),DAY(EOMONTH((AM140-1),0))),1,0))))</f>
        <v/>
      </c>
      <c r="BA140" s="16" t="str">
        <f aca="false">IF(AH140=0,"",IF(AQ140="FT",IF(AV140&lt;FT_First,0,IF(AV140&lt;FT_Y5,1+INT((AV140-FT_First)/FT_Int1),FT_PreY5+FT_PerYear*INT((AV140-FT_Y5)/12)+FT_AnnivDays+INT(MOD(AV140-FT_Y5,12)/FT_Int2)-IF(EDATE(AI140,FT_Y5)&lt;PolicyDate,FT_AnnivDays-1,0))),IF(AQ140="PT",IF(AV140&lt;PT_First,0,1+INT((AV140-PT_First)/PT_Int)),0))+IF(AND(AJ140&gt;=2,AL140&lt;=AsOfDate),IF(AR140="FT",IF(AW140&lt;FT_First,0,IF(AW140&lt;FT_Y5,1+INT((AW140-FT_First)/FT_Int1),FT_PreY5+FT_PerYear*INT((AW140-FT_Y5)/12)+FT_AnnivDays+INT(MOD(AW140-FT_Y5,12)/FT_Int2)-IF(EDATE(AI140,FT_Y5)&lt;PolicyDate,FT_AnnivDays-1,0))),IF(AR140="PT",IF(AW140&lt;PT_First,0,1+INT((AW140-PT_First)/PT_Int)),0))-IF(AR140="FT",IF(AV140&lt;FT_First,0,IF(AV140&lt;FT_Y5,1+INT((AV140-FT_First)/FT_Int1),FT_PreY5+FT_PerYear*INT((AV140-FT_Y5)/12)+FT_AnnivDays+INT(MOD(AV140-FT_Y5,12)/FT_Int2)-IF(EDATE(AI140,FT_Y5)&lt;PolicyDate,FT_AnnivDays-1,0))),IF(AR140="PT",IF(AV140&lt;PT_First,0,1+INT((AV140-PT_First)/PT_Int)),0)),0)+IF(AND(AJ140&gt;=3,AM140&lt;=AsOfDate),IF(AS140="FT",IF(AU140&lt;FT_First,0,IF(AU140&lt;FT_Y5,1+INT((AU140-FT_First)/FT_Int1),FT_PreY5+FT_PerYear*INT((AU140-FT_Y5)/12)+FT_AnnivDays+INT(MOD(AU140-FT_Y5,12)/FT_Int2)-IF(EDATE(AI140,FT_Y5)&lt;PolicyDate,FT_AnnivDays-1,0))),IF(AS140="PT",IF(AU140&lt;PT_First,0,1+INT((AU140-PT_First)/PT_Int)),0))-IF(AS140="FT",IF(AW140&lt;FT_First,0,IF(AW140&lt;FT_Y5,1+INT((AW140-FT_First)/FT_Int1),FT_PreY5+FT_PerYear*INT((AW140-FT_Y5)/12)+FT_AnnivDays+INT(MOD(AW140-FT_Y5,12)/FT_Int2)-IF(EDATE(AI140,FT_Y5)&lt;PolicyDate,FT_AnnivDays-1,0))),IF(AS140="PT",IF(AW140&lt;PT_First,0,1+INT((AW140-PT_First)/PT_Int)),0)),0))</f>
        <v/>
      </c>
      <c r="BB140" s="16" t="str">
        <f aca="false">IF(AH140=0,"",IF(AQ140="FT",IF(AY140&lt;FT_First,0,IF(AY140&lt;FT_Y5,1+INT((AY140-FT_First)/FT_Int1),FT_PreY5+FT_PerYear*INT((AY140-FT_Y5)/12)+FT_AnnivDays+INT(MOD(AY140-FT_Y5,12)/FT_Int2)-IF(EDATE(AI140,FT_Y5)&lt;PolicyDate,FT_AnnivDays-1,0))),IF(AQ140="PT",IF(AY140&lt;PT_First,0,1+INT((AY140-PT_First)/PT_Int)),0))+IF(AND(AJ140&gt;=2,AL140&lt;=PFYDate),IF(AR140="FT",IF(AZ140&lt;FT_First,0,IF(AZ140&lt;FT_Y5,1+INT((AZ140-FT_First)/FT_Int1),FT_PreY5+FT_PerYear*INT((AZ140-FT_Y5)/12)+FT_AnnivDays+INT(MOD(AZ140-FT_Y5,12)/FT_Int2)-IF(EDATE(AI140,FT_Y5)&lt;PolicyDate,FT_AnnivDays-1,0))),IF(AR140="PT",IF(AZ140&lt;PT_First,0,1+INT((AZ140-PT_First)/PT_Int)),0))-IF(AR140="FT",IF(AY140&lt;FT_First,0,IF(AY140&lt;FT_Y5,1+INT((AY140-FT_First)/FT_Int1),FT_PreY5+FT_PerYear*INT((AY140-FT_Y5)/12)+FT_AnnivDays+INT(MOD(AY140-FT_Y5,12)/FT_Int2)-IF(EDATE(AI140,FT_Y5)&lt;PolicyDate,FT_AnnivDays-1,0))),IF(AR140="PT",IF(AY140&lt;PT_First,0,1+INT((AY140-PT_First)/PT_Int)),0)),0)+IF(AND(AJ140&gt;=3,AM140&lt;=PFYDate),IF(AS140="FT",IF(AX140&lt;FT_First,0,IF(AX140&lt;FT_Y5,1+INT((AX140-FT_First)/FT_Int1),FT_PreY5+FT_PerYear*INT((AX140-FT_Y5)/12)+FT_AnnivDays+INT(MOD(AX140-FT_Y5,12)/FT_Int2)-IF(EDATE(AI140,FT_Y5)&lt;PolicyDate,FT_AnnivDays-1,0))),IF(AS140="PT",IF(AX140&lt;PT_First,0,1+INT((AX140-PT_First)/PT_Int)),0))-IF(AS140="FT",IF(AZ140&lt;FT_First,0,IF(AZ140&lt;FT_Y5,1+INT((AZ140-FT_First)/FT_Int1),FT_PreY5+FT_PerYear*INT((AZ140-FT_Y5)/12)+FT_AnnivDays+INT(MOD(AZ140-FT_Y5,12)/FT_Int2)-IF(EDATE(AI140,FT_Y5)&lt;PolicyDate,FT_AnnivDays-1,0))),IF(AS140="PT",IF(AZ140&lt;PT_First,0,1+INT((AZ140-PT_First)/PT_Int)),0)),0))</f>
        <v/>
      </c>
      <c r="BC140" s="16" t="str">
        <f aca="false">IF(AH140=0,"",IF(AT140="FT",IF(AU140&lt;FT_First,FT_First,IF(AU140&lt;FT_Y5,MIN(FT_Y5,FT_First+FT_Int1*(INT((AU140-FT_First)/FT_Int1)+1)),FT_Y5+12*INT((AU140-FT_Y5)/12)+FT_Int2*(INT(MOD(AU140-FT_Y5,12)/FT_Int2)+1))),IF(AT140="PT",IF(AU140&lt;PT_First,PT_First,PT_First+PT_Int*(INT((AU140-PT_First)/PT_Int)+1)),"")))</f>
        <v/>
      </c>
      <c r="BD140" s="16" t="str">
        <f aca="false">IF(AH140=0,"",IF(NOT(LH_Ready),0,COUNTIFS(INDEX(LH_Data,0,LH_ColFirst),$A140,INDEX(LH_Data,0,LH_ColSur),$B140,INDEX(LH_Data,0,LH_ColCat),BonusCat)))</f>
        <v/>
      </c>
      <c r="BE140" s="16" t="str">
        <f aca="false">IF(AH140=0,"",IF(OR(NOT(LH_Ready),BD140=0),0,SUMPRODUCT(MAX((INDEX(LH_Data,0,LH_ColFirst)=$A140)*(INDEX(LH_Data,0,LH_ColSur)=$B140)*(INDEX(LH_Data,0,LH_ColCat)=BonusCat)*ROW(LH_Data)))))</f>
        <v/>
      </c>
      <c r="BF140" s="16" t="str">
        <f aca="false">IF(AH140=0,"",IF(EOMONTH(AsOfDate,-1)&lt;AI140,-1,12*(YEAR(EOMONTH(AsOfDate,-1))-YEAR(AI140))+MONTH(EOMONTH(AsOfDate,-1))-MONTH(AI140)-IF(DAY(EOMONTH(AsOfDate,-1))&lt;MIN(DAY(AI140),DAY(EOMONTH(EOMONTH(AsOfDate,-1),0))),1,0)))</f>
        <v/>
      </c>
      <c r="BG140" s="16" t="str">
        <f aca="false">IF(AH140=0,"",IF(OR(AJ140&lt;2,AL140&gt;EOMONTH(AsOfDate,-1)),BF140,IF((AL140-1)&lt;AI140,-1,12*(YEAR((AL140-1))-YEAR(AI140))+MONTH((AL140-1))-MONTH(AI140)-IF(DAY((AL140-1))&lt;MIN(DAY(AI140),DAY(EOMONTH((AL140-1),0))),1,0))))</f>
        <v/>
      </c>
      <c r="BH140" s="16" t="str">
        <f aca="false">IF(AH140=0,"",IF(OR(AJ140&lt;3,AM140&gt;EOMONTH(AsOfDate,-1)),BF140,IF((AM140-1)&lt;AI140,-1,12*(YEAR((AM140-1))-YEAR(AI140))+MONTH((AM140-1))-MONTH(AI140)-IF(DAY((AM140-1))&lt;MIN(DAY(AI140),DAY(EOMONTH((AM140-1),0))),1,0))))</f>
        <v/>
      </c>
      <c r="BI140" s="16" t="str">
        <f aca="false">IF(AH140=0,"",IF(AQ140="FT",IF(BG140&lt;FT_First,0,IF(BG140&lt;FT_Y5,1+INT((BG140-FT_First)/FT_Int1),FT_PreY5+FT_PerYear*INT((BG140-FT_Y5)/12)+FT_AnnivDays+INT(MOD(BG140-FT_Y5,12)/FT_Int2)-IF(EDATE(AI140,FT_Y5)&lt;PolicyDate,FT_AnnivDays-1,0))),IF(AQ140="PT",IF(BG140&lt;PT_First,0,1+INT((BG140-PT_First)/PT_Int)),0))+IF(AND(AJ140&gt;=2,AL140&lt;=EOMONTH(AsOfDate,-1)),IF(AR140="FT",IF(BH140&lt;FT_First,0,IF(BH140&lt;FT_Y5,1+INT((BH140-FT_First)/FT_Int1),FT_PreY5+FT_PerYear*INT((BH140-FT_Y5)/12)+FT_AnnivDays+INT(MOD(BH140-FT_Y5,12)/FT_Int2)-IF(EDATE(AI140,FT_Y5)&lt;PolicyDate,FT_AnnivDays-1,0))),IF(AR140="PT",IF(BH140&lt;PT_First,0,1+INT((BH140-PT_First)/PT_Int)),0))-IF(AR140="FT",IF(BG140&lt;FT_First,0,IF(BG140&lt;FT_Y5,1+INT((BG140-FT_First)/FT_Int1),FT_PreY5+FT_PerYear*INT((BG140-FT_Y5)/12)+FT_AnnivDays+INT(MOD(BG140-FT_Y5,12)/FT_Int2)-IF(EDATE(AI140,FT_Y5)&lt;PolicyDate,FT_AnnivDays-1,0))),IF(AR140="PT",IF(BG140&lt;PT_First,0,1+INT((BG140-PT_First)/PT_Int)),0)),0)+IF(AND(AJ140&gt;=3,AM140&lt;=EOMONTH(AsOfDate,-1)),IF(AS140="FT",IF(BF140&lt;FT_First,0,IF(BF140&lt;FT_Y5,1+INT((BF140-FT_First)/FT_Int1),FT_PreY5+FT_PerYear*INT((BF140-FT_Y5)/12)+FT_AnnivDays+INT(MOD(BF140-FT_Y5,12)/FT_Int2)-IF(EDATE(AI140,FT_Y5)&lt;PolicyDate,FT_AnnivDays-1,0))),IF(AS140="PT",IF(BF140&lt;PT_First,0,1+INT((BF140-PT_First)/PT_Int)),0))-IF(AS140="FT",IF(BH140&lt;FT_First,0,IF(BH140&lt;FT_Y5,1+INT((BH140-FT_First)/FT_Int1),FT_PreY5+FT_PerYear*INT((BH140-FT_Y5)/12)+FT_AnnivDays+INT(MOD(BH140-FT_Y5,12)/FT_Int2)-IF(EDATE(AI140,FT_Y5)&lt;PolicyDate,FT_AnnivDays-1,0))),IF(AS140="PT",IF(BH140&lt;PT_First,0,1+INT((BH140-PT_First)/PT_Int)),0)),0))</f>
        <v/>
      </c>
      <c r="BJ140" s="16" t="str">
        <f aca="false">IF(AH140=0,"",IF(AT140="FT",IF(AU140&lt;FT_First,"",IF(AU140&lt;FT_Y5,FT_First+FT_Int1*INT((AU140-FT_First)/FT_Int1),FT_Y5+FT_Int2*INT((AU140-FT_Y5)/FT_Int2))),IF(AT140="PT",IF(AU140&lt;PT_First,"",PT_First+PT_Int*INT((AU140-PT_First)/PT_Int)),"")))</f>
        <v/>
      </c>
      <c r="BK140" s="16" t="str">
        <f aca="false">IF(AH140=0,"",IF((SchemeStart-1)&lt;AI140,-1,12*(YEAR((SchemeStart-1))-YEAR(AI140))+MONTH((SchemeStart-1))-MONTH(AI140)-IF(DAY((SchemeStart-1))&lt;MIN(DAY(AI140),DAY(EOMONTH((SchemeStart-1),0))),1,0)))</f>
        <v/>
      </c>
      <c r="BL140" s="16" t="str">
        <f aca="false">IF(AH140=0,"",IF(OR(AJ140&lt;2,AL140&gt;(SchemeStart-1)),BK140,IF((AL140-1)&lt;AI140,-1,12*(YEAR((AL140-1))-YEAR(AI140))+MONTH((AL140-1))-MONTH(AI140)-IF(DAY((AL140-1))&lt;MIN(DAY(AI140),DAY(EOMONTH((AL140-1),0))),1,0))))</f>
        <v/>
      </c>
      <c r="BM140" s="16" t="str">
        <f aca="false">IF(AH140=0,"",IF(OR(AJ140&lt;3,AM140&gt;(SchemeStart-1)),BK140,IF((AM140-1)&lt;AI140,-1,12*(YEAR((AM140-1))-YEAR(AI140))+MONTH((AM140-1))-MONTH(AI140)-IF(DAY((AM140-1))&lt;MIN(DAY(AI140),DAY(EOMONTH((AM140-1),0))),1,0))))</f>
        <v/>
      </c>
      <c r="BN140" s="16" t="str">
        <f aca="false">IF(AH140=0,"",IF(AQ140="FT",IF(BL140&lt;FT_First,0,IF(BL140&lt;FT_Y5,1+INT((BL140-FT_First)/FT_Int1),FT_PreY5+FT_PerYear*INT((BL140-FT_Y5)/12)+FT_AnnivDays+INT(MOD(BL140-FT_Y5,12)/FT_Int2)-IF(EDATE(AI140,FT_Y5)&lt;PolicyDate,FT_AnnivDays-1,0))),IF(AQ140="PT",IF(BL140&lt;PT_First,0,1+INT((BL140-PT_First)/PT_Int)),0))+IF(AND(AJ140&gt;=2,AL140&lt;=(SchemeStart-1)),IF(AR140="FT",IF(BM140&lt;FT_First,0,IF(BM140&lt;FT_Y5,1+INT((BM140-FT_First)/FT_Int1),FT_PreY5+FT_PerYear*INT((BM140-FT_Y5)/12)+FT_AnnivDays+INT(MOD(BM140-FT_Y5,12)/FT_Int2)-IF(EDATE(AI140,FT_Y5)&lt;PolicyDate,FT_AnnivDays-1,0))),IF(AR140="PT",IF(BM140&lt;PT_First,0,1+INT((BM140-PT_First)/PT_Int)),0))-IF(AR140="FT",IF(BL140&lt;FT_First,0,IF(BL140&lt;FT_Y5,1+INT((BL140-FT_First)/FT_Int1),FT_PreY5+FT_PerYear*INT((BL140-FT_Y5)/12)+FT_AnnivDays+INT(MOD(BL140-FT_Y5,12)/FT_Int2)-IF(EDATE(AI140,FT_Y5)&lt;PolicyDate,FT_AnnivDays-1,0))),IF(AR140="PT",IF(BL140&lt;PT_First,0,1+INT((BL140-PT_First)/PT_Int)),0)),0)+IF(AND(AJ140&gt;=3,AM140&lt;=(SchemeStart-1)),IF(AS140="FT",IF(BK140&lt;FT_First,0,IF(BK140&lt;FT_Y5,1+INT((BK140-FT_First)/FT_Int1),FT_PreY5+FT_PerYear*INT((BK140-FT_Y5)/12)+FT_AnnivDays+INT(MOD(BK140-FT_Y5,12)/FT_Int2)-IF(EDATE(AI140,FT_Y5)&lt;PolicyDate,FT_AnnivDays-1,0))),IF(AS140="PT",IF(BK140&lt;PT_First,0,1+INT((BK140-PT_First)/PT_Int)),0))-IF(AS140="FT",IF(BM140&lt;FT_First,0,IF(BM140&lt;FT_Y5,1+INT((BM140-FT_First)/FT_Int1),FT_PreY5+FT_PerYear*INT((BM140-FT_Y5)/12)+FT_AnnivDays+INT(MOD(BM140-FT_Y5,12)/FT_Int2)-IF(EDATE(AI140,FT_Y5)&lt;PolicyDate,FT_AnnivDays-1,0))),IF(AS140="PT",IF(BM140&lt;PT_First,0,1+INT((BM140-PT_First)/PT_Int)),0)),0))</f>
        <v/>
      </c>
      <c r="BO140" s="0" t="str">
        <f aca="false">IF(LEN($A140&amp;$B140)=0,"",$A140&amp;" "&amp;$B140)</f>
        <v/>
      </c>
    </row>
    <row r="141" customFormat="false" ht="15" hidden="false" customHeight="false" outlineLevel="0" collapsed="false">
      <c r="A141" s="12"/>
      <c r="B141" s="12"/>
      <c r="C141" s="12"/>
      <c r="D141" s="13"/>
      <c r="E141" s="14" t="str">
        <f aca="false">IF(OR(AH141=0,$D141=""),"",DATE(YEAR(AsOfDate)+IF(DATE(YEAR(AsOfDate),MONTH($D141),DAY($D141))&lt;=AsOfDate,1,0),MONTH($D141),DAY($D141)))</f>
        <v/>
      </c>
      <c r="F141" s="13"/>
      <c r="G141" s="13"/>
      <c r="H141" s="13"/>
      <c r="I141" s="13"/>
      <c r="J141" s="13"/>
      <c r="K141" s="14" t="str">
        <f aca="false">IF(AH141=0,"",DATE(YEAR(AsOfDate)+IF(DATE(YEAR(AsOfDate),MONTH(AI141),DAY(AI141))&lt;=AsOfDate,1,0),MONTH(AI141),DAY(AI141)))</f>
        <v/>
      </c>
      <c r="L141" s="15" t="str">
        <f aca="false">IF(AH141=0,"",ROUND((AsOfDate-AI141)/365.25,1))</f>
        <v/>
      </c>
      <c r="M141" s="16" t="str">
        <f aca="false">IF(AH141=0,"",IF(AsOfDate&lt;AI141,"-",DATEDIF(AI141,AsOfDate,"y")&amp;"y "&amp;DATEDIF(AI141,AsOfDate,"ym")&amp;"m "&amp;DATEDIF(AI141,AsOfDate,"md")&amp;"d"))</f>
        <v/>
      </c>
      <c r="N141" s="17" t="str">
        <f aca="false">IF(AH141=0,"",O141*HoursPerDay)</f>
        <v/>
      </c>
      <c r="O141" s="17" t="str">
        <f aca="false">IF(AH141=0,"",MAX(0,BA141-BN141))</f>
        <v/>
      </c>
      <c r="P141" s="18"/>
      <c r="Q141" s="16" t="str">
        <f aca="false">IF(AH141=0,"",IF(AJ141&lt;2,"",AN141&amp;" to "&amp;AO141&amp;" on "&amp;TEXT(AL141,"dd/mm/yyyy")&amp;IF(AL141&gt;AsOfDate," (future)",IF(AQ141=AR141,"",IF(AR141="None"," - STOPPED accruing",IF(AQ141="None"," - commencement for Bonus Leave"," - pathway changed"))))&amp;IF(AJ141&lt;3,"","; "&amp;AO141&amp;" to "&amp;AP141&amp;" on "&amp;TEXT(AM141,"dd/mm/yyyy")&amp;IF(AM141&gt;AsOfDate," (future)",IF(AR141=AS141,"",IF(AS141="None"," - STOPPED accruing",IF(AR141="None"," - commencement for Bonus Leave"," - pathway changed")))))))</f>
        <v/>
      </c>
      <c r="R141" s="16" t="str">
        <f aca="false">IF(AH141=0,"",IF(AT141="None",IF(O141&gt;0,"No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IF(AH141=0,"",IF(AT141="None","",EDATE(AI141,BC141)))</f>
        <v/>
      </c>
      <c r="T141" s="17" t="str">
        <f aca="false">IF(AH141=0,"",IF(NOT(LH_Ready),"",IF(AI141&gt;PFYDate,0,IF(LH_ColPeriod=0,W141-U141+V141,SUMIFS(INDEX(LH_Data,0,LH_ColAcc),INDEX(LH_Data,0,LH_ColFirst),$A141,INDEX(LH_Data,0,LH_ColSur),$B141,INDEX(LH_Data,0,LH_ColCat),BonusCat,INDEX(LH_Data,0,LH_ColPeriod),LH_OpenLabel)*UnitFactor))))</f>
        <v/>
      </c>
      <c r="U141" s="17" t="str">
        <f aca="false">IF(AH141=0,"",IF(NOT(LH_Ready),"",SUMIFS(INDEX(LH_Data,0,LH_ColAcc),INDEX(LH_Data,0,LH_ColFirst),$A141,INDEX(LH_Data,0,LH_ColSur),$B141,INDEX(LH_Data,0,LH_ColCat),BonusCat,INDEX(LH_Data,0,LH_ColStart),"&gt;="&amp;AI141)*UnitFactor))</f>
        <v/>
      </c>
      <c r="V141" s="17" t="str">
        <f aca="false">IF(AH141=0,"",IF(NOT(LH_Ready),"",SUMIFS(INDEX(LH_Data,0,LH_ColTaken),INDEX(LH_Data,0,LH_ColFirst),$A141,INDEX(LH_Data,0,LH_ColSur),$B141,INDEX(LH_Data,0,LH_ColCat),BonusCat,INDEX(LH_Data,0,LH_ColStart),"&gt;="&amp;AI141)*UnitFactor))</f>
        <v/>
      </c>
      <c r="W141" s="17" t="str">
        <f aca="false">IF(AH141=0,"",IF(NOT(LH_Ready),"",IF(BE141=0,0,INDEX(INDEX(LH_Data,0,LH_ColClose),BE141-1)*UnitFactor)))</f>
        <v/>
      </c>
      <c r="X141" s="17" t="str">
        <f aca="false">IF(AH141=0,"",(MAX(0,BA141-BN141)-MAX(0,BB141-BN141))*HoursPerDay)</f>
        <v/>
      </c>
      <c r="Y141" s="17" t="str">
        <f aca="false">IF(AH141=0,"",IF(NOT(LH_Ready),"",IF(BD141=0,N141,IF(PFYDate&lt;$F141,N141-N(T141)-N(U141),X141-N(U141)))))</f>
        <v/>
      </c>
      <c r="Z141" s="16" t="str">
        <f aca="false">IF(OR(AH141=0,Y141=""),"",IF(Y141&gt;0,"Yes","No"))</f>
        <v/>
      </c>
      <c r="AA141" s="16" t="str">
        <f aca="false">IF(AH141=0,IF(LEN($A141&amp;$B141)=0,"","FIX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month")&amp;IF(BD141=0,";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EH)",""),IF(AT141="None",R141,"Not yet - first day on "&amp;TEXT(S141,"dd/mm/yyyy")))))))))</f>
        <v/>
      </c>
      <c r="AB141" s="17" t="str">
        <f aca="false">IF(OR(AH141=0,T141=""),"",MAX(0,BB141-BN141)*HoursPerDay-T141)</f>
        <v/>
      </c>
      <c r="AC141" s="16" t="str">
        <f aca="false">IF(AH141=0,"",BD141)</f>
        <v/>
      </c>
      <c r="AD141" s="16" t="str">
        <f aca="false">IF(AH141=0,"",TRIM(IF(OR(ISTEXT($F141),ISTEXT($H141),ISTEXT($I141),ISTEXT($G141),ISTEXT($J141),ISTEXT($D141)),"A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J141&gt;=1,IF(AJ141&gt;=3,AP141,IF(AJ141=2,AO141,AN141))&lt;&gt;IF($C141="","",IF(OR(ISNUMBER(SEARCH("full",$C141)),UPPER(TRIM($C141))="FT",UPPER(TRIM($C141))="FTE"),"Full-Time",IF(OR(ISNUMBER(SEARCH("part",$C141)),UPPER(TRIM($C141))="PT",UPPER(TRIM($C141))="PTE"),"Part-Time",IF(OR(ISNUMBER(SEARCH("cas",$C141)),UPPER(TRIM($C141))="CAS"),"Casual","Unknown"))))),"EmploymentType does not match latest start date ("&amp;IF(AJ141&gt;=3,AP141,IF(AJ141=2,AO141,AN141))&amp;"). ","")&amp;IF(AND(AJ141&gt;=1,AK141&lt;&gt;$F141),"Earliest type date should equal StartDate. ","")&amp;IF(AND(AJ141&gt;=2,AK141=AL141),"Two types start on the same date. ","")&amp;IF(AND(OR(ISNUMBER(SEARCH("part",$C141)),UPPER(TRIM($C141))="PT",UPPER(TRIM($C141))="PTE"),$P141=""),"Part-time: enter PT Hrs/Week (blank = 24+). ","")))</f>
        <v/>
      </c>
      <c r="AE141" s="17" t="str">
        <f aca="false">IF(AH141=0,"",O141-MAX(0,BI141-BN141))</f>
        <v/>
      </c>
      <c r="AF141" s="14" t="str">
        <f aca="false">IF(OR(AH141=0,AE141="",N(AE141)=0,BJ141=""),"",EDATE(AI141,BJ141))</f>
        <v/>
      </c>
      <c r="AG141" s="12"/>
      <c r="AH141" s="16" t="n">
        <f aca="false">IF(OR(LEN($A141&amp;$B141)=0,$F141=""),0,1)</f>
        <v>0</v>
      </c>
      <c r="AI141" s="14" t="str">
        <f aca="false">IF(AH141=0,"",IF($J141&lt;&gt;"",$J141,IF(OR(CasualCounts="Yes",COUNT($G141:$I141)=0,COUNT($H141:$I141)=0),$F141,MIN($H141:$I141))))</f>
        <v/>
      </c>
      <c r="AJ141" s="16" t="str">
        <f aca="false">IF(AH141=0,"",COUNT($G141:$I141))</f>
        <v/>
      </c>
      <c r="AK141" s="14" t="str">
        <f aca="false">IF(AH141=0,"",IFERROR(SMALL($G141:$I141,1),""))</f>
        <v/>
      </c>
      <c r="AL141" s="14" t="str">
        <f aca="false">IF(AH141=0,"",IFERROR(SMALL($G141:$I141,2),""))</f>
        <v/>
      </c>
      <c r="AM141" s="14" t="str">
        <f aca="false">IF(AH141=0,"",IFERROR(SMALL($G141:$I141,3),""))</f>
        <v/>
      </c>
      <c r="AN141" s="16" t="str">
        <f aca="false">IF(AH141=0,"",IF(AK141="","",IF(AK141=$H141,"Part-Time",IF(AK141=$I141,"Full-Time","Casual"))))</f>
        <v/>
      </c>
      <c r="AO141" s="16" t="str">
        <f aca="false">IF(AH141=0,"",IF(AL141="","",IF(AL141=$H141,"Part-Time",IF(AL141=$I141,"Full-Time","Casual"))))</f>
        <v/>
      </c>
      <c r="AP141" s="16" t="str">
        <f aca="false">IF(AH141=0,"",IF(AM141="","",IF(AM141=$H141,"Part-Time",IF(AM141=$I141,"Full-Time","Casual"))))</f>
        <v/>
      </c>
      <c r="AQ141" s="16" t="str">
        <f aca="false">IF(AH141=0,"",IF(AJ141=0,IF(OR(ISNUMBER(SEARCH("full",$C141)),UPPER(TRIM($C141))="FT",UPPER(TRIM($C141))="FTE"),"FT",IF(AND(OR(ISNUMBER(SEARCH("part",$C141)),UPPER(TRIM($C141))="PT",UPPER(TRIM($C141))="PTE"),OR($P141="",N($P141)&gt;=PT_MinHours)),"PT","None")),IF(OR(ISNUMBER(SEARCH("full",AN141)),UPPER(TRIM(AN141))="FT",UPPER(TRIM(AN141))="FTE"),"FT",IF(AND(OR(ISNUMBER(SEARCH("part",AN141)),UPPER(TRIM(AN141))="PT",UPPER(TRIM(AN141))="PTE"),OR($P141="",N($P141)&gt;=PT_MinHours)),"PT","None"))))</f>
        <v/>
      </c>
      <c r="AR141" s="16" t="str">
        <f aca="false">IF(AH141=0,"",IF(AJ141&lt;2,"",IF(OR(ISNUMBER(SEARCH("full",AO141)),UPPER(TRIM(AO141))="FT",UPPER(TRIM(AO141))="FTE"),"FT",IF(AND(OR(ISNUMBER(SEARCH("part",AO141)),UPPER(TRIM(AO141))="PT",UPPER(TRIM(AO141))="PTE"),OR($P141="",N($P141)&gt;=PT_MinHours)),"PT","None"))))</f>
        <v/>
      </c>
      <c r="AS141" s="16" t="str">
        <f aca="false">IF(AH141=0,"",IF(AJ141&lt;3,"",IF(OR(ISNUMBER(SEARCH("full",AP141)),UPPER(TRIM(AP141))="FT",UPPER(TRIM(AP141))="FTE"),"FT",IF(AND(OR(ISNUMBER(SEARCH("part",AP141)),UPPER(TRIM(AP141))="PT",UPPER(TRIM(AP141))="PTE"),OR($P141="",N($P141)&gt;=PT_MinHours)),"PT","None"))))</f>
        <v/>
      </c>
      <c r="AT141" s="16" t="str">
        <f aca="false">IF(AH141=0,"",IF(AND(AJ141&gt;=3,AM141&lt;=AsOfDate),AS141,IF(AND(AJ141&gt;=2,AL141&lt;=AsOfDate),AR141,AQ141)))</f>
        <v/>
      </c>
      <c r="AU141" s="16" t="str">
        <f aca="false">IF(AH141=0,"",IF(AsOfDate&lt;AI141,-1,12*(YEAR(AsOfDate)-YEAR(AI141))+MONTH(AsOfDate)-MONTH(AI141)-IF(DAY(AsOfDate)&lt;MIN(DAY(AI141),DAY(EOMONTH(AsOfDate,0))),1,0)))</f>
        <v/>
      </c>
      <c r="AV141" s="16" t="str">
        <f aca="false">IF(AH141=0,"",IF(OR(AJ141&lt;2,AL141&gt;AsOfDate),AU141,IF((AL141-1)&lt;AI141,-1,12*(YEAR((AL141-1))-YEAR(AI141))+MONTH((AL141-1))-MONTH(AI141)-IF(DAY((AL141-1))&lt;MIN(DAY(AI141),DAY(EOMONTH((AL141-1),0))),1,0))))</f>
        <v/>
      </c>
      <c r="AW141" s="16" t="str">
        <f aca="false">IF(AH141=0,"",IF(OR(AJ141&lt;3,AM141&gt;AsOfDate),AU141,IF((AM141-1)&lt;AI141,-1,12*(YEAR((AM141-1))-YEAR(AI141))+MONTH((AM141-1))-MONTH(AI141)-IF(DAY((AM141-1))&lt;MIN(DAY(AI141),DAY(EOMONTH((AM141-1),0))),1,0))))</f>
        <v/>
      </c>
      <c r="AX141" s="16" t="str">
        <f aca="false">IF(AH141=0,"",IF(PFYDate&lt;AI141,-1,12*(YEAR(PFYDate)-YEAR(AI141))+MONTH(PFYDate)-MONTH(AI141)-IF(DAY(PFYDate)&lt;MIN(DAY(AI141),DAY(EOMONTH(PFYDate,0))),1,0)))</f>
        <v/>
      </c>
      <c r="AY141" s="16" t="str">
        <f aca="false">IF(AH141=0,"",IF(OR(AJ141&lt;2,AL141&gt;PFYDate),AX141,IF((AL141-1)&lt;AI141,-1,12*(YEAR((AL141-1))-YEAR(AI141))+MONTH((AL141-1))-MONTH(AI141)-IF(DAY((AL141-1))&lt;MIN(DAY(AI141),DAY(EOMONTH((AL141-1),0))),1,0))))</f>
        <v/>
      </c>
      <c r="AZ141" s="16" t="str">
        <f aca="false">IF(AH141=0,"",IF(OR(AJ141&lt;3,AM141&gt;PFYDate),AX141,IF((AM141-1)&lt;AI141,-1,12*(YEAR((AM141-1))-YEAR(AI141))+MONTH((AM141-1))-MONTH(AI141)-IF(DAY((AM141-1))&lt;MIN(DAY(AI141),DAY(EOMONTH((AM141-1),0))),1,0))))</f>
        <v/>
      </c>
      <c r="BA141" s="16" t="str">
        <f aca="false">IF(AH141=0,"",IF(AQ141="FT",IF(AV141&lt;FT_First,0,IF(AV141&lt;FT_Y5,1+INT((AV141-FT_First)/FT_Int1),FT_PreY5+FT_PerYear*INT((AV141-FT_Y5)/12)+FT_AnnivDays+INT(MOD(AV141-FT_Y5,12)/FT_Int2)-IF(EDATE(AI141,FT_Y5)&lt;PolicyDate,FT_AnnivDays-1,0))),IF(AQ141="PT",IF(AV141&lt;PT_First,0,1+INT((AV141-PT_First)/PT_Int)),0))+IF(AND(AJ141&gt;=2,AL141&lt;=AsOfDate),IF(AR141="FT",IF(AW141&lt;FT_First,0,IF(AW141&lt;FT_Y5,1+INT((AW141-FT_First)/FT_Int1),FT_PreY5+FT_PerYear*INT((AW141-FT_Y5)/12)+FT_AnnivDays+INT(MOD(AW141-FT_Y5,12)/FT_Int2)-IF(EDATE(AI141,FT_Y5)&lt;PolicyDate,FT_AnnivDays-1,0))),IF(AR141="PT",IF(AW141&lt;PT_First,0,1+INT((AW141-PT_First)/PT_Int)),0))-IF(AR141="FT",IF(AV141&lt;FT_First,0,IF(AV141&lt;FT_Y5,1+INT((AV141-FT_First)/FT_Int1),FT_PreY5+FT_PerYear*INT((AV141-FT_Y5)/12)+FT_AnnivDays+INT(MOD(AV141-FT_Y5,12)/FT_Int2)-IF(EDATE(AI141,FT_Y5)&lt;PolicyDate,FT_AnnivDays-1,0))),IF(AR141="PT",IF(AV141&lt;PT_First,0,1+INT((AV141-PT_First)/PT_Int)),0)),0)+IF(AND(AJ141&gt;=3,AM141&lt;=AsOfDate),IF(AS141="FT",IF(AU141&lt;FT_First,0,IF(AU141&lt;FT_Y5,1+INT((AU141-FT_First)/FT_Int1),FT_PreY5+FT_PerYear*INT((AU141-FT_Y5)/12)+FT_AnnivDays+INT(MOD(AU141-FT_Y5,12)/FT_Int2)-IF(EDATE(AI141,FT_Y5)&lt;PolicyDate,FT_AnnivDays-1,0))),IF(AS141="PT",IF(AU141&lt;PT_First,0,1+INT((AU141-PT_First)/PT_Int)),0))-IF(AS141="FT",IF(AW141&lt;FT_First,0,IF(AW141&lt;FT_Y5,1+INT((AW141-FT_First)/FT_Int1),FT_PreY5+FT_PerYear*INT((AW141-FT_Y5)/12)+FT_AnnivDays+INT(MOD(AW141-FT_Y5,12)/FT_Int2)-IF(EDATE(AI141,FT_Y5)&lt;PolicyDate,FT_AnnivDays-1,0))),IF(AS141="PT",IF(AW141&lt;PT_First,0,1+INT((AW141-PT_First)/PT_Int)),0)),0))</f>
        <v/>
      </c>
      <c r="BB141" s="16" t="str">
        <f aca="false">IF(AH141=0,"",IF(AQ141="FT",IF(AY141&lt;FT_First,0,IF(AY141&lt;FT_Y5,1+INT((AY141-FT_First)/FT_Int1),FT_PreY5+FT_PerYear*INT((AY141-FT_Y5)/12)+FT_AnnivDays+INT(MOD(AY141-FT_Y5,12)/FT_Int2)-IF(EDATE(AI141,FT_Y5)&lt;PolicyDate,FT_AnnivDays-1,0))),IF(AQ141="PT",IF(AY141&lt;PT_First,0,1+INT((AY141-PT_First)/PT_Int)),0))+IF(AND(AJ141&gt;=2,AL141&lt;=PFYDate),IF(AR141="FT",IF(AZ141&lt;FT_First,0,IF(AZ141&lt;FT_Y5,1+INT((AZ141-FT_First)/FT_Int1),FT_PreY5+FT_PerYear*INT((AZ141-FT_Y5)/12)+FT_AnnivDays+INT(MOD(AZ141-FT_Y5,12)/FT_Int2)-IF(EDATE(AI141,FT_Y5)&lt;PolicyDate,FT_AnnivDays-1,0))),IF(AR141="PT",IF(AZ141&lt;PT_First,0,1+INT((AZ141-PT_First)/PT_Int)),0))-IF(AR141="FT",IF(AY141&lt;FT_First,0,IF(AY141&lt;FT_Y5,1+INT((AY141-FT_First)/FT_Int1),FT_PreY5+FT_PerYear*INT((AY141-FT_Y5)/12)+FT_AnnivDays+INT(MOD(AY141-FT_Y5,12)/FT_Int2)-IF(EDATE(AI141,FT_Y5)&lt;PolicyDate,FT_AnnivDays-1,0))),IF(AR141="PT",IF(AY141&lt;PT_First,0,1+INT((AY141-PT_First)/PT_Int)),0)),0)+IF(AND(AJ141&gt;=3,AM141&lt;=PFYDate),IF(AS141="FT",IF(AX141&lt;FT_First,0,IF(AX141&lt;FT_Y5,1+INT((AX141-FT_First)/FT_Int1),FT_PreY5+FT_PerYear*INT((AX141-FT_Y5)/12)+FT_AnnivDays+INT(MOD(AX141-FT_Y5,12)/FT_Int2)-IF(EDATE(AI141,FT_Y5)&lt;PolicyDate,FT_AnnivDays-1,0))),IF(AS141="PT",IF(AX141&lt;PT_First,0,1+INT((AX141-PT_First)/PT_Int)),0))-IF(AS141="FT",IF(AZ141&lt;FT_First,0,IF(AZ141&lt;FT_Y5,1+INT((AZ141-FT_First)/FT_Int1),FT_PreY5+FT_PerYear*INT((AZ141-FT_Y5)/12)+FT_AnnivDays+INT(MOD(AZ141-FT_Y5,12)/FT_Int2)-IF(EDATE(AI141,FT_Y5)&lt;PolicyDate,FT_AnnivDays-1,0))),IF(AS141="PT",IF(AZ141&lt;PT_First,0,1+INT((AZ141-PT_First)/PT_Int)),0)),0))</f>
        <v/>
      </c>
      <c r="BC141" s="16" t="str">
        <f aca="false">IF(AH141=0,"",IF(AT141="FT",IF(AU141&lt;FT_First,FT_First,IF(AU141&lt;FT_Y5,MIN(FT_Y5,FT_First+FT_Int1*(INT((AU141-FT_First)/FT_Int1)+1)),FT_Y5+12*INT((AU141-FT_Y5)/12)+FT_Int2*(INT(MOD(AU141-FT_Y5,12)/FT_Int2)+1))),IF(AT141="PT",IF(AU141&lt;PT_First,PT_First,PT_First+PT_Int*(INT((AU141-PT_First)/PT_Int)+1)),"")))</f>
        <v/>
      </c>
      <c r="BD141" s="16" t="str">
        <f aca="false">IF(AH141=0,"",IF(NOT(LH_Ready),0,COUNTIFS(INDEX(LH_Data,0,LH_ColFirst),$A141,INDEX(LH_Data,0,LH_ColSur),$B141,INDEX(LH_Data,0,LH_ColCat),BonusCat)))</f>
        <v/>
      </c>
      <c r="BE141" s="16" t="str">
        <f aca="false">IF(AH141=0,"",IF(OR(NOT(LH_Ready),BD141=0),0,SUMPRODUCT(MAX((INDEX(LH_Data,0,LH_ColFirst)=$A141)*(INDEX(LH_Data,0,LH_ColSur)=$B141)*(INDEX(LH_Data,0,LH_ColCat)=BonusCat)*ROW(LH_Data)))))</f>
        <v/>
      </c>
      <c r="BF141" s="16" t="str">
        <f aca="false">IF(AH141=0,"",IF(EOMONTH(AsOfDate,-1)&lt;AI141,-1,12*(YEAR(EOMONTH(AsOfDate,-1))-YEAR(AI141))+MONTH(EOMONTH(AsOfDate,-1))-MONTH(AI141)-IF(DAY(EOMONTH(AsOfDate,-1))&lt;MIN(DAY(AI141),DAY(EOMONTH(EOMONTH(AsOfDate,-1),0))),1,0)))</f>
        <v/>
      </c>
      <c r="BG141" s="16" t="str">
        <f aca="false">IF(AH141=0,"",IF(OR(AJ141&lt;2,AL141&gt;EOMONTH(AsOfDate,-1)),BF141,IF((AL141-1)&lt;AI141,-1,12*(YEAR((AL141-1))-YEAR(AI141))+MONTH((AL141-1))-MONTH(AI141)-IF(DAY((AL141-1))&lt;MIN(DAY(AI141),DAY(EOMONTH((AL141-1),0))),1,0))))</f>
        <v/>
      </c>
      <c r="BH141" s="16" t="str">
        <f aca="false">IF(AH141=0,"",IF(OR(AJ141&lt;3,AM141&gt;EOMONTH(AsOfDate,-1)),BF141,IF((AM141-1)&lt;AI141,-1,12*(YEAR((AM141-1))-YEAR(AI141))+MONTH((AM141-1))-MONTH(AI141)-IF(DAY((AM141-1))&lt;MIN(DAY(AI141),DAY(EOMONTH((AM141-1),0))),1,0))))</f>
        <v/>
      </c>
      <c r="BI141" s="16" t="str">
        <f aca="false">IF(AH141=0,"",IF(AQ141="FT",IF(BG141&lt;FT_First,0,IF(BG141&lt;FT_Y5,1+INT((BG141-FT_First)/FT_Int1),FT_PreY5+FT_PerYear*INT((BG141-FT_Y5)/12)+FT_AnnivDays+INT(MOD(BG141-FT_Y5,12)/FT_Int2)-IF(EDATE(AI141,FT_Y5)&lt;PolicyDate,FT_AnnivDays-1,0))),IF(AQ141="PT",IF(BG141&lt;PT_First,0,1+INT((BG141-PT_First)/PT_Int)),0))+IF(AND(AJ141&gt;=2,AL141&lt;=EOMONTH(AsOfDate,-1)),IF(AR141="FT",IF(BH141&lt;FT_First,0,IF(BH141&lt;FT_Y5,1+INT((BH141-FT_First)/FT_Int1),FT_PreY5+FT_PerYear*INT((BH141-FT_Y5)/12)+FT_AnnivDays+INT(MOD(BH141-FT_Y5,12)/FT_Int2)-IF(EDATE(AI141,FT_Y5)&lt;PolicyDate,FT_AnnivDays-1,0))),IF(AR141="PT",IF(BH141&lt;PT_First,0,1+INT((BH141-PT_First)/PT_Int)),0))-IF(AR141="FT",IF(BG141&lt;FT_First,0,IF(BG141&lt;FT_Y5,1+INT((BG141-FT_First)/FT_Int1),FT_PreY5+FT_PerYear*INT((BG141-FT_Y5)/12)+FT_AnnivDays+INT(MOD(BG141-FT_Y5,12)/FT_Int2)-IF(EDATE(AI141,FT_Y5)&lt;PolicyDate,FT_AnnivDays-1,0))),IF(AR141="PT",IF(BG141&lt;PT_First,0,1+INT((BG141-PT_First)/PT_Int)),0)),0)+IF(AND(AJ141&gt;=3,AM141&lt;=EOMONTH(AsOfDate,-1)),IF(AS141="FT",IF(BF141&lt;FT_First,0,IF(BF141&lt;FT_Y5,1+INT((BF141-FT_First)/FT_Int1),FT_PreY5+FT_PerYear*INT((BF141-FT_Y5)/12)+FT_AnnivDays+INT(MOD(BF141-FT_Y5,12)/FT_Int2)-IF(EDATE(AI141,FT_Y5)&lt;PolicyDate,FT_AnnivDays-1,0))),IF(AS141="PT",IF(BF141&lt;PT_First,0,1+INT((BF141-PT_First)/PT_Int)),0))-IF(AS141="FT",IF(BH141&lt;FT_First,0,IF(BH141&lt;FT_Y5,1+INT((BH141-FT_First)/FT_Int1),FT_PreY5+FT_PerYear*INT((BH141-FT_Y5)/12)+FT_AnnivDays+INT(MOD(BH141-FT_Y5,12)/FT_Int2)-IF(EDATE(AI141,FT_Y5)&lt;PolicyDate,FT_AnnivDays-1,0))),IF(AS141="PT",IF(BH141&lt;PT_First,0,1+INT((BH141-PT_First)/PT_Int)),0)),0))</f>
        <v/>
      </c>
      <c r="BJ141" s="16" t="str">
        <f aca="false">IF(AH141=0,"",IF(AT141="FT",IF(AU141&lt;FT_First,"",IF(AU141&lt;FT_Y5,FT_First+FT_Int1*INT((AU141-FT_First)/FT_Int1),FT_Y5+FT_Int2*INT((AU141-FT_Y5)/FT_Int2))),IF(AT141="PT",IF(AU141&lt;PT_First,"",PT_First+PT_Int*INT((AU141-PT_First)/PT_Int)),"")))</f>
        <v/>
      </c>
      <c r="BK141" s="16" t="str">
        <f aca="false">IF(AH141=0,"",IF((SchemeStart-1)&lt;AI141,-1,12*(YEAR((SchemeStart-1))-YEAR(AI141))+MONTH((SchemeStart-1))-MONTH(AI141)-IF(DAY((SchemeStart-1))&lt;MIN(DAY(AI141),DAY(EOMONTH((SchemeStart-1),0))),1,0)))</f>
        <v/>
      </c>
      <c r="BL141" s="16" t="str">
        <f aca="false">IF(AH141=0,"",IF(OR(AJ141&lt;2,AL141&gt;(SchemeStart-1)),BK141,IF((AL141-1)&lt;AI141,-1,12*(YEAR((AL141-1))-YEAR(AI141))+MONTH((AL141-1))-MONTH(AI141)-IF(DAY((AL141-1))&lt;MIN(DAY(AI141),DAY(EOMONTH((AL141-1),0))),1,0))))</f>
        <v/>
      </c>
      <c r="BM141" s="16" t="str">
        <f aca="false">IF(AH141=0,"",IF(OR(AJ141&lt;3,AM141&gt;(SchemeStart-1)),BK141,IF((AM141-1)&lt;AI141,-1,12*(YEAR((AM141-1))-YEAR(AI141))+MONTH((AM141-1))-MONTH(AI141)-IF(DAY((AM141-1))&lt;MIN(DAY(AI141),DAY(EOMONTH((AM141-1),0))),1,0))))</f>
        <v/>
      </c>
      <c r="BN141" s="16" t="str">
        <f aca="false">IF(AH141=0,"",IF(AQ141="FT",IF(BL141&lt;FT_First,0,IF(BL141&lt;FT_Y5,1+INT((BL141-FT_First)/FT_Int1),FT_PreY5+FT_PerYear*INT((BL141-FT_Y5)/12)+FT_AnnivDays+INT(MOD(BL141-FT_Y5,12)/FT_Int2)-IF(EDATE(AI141,FT_Y5)&lt;PolicyDate,FT_AnnivDays-1,0))),IF(AQ141="PT",IF(BL141&lt;PT_First,0,1+INT((BL141-PT_First)/PT_Int)),0))+IF(AND(AJ141&gt;=2,AL141&lt;=(SchemeStart-1)),IF(AR141="FT",IF(BM141&lt;FT_First,0,IF(BM141&lt;FT_Y5,1+INT((BM141-FT_First)/FT_Int1),FT_PreY5+FT_PerYear*INT((BM141-FT_Y5)/12)+FT_AnnivDays+INT(MOD(BM141-FT_Y5,12)/FT_Int2)-IF(EDATE(AI141,FT_Y5)&lt;PolicyDate,FT_AnnivDays-1,0))),IF(AR141="PT",IF(BM141&lt;PT_First,0,1+INT((BM141-PT_First)/PT_Int)),0))-IF(AR141="FT",IF(BL141&lt;FT_First,0,IF(BL141&lt;FT_Y5,1+INT((BL141-FT_First)/FT_Int1),FT_PreY5+FT_PerYear*INT((BL141-FT_Y5)/12)+FT_AnnivDays+INT(MOD(BL141-FT_Y5,12)/FT_Int2)-IF(EDATE(AI141,FT_Y5)&lt;PolicyDate,FT_AnnivDays-1,0))),IF(AR141="PT",IF(BL141&lt;PT_First,0,1+INT((BL141-PT_First)/PT_Int)),0)),0)+IF(AND(AJ141&gt;=3,AM141&lt;=(SchemeStart-1)),IF(AS141="FT",IF(BK141&lt;FT_First,0,IF(BK141&lt;FT_Y5,1+INT((BK141-FT_First)/FT_Int1),FT_PreY5+FT_PerYear*INT((BK141-FT_Y5)/12)+FT_AnnivDays+INT(MOD(BK141-FT_Y5,12)/FT_Int2)-IF(EDATE(AI141,FT_Y5)&lt;PolicyDate,FT_AnnivDays-1,0))),IF(AS141="PT",IF(BK141&lt;PT_First,0,1+INT((BK141-PT_First)/PT_Int)),0))-IF(AS141="FT",IF(BM141&lt;FT_First,0,IF(BM141&lt;FT_Y5,1+INT((BM141-FT_First)/FT_Int1),FT_PreY5+FT_PerYear*INT((BM141-FT_Y5)/12)+FT_AnnivDays+INT(MOD(BM141-FT_Y5,12)/FT_Int2)-IF(EDATE(AI141,FT_Y5)&lt;PolicyDate,FT_AnnivDays-1,0))),IF(AS141="PT",IF(BM141&lt;PT_First,0,1+INT((BM141-PT_First)/PT_Int)),0)),0))</f>
        <v/>
      </c>
      <c r="BO141" s="0" t="str">
        <f aca="false">IF(LEN($A141&amp;$B141)=0,"",$A141&amp;" "&amp;$B141)</f>
        <v/>
      </c>
    </row>
    <row r="142" customFormat="false" ht="15" hidden="false" customHeight="false" outlineLevel="0" collapsed="false">
      <c r="A142" s="12"/>
      <c r="B142" s="12"/>
      <c r="C142" s="12"/>
      <c r="D142" s="13"/>
      <c r="E142" s="14" t="str">
        <f aca="false">IF(OR(AH142=0,$D142=""),"",DATE(YEAR(AsOfDate)+IF(DATE(YEAR(AsOfDate),MONTH($D142),DAY($D142))&lt;=AsOfDate,1,0),MONTH($D142),DAY($D142)))</f>
        <v/>
      </c>
      <c r="F142" s="13"/>
      <c r="G142" s="13"/>
      <c r="H142" s="13"/>
      <c r="I142" s="13"/>
      <c r="J142" s="13"/>
      <c r="K142" s="14" t="str">
        <f aca="false">IF(AH142=0,"",DATE(YEAR(AsOfDate)+IF(DATE(YEAR(AsOfDate),MONTH(AI142),DAY(AI142))&lt;=AsOfDate,1,0),MONTH(AI142),DAY(AI142)))</f>
        <v/>
      </c>
      <c r="L142" s="15" t="str">
        <f aca="false">IF(AH142=0,"",ROUND((AsOfDate-AI142)/365.25,1))</f>
        <v/>
      </c>
      <c r="M142" s="16" t="str">
        <f aca="false">IF(AH142=0,"",IF(AsOfDate&lt;AI142,"-",DATEDIF(AI142,AsOfDate,"y")&amp;"y "&amp;DATEDIF(AI142,AsOfDate,"ym")&amp;"m "&amp;DATEDIF(AI142,AsOfDate,"md")&amp;"d"))</f>
        <v/>
      </c>
      <c r="N142" s="17" t="str">
        <f aca="false">IF(AH142=0,"",O142*HoursPerDay)</f>
        <v/>
      </c>
      <c r="O142" s="17" t="str">
        <f aca="false">IF(AH142=0,"",MAX(0,BA142-BN142))</f>
        <v/>
      </c>
      <c r="P142" s="18"/>
      <c r="Q142" s="16" t="str">
        <f aca="false">IF(AH142=0,"",IF(AJ142&lt;2,"",AN142&amp;" to "&amp;AO142&amp;" on "&amp;TEXT(AL142,"dd/mm/yyyy")&amp;IF(AL142&gt;AsOfDate," (future)",IF(AQ142=AR142,"",IF(AR142="None"," - STOPPED accruing",IF(AQ142="None"," - commencement for Bonus Leave"," - pathway changed"))))&amp;IF(AJ142&lt;3,"","; "&amp;AO142&amp;" to "&amp;AP142&amp;" on "&amp;TEXT(AM142,"dd/mm/yyyy")&amp;IF(AM142&gt;AsOfDate," (future)",IF(AR142=AS142,"",IF(AS142="None"," - STOPPED accruing",IF(AR142="None"," - commencement for Bonus Leave"," - pathway changed")))))))</f>
        <v/>
      </c>
      <c r="R142" s="16" t="str">
        <f aca="false">IF(AH142=0,"",IF(AT142="None",IF(O142&gt;0,"No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IF(AH142=0,"",IF(AT142="None","",EDATE(AI142,BC142)))</f>
        <v/>
      </c>
      <c r="T142" s="17" t="str">
        <f aca="false">IF(AH142=0,"",IF(NOT(LH_Ready),"",IF(AI142&gt;PFYDate,0,IF(LH_ColPeriod=0,W142-U142+V142,SUMIFS(INDEX(LH_Data,0,LH_ColAcc),INDEX(LH_Data,0,LH_ColFirst),$A142,INDEX(LH_Data,0,LH_ColSur),$B142,INDEX(LH_Data,0,LH_ColCat),BonusCat,INDEX(LH_Data,0,LH_ColPeriod),LH_OpenLabel)*UnitFactor))))</f>
        <v/>
      </c>
      <c r="U142" s="17" t="str">
        <f aca="false">IF(AH142=0,"",IF(NOT(LH_Ready),"",SUMIFS(INDEX(LH_Data,0,LH_ColAcc),INDEX(LH_Data,0,LH_ColFirst),$A142,INDEX(LH_Data,0,LH_ColSur),$B142,INDEX(LH_Data,0,LH_ColCat),BonusCat,INDEX(LH_Data,0,LH_ColStart),"&gt;="&amp;AI142)*UnitFactor))</f>
        <v/>
      </c>
      <c r="V142" s="17" t="str">
        <f aca="false">IF(AH142=0,"",IF(NOT(LH_Ready),"",SUMIFS(INDEX(LH_Data,0,LH_ColTaken),INDEX(LH_Data,0,LH_ColFirst),$A142,INDEX(LH_Data,0,LH_ColSur),$B142,INDEX(LH_Data,0,LH_ColCat),BonusCat,INDEX(LH_Data,0,LH_ColStart),"&gt;="&amp;AI142)*UnitFactor))</f>
        <v/>
      </c>
      <c r="W142" s="17" t="str">
        <f aca="false">IF(AH142=0,"",IF(NOT(LH_Ready),"",IF(BE142=0,0,INDEX(INDEX(LH_Data,0,LH_ColClose),BE142-1)*UnitFactor)))</f>
        <v/>
      </c>
      <c r="X142" s="17" t="str">
        <f aca="false">IF(AH142=0,"",(MAX(0,BA142-BN142)-MAX(0,BB142-BN142))*HoursPerDay)</f>
        <v/>
      </c>
      <c r="Y142" s="17" t="str">
        <f aca="false">IF(AH142=0,"",IF(NOT(LH_Ready),"",IF(BD142=0,N142,IF(PFYDate&lt;$F142,N142-N(T142)-N(U142),X142-N(U142)))))</f>
        <v/>
      </c>
      <c r="Z142" s="16" t="str">
        <f aca="false">IF(OR(AH142=0,Y142=""),"",IF(Y142&gt;0,"Yes","No"))</f>
        <v/>
      </c>
      <c r="AA142" s="16" t="str">
        <f aca="false">IF(AH142=0,IF(LEN($A142&amp;$B142)=0,"","FIX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month")&amp;IF(BD142=0,";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EH)",""),IF(AT142="None",R142,"Not yet - first day on "&amp;TEXT(S142,"dd/mm/yyyy")))))))))</f>
        <v/>
      </c>
      <c r="AB142" s="17" t="str">
        <f aca="false">IF(OR(AH142=0,T142=""),"",MAX(0,BB142-BN142)*HoursPerDay-T142)</f>
        <v/>
      </c>
      <c r="AC142" s="16" t="str">
        <f aca="false">IF(AH142=0,"",BD142)</f>
        <v/>
      </c>
      <c r="AD142" s="16" t="str">
        <f aca="false">IF(AH142=0,"",TRIM(IF(OR(ISTEXT($F142),ISTEXT($H142),ISTEXT($I142),ISTEXT($G142),ISTEXT($J142),ISTEXT($D142)),"A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J142&gt;=1,IF(AJ142&gt;=3,AP142,IF(AJ142=2,AO142,AN142))&lt;&gt;IF($C142="","",IF(OR(ISNUMBER(SEARCH("full",$C142)),UPPER(TRIM($C142))="FT",UPPER(TRIM($C142))="FTE"),"Full-Time",IF(OR(ISNUMBER(SEARCH("part",$C142)),UPPER(TRIM($C142))="PT",UPPER(TRIM($C142))="PTE"),"Part-Time",IF(OR(ISNUMBER(SEARCH("cas",$C142)),UPPER(TRIM($C142))="CAS"),"Casual","Unknown"))))),"EmploymentType does not match latest start date ("&amp;IF(AJ142&gt;=3,AP142,IF(AJ142=2,AO142,AN142))&amp;"). ","")&amp;IF(AND(AJ142&gt;=1,AK142&lt;&gt;$F142),"Earliest type date should equal StartDate. ","")&amp;IF(AND(AJ142&gt;=2,AK142=AL142),"Two types start on the same date. ","")&amp;IF(AND(OR(ISNUMBER(SEARCH("part",$C142)),UPPER(TRIM($C142))="PT",UPPER(TRIM($C142))="PTE"),$P142=""),"Part-time: enter PT Hrs/Week (blank = 24+). ","")))</f>
        <v/>
      </c>
      <c r="AE142" s="17" t="str">
        <f aca="false">IF(AH142=0,"",O142-MAX(0,BI142-BN142))</f>
        <v/>
      </c>
      <c r="AF142" s="14" t="str">
        <f aca="false">IF(OR(AH142=0,AE142="",N(AE142)=0,BJ142=""),"",EDATE(AI142,BJ142))</f>
        <v/>
      </c>
      <c r="AG142" s="12"/>
      <c r="AH142" s="16" t="n">
        <f aca="false">IF(OR(LEN($A142&amp;$B142)=0,$F142=""),0,1)</f>
        <v>0</v>
      </c>
      <c r="AI142" s="14" t="str">
        <f aca="false">IF(AH142=0,"",IF($J142&lt;&gt;"",$J142,IF(OR(CasualCounts="Yes",COUNT($G142:$I142)=0,COUNT($H142:$I142)=0),$F142,MIN($H142:$I142))))</f>
        <v/>
      </c>
      <c r="AJ142" s="16" t="str">
        <f aca="false">IF(AH142=0,"",COUNT($G142:$I142))</f>
        <v/>
      </c>
      <c r="AK142" s="14" t="str">
        <f aca="false">IF(AH142=0,"",IFERROR(SMALL($G142:$I142,1),""))</f>
        <v/>
      </c>
      <c r="AL142" s="14" t="str">
        <f aca="false">IF(AH142=0,"",IFERROR(SMALL($G142:$I142,2),""))</f>
        <v/>
      </c>
      <c r="AM142" s="14" t="str">
        <f aca="false">IF(AH142=0,"",IFERROR(SMALL($G142:$I142,3),""))</f>
        <v/>
      </c>
      <c r="AN142" s="16" t="str">
        <f aca="false">IF(AH142=0,"",IF(AK142="","",IF(AK142=$H142,"Part-Time",IF(AK142=$I142,"Full-Time","Casual"))))</f>
        <v/>
      </c>
      <c r="AO142" s="16" t="str">
        <f aca="false">IF(AH142=0,"",IF(AL142="","",IF(AL142=$H142,"Part-Time",IF(AL142=$I142,"Full-Time","Casual"))))</f>
        <v/>
      </c>
      <c r="AP142" s="16" t="str">
        <f aca="false">IF(AH142=0,"",IF(AM142="","",IF(AM142=$H142,"Part-Time",IF(AM142=$I142,"Full-Time","Casual"))))</f>
        <v/>
      </c>
      <c r="AQ142" s="16" t="str">
        <f aca="false">IF(AH142=0,"",IF(AJ142=0,IF(OR(ISNUMBER(SEARCH("full",$C142)),UPPER(TRIM($C142))="FT",UPPER(TRIM($C142))="FTE"),"FT",IF(AND(OR(ISNUMBER(SEARCH("part",$C142)),UPPER(TRIM($C142))="PT",UPPER(TRIM($C142))="PTE"),OR($P142="",N($P142)&gt;=PT_MinHours)),"PT","None")),IF(OR(ISNUMBER(SEARCH("full",AN142)),UPPER(TRIM(AN142))="FT",UPPER(TRIM(AN142))="FTE"),"FT",IF(AND(OR(ISNUMBER(SEARCH("part",AN142)),UPPER(TRIM(AN142))="PT",UPPER(TRIM(AN142))="PTE"),OR($P142="",N($P142)&gt;=PT_MinHours)),"PT","None"))))</f>
        <v/>
      </c>
      <c r="AR142" s="16" t="str">
        <f aca="false">IF(AH142=0,"",IF(AJ142&lt;2,"",IF(OR(ISNUMBER(SEARCH("full",AO142)),UPPER(TRIM(AO142))="FT",UPPER(TRIM(AO142))="FTE"),"FT",IF(AND(OR(ISNUMBER(SEARCH("part",AO142)),UPPER(TRIM(AO142))="PT",UPPER(TRIM(AO142))="PTE"),OR($P142="",N($P142)&gt;=PT_MinHours)),"PT","None"))))</f>
        <v/>
      </c>
      <c r="AS142" s="16" t="str">
        <f aca="false">IF(AH142=0,"",IF(AJ142&lt;3,"",IF(OR(ISNUMBER(SEARCH("full",AP142)),UPPER(TRIM(AP142))="FT",UPPER(TRIM(AP142))="FTE"),"FT",IF(AND(OR(ISNUMBER(SEARCH("part",AP142)),UPPER(TRIM(AP142))="PT",UPPER(TRIM(AP142))="PTE"),OR($P142="",N($P142)&gt;=PT_MinHours)),"PT","None"))))</f>
        <v/>
      </c>
      <c r="AT142" s="16" t="str">
        <f aca="false">IF(AH142=0,"",IF(AND(AJ142&gt;=3,AM142&lt;=AsOfDate),AS142,IF(AND(AJ142&gt;=2,AL142&lt;=AsOfDate),AR142,AQ142)))</f>
        <v/>
      </c>
      <c r="AU142" s="16" t="str">
        <f aca="false">IF(AH142=0,"",IF(AsOfDate&lt;AI142,-1,12*(YEAR(AsOfDate)-YEAR(AI142))+MONTH(AsOfDate)-MONTH(AI142)-IF(DAY(AsOfDate)&lt;MIN(DAY(AI142),DAY(EOMONTH(AsOfDate,0))),1,0)))</f>
        <v/>
      </c>
      <c r="AV142" s="16" t="str">
        <f aca="false">IF(AH142=0,"",IF(OR(AJ142&lt;2,AL142&gt;AsOfDate),AU142,IF((AL142-1)&lt;AI142,-1,12*(YEAR((AL142-1))-YEAR(AI142))+MONTH((AL142-1))-MONTH(AI142)-IF(DAY((AL142-1))&lt;MIN(DAY(AI142),DAY(EOMONTH((AL142-1),0))),1,0))))</f>
        <v/>
      </c>
      <c r="AW142" s="16" t="str">
        <f aca="false">IF(AH142=0,"",IF(OR(AJ142&lt;3,AM142&gt;AsOfDate),AU142,IF((AM142-1)&lt;AI142,-1,12*(YEAR((AM142-1))-YEAR(AI142))+MONTH((AM142-1))-MONTH(AI142)-IF(DAY((AM142-1))&lt;MIN(DAY(AI142),DAY(EOMONTH((AM142-1),0))),1,0))))</f>
        <v/>
      </c>
      <c r="AX142" s="16" t="str">
        <f aca="false">IF(AH142=0,"",IF(PFYDate&lt;AI142,-1,12*(YEAR(PFYDate)-YEAR(AI142))+MONTH(PFYDate)-MONTH(AI142)-IF(DAY(PFYDate)&lt;MIN(DAY(AI142),DAY(EOMONTH(PFYDate,0))),1,0)))</f>
        <v/>
      </c>
      <c r="AY142" s="16" t="str">
        <f aca="false">IF(AH142=0,"",IF(OR(AJ142&lt;2,AL142&gt;PFYDate),AX142,IF((AL142-1)&lt;AI142,-1,12*(YEAR((AL142-1))-YEAR(AI142))+MONTH((AL142-1))-MONTH(AI142)-IF(DAY((AL142-1))&lt;MIN(DAY(AI142),DAY(EOMONTH((AL142-1),0))),1,0))))</f>
        <v/>
      </c>
      <c r="AZ142" s="16" t="str">
        <f aca="false">IF(AH142=0,"",IF(OR(AJ142&lt;3,AM142&gt;PFYDate),AX142,IF((AM142-1)&lt;AI142,-1,12*(YEAR((AM142-1))-YEAR(AI142))+MONTH((AM142-1))-MONTH(AI142)-IF(DAY((AM142-1))&lt;MIN(DAY(AI142),DAY(EOMONTH((AM142-1),0))),1,0))))</f>
        <v/>
      </c>
      <c r="BA142" s="16" t="str">
        <f aca="false">IF(AH142=0,"",IF(AQ142="FT",IF(AV142&lt;FT_First,0,IF(AV142&lt;FT_Y5,1+INT((AV142-FT_First)/FT_Int1),FT_PreY5+FT_PerYear*INT((AV142-FT_Y5)/12)+FT_AnnivDays+INT(MOD(AV142-FT_Y5,12)/FT_Int2)-IF(EDATE(AI142,FT_Y5)&lt;PolicyDate,FT_AnnivDays-1,0))),IF(AQ142="PT",IF(AV142&lt;PT_First,0,1+INT((AV142-PT_First)/PT_Int)),0))+IF(AND(AJ142&gt;=2,AL142&lt;=AsOfDate),IF(AR142="FT",IF(AW142&lt;FT_First,0,IF(AW142&lt;FT_Y5,1+INT((AW142-FT_First)/FT_Int1),FT_PreY5+FT_PerYear*INT((AW142-FT_Y5)/12)+FT_AnnivDays+INT(MOD(AW142-FT_Y5,12)/FT_Int2)-IF(EDATE(AI142,FT_Y5)&lt;PolicyDate,FT_AnnivDays-1,0))),IF(AR142="PT",IF(AW142&lt;PT_First,0,1+INT((AW142-PT_First)/PT_Int)),0))-IF(AR142="FT",IF(AV142&lt;FT_First,0,IF(AV142&lt;FT_Y5,1+INT((AV142-FT_First)/FT_Int1),FT_PreY5+FT_PerYear*INT((AV142-FT_Y5)/12)+FT_AnnivDays+INT(MOD(AV142-FT_Y5,12)/FT_Int2)-IF(EDATE(AI142,FT_Y5)&lt;PolicyDate,FT_AnnivDays-1,0))),IF(AR142="PT",IF(AV142&lt;PT_First,0,1+INT((AV142-PT_First)/PT_Int)),0)),0)+IF(AND(AJ142&gt;=3,AM142&lt;=AsOfDate),IF(AS142="FT",IF(AU142&lt;FT_First,0,IF(AU142&lt;FT_Y5,1+INT((AU142-FT_First)/FT_Int1),FT_PreY5+FT_PerYear*INT((AU142-FT_Y5)/12)+FT_AnnivDays+INT(MOD(AU142-FT_Y5,12)/FT_Int2)-IF(EDATE(AI142,FT_Y5)&lt;PolicyDate,FT_AnnivDays-1,0))),IF(AS142="PT",IF(AU142&lt;PT_First,0,1+INT((AU142-PT_First)/PT_Int)),0))-IF(AS142="FT",IF(AW142&lt;FT_First,0,IF(AW142&lt;FT_Y5,1+INT((AW142-FT_First)/FT_Int1),FT_PreY5+FT_PerYear*INT((AW142-FT_Y5)/12)+FT_AnnivDays+INT(MOD(AW142-FT_Y5,12)/FT_Int2)-IF(EDATE(AI142,FT_Y5)&lt;PolicyDate,FT_AnnivDays-1,0))),IF(AS142="PT",IF(AW142&lt;PT_First,0,1+INT((AW142-PT_First)/PT_Int)),0)),0))</f>
        <v/>
      </c>
      <c r="BB142" s="16" t="str">
        <f aca="false">IF(AH142=0,"",IF(AQ142="FT",IF(AY142&lt;FT_First,0,IF(AY142&lt;FT_Y5,1+INT((AY142-FT_First)/FT_Int1),FT_PreY5+FT_PerYear*INT((AY142-FT_Y5)/12)+FT_AnnivDays+INT(MOD(AY142-FT_Y5,12)/FT_Int2)-IF(EDATE(AI142,FT_Y5)&lt;PolicyDate,FT_AnnivDays-1,0))),IF(AQ142="PT",IF(AY142&lt;PT_First,0,1+INT((AY142-PT_First)/PT_Int)),0))+IF(AND(AJ142&gt;=2,AL142&lt;=PFYDate),IF(AR142="FT",IF(AZ142&lt;FT_First,0,IF(AZ142&lt;FT_Y5,1+INT((AZ142-FT_First)/FT_Int1),FT_PreY5+FT_PerYear*INT((AZ142-FT_Y5)/12)+FT_AnnivDays+INT(MOD(AZ142-FT_Y5,12)/FT_Int2)-IF(EDATE(AI142,FT_Y5)&lt;PolicyDate,FT_AnnivDays-1,0))),IF(AR142="PT",IF(AZ142&lt;PT_First,0,1+INT((AZ142-PT_First)/PT_Int)),0))-IF(AR142="FT",IF(AY142&lt;FT_First,0,IF(AY142&lt;FT_Y5,1+INT((AY142-FT_First)/FT_Int1),FT_PreY5+FT_PerYear*INT((AY142-FT_Y5)/12)+FT_AnnivDays+INT(MOD(AY142-FT_Y5,12)/FT_Int2)-IF(EDATE(AI142,FT_Y5)&lt;PolicyDate,FT_AnnivDays-1,0))),IF(AR142="PT",IF(AY142&lt;PT_First,0,1+INT((AY142-PT_First)/PT_Int)),0)),0)+IF(AND(AJ142&gt;=3,AM142&lt;=PFYDate),IF(AS142="FT",IF(AX142&lt;FT_First,0,IF(AX142&lt;FT_Y5,1+INT((AX142-FT_First)/FT_Int1),FT_PreY5+FT_PerYear*INT((AX142-FT_Y5)/12)+FT_AnnivDays+INT(MOD(AX142-FT_Y5,12)/FT_Int2)-IF(EDATE(AI142,FT_Y5)&lt;PolicyDate,FT_AnnivDays-1,0))),IF(AS142="PT",IF(AX142&lt;PT_First,0,1+INT((AX142-PT_First)/PT_Int)),0))-IF(AS142="FT",IF(AZ142&lt;FT_First,0,IF(AZ142&lt;FT_Y5,1+INT((AZ142-FT_First)/FT_Int1),FT_PreY5+FT_PerYear*INT((AZ142-FT_Y5)/12)+FT_AnnivDays+INT(MOD(AZ142-FT_Y5,12)/FT_Int2)-IF(EDATE(AI142,FT_Y5)&lt;PolicyDate,FT_AnnivDays-1,0))),IF(AS142="PT",IF(AZ142&lt;PT_First,0,1+INT((AZ142-PT_First)/PT_Int)),0)),0))</f>
        <v/>
      </c>
      <c r="BC142" s="16" t="str">
        <f aca="false">IF(AH142=0,"",IF(AT142="FT",IF(AU142&lt;FT_First,FT_First,IF(AU142&lt;FT_Y5,MIN(FT_Y5,FT_First+FT_Int1*(INT((AU142-FT_First)/FT_Int1)+1)),FT_Y5+12*INT((AU142-FT_Y5)/12)+FT_Int2*(INT(MOD(AU142-FT_Y5,12)/FT_Int2)+1))),IF(AT142="PT",IF(AU142&lt;PT_First,PT_First,PT_First+PT_Int*(INT((AU142-PT_First)/PT_Int)+1)),"")))</f>
        <v/>
      </c>
      <c r="BD142" s="16" t="str">
        <f aca="false">IF(AH142=0,"",IF(NOT(LH_Ready),0,COUNTIFS(INDEX(LH_Data,0,LH_ColFirst),$A142,INDEX(LH_Data,0,LH_ColSur),$B142,INDEX(LH_Data,0,LH_ColCat),BonusCat)))</f>
        <v/>
      </c>
      <c r="BE142" s="16" t="str">
        <f aca="false">IF(AH142=0,"",IF(OR(NOT(LH_Ready),BD142=0),0,SUMPRODUCT(MAX((INDEX(LH_Data,0,LH_ColFirst)=$A142)*(INDEX(LH_Data,0,LH_ColSur)=$B142)*(INDEX(LH_Data,0,LH_ColCat)=BonusCat)*ROW(LH_Data)))))</f>
        <v/>
      </c>
      <c r="BF142" s="16" t="str">
        <f aca="false">IF(AH142=0,"",IF(EOMONTH(AsOfDate,-1)&lt;AI142,-1,12*(YEAR(EOMONTH(AsOfDate,-1))-YEAR(AI142))+MONTH(EOMONTH(AsOfDate,-1))-MONTH(AI142)-IF(DAY(EOMONTH(AsOfDate,-1))&lt;MIN(DAY(AI142),DAY(EOMONTH(EOMONTH(AsOfDate,-1),0))),1,0)))</f>
        <v/>
      </c>
      <c r="BG142" s="16" t="str">
        <f aca="false">IF(AH142=0,"",IF(OR(AJ142&lt;2,AL142&gt;EOMONTH(AsOfDate,-1)),BF142,IF((AL142-1)&lt;AI142,-1,12*(YEAR((AL142-1))-YEAR(AI142))+MONTH((AL142-1))-MONTH(AI142)-IF(DAY((AL142-1))&lt;MIN(DAY(AI142),DAY(EOMONTH((AL142-1),0))),1,0))))</f>
        <v/>
      </c>
      <c r="BH142" s="16" t="str">
        <f aca="false">IF(AH142=0,"",IF(OR(AJ142&lt;3,AM142&gt;EOMONTH(AsOfDate,-1)),BF142,IF((AM142-1)&lt;AI142,-1,12*(YEAR((AM142-1))-YEAR(AI142))+MONTH((AM142-1))-MONTH(AI142)-IF(DAY((AM142-1))&lt;MIN(DAY(AI142),DAY(EOMONTH((AM142-1),0))),1,0))))</f>
        <v/>
      </c>
      <c r="BI142" s="16" t="str">
        <f aca="false">IF(AH142=0,"",IF(AQ142="FT",IF(BG142&lt;FT_First,0,IF(BG142&lt;FT_Y5,1+INT((BG142-FT_First)/FT_Int1),FT_PreY5+FT_PerYear*INT((BG142-FT_Y5)/12)+FT_AnnivDays+INT(MOD(BG142-FT_Y5,12)/FT_Int2)-IF(EDATE(AI142,FT_Y5)&lt;PolicyDate,FT_AnnivDays-1,0))),IF(AQ142="PT",IF(BG142&lt;PT_First,0,1+INT((BG142-PT_First)/PT_Int)),0))+IF(AND(AJ142&gt;=2,AL142&lt;=EOMONTH(AsOfDate,-1)),IF(AR142="FT",IF(BH142&lt;FT_First,0,IF(BH142&lt;FT_Y5,1+INT((BH142-FT_First)/FT_Int1),FT_PreY5+FT_PerYear*INT((BH142-FT_Y5)/12)+FT_AnnivDays+INT(MOD(BH142-FT_Y5,12)/FT_Int2)-IF(EDATE(AI142,FT_Y5)&lt;PolicyDate,FT_AnnivDays-1,0))),IF(AR142="PT",IF(BH142&lt;PT_First,0,1+INT((BH142-PT_First)/PT_Int)),0))-IF(AR142="FT",IF(BG142&lt;FT_First,0,IF(BG142&lt;FT_Y5,1+INT((BG142-FT_First)/FT_Int1),FT_PreY5+FT_PerYear*INT((BG142-FT_Y5)/12)+FT_AnnivDays+INT(MOD(BG142-FT_Y5,12)/FT_Int2)-IF(EDATE(AI142,FT_Y5)&lt;PolicyDate,FT_AnnivDays-1,0))),IF(AR142="PT",IF(BG142&lt;PT_First,0,1+INT((BG142-PT_First)/PT_Int)),0)),0)+IF(AND(AJ142&gt;=3,AM142&lt;=EOMONTH(AsOfDate,-1)),IF(AS142="FT",IF(BF142&lt;FT_First,0,IF(BF142&lt;FT_Y5,1+INT((BF142-FT_First)/FT_Int1),FT_PreY5+FT_PerYear*INT((BF142-FT_Y5)/12)+FT_AnnivDays+INT(MOD(BF142-FT_Y5,12)/FT_Int2)-IF(EDATE(AI142,FT_Y5)&lt;PolicyDate,FT_AnnivDays-1,0))),IF(AS142="PT",IF(BF142&lt;PT_First,0,1+INT((BF142-PT_First)/PT_Int)),0))-IF(AS142="FT",IF(BH142&lt;FT_First,0,IF(BH142&lt;FT_Y5,1+INT((BH142-FT_First)/FT_Int1),FT_PreY5+FT_PerYear*INT((BH142-FT_Y5)/12)+FT_AnnivDays+INT(MOD(BH142-FT_Y5,12)/FT_Int2)-IF(EDATE(AI142,FT_Y5)&lt;PolicyDate,FT_AnnivDays-1,0))),IF(AS142="PT",IF(BH142&lt;PT_First,0,1+INT((BH142-PT_First)/PT_Int)),0)),0))</f>
        <v/>
      </c>
      <c r="BJ142" s="16" t="str">
        <f aca="false">IF(AH142=0,"",IF(AT142="FT",IF(AU142&lt;FT_First,"",IF(AU142&lt;FT_Y5,FT_First+FT_Int1*INT((AU142-FT_First)/FT_Int1),FT_Y5+FT_Int2*INT((AU142-FT_Y5)/FT_Int2))),IF(AT142="PT",IF(AU142&lt;PT_First,"",PT_First+PT_Int*INT((AU142-PT_First)/PT_Int)),"")))</f>
        <v/>
      </c>
      <c r="BK142" s="16" t="str">
        <f aca="false">IF(AH142=0,"",IF((SchemeStart-1)&lt;AI142,-1,12*(YEAR((SchemeStart-1))-YEAR(AI142))+MONTH((SchemeStart-1))-MONTH(AI142)-IF(DAY((SchemeStart-1))&lt;MIN(DAY(AI142),DAY(EOMONTH((SchemeStart-1),0))),1,0)))</f>
        <v/>
      </c>
      <c r="BL142" s="16" t="str">
        <f aca="false">IF(AH142=0,"",IF(OR(AJ142&lt;2,AL142&gt;(SchemeStart-1)),BK142,IF((AL142-1)&lt;AI142,-1,12*(YEAR((AL142-1))-YEAR(AI142))+MONTH((AL142-1))-MONTH(AI142)-IF(DAY((AL142-1))&lt;MIN(DAY(AI142),DAY(EOMONTH((AL142-1),0))),1,0))))</f>
        <v/>
      </c>
      <c r="BM142" s="16" t="str">
        <f aca="false">IF(AH142=0,"",IF(OR(AJ142&lt;3,AM142&gt;(SchemeStart-1)),BK142,IF((AM142-1)&lt;AI142,-1,12*(YEAR((AM142-1))-YEAR(AI142))+MONTH((AM142-1))-MONTH(AI142)-IF(DAY((AM142-1))&lt;MIN(DAY(AI142),DAY(EOMONTH((AM142-1),0))),1,0))))</f>
        <v/>
      </c>
      <c r="BN142" s="16" t="str">
        <f aca="false">IF(AH142=0,"",IF(AQ142="FT",IF(BL142&lt;FT_First,0,IF(BL142&lt;FT_Y5,1+INT((BL142-FT_First)/FT_Int1),FT_PreY5+FT_PerYear*INT((BL142-FT_Y5)/12)+FT_AnnivDays+INT(MOD(BL142-FT_Y5,12)/FT_Int2)-IF(EDATE(AI142,FT_Y5)&lt;PolicyDate,FT_AnnivDays-1,0))),IF(AQ142="PT",IF(BL142&lt;PT_First,0,1+INT((BL142-PT_First)/PT_Int)),0))+IF(AND(AJ142&gt;=2,AL142&lt;=(SchemeStart-1)),IF(AR142="FT",IF(BM142&lt;FT_First,0,IF(BM142&lt;FT_Y5,1+INT((BM142-FT_First)/FT_Int1),FT_PreY5+FT_PerYear*INT((BM142-FT_Y5)/12)+FT_AnnivDays+INT(MOD(BM142-FT_Y5,12)/FT_Int2)-IF(EDATE(AI142,FT_Y5)&lt;PolicyDate,FT_AnnivDays-1,0))),IF(AR142="PT",IF(BM142&lt;PT_First,0,1+INT((BM142-PT_First)/PT_Int)),0))-IF(AR142="FT",IF(BL142&lt;FT_First,0,IF(BL142&lt;FT_Y5,1+INT((BL142-FT_First)/FT_Int1),FT_PreY5+FT_PerYear*INT((BL142-FT_Y5)/12)+FT_AnnivDays+INT(MOD(BL142-FT_Y5,12)/FT_Int2)-IF(EDATE(AI142,FT_Y5)&lt;PolicyDate,FT_AnnivDays-1,0))),IF(AR142="PT",IF(BL142&lt;PT_First,0,1+INT((BL142-PT_First)/PT_Int)),0)),0)+IF(AND(AJ142&gt;=3,AM142&lt;=(SchemeStart-1)),IF(AS142="FT",IF(BK142&lt;FT_First,0,IF(BK142&lt;FT_Y5,1+INT((BK142-FT_First)/FT_Int1),FT_PreY5+FT_PerYear*INT((BK142-FT_Y5)/12)+FT_AnnivDays+INT(MOD(BK142-FT_Y5,12)/FT_Int2)-IF(EDATE(AI142,FT_Y5)&lt;PolicyDate,FT_AnnivDays-1,0))),IF(AS142="PT",IF(BK142&lt;PT_First,0,1+INT((BK142-PT_First)/PT_Int)),0))-IF(AS142="FT",IF(BM142&lt;FT_First,0,IF(BM142&lt;FT_Y5,1+INT((BM142-FT_First)/FT_Int1),FT_PreY5+FT_PerYear*INT((BM142-FT_Y5)/12)+FT_AnnivDays+INT(MOD(BM142-FT_Y5,12)/FT_Int2)-IF(EDATE(AI142,FT_Y5)&lt;PolicyDate,FT_AnnivDays-1,0))),IF(AS142="PT",IF(BM142&lt;PT_First,0,1+INT((BM142-PT_First)/PT_Int)),0)),0))</f>
        <v/>
      </c>
      <c r="BO142" s="0" t="str">
        <f aca="false">IF(LEN($A142&amp;$B142)=0,"",$A142&amp;" "&amp;$B142)</f>
        <v/>
      </c>
    </row>
    <row r="143" customFormat="false" ht="15" hidden="false" customHeight="false" outlineLevel="0" collapsed="false">
      <c r="A143" s="12"/>
      <c r="B143" s="12"/>
      <c r="C143" s="12"/>
      <c r="D143" s="13"/>
      <c r="E143" s="14" t="str">
        <f aca="false">IF(OR(AH143=0,$D143=""),"",DATE(YEAR(AsOfDate)+IF(DATE(YEAR(AsOfDate),MONTH($D143),DAY($D143))&lt;=AsOfDate,1,0),MONTH($D143),DAY($D143)))</f>
        <v/>
      </c>
      <c r="F143" s="13"/>
      <c r="G143" s="13"/>
      <c r="H143" s="13"/>
      <c r="I143" s="13"/>
      <c r="J143" s="13"/>
      <c r="K143" s="14" t="str">
        <f aca="false">IF(AH143=0,"",DATE(YEAR(AsOfDate)+IF(DATE(YEAR(AsOfDate),MONTH(AI143),DAY(AI143))&lt;=AsOfDate,1,0),MONTH(AI143),DAY(AI143)))</f>
        <v/>
      </c>
      <c r="L143" s="15" t="str">
        <f aca="false">IF(AH143=0,"",ROUND((AsOfDate-AI143)/365.25,1))</f>
        <v/>
      </c>
      <c r="M143" s="16" t="str">
        <f aca="false">IF(AH143=0,"",IF(AsOfDate&lt;AI143,"-",DATEDIF(AI143,AsOfDate,"y")&amp;"y "&amp;DATEDIF(AI143,AsOfDate,"ym")&amp;"m "&amp;DATEDIF(AI143,AsOfDate,"md")&amp;"d"))</f>
        <v/>
      </c>
      <c r="N143" s="17" t="str">
        <f aca="false">IF(AH143=0,"",O143*HoursPerDay)</f>
        <v/>
      </c>
      <c r="O143" s="17" t="str">
        <f aca="false">IF(AH143=0,"",MAX(0,BA143-BN143))</f>
        <v/>
      </c>
      <c r="P143" s="18"/>
      <c r="Q143" s="16" t="str">
        <f aca="false">IF(AH143=0,"",IF(AJ143&lt;2,"",AN143&amp;" to "&amp;AO143&amp;" on "&amp;TEXT(AL143,"dd/mm/yyyy")&amp;IF(AL143&gt;AsOfDate," (future)",IF(AQ143=AR143,"",IF(AR143="None"," - STOPPED accruing",IF(AQ143="None"," - commencement for Bonus Leave"," - pathway changed"))))&amp;IF(AJ143&lt;3,"","; "&amp;AO143&amp;" to "&amp;AP143&amp;" on "&amp;TEXT(AM143,"dd/mm/yyyy")&amp;IF(AM143&gt;AsOfDate," (future)",IF(AR143=AS143,"",IF(AS143="None"," - STOPPED accruing",IF(AR143="None"," - commencement for Bonus Leave"," - pathway changed")))))))</f>
        <v/>
      </c>
      <c r="R143" s="16" t="str">
        <f aca="false">IF(AH143=0,"",IF(AT143="None",IF(O143&gt;0,"No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IF(AH143=0,"",IF(AT143="None","",EDATE(AI143,BC143)))</f>
        <v/>
      </c>
      <c r="T143" s="17" t="str">
        <f aca="false">IF(AH143=0,"",IF(NOT(LH_Ready),"",IF(AI143&gt;PFYDate,0,IF(LH_ColPeriod=0,W143-U143+V143,SUMIFS(INDEX(LH_Data,0,LH_ColAcc),INDEX(LH_Data,0,LH_ColFirst),$A143,INDEX(LH_Data,0,LH_ColSur),$B143,INDEX(LH_Data,0,LH_ColCat),BonusCat,INDEX(LH_Data,0,LH_ColPeriod),LH_OpenLabel)*UnitFactor))))</f>
        <v/>
      </c>
      <c r="U143" s="17" t="str">
        <f aca="false">IF(AH143=0,"",IF(NOT(LH_Ready),"",SUMIFS(INDEX(LH_Data,0,LH_ColAcc),INDEX(LH_Data,0,LH_ColFirst),$A143,INDEX(LH_Data,0,LH_ColSur),$B143,INDEX(LH_Data,0,LH_ColCat),BonusCat,INDEX(LH_Data,0,LH_ColStart),"&gt;="&amp;AI143)*UnitFactor))</f>
        <v/>
      </c>
      <c r="V143" s="17" t="str">
        <f aca="false">IF(AH143=0,"",IF(NOT(LH_Ready),"",SUMIFS(INDEX(LH_Data,0,LH_ColTaken),INDEX(LH_Data,0,LH_ColFirst),$A143,INDEX(LH_Data,0,LH_ColSur),$B143,INDEX(LH_Data,0,LH_ColCat),BonusCat,INDEX(LH_Data,0,LH_ColStart),"&gt;="&amp;AI143)*UnitFactor))</f>
        <v/>
      </c>
      <c r="W143" s="17" t="str">
        <f aca="false">IF(AH143=0,"",IF(NOT(LH_Ready),"",IF(BE143=0,0,INDEX(INDEX(LH_Data,0,LH_ColClose),BE143-1)*UnitFactor)))</f>
        <v/>
      </c>
      <c r="X143" s="17" t="str">
        <f aca="false">IF(AH143=0,"",(MAX(0,BA143-BN143)-MAX(0,BB143-BN143))*HoursPerDay)</f>
        <v/>
      </c>
      <c r="Y143" s="17" t="str">
        <f aca="false">IF(AH143=0,"",IF(NOT(LH_Ready),"",IF(BD143=0,N143,IF(PFYDate&lt;$F143,N143-N(T143)-N(U143),X143-N(U143)))))</f>
        <v/>
      </c>
      <c r="Z143" s="16" t="str">
        <f aca="false">IF(OR(AH143=0,Y143=""),"",IF(Y143&gt;0,"Yes","No"))</f>
        <v/>
      </c>
      <c r="AA143" s="16" t="str">
        <f aca="false">IF(AH143=0,IF(LEN($A143&amp;$B143)=0,"","FIX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month")&amp;IF(BD143=0,";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EH)",""),IF(AT143="None",R143,"Not yet - first day on "&amp;TEXT(S143,"dd/mm/yyyy")))))))))</f>
        <v/>
      </c>
      <c r="AB143" s="17" t="str">
        <f aca="false">IF(OR(AH143=0,T143=""),"",MAX(0,BB143-BN143)*HoursPerDay-T143)</f>
        <v/>
      </c>
      <c r="AC143" s="16" t="str">
        <f aca="false">IF(AH143=0,"",BD143)</f>
        <v/>
      </c>
      <c r="AD143" s="16" t="str">
        <f aca="false">IF(AH143=0,"",TRIM(IF(OR(ISTEXT($F143),ISTEXT($H143),ISTEXT($I143),ISTEXT($G143),ISTEXT($J143),ISTEXT($D143)),"A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J143&gt;=1,IF(AJ143&gt;=3,AP143,IF(AJ143=2,AO143,AN143))&lt;&gt;IF($C143="","",IF(OR(ISNUMBER(SEARCH("full",$C143)),UPPER(TRIM($C143))="FT",UPPER(TRIM($C143))="FTE"),"Full-Time",IF(OR(ISNUMBER(SEARCH("part",$C143)),UPPER(TRIM($C143))="PT",UPPER(TRIM($C143))="PTE"),"Part-Time",IF(OR(ISNUMBER(SEARCH("cas",$C143)),UPPER(TRIM($C143))="CAS"),"Casual","Unknown"))))),"EmploymentType does not match latest start date ("&amp;IF(AJ143&gt;=3,AP143,IF(AJ143=2,AO143,AN143))&amp;"). ","")&amp;IF(AND(AJ143&gt;=1,AK143&lt;&gt;$F143),"Earliest type date should equal StartDate. ","")&amp;IF(AND(AJ143&gt;=2,AK143=AL143),"Two types start on the same date. ","")&amp;IF(AND(OR(ISNUMBER(SEARCH("part",$C143)),UPPER(TRIM($C143))="PT",UPPER(TRIM($C143))="PTE"),$P143=""),"Part-time: enter PT Hrs/Week (blank = 24+). ","")))</f>
        <v/>
      </c>
      <c r="AE143" s="17" t="str">
        <f aca="false">IF(AH143=0,"",O143-MAX(0,BI143-BN143))</f>
        <v/>
      </c>
      <c r="AF143" s="14" t="str">
        <f aca="false">IF(OR(AH143=0,AE143="",N(AE143)=0,BJ143=""),"",EDATE(AI143,BJ143))</f>
        <v/>
      </c>
      <c r="AG143" s="12"/>
      <c r="AH143" s="16" t="n">
        <f aca="false">IF(OR(LEN($A143&amp;$B143)=0,$F143=""),0,1)</f>
        <v>0</v>
      </c>
      <c r="AI143" s="14" t="str">
        <f aca="false">IF(AH143=0,"",IF($J143&lt;&gt;"",$J143,IF(OR(CasualCounts="Yes",COUNT($G143:$I143)=0,COUNT($H143:$I143)=0),$F143,MIN($H143:$I143))))</f>
        <v/>
      </c>
      <c r="AJ143" s="16" t="str">
        <f aca="false">IF(AH143=0,"",COUNT($G143:$I143))</f>
        <v/>
      </c>
      <c r="AK143" s="14" t="str">
        <f aca="false">IF(AH143=0,"",IFERROR(SMALL($G143:$I143,1),""))</f>
        <v/>
      </c>
      <c r="AL143" s="14" t="str">
        <f aca="false">IF(AH143=0,"",IFERROR(SMALL($G143:$I143,2),""))</f>
        <v/>
      </c>
      <c r="AM143" s="14" t="str">
        <f aca="false">IF(AH143=0,"",IFERROR(SMALL($G143:$I143,3),""))</f>
        <v/>
      </c>
      <c r="AN143" s="16" t="str">
        <f aca="false">IF(AH143=0,"",IF(AK143="","",IF(AK143=$H143,"Part-Time",IF(AK143=$I143,"Full-Time","Casual"))))</f>
        <v/>
      </c>
      <c r="AO143" s="16" t="str">
        <f aca="false">IF(AH143=0,"",IF(AL143="","",IF(AL143=$H143,"Part-Time",IF(AL143=$I143,"Full-Time","Casual"))))</f>
        <v/>
      </c>
      <c r="AP143" s="16" t="str">
        <f aca="false">IF(AH143=0,"",IF(AM143="","",IF(AM143=$H143,"Part-Time",IF(AM143=$I143,"Full-Time","Casual"))))</f>
        <v/>
      </c>
      <c r="AQ143" s="16" t="str">
        <f aca="false">IF(AH143=0,"",IF(AJ143=0,IF(OR(ISNUMBER(SEARCH("full",$C143)),UPPER(TRIM($C143))="FT",UPPER(TRIM($C143))="FTE"),"FT",IF(AND(OR(ISNUMBER(SEARCH("part",$C143)),UPPER(TRIM($C143))="PT",UPPER(TRIM($C143))="PTE"),OR($P143="",N($P143)&gt;=PT_MinHours)),"PT","None")),IF(OR(ISNUMBER(SEARCH("full",AN143)),UPPER(TRIM(AN143))="FT",UPPER(TRIM(AN143))="FTE"),"FT",IF(AND(OR(ISNUMBER(SEARCH("part",AN143)),UPPER(TRIM(AN143))="PT",UPPER(TRIM(AN143))="PTE"),OR($P143="",N($P143)&gt;=PT_MinHours)),"PT","None"))))</f>
        <v/>
      </c>
      <c r="AR143" s="16" t="str">
        <f aca="false">IF(AH143=0,"",IF(AJ143&lt;2,"",IF(OR(ISNUMBER(SEARCH("full",AO143)),UPPER(TRIM(AO143))="FT",UPPER(TRIM(AO143))="FTE"),"FT",IF(AND(OR(ISNUMBER(SEARCH("part",AO143)),UPPER(TRIM(AO143))="PT",UPPER(TRIM(AO143))="PTE"),OR($P143="",N($P143)&gt;=PT_MinHours)),"PT","None"))))</f>
        <v/>
      </c>
      <c r="AS143" s="16" t="str">
        <f aca="false">IF(AH143=0,"",IF(AJ143&lt;3,"",IF(OR(ISNUMBER(SEARCH("full",AP143)),UPPER(TRIM(AP143))="FT",UPPER(TRIM(AP143))="FTE"),"FT",IF(AND(OR(ISNUMBER(SEARCH("part",AP143)),UPPER(TRIM(AP143))="PT",UPPER(TRIM(AP143))="PTE"),OR($P143="",N($P143)&gt;=PT_MinHours)),"PT","None"))))</f>
        <v/>
      </c>
      <c r="AT143" s="16" t="str">
        <f aca="false">IF(AH143=0,"",IF(AND(AJ143&gt;=3,AM143&lt;=AsOfDate),AS143,IF(AND(AJ143&gt;=2,AL143&lt;=AsOfDate),AR143,AQ143)))</f>
        <v/>
      </c>
      <c r="AU143" s="16" t="str">
        <f aca="false">IF(AH143=0,"",IF(AsOfDate&lt;AI143,-1,12*(YEAR(AsOfDate)-YEAR(AI143))+MONTH(AsOfDate)-MONTH(AI143)-IF(DAY(AsOfDate)&lt;MIN(DAY(AI143),DAY(EOMONTH(AsOfDate,0))),1,0)))</f>
        <v/>
      </c>
      <c r="AV143" s="16" t="str">
        <f aca="false">IF(AH143=0,"",IF(OR(AJ143&lt;2,AL143&gt;AsOfDate),AU143,IF((AL143-1)&lt;AI143,-1,12*(YEAR((AL143-1))-YEAR(AI143))+MONTH((AL143-1))-MONTH(AI143)-IF(DAY((AL143-1))&lt;MIN(DAY(AI143),DAY(EOMONTH((AL143-1),0))),1,0))))</f>
        <v/>
      </c>
      <c r="AW143" s="16" t="str">
        <f aca="false">IF(AH143=0,"",IF(OR(AJ143&lt;3,AM143&gt;AsOfDate),AU143,IF((AM143-1)&lt;AI143,-1,12*(YEAR((AM143-1))-YEAR(AI143))+MONTH((AM143-1))-MONTH(AI143)-IF(DAY((AM143-1))&lt;MIN(DAY(AI143),DAY(EOMONTH((AM143-1),0))),1,0))))</f>
        <v/>
      </c>
      <c r="AX143" s="16" t="str">
        <f aca="false">IF(AH143=0,"",IF(PFYDate&lt;AI143,-1,12*(YEAR(PFYDate)-YEAR(AI143))+MONTH(PFYDate)-MONTH(AI143)-IF(DAY(PFYDate)&lt;MIN(DAY(AI143),DAY(EOMONTH(PFYDate,0))),1,0)))</f>
        <v/>
      </c>
      <c r="AY143" s="16" t="str">
        <f aca="false">IF(AH143=0,"",IF(OR(AJ143&lt;2,AL143&gt;PFYDate),AX143,IF((AL143-1)&lt;AI143,-1,12*(YEAR((AL143-1))-YEAR(AI143))+MONTH((AL143-1))-MONTH(AI143)-IF(DAY((AL143-1))&lt;MIN(DAY(AI143),DAY(EOMONTH((AL143-1),0))),1,0))))</f>
        <v/>
      </c>
      <c r="AZ143" s="16" t="str">
        <f aca="false">IF(AH143=0,"",IF(OR(AJ143&lt;3,AM143&gt;PFYDate),AX143,IF((AM143-1)&lt;AI143,-1,12*(YEAR((AM143-1))-YEAR(AI143))+MONTH((AM143-1))-MONTH(AI143)-IF(DAY((AM143-1))&lt;MIN(DAY(AI143),DAY(EOMONTH((AM143-1),0))),1,0))))</f>
        <v/>
      </c>
      <c r="BA143" s="16" t="str">
        <f aca="false">IF(AH143=0,"",IF(AQ143="FT",IF(AV143&lt;FT_First,0,IF(AV143&lt;FT_Y5,1+INT((AV143-FT_First)/FT_Int1),FT_PreY5+FT_PerYear*INT((AV143-FT_Y5)/12)+FT_AnnivDays+INT(MOD(AV143-FT_Y5,12)/FT_Int2)-IF(EDATE(AI143,FT_Y5)&lt;PolicyDate,FT_AnnivDays-1,0))),IF(AQ143="PT",IF(AV143&lt;PT_First,0,1+INT((AV143-PT_First)/PT_Int)),0))+IF(AND(AJ143&gt;=2,AL143&lt;=AsOfDate),IF(AR143="FT",IF(AW143&lt;FT_First,0,IF(AW143&lt;FT_Y5,1+INT((AW143-FT_First)/FT_Int1),FT_PreY5+FT_PerYear*INT((AW143-FT_Y5)/12)+FT_AnnivDays+INT(MOD(AW143-FT_Y5,12)/FT_Int2)-IF(EDATE(AI143,FT_Y5)&lt;PolicyDate,FT_AnnivDays-1,0))),IF(AR143="PT",IF(AW143&lt;PT_First,0,1+INT((AW143-PT_First)/PT_Int)),0))-IF(AR143="FT",IF(AV143&lt;FT_First,0,IF(AV143&lt;FT_Y5,1+INT((AV143-FT_First)/FT_Int1),FT_PreY5+FT_PerYear*INT((AV143-FT_Y5)/12)+FT_AnnivDays+INT(MOD(AV143-FT_Y5,12)/FT_Int2)-IF(EDATE(AI143,FT_Y5)&lt;PolicyDate,FT_AnnivDays-1,0))),IF(AR143="PT",IF(AV143&lt;PT_First,0,1+INT((AV143-PT_First)/PT_Int)),0)),0)+IF(AND(AJ143&gt;=3,AM143&lt;=AsOfDate),IF(AS143="FT",IF(AU143&lt;FT_First,0,IF(AU143&lt;FT_Y5,1+INT((AU143-FT_First)/FT_Int1),FT_PreY5+FT_PerYear*INT((AU143-FT_Y5)/12)+FT_AnnivDays+INT(MOD(AU143-FT_Y5,12)/FT_Int2)-IF(EDATE(AI143,FT_Y5)&lt;PolicyDate,FT_AnnivDays-1,0))),IF(AS143="PT",IF(AU143&lt;PT_First,0,1+INT((AU143-PT_First)/PT_Int)),0))-IF(AS143="FT",IF(AW143&lt;FT_First,0,IF(AW143&lt;FT_Y5,1+INT((AW143-FT_First)/FT_Int1),FT_PreY5+FT_PerYear*INT((AW143-FT_Y5)/12)+FT_AnnivDays+INT(MOD(AW143-FT_Y5,12)/FT_Int2)-IF(EDATE(AI143,FT_Y5)&lt;PolicyDate,FT_AnnivDays-1,0))),IF(AS143="PT",IF(AW143&lt;PT_First,0,1+INT((AW143-PT_First)/PT_Int)),0)),0))</f>
        <v/>
      </c>
      <c r="BB143" s="16" t="str">
        <f aca="false">IF(AH143=0,"",IF(AQ143="FT",IF(AY143&lt;FT_First,0,IF(AY143&lt;FT_Y5,1+INT((AY143-FT_First)/FT_Int1),FT_PreY5+FT_PerYear*INT((AY143-FT_Y5)/12)+FT_AnnivDays+INT(MOD(AY143-FT_Y5,12)/FT_Int2)-IF(EDATE(AI143,FT_Y5)&lt;PolicyDate,FT_AnnivDays-1,0))),IF(AQ143="PT",IF(AY143&lt;PT_First,0,1+INT((AY143-PT_First)/PT_Int)),0))+IF(AND(AJ143&gt;=2,AL143&lt;=PFYDate),IF(AR143="FT",IF(AZ143&lt;FT_First,0,IF(AZ143&lt;FT_Y5,1+INT((AZ143-FT_First)/FT_Int1),FT_PreY5+FT_PerYear*INT((AZ143-FT_Y5)/12)+FT_AnnivDays+INT(MOD(AZ143-FT_Y5,12)/FT_Int2)-IF(EDATE(AI143,FT_Y5)&lt;PolicyDate,FT_AnnivDays-1,0))),IF(AR143="PT",IF(AZ143&lt;PT_First,0,1+INT((AZ143-PT_First)/PT_Int)),0))-IF(AR143="FT",IF(AY143&lt;FT_First,0,IF(AY143&lt;FT_Y5,1+INT((AY143-FT_First)/FT_Int1),FT_PreY5+FT_PerYear*INT((AY143-FT_Y5)/12)+FT_AnnivDays+INT(MOD(AY143-FT_Y5,12)/FT_Int2)-IF(EDATE(AI143,FT_Y5)&lt;PolicyDate,FT_AnnivDays-1,0))),IF(AR143="PT",IF(AY143&lt;PT_First,0,1+INT((AY143-PT_First)/PT_Int)),0)),0)+IF(AND(AJ143&gt;=3,AM143&lt;=PFYDate),IF(AS143="FT",IF(AX143&lt;FT_First,0,IF(AX143&lt;FT_Y5,1+INT((AX143-FT_First)/FT_Int1),FT_PreY5+FT_PerYear*INT((AX143-FT_Y5)/12)+FT_AnnivDays+INT(MOD(AX143-FT_Y5,12)/FT_Int2)-IF(EDATE(AI143,FT_Y5)&lt;PolicyDate,FT_AnnivDays-1,0))),IF(AS143="PT",IF(AX143&lt;PT_First,0,1+INT((AX143-PT_First)/PT_Int)),0))-IF(AS143="FT",IF(AZ143&lt;FT_First,0,IF(AZ143&lt;FT_Y5,1+INT((AZ143-FT_First)/FT_Int1),FT_PreY5+FT_PerYear*INT((AZ143-FT_Y5)/12)+FT_AnnivDays+INT(MOD(AZ143-FT_Y5,12)/FT_Int2)-IF(EDATE(AI143,FT_Y5)&lt;PolicyDate,FT_AnnivDays-1,0))),IF(AS143="PT",IF(AZ143&lt;PT_First,0,1+INT((AZ143-PT_First)/PT_Int)),0)),0))</f>
        <v/>
      </c>
      <c r="BC143" s="16" t="str">
        <f aca="false">IF(AH143=0,"",IF(AT143="FT",IF(AU143&lt;FT_First,FT_First,IF(AU143&lt;FT_Y5,MIN(FT_Y5,FT_First+FT_Int1*(INT((AU143-FT_First)/FT_Int1)+1)),FT_Y5+12*INT((AU143-FT_Y5)/12)+FT_Int2*(INT(MOD(AU143-FT_Y5,12)/FT_Int2)+1))),IF(AT143="PT",IF(AU143&lt;PT_First,PT_First,PT_First+PT_Int*(INT((AU143-PT_First)/PT_Int)+1)),"")))</f>
        <v/>
      </c>
      <c r="BD143" s="16" t="str">
        <f aca="false">IF(AH143=0,"",IF(NOT(LH_Ready),0,COUNTIFS(INDEX(LH_Data,0,LH_ColFirst),$A143,INDEX(LH_Data,0,LH_ColSur),$B143,INDEX(LH_Data,0,LH_ColCat),BonusCat)))</f>
        <v/>
      </c>
      <c r="BE143" s="16" t="str">
        <f aca="false">IF(AH143=0,"",IF(OR(NOT(LH_Ready),BD143=0),0,SUMPRODUCT(MAX((INDEX(LH_Data,0,LH_ColFirst)=$A143)*(INDEX(LH_Data,0,LH_ColSur)=$B143)*(INDEX(LH_Data,0,LH_ColCat)=BonusCat)*ROW(LH_Data)))))</f>
        <v/>
      </c>
      <c r="BF143" s="16" t="str">
        <f aca="false">IF(AH143=0,"",IF(EOMONTH(AsOfDate,-1)&lt;AI143,-1,12*(YEAR(EOMONTH(AsOfDate,-1))-YEAR(AI143))+MONTH(EOMONTH(AsOfDate,-1))-MONTH(AI143)-IF(DAY(EOMONTH(AsOfDate,-1))&lt;MIN(DAY(AI143),DAY(EOMONTH(EOMONTH(AsOfDate,-1),0))),1,0)))</f>
        <v/>
      </c>
      <c r="BG143" s="16" t="str">
        <f aca="false">IF(AH143=0,"",IF(OR(AJ143&lt;2,AL143&gt;EOMONTH(AsOfDate,-1)),BF143,IF((AL143-1)&lt;AI143,-1,12*(YEAR((AL143-1))-YEAR(AI143))+MONTH((AL143-1))-MONTH(AI143)-IF(DAY((AL143-1))&lt;MIN(DAY(AI143),DAY(EOMONTH((AL143-1),0))),1,0))))</f>
        <v/>
      </c>
      <c r="BH143" s="16" t="str">
        <f aca="false">IF(AH143=0,"",IF(OR(AJ143&lt;3,AM143&gt;EOMONTH(AsOfDate,-1)),BF143,IF((AM143-1)&lt;AI143,-1,12*(YEAR((AM143-1))-YEAR(AI143))+MONTH((AM143-1))-MONTH(AI143)-IF(DAY((AM143-1))&lt;MIN(DAY(AI143),DAY(EOMONTH((AM143-1),0))),1,0))))</f>
        <v/>
      </c>
      <c r="BI143" s="16" t="str">
        <f aca="false">IF(AH143=0,"",IF(AQ143="FT",IF(BG143&lt;FT_First,0,IF(BG143&lt;FT_Y5,1+INT((BG143-FT_First)/FT_Int1),FT_PreY5+FT_PerYear*INT((BG143-FT_Y5)/12)+FT_AnnivDays+INT(MOD(BG143-FT_Y5,12)/FT_Int2)-IF(EDATE(AI143,FT_Y5)&lt;PolicyDate,FT_AnnivDays-1,0))),IF(AQ143="PT",IF(BG143&lt;PT_First,0,1+INT((BG143-PT_First)/PT_Int)),0))+IF(AND(AJ143&gt;=2,AL143&lt;=EOMONTH(AsOfDate,-1)),IF(AR143="FT",IF(BH143&lt;FT_First,0,IF(BH143&lt;FT_Y5,1+INT((BH143-FT_First)/FT_Int1),FT_PreY5+FT_PerYear*INT((BH143-FT_Y5)/12)+FT_AnnivDays+INT(MOD(BH143-FT_Y5,12)/FT_Int2)-IF(EDATE(AI143,FT_Y5)&lt;PolicyDate,FT_AnnivDays-1,0))),IF(AR143="PT",IF(BH143&lt;PT_First,0,1+INT((BH143-PT_First)/PT_Int)),0))-IF(AR143="FT",IF(BG143&lt;FT_First,0,IF(BG143&lt;FT_Y5,1+INT((BG143-FT_First)/FT_Int1),FT_PreY5+FT_PerYear*INT((BG143-FT_Y5)/12)+FT_AnnivDays+INT(MOD(BG143-FT_Y5,12)/FT_Int2)-IF(EDATE(AI143,FT_Y5)&lt;PolicyDate,FT_AnnivDays-1,0))),IF(AR143="PT",IF(BG143&lt;PT_First,0,1+INT((BG143-PT_First)/PT_Int)),0)),0)+IF(AND(AJ143&gt;=3,AM143&lt;=EOMONTH(AsOfDate,-1)),IF(AS143="FT",IF(BF143&lt;FT_First,0,IF(BF143&lt;FT_Y5,1+INT((BF143-FT_First)/FT_Int1),FT_PreY5+FT_PerYear*INT((BF143-FT_Y5)/12)+FT_AnnivDays+INT(MOD(BF143-FT_Y5,12)/FT_Int2)-IF(EDATE(AI143,FT_Y5)&lt;PolicyDate,FT_AnnivDays-1,0))),IF(AS143="PT",IF(BF143&lt;PT_First,0,1+INT((BF143-PT_First)/PT_Int)),0))-IF(AS143="FT",IF(BH143&lt;FT_First,0,IF(BH143&lt;FT_Y5,1+INT((BH143-FT_First)/FT_Int1),FT_PreY5+FT_PerYear*INT((BH143-FT_Y5)/12)+FT_AnnivDays+INT(MOD(BH143-FT_Y5,12)/FT_Int2)-IF(EDATE(AI143,FT_Y5)&lt;PolicyDate,FT_AnnivDays-1,0))),IF(AS143="PT",IF(BH143&lt;PT_First,0,1+INT((BH143-PT_First)/PT_Int)),0)),0))</f>
        <v/>
      </c>
      <c r="BJ143" s="16" t="str">
        <f aca="false">IF(AH143=0,"",IF(AT143="FT",IF(AU143&lt;FT_First,"",IF(AU143&lt;FT_Y5,FT_First+FT_Int1*INT((AU143-FT_First)/FT_Int1),FT_Y5+FT_Int2*INT((AU143-FT_Y5)/FT_Int2))),IF(AT143="PT",IF(AU143&lt;PT_First,"",PT_First+PT_Int*INT((AU143-PT_First)/PT_Int)),"")))</f>
        <v/>
      </c>
      <c r="BK143" s="16" t="str">
        <f aca="false">IF(AH143=0,"",IF((SchemeStart-1)&lt;AI143,-1,12*(YEAR((SchemeStart-1))-YEAR(AI143))+MONTH((SchemeStart-1))-MONTH(AI143)-IF(DAY((SchemeStart-1))&lt;MIN(DAY(AI143),DAY(EOMONTH((SchemeStart-1),0))),1,0)))</f>
        <v/>
      </c>
      <c r="BL143" s="16" t="str">
        <f aca="false">IF(AH143=0,"",IF(OR(AJ143&lt;2,AL143&gt;(SchemeStart-1)),BK143,IF((AL143-1)&lt;AI143,-1,12*(YEAR((AL143-1))-YEAR(AI143))+MONTH((AL143-1))-MONTH(AI143)-IF(DAY((AL143-1))&lt;MIN(DAY(AI143),DAY(EOMONTH((AL143-1),0))),1,0))))</f>
        <v/>
      </c>
      <c r="BM143" s="16" t="str">
        <f aca="false">IF(AH143=0,"",IF(OR(AJ143&lt;3,AM143&gt;(SchemeStart-1)),BK143,IF((AM143-1)&lt;AI143,-1,12*(YEAR((AM143-1))-YEAR(AI143))+MONTH((AM143-1))-MONTH(AI143)-IF(DAY((AM143-1))&lt;MIN(DAY(AI143),DAY(EOMONTH((AM143-1),0))),1,0))))</f>
        <v/>
      </c>
      <c r="BN143" s="16" t="str">
        <f aca="false">IF(AH143=0,"",IF(AQ143="FT",IF(BL143&lt;FT_First,0,IF(BL143&lt;FT_Y5,1+INT((BL143-FT_First)/FT_Int1),FT_PreY5+FT_PerYear*INT((BL143-FT_Y5)/12)+FT_AnnivDays+INT(MOD(BL143-FT_Y5,12)/FT_Int2)-IF(EDATE(AI143,FT_Y5)&lt;PolicyDate,FT_AnnivDays-1,0))),IF(AQ143="PT",IF(BL143&lt;PT_First,0,1+INT((BL143-PT_First)/PT_Int)),0))+IF(AND(AJ143&gt;=2,AL143&lt;=(SchemeStart-1)),IF(AR143="FT",IF(BM143&lt;FT_First,0,IF(BM143&lt;FT_Y5,1+INT((BM143-FT_First)/FT_Int1),FT_PreY5+FT_PerYear*INT((BM143-FT_Y5)/12)+FT_AnnivDays+INT(MOD(BM143-FT_Y5,12)/FT_Int2)-IF(EDATE(AI143,FT_Y5)&lt;PolicyDate,FT_AnnivDays-1,0))),IF(AR143="PT",IF(BM143&lt;PT_First,0,1+INT((BM143-PT_First)/PT_Int)),0))-IF(AR143="FT",IF(BL143&lt;FT_First,0,IF(BL143&lt;FT_Y5,1+INT((BL143-FT_First)/FT_Int1),FT_PreY5+FT_PerYear*INT((BL143-FT_Y5)/12)+FT_AnnivDays+INT(MOD(BL143-FT_Y5,12)/FT_Int2)-IF(EDATE(AI143,FT_Y5)&lt;PolicyDate,FT_AnnivDays-1,0))),IF(AR143="PT",IF(BL143&lt;PT_First,0,1+INT((BL143-PT_First)/PT_Int)),0)),0)+IF(AND(AJ143&gt;=3,AM143&lt;=(SchemeStart-1)),IF(AS143="FT",IF(BK143&lt;FT_First,0,IF(BK143&lt;FT_Y5,1+INT((BK143-FT_First)/FT_Int1),FT_PreY5+FT_PerYear*INT((BK143-FT_Y5)/12)+FT_AnnivDays+INT(MOD(BK143-FT_Y5,12)/FT_Int2)-IF(EDATE(AI143,FT_Y5)&lt;PolicyDate,FT_AnnivDays-1,0))),IF(AS143="PT",IF(BK143&lt;PT_First,0,1+INT((BK143-PT_First)/PT_Int)),0))-IF(AS143="FT",IF(BM143&lt;FT_First,0,IF(BM143&lt;FT_Y5,1+INT((BM143-FT_First)/FT_Int1),FT_PreY5+FT_PerYear*INT((BM143-FT_Y5)/12)+FT_AnnivDays+INT(MOD(BM143-FT_Y5,12)/FT_Int2)-IF(EDATE(AI143,FT_Y5)&lt;PolicyDate,FT_AnnivDays-1,0))),IF(AS143="PT",IF(BM143&lt;PT_First,0,1+INT((BM143-PT_First)/PT_Int)),0)),0))</f>
        <v/>
      </c>
      <c r="BO143" s="0" t="str">
        <f aca="false">IF(LEN($A143&amp;$B143)=0,"",$A143&amp;" "&amp;$B143)</f>
        <v/>
      </c>
    </row>
    <row r="144" customFormat="false" ht="15" hidden="false" customHeight="false" outlineLevel="0" collapsed="false">
      <c r="A144" s="12"/>
      <c r="B144" s="12"/>
      <c r="C144" s="12"/>
      <c r="D144" s="13"/>
      <c r="E144" s="14" t="str">
        <f aca="false">IF(OR(AH144=0,$D144=""),"",DATE(YEAR(AsOfDate)+IF(DATE(YEAR(AsOfDate),MONTH($D144),DAY($D144))&lt;=AsOfDate,1,0),MONTH($D144),DAY($D144)))</f>
        <v/>
      </c>
      <c r="F144" s="13"/>
      <c r="G144" s="13"/>
      <c r="H144" s="13"/>
      <c r="I144" s="13"/>
      <c r="J144" s="13"/>
      <c r="K144" s="14" t="str">
        <f aca="false">IF(AH144=0,"",DATE(YEAR(AsOfDate)+IF(DATE(YEAR(AsOfDate),MONTH(AI144),DAY(AI144))&lt;=AsOfDate,1,0),MONTH(AI144),DAY(AI144)))</f>
        <v/>
      </c>
      <c r="L144" s="15" t="str">
        <f aca="false">IF(AH144=0,"",ROUND((AsOfDate-AI144)/365.25,1))</f>
        <v/>
      </c>
      <c r="M144" s="16" t="str">
        <f aca="false">IF(AH144=0,"",IF(AsOfDate&lt;AI144,"-",DATEDIF(AI144,AsOfDate,"y")&amp;"y "&amp;DATEDIF(AI144,AsOfDate,"ym")&amp;"m "&amp;DATEDIF(AI144,AsOfDate,"md")&amp;"d"))</f>
        <v/>
      </c>
      <c r="N144" s="17" t="str">
        <f aca="false">IF(AH144=0,"",O144*HoursPerDay)</f>
        <v/>
      </c>
      <c r="O144" s="17" t="str">
        <f aca="false">IF(AH144=0,"",MAX(0,BA144-BN144))</f>
        <v/>
      </c>
      <c r="P144" s="18"/>
      <c r="Q144" s="16" t="str">
        <f aca="false">IF(AH144=0,"",IF(AJ144&lt;2,"",AN144&amp;" to "&amp;AO144&amp;" on "&amp;TEXT(AL144,"dd/mm/yyyy")&amp;IF(AL144&gt;AsOfDate," (future)",IF(AQ144=AR144,"",IF(AR144="None"," - STOPPED accruing",IF(AQ144="None"," - commencement for Bonus Leave"," - pathway changed"))))&amp;IF(AJ144&lt;3,"","; "&amp;AO144&amp;" to "&amp;AP144&amp;" on "&amp;TEXT(AM144,"dd/mm/yyyy")&amp;IF(AM144&gt;AsOfDate," (future)",IF(AR144=AS144,"",IF(AS144="None"," - STOPPED accruing",IF(AR144="None"," - commencement for Bonus Leave"," - pathway changed")))))))</f>
        <v/>
      </c>
      <c r="R144" s="16" t="str">
        <f aca="false">IF(AH144=0,"",IF(AT144="None",IF(O144&gt;0,"No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IF(AH144=0,"",IF(AT144="None","",EDATE(AI144,BC144)))</f>
        <v/>
      </c>
      <c r="T144" s="17" t="str">
        <f aca="false">IF(AH144=0,"",IF(NOT(LH_Ready),"",IF(AI144&gt;PFYDate,0,IF(LH_ColPeriod=0,W144-U144+V144,SUMIFS(INDEX(LH_Data,0,LH_ColAcc),INDEX(LH_Data,0,LH_ColFirst),$A144,INDEX(LH_Data,0,LH_ColSur),$B144,INDEX(LH_Data,0,LH_ColCat),BonusCat,INDEX(LH_Data,0,LH_ColPeriod),LH_OpenLabel)*UnitFactor))))</f>
        <v/>
      </c>
      <c r="U144" s="17" t="str">
        <f aca="false">IF(AH144=0,"",IF(NOT(LH_Ready),"",SUMIFS(INDEX(LH_Data,0,LH_ColAcc),INDEX(LH_Data,0,LH_ColFirst),$A144,INDEX(LH_Data,0,LH_ColSur),$B144,INDEX(LH_Data,0,LH_ColCat),BonusCat,INDEX(LH_Data,0,LH_ColStart),"&gt;="&amp;AI144)*UnitFactor))</f>
        <v/>
      </c>
      <c r="V144" s="17" t="str">
        <f aca="false">IF(AH144=0,"",IF(NOT(LH_Ready),"",SUMIFS(INDEX(LH_Data,0,LH_ColTaken),INDEX(LH_Data,0,LH_ColFirst),$A144,INDEX(LH_Data,0,LH_ColSur),$B144,INDEX(LH_Data,0,LH_ColCat),BonusCat,INDEX(LH_Data,0,LH_ColStart),"&gt;="&amp;AI144)*UnitFactor))</f>
        <v/>
      </c>
      <c r="W144" s="17" t="str">
        <f aca="false">IF(AH144=0,"",IF(NOT(LH_Ready),"",IF(BE144=0,0,INDEX(INDEX(LH_Data,0,LH_ColClose),BE144-1)*UnitFactor)))</f>
        <v/>
      </c>
      <c r="X144" s="17" t="str">
        <f aca="false">IF(AH144=0,"",(MAX(0,BA144-BN144)-MAX(0,BB144-BN144))*HoursPerDay)</f>
        <v/>
      </c>
      <c r="Y144" s="17" t="str">
        <f aca="false">IF(AH144=0,"",IF(NOT(LH_Ready),"",IF(BD144=0,N144,IF(PFYDate&lt;$F144,N144-N(T144)-N(U144),X144-N(U144)))))</f>
        <v/>
      </c>
      <c r="Z144" s="16" t="str">
        <f aca="false">IF(OR(AH144=0,Y144=""),"",IF(Y144&gt;0,"Yes","No"))</f>
        <v/>
      </c>
      <c r="AA144" s="16" t="str">
        <f aca="false">IF(AH144=0,IF(LEN($A144&amp;$B144)=0,"","FIX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month")&amp;IF(BD144=0,";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EH)",""),IF(AT144="None",R144,"Not yet - first day on "&amp;TEXT(S144,"dd/mm/yyyy")))))))))</f>
        <v/>
      </c>
      <c r="AB144" s="17" t="str">
        <f aca="false">IF(OR(AH144=0,T144=""),"",MAX(0,BB144-BN144)*HoursPerDay-T144)</f>
        <v/>
      </c>
      <c r="AC144" s="16" t="str">
        <f aca="false">IF(AH144=0,"",BD144)</f>
        <v/>
      </c>
      <c r="AD144" s="16" t="str">
        <f aca="false">IF(AH144=0,"",TRIM(IF(OR(ISTEXT($F144),ISTEXT($H144),ISTEXT($I144),ISTEXT($G144),ISTEXT($J144),ISTEXT($D144)),"A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J144&gt;=1,IF(AJ144&gt;=3,AP144,IF(AJ144=2,AO144,AN144))&lt;&gt;IF($C144="","",IF(OR(ISNUMBER(SEARCH("full",$C144)),UPPER(TRIM($C144))="FT",UPPER(TRIM($C144))="FTE"),"Full-Time",IF(OR(ISNUMBER(SEARCH("part",$C144)),UPPER(TRIM($C144))="PT",UPPER(TRIM($C144))="PTE"),"Part-Time",IF(OR(ISNUMBER(SEARCH("cas",$C144)),UPPER(TRIM($C144))="CAS"),"Casual","Unknown"))))),"EmploymentType does not match latest start date ("&amp;IF(AJ144&gt;=3,AP144,IF(AJ144=2,AO144,AN144))&amp;"). ","")&amp;IF(AND(AJ144&gt;=1,AK144&lt;&gt;$F144),"Earliest type date should equal StartDate. ","")&amp;IF(AND(AJ144&gt;=2,AK144=AL144),"Two types start on the same date. ","")&amp;IF(AND(OR(ISNUMBER(SEARCH("part",$C144)),UPPER(TRIM($C144))="PT",UPPER(TRIM($C144))="PTE"),$P144=""),"Part-time: enter PT Hrs/Week (blank = 24+). ","")))</f>
        <v/>
      </c>
      <c r="AE144" s="17" t="str">
        <f aca="false">IF(AH144=0,"",O144-MAX(0,BI144-BN144))</f>
        <v/>
      </c>
      <c r="AF144" s="14" t="str">
        <f aca="false">IF(OR(AH144=0,AE144="",N(AE144)=0,BJ144=""),"",EDATE(AI144,BJ144))</f>
        <v/>
      </c>
      <c r="AG144" s="12"/>
      <c r="AH144" s="16" t="n">
        <f aca="false">IF(OR(LEN($A144&amp;$B144)=0,$F144=""),0,1)</f>
        <v>0</v>
      </c>
      <c r="AI144" s="14" t="str">
        <f aca="false">IF(AH144=0,"",IF($J144&lt;&gt;"",$J144,IF(OR(CasualCounts="Yes",COUNT($G144:$I144)=0,COUNT($H144:$I144)=0),$F144,MIN($H144:$I144))))</f>
        <v/>
      </c>
      <c r="AJ144" s="16" t="str">
        <f aca="false">IF(AH144=0,"",COUNT($G144:$I144))</f>
        <v/>
      </c>
      <c r="AK144" s="14" t="str">
        <f aca="false">IF(AH144=0,"",IFERROR(SMALL($G144:$I144,1),""))</f>
        <v/>
      </c>
      <c r="AL144" s="14" t="str">
        <f aca="false">IF(AH144=0,"",IFERROR(SMALL($G144:$I144,2),""))</f>
        <v/>
      </c>
      <c r="AM144" s="14" t="str">
        <f aca="false">IF(AH144=0,"",IFERROR(SMALL($G144:$I144,3),""))</f>
        <v/>
      </c>
      <c r="AN144" s="16" t="str">
        <f aca="false">IF(AH144=0,"",IF(AK144="","",IF(AK144=$H144,"Part-Time",IF(AK144=$I144,"Full-Time","Casual"))))</f>
        <v/>
      </c>
      <c r="AO144" s="16" t="str">
        <f aca="false">IF(AH144=0,"",IF(AL144="","",IF(AL144=$H144,"Part-Time",IF(AL144=$I144,"Full-Time","Casual"))))</f>
        <v/>
      </c>
      <c r="AP144" s="16" t="str">
        <f aca="false">IF(AH144=0,"",IF(AM144="","",IF(AM144=$H144,"Part-Time",IF(AM144=$I144,"Full-Time","Casual"))))</f>
        <v/>
      </c>
      <c r="AQ144" s="16" t="str">
        <f aca="false">IF(AH144=0,"",IF(AJ144=0,IF(OR(ISNUMBER(SEARCH("full",$C144)),UPPER(TRIM($C144))="FT",UPPER(TRIM($C144))="FTE"),"FT",IF(AND(OR(ISNUMBER(SEARCH("part",$C144)),UPPER(TRIM($C144))="PT",UPPER(TRIM($C144))="PTE"),OR($P144="",N($P144)&gt;=PT_MinHours)),"PT","None")),IF(OR(ISNUMBER(SEARCH("full",AN144)),UPPER(TRIM(AN144))="FT",UPPER(TRIM(AN144))="FTE"),"FT",IF(AND(OR(ISNUMBER(SEARCH("part",AN144)),UPPER(TRIM(AN144))="PT",UPPER(TRIM(AN144))="PTE"),OR($P144="",N($P144)&gt;=PT_MinHours)),"PT","None"))))</f>
        <v/>
      </c>
      <c r="AR144" s="16" t="str">
        <f aca="false">IF(AH144=0,"",IF(AJ144&lt;2,"",IF(OR(ISNUMBER(SEARCH("full",AO144)),UPPER(TRIM(AO144))="FT",UPPER(TRIM(AO144))="FTE"),"FT",IF(AND(OR(ISNUMBER(SEARCH("part",AO144)),UPPER(TRIM(AO144))="PT",UPPER(TRIM(AO144))="PTE"),OR($P144="",N($P144)&gt;=PT_MinHours)),"PT","None"))))</f>
        <v/>
      </c>
      <c r="AS144" s="16" t="str">
        <f aca="false">IF(AH144=0,"",IF(AJ144&lt;3,"",IF(OR(ISNUMBER(SEARCH("full",AP144)),UPPER(TRIM(AP144))="FT",UPPER(TRIM(AP144))="FTE"),"FT",IF(AND(OR(ISNUMBER(SEARCH("part",AP144)),UPPER(TRIM(AP144))="PT",UPPER(TRIM(AP144))="PTE"),OR($P144="",N($P144)&gt;=PT_MinHours)),"PT","None"))))</f>
        <v/>
      </c>
      <c r="AT144" s="16" t="str">
        <f aca="false">IF(AH144=0,"",IF(AND(AJ144&gt;=3,AM144&lt;=AsOfDate),AS144,IF(AND(AJ144&gt;=2,AL144&lt;=AsOfDate),AR144,AQ144)))</f>
        <v/>
      </c>
      <c r="AU144" s="16" t="str">
        <f aca="false">IF(AH144=0,"",IF(AsOfDate&lt;AI144,-1,12*(YEAR(AsOfDate)-YEAR(AI144))+MONTH(AsOfDate)-MONTH(AI144)-IF(DAY(AsOfDate)&lt;MIN(DAY(AI144),DAY(EOMONTH(AsOfDate,0))),1,0)))</f>
        <v/>
      </c>
      <c r="AV144" s="16" t="str">
        <f aca="false">IF(AH144=0,"",IF(OR(AJ144&lt;2,AL144&gt;AsOfDate),AU144,IF((AL144-1)&lt;AI144,-1,12*(YEAR((AL144-1))-YEAR(AI144))+MONTH((AL144-1))-MONTH(AI144)-IF(DAY((AL144-1))&lt;MIN(DAY(AI144),DAY(EOMONTH((AL144-1),0))),1,0))))</f>
        <v/>
      </c>
      <c r="AW144" s="16" t="str">
        <f aca="false">IF(AH144=0,"",IF(OR(AJ144&lt;3,AM144&gt;AsOfDate),AU144,IF((AM144-1)&lt;AI144,-1,12*(YEAR((AM144-1))-YEAR(AI144))+MONTH((AM144-1))-MONTH(AI144)-IF(DAY((AM144-1))&lt;MIN(DAY(AI144),DAY(EOMONTH((AM144-1),0))),1,0))))</f>
        <v/>
      </c>
      <c r="AX144" s="16" t="str">
        <f aca="false">IF(AH144=0,"",IF(PFYDate&lt;AI144,-1,12*(YEAR(PFYDate)-YEAR(AI144))+MONTH(PFYDate)-MONTH(AI144)-IF(DAY(PFYDate)&lt;MIN(DAY(AI144),DAY(EOMONTH(PFYDate,0))),1,0)))</f>
        <v/>
      </c>
      <c r="AY144" s="16" t="str">
        <f aca="false">IF(AH144=0,"",IF(OR(AJ144&lt;2,AL144&gt;PFYDate),AX144,IF((AL144-1)&lt;AI144,-1,12*(YEAR((AL144-1))-YEAR(AI144))+MONTH((AL144-1))-MONTH(AI144)-IF(DAY((AL144-1))&lt;MIN(DAY(AI144),DAY(EOMONTH((AL144-1),0))),1,0))))</f>
        <v/>
      </c>
      <c r="AZ144" s="16" t="str">
        <f aca="false">IF(AH144=0,"",IF(OR(AJ144&lt;3,AM144&gt;PFYDate),AX144,IF((AM144-1)&lt;AI144,-1,12*(YEAR((AM144-1))-YEAR(AI144))+MONTH((AM144-1))-MONTH(AI144)-IF(DAY((AM144-1))&lt;MIN(DAY(AI144),DAY(EOMONTH((AM144-1),0))),1,0))))</f>
        <v/>
      </c>
      <c r="BA144" s="16" t="str">
        <f aca="false">IF(AH144=0,"",IF(AQ144="FT",IF(AV144&lt;FT_First,0,IF(AV144&lt;FT_Y5,1+INT((AV144-FT_First)/FT_Int1),FT_PreY5+FT_PerYear*INT((AV144-FT_Y5)/12)+FT_AnnivDays+INT(MOD(AV144-FT_Y5,12)/FT_Int2)-IF(EDATE(AI144,FT_Y5)&lt;PolicyDate,FT_AnnivDays-1,0))),IF(AQ144="PT",IF(AV144&lt;PT_First,0,1+INT((AV144-PT_First)/PT_Int)),0))+IF(AND(AJ144&gt;=2,AL144&lt;=AsOfDate),IF(AR144="FT",IF(AW144&lt;FT_First,0,IF(AW144&lt;FT_Y5,1+INT((AW144-FT_First)/FT_Int1),FT_PreY5+FT_PerYear*INT((AW144-FT_Y5)/12)+FT_AnnivDays+INT(MOD(AW144-FT_Y5,12)/FT_Int2)-IF(EDATE(AI144,FT_Y5)&lt;PolicyDate,FT_AnnivDays-1,0))),IF(AR144="PT",IF(AW144&lt;PT_First,0,1+INT((AW144-PT_First)/PT_Int)),0))-IF(AR144="FT",IF(AV144&lt;FT_First,0,IF(AV144&lt;FT_Y5,1+INT((AV144-FT_First)/FT_Int1),FT_PreY5+FT_PerYear*INT((AV144-FT_Y5)/12)+FT_AnnivDays+INT(MOD(AV144-FT_Y5,12)/FT_Int2)-IF(EDATE(AI144,FT_Y5)&lt;PolicyDate,FT_AnnivDays-1,0))),IF(AR144="PT",IF(AV144&lt;PT_First,0,1+INT((AV144-PT_First)/PT_Int)),0)),0)+IF(AND(AJ144&gt;=3,AM144&lt;=AsOfDate),IF(AS144="FT",IF(AU144&lt;FT_First,0,IF(AU144&lt;FT_Y5,1+INT((AU144-FT_First)/FT_Int1),FT_PreY5+FT_PerYear*INT((AU144-FT_Y5)/12)+FT_AnnivDays+INT(MOD(AU144-FT_Y5,12)/FT_Int2)-IF(EDATE(AI144,FT_Y5)&lt;PolicyDate,FT_AnnivDays-1,0))),IF(AS144="PT",IF(AU144&lt;PT_First,0,1+INT((AU144-PT_First)/PT_Int)),0))-IF(AS144="FT",IF(AW144&lt;FT_First,0,IF(AW144&lt;FT_Y5,1+INT((AW144-FT_First)/FT_Int1),FT_PreY5+FT_PerYear*INT((AW144-FT_Y5)/12)+FT_AnnivDays+INT(MOD(AW144-FT_Y5,12)/FT_Int2)-IF(EDATE(AI144,FT_Y5)&lt;PolicyDate,FT_AnnivDays-1,0))),IF(AS144="PT",IF(AW144&lt;PT_First,0,1+INT((AW144-PT_First)/PT_Int)),0)),0))</f>
        <v/>
      </c>
      <c r="BB144" s="16" t="str">
        <f aca="false">IF(AH144=0,"",IF(AQ144="FT",IF(AY144&lt;FT_First,0,IF(AY144&lt;FT_Y5,1+INT((AY144-FT_First)/FT_Int1),FT_PreY5+FT_PerYear*INT((AY144-FT_Y5)/12)+FT_AnnivDays+INT(MOD(AY144-FT_Y5,12)/FT_Int2)-IF(EDATE(AI144,FT_Y5)&lt;PolicyDate,FT_AnnivDays-1,0))),IF(AQ144="PT",IF(AY144&lt;PT_First,0,1+INT((AY144-PT_First)/PT_Int)),0))+IF(AND(AJ144&gt;=2,AL144&lt;=PFYDate),IF(AR144="FT",IF(AZ144&lt;FT_First,0,IF(AZ144&lt;FT_Y5,1+INT((AZ144-FT_First)/FT_Int1),FT_PreY5+FT_PerYear*INT((AZ144-FT_Y5)/12)+FT_AnnivDays+INT(MOD(AZ144-FT_Y5,12)/FT_Int2)-IF(EDATE(AI144,FT_Y5)&lt;PolicyDate,FT_AnnivDays-1,0))),IF(AR144="PT",IF(AZ144&lt;PT_First,0,1+INT((AZ144-PT_First)/PT_Int)),0))-IF(AR144="FT",IF(AY144&lt;FT_First,0,IF(AY144&lt;FT_Y5,1+INT((AY144-FT_First)/FT_Int1),FT_PreY5+FT_PerYear*INT((AY144-FT_Y5)/12)+FT_AnnivDays+INT(MOD(AY144-FT_Y5,12)/FT_Int2)-IF(EDATE(AI144,FT_Y5)&lt;PolicyDate,FT_AnnivDays-1,0))),IF(AR144="PT",IF(AY144&lt;PT_First,0,1+INT((AY144-PT_First)/PT_Int)),0)),0)+IF(AND(AJ144&gt;=3,AM144&lt;=PFYDate),IF(AS144="FT",IF(AX144&lt;FT_First,0,IF(AX144&lt;FT_Y5,1+INT((AX144-FT_First)/FT_Int1),FT_PreY5+FT_PerYear*INT((AX144-FT_Y5)/12)+FT_AnnivDays+INT(MOD(AX144-FT_Y5,12)/FT_Int2)-IF(EDATE(AI144,FT_Y5)&lt;PolicyDate,FT_AnnivDays-1,0))),IF(AS144="PT",IF(AX144&lt;PT_First,0,1+INT((AX144-PT_First)/PT_Int)),0))-IF(AS144="FT",IF(AZ144&lt;FT_First,0,IF(AZ144&lt;FT_Y5,1+INT((AZ144-FT_First)/FT_Int1),FT_PreY5+FT_PerYear*INT((AZ144-FT_Y5)/12)+FT_AnnivDays+INT(MOD(AZ144-FT_Y5,12)/FT_Int2)-IF(EDATE(AI144,FT_Y5)&lt;PolicyDate,FT_AnnivDays-1,0))),IF(AS144="PT",IF(AZ144&lt;PT_First,0,1+INT((AZ144-PT_First)/PT_Int)),0)),0))</f>
        <v/>
      </c>
      <c r="BC144" s="16" t="str">
        <f aca="false">IF(AH144=0,"",IF(AT144="FT",IF(AU144&lt;FT_First,FT_First,IF(AU144&lt;FT_Y5,MIN(FT_Y5,FT_First+FT_Int1*(INT((AU144-FT_First)/FT_Int1)+1)),FT_Y5+12*INT((AU144-FT_Y5)/12)+FT_Int2*(INT(MOD(AU144-FT_Y5,12)/FT_Int2)+1))),IF(AT144="PT",IF(AU144&lt;PT_First,PT_First,PT_First+PT_Int*(INT((AU144-PT_First)/PT_Int)+1)),"")))</f>
        <v/>
      </c>
      <c r="BD144" s="16" t="str">
        <f aca="false">IF(AH144=0,"",IF(NOT(LH_Ready),0,COUNTIFS(INDEX(LH_Data,0,LH_ColFirst),$A144,INDEX(LH_Data,0,LH_ColSur),$B144,INDEX(LH_Data,0,LH_ColCat),BonusCat)))</f>
        <v/>
      </c>
      <c r="BE144" s="16" t="str">
        <f aca="false">IF(AH144=0,"",IF(OR(NOT(LH_Ready),BD144=0),0,SUMPRODUCT(MAX((INDEX(LH_Data,0,LH_ColFirst)=$A144)*(INDEX(LH_Data,0,LH_ColSur)=$B144)*(INDEX(LH_Data,0,LH_ColCat)=BonusCat)*ROW(LH_Data)))))</f>
        <v/>
      </c>
      <c r="BF144" s="16" t="str">
        <f aca="false">IF(AH144=0,"",IF(EOMONTH(AsOfDate,-1)&lt;AI144,-1,12*(YEAR(EOMONTH(AsOfDate,-1))-YEAR(AI144))+MONTH(EOMONTH(AsOfDate,-1))-MONTH(AI144)-IF(DAY(EOMONTH(AsOfDate,-1))&lt;MIN(DAY(AI144),DAY(EOMONTH(EOMONTH(AsOfDate,-1),0))),1,0)))</f>
        <v/>
      </c>
      <c r="BG144" s="16" t="str">
        <f aca="false">IF(AH144=0,"",IF(OR(AJ144&lt;2,AL144&gt;EOMONTH(AsOfDate,-1)),BF144,IF((AL144-1)&lt;AI144,-1,12*(YEAR((AL144-1))-YEAR(AI144))+MONTH((AL144-1))-MONTH(AI144)-IF(DAY((AL144-1))&lt;MIN(DAY(AI144),DAY(EOMONTH((AL144-1),0))),1,0))))</f>
        <v/>
      </c>
      <c r="BH144" s="16" t="str">
        <f aca="false">IF(AH144=0,"",IF(OR(AJ144&lt;3,AM144&gt;EOMONTH(AsOfDate,-1)),BF144,IF((AM144-1)&lt;AI144,-1,12*(YEAR((AM144-1))-YEAR(AI144))+MONTH((AM144-1))-MONTH(AI144)-IF(DAY((AM144-1))&lt;MIN(DAY(AI144),DAY(EOMONTH((AM144-1),0))),1,0))))</f>
        <v/>
      </c>
      <c r="BI144" s="16" t="str">
        <f aca="false">IF(AH144=0,"",IF(AQ144="FT",IF(BG144&lt;FT_First,0,IF(BG144&lt;FT_Y5,1+INT((BG144-FT_First)/FT_Int1),FT_PreY5+FT_PerYear*INT((BG144-FT_Y5)/12)+FT_AnnivDays+INT(MOD(BG144-FT_Y5,12)/FT_Int2)-IF(EDATE(AI144,FT_Y5)&lt;PolicyDate,FT_AnnivDays-1,0))),IF(AQ144="PT",IF(BG144&lt;PT_First,0,1+INT((BG144-PT_First)/PT_Int)),0))+IF(AND(AJ144&gt;=2,AL144&lt;=EOMONTH(AsOfDate,-1)),IF(AR144="FT",IF(BH144&lt;FT_First,0,IF(BH144&lt;FT_Y5,1+INT((BH144-FT_First)/FT_Int1),FT_PreY5+FT_PerYear*INT((BH144-FT_Y5)/12)+FT_AnnivDays+INT(MOD(BH144-FT_Y5,12)/FT_Int2)-IF(EDATE(AI144,FT_Y5)&lt;PolicyDate,FT_AnnivDays-1,0))),IF(AR144="PT",IF(BH144&lt;PT_First,0,1+INT((BH144-PT_First)/PT_Int)),0))-IF(AR144="FT",IF(BG144&lt;FT_First,0,IF(BG144&lt;FT_Y5,1+INT((BG144-FT_First)/FT_Int1),FT_PreY5+FT_PerYear*INT((BG144-FT_Y5)/12)+FT_AnnivDays+INT(MOD(BG144-FT_Y5,12)/FT_Int2)-IF(EDATE(AI144,FT_Y5)&lt;PolicyDate,FT_AnnivDays-1,0))),IF(AR144="PT",IF(BG144&lt;PT_First,0,1+INT((BG144-PT_First)/PT_Int)),0)),0)+IF(AND(AJ144&gt;=3,AM144&lt;=EOMONTH(AsOfDate,-1)),IF(AS144="FT",IF(BF144&lt;FT_First,0,IF(BF144&lt;FT_Y5,1+INT((BF144-FT_First)/FT_Int1),FT_PreY5+FT_PerYear*INT((BF144-FT_Y5)/12)+FT_AnnivDays+INT(MOD(BF144-FT_Y5,12)/FT_Int2)-IF(EDATE(AI144,FT_Y5)&lt;PolicyDate,FT_AnnivDays-1,0))),IF(AS144="PT",IF(BF144&lt;PT_First,0,1+INT((BF144-PT_First)/PT_Int)),0))-IF(AS144="FT",IF(BH144&lt;FT_First,0,IF(BH144&lt;FT_Y5,1+INT((BH144-FT_First)/FT_Int1),FT_PreY5+FT_PerYear*INT((BH144-FT_Y5)/12)+FT_AnnivDays+INT(MOD(BH144-FT_Y5,12)/FT_Int2)-IF(EDATE(AI144,FT_Y5)&lt;PolicyDate,FT_AnnivDays-1,0))),IF(AS144="PT",IF(BH144&lt;PT_First,0,1+INT((BH144-PT_First)/PT_Int)),0)),0))</f>
        <v/>
      </c>
      <c r="BJ144" s="16" t="str">
        <f aca="false">IF(AH144=0,"",IF(AT144="FT",IF(AU144&lt;FT_First,"",IF(AU144&lt;FT_Y5,FT_First+FT_Int1*INT((AU144-FT_First)/FT_Int1),FT_Y5+FT_Int2*INT((AU144-FT_Y5)/FT_Int2))),IF(AT144="PT",IF(AU144&lt;PT_First,"",PT_First+PT_Int*INT((AU144-PT_First)/PT_Int)),"")))</f>
        <v/>
      </c>
      <c r="BK144" s="16" t="str">
        <f aca="false">IF(AH144=0,"",IF((SchemeStart-1)&lt;AI144,-1,12*(YEAR((SchemeStart-1))-YEAR(AI144))+MONTH((SchemeStart-1))-MONTH(AI144)-IF(DAY((SchemeStart-1))&lt;MIN(DAY(AI144),DAY(EOMONTH((SchemeStart-1),0))),1,0)))</f>
        <v/>
      </c>
      <c r="BL144" s="16" t="str">
        <f aca="false">IF(AH144=0,"",IF(OR(AJ144&lt;2,AL144&gt;(SchemeStart-1)),BK144,IF((AL144-1)&lt;AI144,-1,12*(YEAR((AL144-1))-YEAR(AI144))+MONTH((AL144-1))-MONTH(AI144)-IF(DAY((AL144-1))&lt;MIN(DAY(AI144),DAY(EOMONTH((AL144-1),0))),1,0))))</f>
        <v/>
      </c>
      <c r="BM144" s="16" t="str">
        <f aca="false">IF(AH144=0,"",IF(OR(AJ144&lt;3,AM144&gt;(SchemeStart-1)),BK144,IF((AM144-1)&lt;AI144,-1,12*(YEAR((AM144-1))-YEAR(AI144))+MONTH((AM144-1))-MONTH(AI144)-IF(DAY((AM144-1))&lt;MIN(DAY(AI144),DAY(EOMONTH((AM144-1),0))),1,0))))</f>
        <v/>
      </c>
      <c r="BN144" s="16" t="str">
        <f aca="false">IF(AH144=0,"",IF(AQ144="FT",IF(BL144&lt;FT_First,0,IF(BL144&lt;FT_Y5,1+INT((BL144-FT_First)/FT_Int1),FT_PreY5+FT_PerYear*INT((BL144-FT_Y5)/12)+FT_AnnivDays+INT(MOD(BL144-FT_Y5,12)/FT_Int2)-IF(EDATE(AI144,FT_Y5)&lt;PolicyDate,FT_AnnivDays-1,0))),IF(AQ144="PT",IF(BL144&lt;PT_First,0,1+INT((BL144-PT_First)/PT_Int)),0))+IF(AND(AJ144&gt;=2,AL144&lt;=(SchemeStart-1)),IF(AR144="FT",IF(BM144&lt;FT_First,0,IF(BM144&lt;FT_Y5,1+INT((BM144-FT_First)/FT_Int1),FT_PreY5+FT_PerYear*INT((BM144-FT_Y5)/12)+FT_AnnivDays+INT(MOD(BM144-FT_Y5,12)/FT_Int2)-IF(EDATE(AI144,FT_Y5)&lt;PolicyDate,FT_AnnivDays-1,0))),IF(AR144="PT",IF(BM144&lt;PT_First,0,1+INT((BM144-PT_First)/PT_Int)),0))-IF(AR144="FT",IF(BL144&lt;FT_First,0,IF(BL144&lt;FT_Y5,1+INT((BL144-FT_First)/FT_Int1),FT_PreY5+FT_PerYear*INT((BL144-FT_Y5)/12)+FT_AnnivDays+INT(MOD(BL144-FT_Y5,12)/FT_Int2)-IF(EDATE(AI144,FT_Y5)&lt;PolicyDate,FT_AnnivDays-1,0))),IF(AR144="PT",IF(BL144&lt;PT_First,0,1+INT((BL144-PT_First)/PT_Int)),0)),0)+IF(AND(AJ144&gt;=3,AM144&lt;=(SchemeStart-1)),IF(AS144="FT",IF(BK144&lt;FT_First,0,IF(BK144&lt;FT_Y5,1+INT((BK144-FT_First)/FT_Int1),FT_PreY5+FT_PerYear*INT((BK144-FT_Y5)/12)+FT_AnnivDays+INT(MOD(BK144-FT_Y5,12)/FT_Int2)-IF(EDATE(AI144,FT_Y5)&lt;PolicyDate,FT_AnnivDays-1,0))),IF(AS144="PT",IF(BK144&lt;PT_First,0,1+INT((BK144-PT_First)/PT_Int)),0))-IF(AS144="FT",IF(BM144&lt;FT_First,0,IF(BM144&lt;FT_Y5,1+INT((BM144-FT_First)/FT_Int1),FT_PreY5+FT_PerYear*INT((BM144-FT_Y5)/12)+FT_AnnivDays+INT(MOD(BM144-FT_Y5,12)/FT_Int2)-IF(EDATE(AI144,FT_Y5)&lt;PolicyDate,FT_AnnivDays-1,0))),IF(AS144="PT",IF(BM144&lt;PT_First,0,1+INT((BM144-PT_First)/PT_Int)),0)),0))</f>
        <v/>
      </c>
      <c r="BO144" s="0" t="str">
        <f aca="false">IF(LEN($A144&amp;$B144)=0,"",$A144&amp;" "&amp;$B144)</f>
        <v/>
      </c>
    </row>
    <row r="145" customFormat="false" ht="15" hidden="false" customHeight="false" outlineLevel="0" collapsed="false">
      <c r="A145" s="12"/>
      <c r="B145" s="12"/>
      <c r="C145" s="12"/>
      <c r="D145" s="13"/>
      <c r="E145" s="14" t="str">
        <f aca="false">IF(OR(AH145=0,$D145=""),"",DATE(YEAR(AsOfDate)+IF(DATE(YEAR(AsOfDate),MONTH($D145),DAY($D145))&lt;=AsOfDate,1,0),MONTH($D145),DAY($D145)))</f>
        <v/>
      </c>
      <c r="F145" s="13"/>
      <c r="G145" s="13"/>
      <c r="H145" s="13"/>
      <c r="I145" s="13"/>
      <c r="J145" s="13"/>
      <c r="K145" s="14" t="str">
        <f aca="false">IF(AH145=0,"",DATE(YEAR(AsOfDate)+IF(DATE(YEAR(AsOfDate),MONTH(AI145),DAY(AI145))&lt;=AsOfDate,1,0),MONTH(AI145),DAY(AI145)))</f>
        <v/>
      </c>
      <c r="L145" s="15" t="str">
        <f aca="false">IF(AH145=0,"",ROUND((AsOfDate-AI145)/365.25,1))</f>
        <v/>
      </c>
      <c r="M145" s="16" t="str">
        <f aca="false">IF(AH145=0,"",IF(AsOfDate&lt;AI145,"-",DATEDIF(AI145,AsOfDate,"y")&amp;"y "&amp;DATEDIF(AI145,AsOfDate,"ym")&amp;"m "&amp;DATEDIF(AI145,AsOfDate,"md")&amp;"d"))</f>
        <v/>
      </c>
      <c r="N145" s="17" t="str">
        <f aca="false">IF(AH145=0,"",O145*HoursPerDay)</f>
        <v/>
      </c>
      <c r="O145" s="17" t="str">
        <f aca="false">IF(AH145=0,"",MAX(0,BA145-BN145))</f>
        <v/>
      </c>
      <c r="P145" s="18"/>
      <c r="Q145" s="16" t="str">
        <f aca="false">IF(AH145=0,"",IF(AJ145&lt;2,"",AN145&amp;" to "&amp;AO145&amp;" on "&amp;TEXT(AL145,"dd/mm/yyyy")&amp;IF(AL145&gt;AsOfDate," (future)",IF(AQ145=AR145,"",IF(AR145="None"," - STOPPED accruing",IF(AQ145="None"," - commencement for Bonus Leave"," - pathway changed"))))&amp;IF(AJ145&lt;3,"","; "&amp;AO145&amp;" to "&amp;AP145&amp;" on "&amp;TEXT(AM145,"dd/mm/yyyy")&amp;IF(AM145&gt;AsOfDate," (future)",IF(AR145=AS145,"",IF(AS145="None"," - STOPPED accruing",IF(AR145="None"," - commencement for Bonus Leave"," - pathway changed")))))))</f>
        <v/>
      </c>
      <c r="R145" s="16" t="str">
        <f aca="false">IF(AH145=0,"",IF(AT145="None",IF(O145&gt;0,"No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IF(AH145=0,"",IF(AT145="None","",EDATE(AI145,BC145)))</f>
        <v/>
      </c>
      <c r="T145" s="17" t="str">
        <f aca="false">IF(AH145=0,"",IF(NOT(LH_Ready),"",IF(AI145&gt;PFYDate,0,IF(LH_ColPeriod=0,W145-U145+V145,SUMIFS(INDEX(LH_Data,0,LH_ColAcc),INDEX(LH_Data,0,LH_ColFirst),$A145,INDEX(LH_Data,0,LH_ColSur),$B145,INDEX(LH_Data,0,LH_ColCat),BonusCat,INDEX(LH_Data,0,LH_ColPeriod),LH_OpenLabel)*UnitFactor))))</f>
        <v/>
      </c>
      <c r="U145" s="17" t="str">
        <f aca="false">IF(AH145=0,"",IF(NOT(LH_Ready),"",SUMIFS(INDEX(LH_Data,0,LH_ColAcc),INDEX(LH_Data,0,LH_ColFirst),$A145,INDEX(LH_Data,0,LH_ColSur),$B145,INDEX(LH_Data,0,LH_ColCat),BonusCat,INDEX(LH_Data,0,LH_ColStart),"&gt;="&amp;AI145)*UnitFactor))</f>
        <v/>
      </c>
      <c r="V145" s="17" t="str">
        <f aca="false">IF(AH145=0,"",IF(NOT(LH_Ready),"",SUMIFS(INDEX(LH_Data,0,LH_ColTaken),INDEX(LH_Data,0,LH_ColFirst),$A145,INDEX(LH_Data,0,LH_ColSur),$B145,INDEX(LH_Data,0,LH_ColCat),BonusCat,INDEX(LH_Data,0,LH_ColStart),"&gt;="&amp;AI145)*UnitFactor))</f>
        <v/>
      </c>
      <c r="W145" s="17" t="str">
        <f aca="false">IF(AH145=0,"",IF(NOT(LH_Ready),"",IF(BE145=0,0,INDEX(INDEX(LH_Data,0,LH_ColClose),BE145-1)*UnitFactor)))</f>
        <v/>
      </c>
      <c r="X145" s="17" t="str">
        <f aca="false">IF(AH145=0,"",(MAX(0,BA145-BN145)-MAX(0,BB145-BN145))*HoursPerDay)</f>
        <v/>
      </c>
      <c r="Y145" s="17" t="str">
        <f aca="false">IF(AH145=0,"",IF(NOT(LH_Ready),"",IF(BD145=0,N145,IF(PFYDate&lt;$F145,N145-N(T145)-N(U145),X145-N(U145)))))</f>
        <v/>
      </c>
      <c r="Z145" s="16" t="str">
        <f aca="false">IF(OR(AH145=0,Y145=""),"",IF(Y145&gt;0,"Yes","No"))</f>
        <v/>
      </c>
      <c r="AA145" s="16" t="str">
        <f aca="false">IF(AH145=0,IF(LEN($A145&amp;$B145)=0,"","FIX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month")&amp;IF(BD145=0,";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EH)",""),IF(AT145="None",R145,"Not yet - first day on "&amp;TEXT(S145,"dd/mm/yyyy")))))))))</f>
        <v/>
      </c>
      <c r="AB145" s="17" t="str">
        <f aca="false">IF(OR(AH145=0,T145=""),"",MAX(0,BB145-BN145)*HoursPerDay-T145)</f>
        <v/>
      </c>
      <c r="AC145" s="16" t="str">
        <f aca="false">IF(AH145=0,"",BD145)</f>
        <v/>
      </c>
      <c r="AD145" s="16" t="str">
        <f aca="false">IF(AH145=0,"",TRIM(IF(OR(ISTEXT($F145),ISTEXT($H145),ISTEXT($I145),ISTEXT($G145),ISTEXT($J145),ISTEXT($D145)),"A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J145&gt;=1,IF(AJ145&gt;=3,AP145,IF(AJ145=2,AO145,AN145))&lt;&gt;IF($C145="","",IF(OR(ISNUMBER(SEARCH("full",$C145)),UPPER(TRIM($C145))="FT",UPPER(TRIM($C145))="FTE"),"Full-Time",IF(OR(ISNUMBER(SEARCH("part",$C145)),UPPER(TRIM($C145))="PT",UPPER(TRIM($C145))="PTE"),"Part-Time",IF(OR(ISNUMBER(SEARCH("cas",$C145)),UPPER(TRIM($C145))="CAS"),"Casual","Unknown"))))),"EmploymentType does not match latest start date ("&amp;IF(AJ145&gt;=3,AP145,IF(AJ145=2,AO145,AN145))&amp;"). ","")&amp;IF(AND(AJ145&gt;=1,AK145&lt;&gt;$F145),"Earliest type date should equal StartDate. ","")&amp;IF(AND(AJ145&gt;=2,AK145=AL145),"Two types start on the same date. ","")&amp;IF(AND(OR(ISNUMBER(SEARCH("part",$C145)),UPPER(TRIM($C145))="PT",UPPER(TRIM($C145))="PTE"),$P145=""),"Part-time: enter PT Hrs/Week (blank = 24+). ","")))</f>
        <v/>
      </c>
      <c r="AE145" s="17" t="str">
        <f aca="false">IF(AH145=0,"",O145-MAX(0,BI145-BN145))</f>
        <v/>
      </c>
      <c r="AF145" s="14" t="str">
        <f aca="false">IF(OR(AH145=0,AE145="",N(AE145)=0,BJ145=""),"",EDATE(AI145,BJ145))</f>
        <v/>
      </c>
      <c r="AG145" s="12"/>
      <c r="AH145" s="16" t="n">
        <f aca="false">IF(OR(LEN($A145&amp;$B145)=0,$F145=""),0,1)</f>
        <v>0</v>
      </c>
      <c r="AI145" s="14" t="str">
        <f aca="false">IF(AH145=0,"",IF($J145&lt;&gt;"",$J145,IF(OR(CasualCounts="Yes",COUNT($G145:$I145)=0,COUNT($H145:$I145)=0),$F145,MIN($H145:$I145))))</f>
        <v/>
      </c>
      <c r="AJ145" s="16" t="str">
        <f aca="false">IF(AH145=0,"",COUNT($G145:$I145))</f>
        <v/>
      </c>
      <c r="AK145" s="14" t="str">
        <f aca="false">IF(AH145=0,"",IFERROR(SMALL($G145:$I145,1),""))</f>
        <v/>
      </c>
      <c r="AL145" s="14" t="str">
        <f aca="false">IF(AH145=0,"",IFERROR(SMALL($G145:$I145,2),""))</f>
        <v/>
      </c>
      <c r="AM145" s="14" t="str">
        <f aca="false">IF(AH145=0,"",IFERROR(SMALL($G145:$I145,3),""))</f>
        <v/>
      </c>
      <c r="AN145" s="16" t="str">
        <f aca="false">IF(AH145=0,"",IF(AK145="","",IF(AK145=$H145,"Part-Time",IF(AK145=$I145,"Full-Time","Casual"))))</f>
        <v/>
      </c>
      <c r="AO145" s="16" t="str">
        <f aca="false">IF(AH145=0,"",IF(AL145="","",IF(AL145=$H145,"Part-Time",IF(AL145=$I145,"Full-Time","Casual"))))</f>
        <v/>
      </c>
      <c r="AP145" s="16" t="str">
        <f aca="false">IF(AH145=0,"",IF(AM145="","",IF(AM145=$H145,"Part-Time",IF(AM145=$I145,"Full-Time","Casual"))))</f>
        <v/>
      </c>
      <c r="AQ145" s="16" t="str">
        <f aca="false">IF(AH145=0,"",IF(AJ145=0,IF(OR(ISNUMBER(SEARCH("full",$C145)),UPPER(TRIM($C145))="FT",UPPER(TRIM($C145))="FTE"),"FT",IF(AND(OR(ISNUMBER(SEARCH("part",$C145)),UPPER(TRIM($C145))="PT",UPPER(TRIM($C145))="PTE"),OR($P145="",N($P145)&gt;=PT_MinHours)),"PT","None")),IF(OR(ISNUMBER(SEARCH("full",AN145)),UPPER(TRIM(AN145))="FT",UPPER(TRIM(AN145))="FTE"),"FT",IF(AND(OR(ISNUMBER(SEARCH("part",AN145)),UPPER(TRIM(AN145))="PT",UPPER(TRIM(AN145))="PTE"),OR($P145="",N($P145)&gt;=PT_MinHours)),"PT","None"))))</f>
        <v/>
      </c>
      <c r="AR145" s="16" t="str">
        <f aca="false">IF(AH145=0,"",IF(AJ145&lt;2,"",IF(OR(ISNUMBER(SEARCH("full",AO145)),UPPER(TRIM(AO145))="FT",UPPER(TRIM(AO145))="FTE"),"FT",IF(AND(OR(ISNUMBER(SEARCH("part",AO145)),UPPER(TRIM(AO145))="PT",UPPER(TRIM(AO145))="PTE"),OR($P145="",N($P145)&gt;=PT_MinHours)),"PT","None"))))</f>
        <v/>
      </c>
      <c r="AS145" s="16" t="str">
        <f aca="false">IF(AH145=0,"",IF(AJ145&lt;3,"",IF(OR(ISNUMBER(SEARCH("full",AP145)),UPPER(TRIM(AP145))="FT",UPPER(TRIM(AP145))="FTE"),"FT",IF(AND(OR(ISNUMBER(SEARCH("part",AP145)),UPPER(TRIM(AP145))="PT",UPPER(TRIM(AP145))="PTE"),OR($P145="",N($P145)&gt;=PT_MinHours)),"PT","None"))))</f>
        <v/>
      </c>
      <c r="AT145" s="16" t="str">
        <f aca="false">IF(AH145=0,"",IF(AND(AJ145&gt;=3,AM145&lt;=AsOfDate),AS145,IF(AND(AJ145&gt;=2,AL145&lt;=AsOfDate),AR145,AQ145)))</f>
        <v/>
      </c>
      <c r="AU145" s="16" t="str">
        <f aca="false">IF(AH145=0,"",IF(AsOfDate&lt;AI145,-1,12*(YEAR(AsOfDate)-YEAR(AI145))+MONTH(AsOfDate)-MONTH(AI145)-IF(DAY(AsOfDate)&lt;MIN(DAY(AI145),DAY(EOMONTH(AsOfDate,0))),1,0)))</f>
        <v/>
      </c>
      <c r="AV145" s="16" t="str">
        <f aca="false">IF(AH145=0,"",IF(OR(AJ145&lt;2,AL145&gt;AsOfDate),AU145,IF((AL145-1)&lt;AI145,-1,12*(YEAR((AL145-1))-YEAR(AI145))+MONTH((AL145-1))-MONTH(AI145)-IF(DAY((AL145-1))&lt;MIN(DAY(AI145),DAY(EOMONTH((AL145-1),0))),1,0))))</f>
        <v/>
      </c>
      <c r="AW145" s="16" t="str">
        <f aca="false">IF(AH145=0,"",IF(OR(AJ145&lt;3,AM145&gt;AsOfDate),AU145,IF((AM145-1)&lt;AI145,-1,12*(YEAR((AM145-1))-YEAR(AI145))+MONTH((AM145-1))-MONTH(AI145)-IF(DAY((AM145-1))&lt;MIN(DAY(AI145),DAY(EOMONTH((AM145-1),0))),1,0))))</f>
        <v/>
      </c>
      <c r="AX145" s="16" t="str">
        <f aca="false">IF(AH145=0,"",IF(PFYDate&lt;AI145,-1,12*(YEAR(PFYDate)-YEAR(AI145))+MONTH(PFYDate)-MONTH(AI145)-IF(DAY(PFYDate)&lt;MIN(DAY(AI145),DAY(EOMONTH(PFYDate,0))),1,0)))</f>
        <v/>
      </c>
      <c r="AY145" s="16" t="str">
        <f aca="false">IF(AH145=0,"",IF(OR(AJ145&lt;2,AL145&gt;PFYDate),AX145,IF((AL145-1)&lt;AI145,-1,12*(YEAR((AL145-1))-YEAR(AI145))+MONTH((AL145-1))-MONTH(AI145)-IF(DAY((AL145-1))&lt;MIN(DAY(AI145),DAY(EOMONTH((AL145-1),0))),1,0))))</f>
        <v/>
      </c>
      <c r="AZ145" s="16" t="str">
        <f aca="false">IF(AH145=0,"",IF(OR(AJ145&lt;3,AM145&gt;PFYDate),AX145,IF((AM145-1)&lt;AI145,-1,12*(YEAR((AM145-1))-YEAR(AI145))+MONTH((AM145-1))-MONTH(AI145)-IF(DAY((AM145-1))&lt;MIN(DAY(AI145),DAY(EOMONTH((AM145-1),0))),1,0))))</f>
        <v/>
      </c>
      <c r="BA145" s="16" t="str">
        <f aca="false">IF(AH145=0,"",IF(AQ145="FT",IF(AV145&lt;FT_First,0,IF(AV145&lt;FT_Y5,1+INT((AV145-FT_First)/FT_Int1),FT_PreY5+FT_PerYear*INT((AV145-FT_Y5)/12)+FT_AnnivDays+INT(MOD(AV145-FT_Y5,12)/FT_Int2)-IF(EDATE(AI145,FT_Y5)&lt;PolicyDate,FT_AnnivDays-1,0))),IF(AQ145="PT",IF(AV145&lt;PT_First,0,1+INT((AV145-PT_First)/PT_Int)),0))+IF(AND(AJ145&gt;=2,AL145&lt;=AsOfDate),IF(AR145="FT",IF(AW145&lt;FT_First,0,IF(AW145&lt;FT_Y5,1+INT((AW145-FT_First)/FT_Int1),FT_PreY5+FT_PerYear*INT((AW145-FT_Y5)/12)+FT_AnnivDays+INT(MOD(AW145-FT_Y5,12)/FT_Int2)-IF(EDATE(AI145,FT_Y5)&lt;PolicyDate,FT_AnnivDays-1,0))),IF(AR145="PT",IF(AW145&lt;PT_First,0,1+INT((AW145-PT_First)/PT_Int)),0))-IF(AR145="FT",IF(AV145&lt;FT_First,0,IF(AV145&lt;FT_Y5,1+INT((AV145-FT_First)/FT_Int1),FT_PreY5+FT_PerYear*INT((AV145-FT_Y5)/12)+FT_AnnivDays+INT(MOD(AV145-FT_Y5,12)/FT_Int2)-IF(EDATE(AI145,FT_Y5)&lt;PolicyDate,FT_AnnivDays-1,0))),IF(AR145="PT",IF(AV145&lt;PT_First,0,1+INT((AV145-PT_First)/PT_Int)),0)),0)+IF(AND(AJ145&gt;=3,AM145&lt;=AsOfDate),IF(AS145="FT",IF(AU145&lt;FT_First,0,IF(AU145&lt;FT_Y5,1+INT((AU145-FT_First)/FT_Int1),FT_PreY5+FT_PerYear*INT((AU145-FT_Y5)/12)+FT_AnnivDays+INT(MOD(AU145-FT_Y5,12)/FT_Int2)-IF(EDATE(AI145,FT_Y5)&lt;PolicyDate,FT_AnnivDays-1,0))),IF(AS145="PT",IF(AU145&lt;PT_First,0,1+INT((AU145-PT_First)/PT_Int)),0))-IF(AS145="FT",IF(AW145&lt;FT_First,0,IF(AW145&lt;FT_Y5,1+INT((AW145-FT_First)/FT_Int1),FT_PreY5+FT_PerYear*INT((AW145-FT_Y5)/12)+FT_AnnivDays+INT(MOD(AW145-FT_Y5,12)/FT_Int2)-IF(EDATE(AI145,FT_Y5)&lt;PolicyDate,FT_AnnivDays-1,0))),IF(AS145="PT",IF(AW145&lt;PT_First,0,1+INT((AW145-PT_First)/PT_Int)),0)),0))</f>
        <v/>
      </c>
      <c r="BB145" s="16" t="str">
        <f aca="false">IF(AH145=0,"",IF(AQ145="FT",IF(AY145&lt;FT_First,0,IF(AY145&lt;FT_Y5,1+INT((AY145-FT_First)/FT_Int1),FT_PreY5+FT_PerYear*INT((AY145-FT_Y5)/12)+FT_AnnivDays+INT(MOD(AY145-FT_Y5,12)/FT_Int2)-IF(EDATE(AI145,FT_Y5)&lt;PolicyDate,FT_AnnivDays-1,0))),IF(AQ145="PT",IF(AY145&lt;PT_First,0,1+INT((AY145-PT_First)/PT_Int)),0))+IF(AND(AJ145&gt;=2,AL145&lt;=PFYDate),IF(AR145="FT",IF(AZ145&lt;FT_First,0,IF(AZ145&lt;FT_Y5,1+INT((AZ145-FT_First)/FT_Int1),FT_PreY5+FT_PerYear*INT((AZ145-FT_Y5)/12)+FT_AnnivDays+INT(MOD(AZ145-FT_Y5,12)/FT_Int2)-IF(EDATE(AI145,FT_Y5)&lt;PolicyDate,FT_AnnivDays-1,0))),IF(AR145="PT",IF(AZ145&lt;PT_First,0,1+INT((AZ145-PT_First)/PT_Int)),0))-IF(AR145="FT",IF(AY145&lt;FT_First,0,IF(AY145&lt;FT_Y5,1+INT((AY145-FT_First)/FT_Int1),FT_PreY5+FT_PerYear*INT((AY145-FT_Y5)/12)+FT_AnnivDays+INT(MOD(AY145-FT_Y5,12)/FT_Int2)-IF(EDATE(AI145,FT_Y5)&lt;PolicyDate,FT_AnnivDays-1,0))),IF(AR145="PT",IF(AY145&lt;PT_First,0,1+INT((AY145-PT_First)/PT_Int)),0)),0)+IF(AND(AJ145&gt;=3,AM145&lt;=PFYDate),IF(AS145="FT",IF(AX145&lt;FT_First,0,IF(AX145&lt;FT_Y5,1+INT((AX145-FT_First)/FT_Int1),FT_PreY5+FT_PerYear*INT((AX145-FT_Y5)/12)+FT_AnnivDays+INT(MOD(AX145-FT_Y5,12)/FT_Int2)-IF(EDATE(AI145,FT_Y5)&lt;PolicyDate,FT_AnnivDays-1,0))),IF(AS145="PT",IF(AX145&lt;PT_First,0,1+INT((AX145-PT_First)/PT_Int)),0))-IF(AS145="FT",IF(AZ145&lt;FT_First,0,IF(AZ145&lt;FT_Y5,1+INT((AZ145-FT_First)/FT_Int1),FT_PreY5+FT_PerYear*INT((AZ145-FT_Y5)/12)+FT_AnnivDays+INT(MOD(AZ145-FT_Y5,12)/FT_Int2)-IF(EDATE(AI145,FT_Y5)&lt;PolicyDate,FT_AnnivDays-1,0))),IF(AS145="PT",IF(AZ145&lt;PT_First,0,1+INT((AZ145-PT_First)/PT_Int)),0)),0))</f>
        <v/>
      </c>
      <c r="BC145" s="16" t="str">
        <f aca="false">IF(AH145=0,"",IF(AT145="FT",IF(AU145&lt;FT_First,FT_First,IF(AU145&lt;FT_Y5,MIN(FT_Y5,FT_First+FT_Int1*(INT((AU145-FT_First)/FT_Int1)+1)),FT_Y5+12*INT((AU145-FT_Y5)/12)+FT_Int2*(INT(MOD(AU145-FT_Y5,12)/FT_Int2)+1))),IF(AT145="PT",IF(AU145&lt;PT_First,PT_First,PT_First+PT_Int*(INT((AU145-PT_First)/PT_Int)+1)),"")))</f>
        <v/>
      </c>
      <c r="BD145" s="16" t="str">
        <f aca="false">IF(AH145=0,"",IF(NOT(LH_Ready),0,COUNTIFS(INDEX(LH_Data,0,LH_ColFirst),$A145,INDEX(LH_Data,0,LH_ColSur),$B145,INDEX(LH_Data,0,LH_ColCat),BonusCat)))</f>
        <v/>
      </c>
      <c r="BE145" s="16" t="str">
        <f aca="false">IF(AH145=0,"",IF(OR(NOT(LH_Ready),BD145=0),0,SUMPRODUCT(MAX((INDEX(LH_Data,0,LH_ColFirst)=$A145)*(INDEX(LH_Data,0,LH_ColSur)=$B145)*(INDEX(LH_Data,0,LH_ColCat)=BonusCat)*ROW(LH_Data)))))</f>
        <v/>
      </c>
      <c r="BF145" s="16" t="str">
        <f aca="false">IF(AH145=0,"",IF(EOMONTH(AsOfDate,-1)&lt;AI145,-1,12*(YEAR(EOMONTH(AsOfDate,-1))-YEAR(AI145))+MONTH(EOMONTH(AsOfDate,-1))-MONTH(AI145)-IF(DAY(EOMONTH(AsOfDate,-1))&lt;MIN(DAY(AI145),DAY(EOMONTH(EOMONTH(AsOfDate,-1),0))),1,0)))</f>
        <v/>
      </c>
      <c r="BG145" s="16" t="str">
        <f aca="false">IF(AH145=0,"",IF(OR(AJ145&lt;2,AL145&gt;EOMONTH(AsOfDate,-1)),BF145,IF((AL145-1)&lt;AI145,-1,12*(YEAR((AL145-1))-YEAR(AI145))+MONTH((AL145-1))-MONTH(AI145)-IF(DAY((AL145-1))&lt;MIN(DAY(AI145),DAY(EOMONTH((AL145-1),0))),1,0))))</f>
        <v/>
      </c>
      <c r="BH145" s="16" t="str">
        <f aca="false">IF(AH145=0,"",IF(OR(AJ145&lt;3,AM145&gt;EOMONTH(AsOfDate,-1)),BF145,IF((AM145-1)&lt;AI145,-1,12*(YEAR((AM145-1))-YEAR(AI145))+MONTH((AM145-1))-MONTH(AI145)-IF(DAY((AM145-1))&lt;MIN(DAY(AI145),DAY(EOMONTH((AM145-1),0))),1,0))))</f>
        <v/>
      </c>
      <c r="BI145" s="16" t="str">
        <f aca="false">IF(AH145=0,"",IF(AQ145="FT",IF(BG145&lt;FT_First,0,IF(BG145&lt;FT_Y5,1+INT((BG145-FT_First)/FT_Int1),FT_PreY5+FT_PerYear*INT((BG145-FT_Y5)/12)+FT_AnnivDays+INT(MOD(BG145-FT_Y5,12)/FT_Int2)-IF(EDATE(AI145,FT_Y5)&lt;PolicyDate,FT_AnnivDays-1,0))),IF(AQ145="PT",IF(BG145&lt;PT_First,0,1+INT((BG145-PT_First)/PT_Int)),0))+IF(AND(AJ145&gt;=2,AL145&lt;=EOMONTH(AsOfDate,-1)),IF(AR145="FT",IF(BH145&lt;FT_First,0,IF(BH145&lt;FT_Y5,1+INT((BH145-FT_First)/FT_Int1),FT_PreY5+FT_PerYear*INT((BH145-FT_Y5)/12)+FT_AnnivDays+INT(MOD(BH145-FT_Y5,12)/FT_Int2)-IF(EDATE(AI145,FT_Y5)&lt;PolicyDate,FT_AnnivDays-1,0))),IF(AR145="PT",IF(BH145&lt;PT_First,0,1+INT((BH145-PT_First)/PT_Int)),0))-IF(AR145="FT",IF(BG145&lt;FT_First,0,IF(BG145&lt;FT_Y5,1+INT((BG145-FT_First)/FT_Int1),FT_PreY5+FT_PerYear*INT((BG145-FT_Y5)/12)+FT_AnnivDays+INT(MOD(BG145-FT_Y5,12)/FT_Int2)-IF(EDATE(AI145,FT_Y5)&lt;PolicyDate,FT_AnnivDays-1,0))),IF(AR145="PT",IF(BG145&lt;PT_First,0,1+INT((BG145-PT_First)/PT_Int)),0)),0)+IF(AND(AJ145&gt;=3,AM145&lt;=EOMONTH(AsOfDate,-1)),IF(AS145="FT",IF(BF145&lt;FT_First,0,IF(BF145&lt;FT_Y5,1+INT((BF145-FT_First)/FT_Int1),FT_PreY5+FT_PerYear*INT((BF145-FT_Y5)/12)+FT_AnnivDays+INT(MOD(BF145-FT_Y5,12)/FT_Int2)-IF(EDATE(AI145,FT_Y5)&lt;PolicyDate,FT_AnnivDays-1,0))),IF(AS145="PT",IF(BF145&lt;PT_First,0,1+INT((BF145-PT_First)/PT_Int)),0))-IF(AS145="FT",IF(BH145&lt;FT_First,0,IF(BH145&lt;FT_Y5,1+INT((BH145-FT_First)/FT_Int1),FT_PreY5+FT_PerYear*INT((BH145-FT_Y5)/12)+FT_AnnivDays+INT(MOD(BH145-FT_Y5,12)/FT_Int2)-IF(EDATE(AI145,FT_Y5)&lt;PolicyDate,FT_AnnivDays-1,0))),IF(AS145="PT",IF(BH145&lt;PT_First,0,1+INT((BH145-PT_First)/PT_Int)),0)),0))</f>
        <v/>
      </c>
      <c r="BJ145" s="16" t="str">
        <f aca="false">IF(AH145=0,"",IF(AT145="FT",IF(AU145&lt;FT_First,"",IF(AU145&lt;FT_Y5,FT_First+FT_Int1*INT((AU145-FT_First)/FT_Int1),FT_Y5+FT_Int2*INT((AU145-FT_Y5)/FT_Int2))),IF(AT145="PT",IF(AU145&lt;PT_First,"",PT_First+PT_Int*INT((AU145-PT_First)/PT_Int)),"")))</f>
        <v/>
      </c>
      <c r="BK145" s="16" t="str">
        <f aca="false">IF(AH145=0,"",IF((SchemeStart-1)&lt;AI145,-1,12*(YEAR((SchemeStart-1))-YEAR(AI145))+MONTH((SchemeStart-1))-MONTH(AI145)-IF(DAY((SchemeStart-1))&lt;MIN(DAY(AI145),DAY(EOMONTH((SchemeStart-1),0))),1,0)))</f>
        <v/>
      </c>
      <c r="BL145" s="16" t="str">
        <f aca="false">IF(AH145=0,"",IF(OR(AJ145&lt;2,AL145&gt;(SchemeStart-1)),BK145,IF((AL145-1)&lt;AI145,-1,12*(YEAR((AL145-1))-YEAR(AI145))+MONTH((AL145-1))-MONTH(AI145)-IF(DAY((AL145-1))&lt;MIN(DAY(AI145),DAY(EOMONTH((AL145-1),0))),1,0))))</f>
        <v/>
      </c>
      <c r="BM145" s="16" t="str">
        <f aca="false">IF(AH145=0,"",IF(OR(AJ145&lt;3,AM145&gt;(SchemeStart-1)),BK145,IF((AM145-1)&lt;AI145,-1,12*(YEAR((AM145-1))-YEAR(AI145))+MONTH((AM145-1))-MONTH(AI145)-IF(DAY((AM145-1))&lt;MIN(DAY(AI145),DAY(EOMONTH((AM145-1),0))),1,0))))</f>
        <v/>
      </c>
      <c r="BN145" s="16" t="str">
        <f aca="false">IF(AH145=0,"",IF(AQ145="FT",IF(BL145&lt;FT_First,0,IF(BL145&lt;FT_Y5,1+INT((BL145-FT_First)/FT_Int1),FT_PreY5+FT_PerYear*INT((BL145-FT_Y5)/12)+FT_AnnivDays+INT(MOD(BL145-FT_Y5,12)/FT_Int2)-IF(EDATE(AI145,FT_Y5)&lt;PolicyDate,FT_AnnivDays-1,0))),IF(AQ145="PT",IF(BL145&lt;PT_First,0,1+INT((BL145-PT_First)/PT_Int)),0))+IF(AND(AJ145&gt;=2,AL145&lt;=(SchemeStart-1)),IF(AR145="FT",IF(BM145&lt;FT_First,0,IF(BM145&lt;FT_Y5,1+INT((BM145-FT_First)/FT_Int1),FT_PreY5+FT_PerYear*INT((BM145-FT_Y5)/12)+FT_AnnivDays+INT(MOD(BM145-FT_Y5,12)/FT_Int2)-IF(EDATE(AI145,FT_Y5)&lt;PolicyDate,FT_AnnivDays-1,0))),IF(AR145="PT",IF(BM145&lt;PT_First,0,1+INT((BM145-PT_First)/PT_Int)),0))-IF(AR145="FT",IF(BL145&lt;FT_First,0,IF(BL145&lt;FT_Y5,1+INT((BL145-FT_First)/FT_Int1),FT_PreY5+FT_PerYear*INT((BL145-FT_Y5)/12)+FT_AnnivDays+INT(MOD(BL145-FT_Y5,12)/FT_Int2)-IF(EDATE(AI145,FT_Y5)&lt;PolicyDate,FT_AnnivDays-1,0))),IF(AR145="PT",IF(BL145&lt;PT_First,0,1+INT((BL145-PT_First)/PT_Int)),0)),0)+IF(AND(AJ145&gt;=3,AM145&lt;=(SchemeStart-1)),IF(AS145="FT",IF(BK145&lt;FT_First,0,IF(BK145&lt;FT_Y5,1+INT((BK145-FT_First)/FT_Int1),FT_PreY5+FT_PerYear*INT((BK145-FT_Y5)/12)+FT_AnnivDays+INT(MOD(BK145-FT_Y5,12)/FT_Int2)-IF(EDATE(AI145,FT_Y5)&lt;PolicyDate,FT_AnnivDays-1,0))),IF(AS145="PT",IF(BK145&lt;PT_First,0,1+INT((BK145-PT_First)/PT_Int)),0))-IF(AS145="FT",IF(BM145&lt;FT_First,0,IF(BM145&lt;FT_Y5,1+INT((BM145-FT_First)/FT_Int1),FT_PreY5+FT_PerYear*INT((BM145-FT_Y5)/12)+FT_AnnivDays+INT(MOD(BM145-FT_Y5,12)/FT_Int2)-IF(EDATE(AI145,FT_Y5)&lt;PolicyDate,FT_AnnivDays-1,0))),IF(AS145="PT",IF(BM145&lt;PT_First,0,1+INT((BM145-PT_First)/PT_Int)),0)),0))</f>
        <v/>
      </c>
      <c r="BO145" s="0" t="str">
        <f aca="false">IF(LEN($A145&amp;$B145)=0,"",$A145&amp;" "&amp;$B145)</f>
        <v/>
      </c>
    </row>
    <row r="146" customFormat="false" ht="15" hidden="false" customHeight="false" outlineLevel="0" collapsed="false">
      <c r="A146" s="12"/>
      <c r="B146" s="12"/>
      <c r="C146" s="12"/>
      <c r="D146" s="13"/>
      <c r="E146" s="14" t="str">
        <f aca="false">IF(OR(AH146=0,$D146=""),"",DATE(YEAR(AsOfDate)+IF(DATE(YEAR(AsOfDate),MONTH($D146),DAY($D146))&lt;=AsOfDate,1,0),MONTH($D146),DAY($D146)))</f>
        <v/>
      </c>
      <c r="F146" s="13"/>
      <c r="G146" s="13"/>
      <c r="H146" s="13"/>
      <c r="I146" s="13"/>
      <c r="J146" s="13"/>
      <c r="K146" s="14" t="str">
        <f aca="false">IF(AH146=0,"",DATE(YEAR(AsOfDate)+IF(DATE(YEAR(AsOfDate),MONTH(AI146),DAY(AI146))&lt;=AsOfDate,1,0),MONTH(AI146),DAY(AI146)))</f>
        <v/>
      </c>
      <c r="L146" s="15" t="str">
        <f aca="false">IF(AH146=0,"",ROUND((AsOfDate-AI146)/365.25,1))</f>
        <v/>
      </c>
      <c r="M146" s="16" t="str">
        <f aca="false">IF(AH146=0,"",IF(AsOfDate&lt;AI146,"-",DATEDIF(AI146,AsOfDate,"y")&amp;"y "&amp;DATEDIF(AI146,AsOfDate,"ym")&amp;"m "&amp;DATEDIF(AI146,AsOfDate,"md")&amp;"d"))</f>
        <v/>
      </c>
      <c r="N146" s="17" t="str">
        <f aca="false">IF(AH146=0,"",O146*HoursPerDay)</f>
        <v/>
      </c>
      <c r="O146" s="17" t="str">
        <f aca="false">IF(AH146=0,"",MAX(0,BA146-BN146))</f>
        <v/>
      </c>
      <c r="P146" s="18"/>
      <c r="Q146" s="16" t="str">
        <f aca="false">IF(AH146=0,"",IF(AJ146&lt;2,"",AN146&amp;" to "&amp;AO146&amp;" on "&amp;TEXT(AL146,"dd/mm/yyyy")&amp;IF(AL146&gt;AsOfDate," (future)",IF(AQ146=AR146,"",IF(AR146="None"," - STOPPED accruing",IF(AQ146="None"," - commencement for Bonus Leave"," - pathway changed"))))&amp;IF(AJ146&lt;3,"","; "&amp;AO146&amp;" to "&amp;AP146&amp;" on "&amp;TEXT(AM146,"dd/mm/yyyy")&amp;IF(AM146&gt;AsOfDate," (future)",IF(AR146=AS146,"",IF(AS146="None"," - STOPPED accruing",IF(AR146="None"," - commencement for Bonus Leave"," - pathway changed")))))))</f>
        <v/>
      </c>
      <c r="R146" s="16" t="str">
        <f aca="false">IF(AH146=0,"",IF(AT146="None",IF(O146&gt;0,"No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IF(AH146=0,"",IF(AT146="None","",EDATE(AI146,BC146)))</f>
        <v/>
      </c>
      <c r="T146" s="17" t="str">
        <f aca="false">IF(AH146=0,"",IF(NOT(LH_Ready),"",IF(AI146&gt;PFYDate,0,IF(LH_ColPeriod=0,W146-U146+V146,SUMIFS(INDEX(LH_Data,0,LH_ColAcc),INDEX(LH_Data,0,LH_ColFirst),$A146,INDEX(LH_Data,0,LH_ColSur),$B146,INDEX(LH_Data,0,LH_ColCat),BonusCat,INDEX(LH_Data,0,LH_ColPeriod),LH_OpenLabel)*UnitFactor))))</f>
        <v/>
      </c>
      <c r="U146" s="17" t="str">
        <f aca="false">IF(AH146=0,"",IF(NOT(LH_Ready),"",SUMIFS(INDEX(LH_Data,0,LH_ColAcc),INDEX(LH_Data,0,LH_ColFirst),$A146,INDEX(LH_Data,0,LH_ColSur),$B146,INDEX(LH_Data,0,LH_ColCat),BonusCat,INDEX(LH_Data,0,LH_ColStart),"&gt;="&amp;AI146)*UnitFactor))</f>
        <v/>
      </c>
      <c r="V146" s="17" t="str">
        <f aca="false">IF(AH146=0,"",IF(NOT(LH_Ready),"",SUMIFS(INDEX(LH_Data,0,LH_ColTaken),INDEX(LH_Data,0,LH_ColFirst),$A146,INDEX(LH_Data,0,LH_ColSur),$B146,INDEX(LH_Data,0,LH_ColCat),BonusCat,INDEX(LH_Data,0,LH_ColStart),"&gt;="&amp;AI146)*UnitFactor))</f>
        <v/>
      </c>
      <c r="W146" s="17" t="str">
        <f aca="false">IF(AH146=0,"",IF(NOT(LH_Ready),"",IF(BE146=0,0,INDEX(INDEX(LH_Data,0,LH_ColClose),BE146-1)*UnitFactor)))</f>
        <v/>
      </c>
      <c r="X146" s="17" t="str">
        <f aca="false">IF(AH146=0,"",(MAX(0,BA146-BN146)-MAX(0,BB146-BN146))*HoursPerDay)</f>
        <v/>
      </c>
      <c r="Y146" s="17" t="str">
        <f aca="false">IF(AH146=0,"",IF(NOT(LH_Ready),"",IF(BD146=0,N146,IF(PFYDate&lt;$F146,N146-N(T146)-N(U146),X146-N(U146)))))</f>
        <v/>
      </c>
      <c r="Z146" s="16" t="str">
        <f aca="false">IF(OR(AH146=0,Y146=""),"",IF(Y146&gt;0,"Yes","No"))</f>
        <v/>
      </c>
      <c r="AA146" s="16" t="str">
        <f aca="false">IF(AH146=0,IF(LEN($A146&amp;$B146)=0,"","FIX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month")&amp;IF(BD146=0,";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EH)",""),IF(AT146="None",R146,"Not yet - first day on "&amp;TEXT(S146,"dd/mm/yyyy")))))))))</f>
        <v/>
      </c>
      <c r="AB146" s="17" t="str">
        <f aca="false">IF(OR(AH146=0,T146=""),"",MAX(0,BB146-BN146)*HoursPerDay-T146)</f>
        <v/>
      </c>
      <c r="AC146" s="16" t="str">
        <f aca="false">IF(AH146=0,"",BD146)</f>
        <v/>
      </c>
      <c r="AD146" s="16" t="str">
        <f aca="false">IF(AH146=0,"",TRIM(IF(OR(ISTEXT($F146),ISTEXT($H146),ISTEXT($I146),ISTEXT($G146),ISTEXT($J146),ISTEXT($D146)),"A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J146&gt;=1,IF(AJ146&gt;=3,AP146,IF(AJ146=2,AO146,AN146))&lt;&gt;IF($C146="","",IF(OR(ISNUMBER(SEARCH("full",$C146)),UPPER(TRIM($C146))="FT",UPPER(TRIM($C146))="FTE"),"Full-Time",IF(OR(ISNUMBER(SEARCH("part",$C146)),UPPER(TRIM($C146))="PT",UPPER(TRIM($C146))="PTE"),"Part-Time",IF(OR(ISNUMBER(SEARCH("cas",$C146)),UPPER(TRIM($C146))="CAS"),"Casual","Unknown"))))),"EmploymentType does not match latest start date ("&amp;IF(AJ146&gt;=3,AP146,IF(AJ146=2,AO146,AN146))&amp;"). ","")&amp;IF(AND(AJ146&gt;=1,AK146&lt;&gt;$F146),"Earliest type date should equal StartDate. ","")&amp;IF(AND(AJ146&gt;=2,AK146=AL146),"Two types start on the same date. ","")&amp;IF(AND(OR(ISNUMBER(SEARCH("part",$C146)),UPPER(TRIM($C146))="PT",UPPER(TRIM($C146))="PTE"),$P146=""),"Part-time: enter PT Hrs/Week (blank = 24+). ","")))</f>
        <v/>
      </c>
      <c r="AE146" s="17" t="str">
        <f aca="false">IF(AH146=0,"",O146-MAX(0,BI146-BN146))</f>
        <v/>
      </c>
      <c r="AF146" s="14" t="str">
        <f aca="false">IF(OR(AH146=0,AE146="",N(AE146)=0,BJ146=""),"",EDATE(AI146,BJ146))</f>
        <v/>
      </c>
      <c r="AG146" s="12"/>
      <c r="AH146" s="16" t="n">
        <f aca="false">IF(OR(LEN($A146&amp;$B146)=0,$F146=""),0,1)</f>
        <v>0</v>
      </c>
      <c r="AI146" s="14" t="str">
        <f aca="false">IF(AH146=0,"",IF($J146&lt;&gt;"",$J146,IF(OR(CasualCounts="Yes",COUNT($G146:$I146)=0,COUNT($H146:$I146)=0),$F146,MIN($H146:$I146))))</f>
        <v/>
      </c>
      <c r="AJ146" s="16" t="str">
        <f aca="false">IF(AH146=0,"",COUNT($G146:$I146))</f>
        <v/>
      </c>
      <c r="AK146" s="14" t="str">
        <f aca="false">IF(AH146=0,"",IFERROR(SMALL($G146:$I146,1),""))</f>
        <v/>
      </c>
      <c r="AL146" s="14" t="str">
        <f aca="false">IF(AH146=0,"",IFERROR(SMALL($G146:$I146,2),""))</f>
        <v/>
      </c>
      <c r="AM146" s="14" t="str">
        <f aca="false">IF(AH146=0,"",IFERROR(SMALL($G146:$I146,3),""))</f>
        <v/>
      </c>
      <c r="AN146" s="16" t="str">
        <f aca="false">IF(AH146=0,"",IF(AK146="","",IF(AK146=$H146,"Part-Time",IF(AK146=$I146,"Full-Time","Casual"))))</f>
        <v/>
      </c>
      <c r="AO146" s="16" t="str">
        <f aca="false">IF(AH146=0,"",IF(AL146="","",IF(AL146=$H146,"Part-Time",IF(AL146=$I146,"Full-Time","Casual"))))</f>
        <v/>
      </c>
      <c r="AP146" s="16" t="str">
        <f aca="false">IF(AH146=0,"",IF(AM146="","",IF(AM146=$H146,"Part-Time",IF(AM146=$I146,"Full-Time","Casual"))))</f>
        <v/>
      </c>
      <c r="AQ146" s="16" t="str">
        <f aca="false">IF(AH146=0,"",IF(AJ146=0,IF(OR(ISNUMBER(SEARCH("full",$C146)),UPPER(TRIM($C146))="FT",UPPER(TRIM($C146))="FTE"),"FT",IF(AND(OR(ISNUMBER(SEARCH("part",$C146)),UPPER(TRIM($C146))="PT",UPPER(TRIM($C146))="PTE"),OR($P146="",N($P146)&gt;=PT_MinHours)),"PT","None")),IF(OR(ISNUMBER(SEARCH("full",AN146)),UPPER(TRIM(AN146))="FT",UPPER(TRIM(AN146))="FTE"),"FT",IF(AND(OR(ISNUMBER(SEARCH("part",AN146)),UPPER(TRIM(AN146))="PT",UPPER(TRIM(AN146))="PTE"),OR($P146="",N($P146)&gt;=PT_MinHours)),"PT","None"))))</f>
        <v/>
      </c>
      <c r="AR146" s="16" t="str">
        <f aca="false">IF(AH146=0,"",IF(AJ146&lt;2,"",IF(OR(ISNUMBER(SEARCH("full",AO146)),UPPER(TRIM(AO146))="FT",UPPER(TRIM(AO146))="FTE"),"FT",IF(AND(OR(ISNUMBER(SEARCH("part",AO146)),UPPER(TRIM(AO146))="PT",UPPER(TRIM(AO146))="PTE"),OR($P146="",N($P146)&gt;=PT_MinHours)),"PT","None"))))</f>
        <v/>
      </c>
      <c r="AS146" s="16" t="str">
        <f aca="false">IF(AH146=0,"",IF(AJ146&lt;3,"",IF(OR(ISNUMBER(SEARCH("full",AP146)),UPPER(TRIM(AP146))="FT",UPPER(TRIM(AP146))="FTE"),"FT",IF(AND(OR(ISNUMBER(SEARCH("part",AP146)),UPPER(TRIM(AP146))="PT",UPPER(TRIM(AP146))="PTE"),OR($P146="",N($P146)&gt;=PT_MinHours)),"PT","None"))))</f>
        <v/>
      </c>
      <c r="AT146" s="16" t="str">
        <f aca="false">IF(AH146=0,"",IF(AND(AJ146&gt;=3,AM146&lt;=AsOfDate),AS146,IF(AND(AJ146&gt;=2,AL146&lt;=AsOfDate),AR146,AQ146)))</f>
        <v/>
      </c>
      <c r="AU146" s="16" t="str">
        <f aca="false">IF(AH146=0,"",IF(AsOfDate&lt;AI146,-1,12*(YEAR(AsOfDate)-YEAR(AI146))+MONTH(AsOfDate)-MONTH(AI146)-IF(DAY(AsOfDate)&lt;MIN(DAY(AI146),DAY(EOMONTH(AsOfDate,0))),1,0)))</f>
        <v/>
      </c>
      <c r="AV146" s="16" t="str">
        <f aca="false">IF(AH146=0,"",IF(OR(AJ146&lt;2,AL146&gt;AsOfDate),AU146,IF((AL146-1)&lt;AI146,-1,12*(YEAR((AL146-1))-YEAR(AI146))+MONTH((AL146-1))-MONTH(AI146)-IF(DAY((AL146-1))&lt;MIN(DAY(AI146),DAY(EOMONTH((AL146-1),0))),1,0))))</f>
        <v/>
      </c>
      <c r="AW146" s="16" t="str">
        <f aca="false">IF(AH146=0,"",IF(OR(AJ146&lt;3,AM146&gt;AsOfDate),AU146,IF((AM146-1)&lt;AI146,-1,12*(YEAR((AM146-1))-YEAR(AI146))+MONTH((AM146-1))-MONTH(AI146)-IF(DAY((AM146-1))&lt;MIN(DAY(AI146),DAY(EOMONTH((AM146-1),0))),1,0))))</f>
        <v/>
      </c>
      <c r="AX146" s="16" t="str">
        <f aca="false">IF(AH146=0,"",IF(PFYDate&lt;AI146,-1,12*(YEAR(PFYDate)-YEAR(AI146))+MONTH(PFYDate)-MONTH(AI146)-IF(DAY(PFYDate)&lt;MIN(DAY(AI146),DAY(EOMONTH(PFYDate,0))),1,0)))</f>
        <v/>
      </c>
      <c r="AY146" s="16" t="str">
        <f aca="false">IF(AH146=0,"",IF(OR(AJ146&lt;2,AL146&gt;PFYDate),AX146,IF((AL146-1)&lt;AI146,-1,12*(YEAR((AL146-1))-YEAR(AI146))+MONTH((AL146-1))-MONTH(AI146)-IF(DAY((AL146-1))&lt;MIN(DAY(AI146),DAY(EOMONTH((AL146-1),0))),1,0))))</f>
        <v/>
      </c>
      <c r="AZ146" s="16" t="str">
        <f aca="false">IF(AH146=0,"",IF(OR(AJ146&lt;3,AM146&gt;PFYDate),AX146,IF((AM146-1)&lt;AI146,-1,12*(YEAR((AM146-1))-YEAR(AI146))+MONTH((AM146-1))-MONTH(AI146)-IF(DAY((AM146-1))&lt;MIN(DAY(AI146),DAY(EOMONTH((AM146-1),0))),1,0))))</f>
        <v/>
      </c>
      <c r="BA146" s="16" t="str">
        <f aca="false">IF(AH146=0,"",IF(AQ146="FT",IF(AV146&lt;FT_First,0,IF(AV146&lt;FT_Y5,1+INT((AV146-FT_First)/FT_Int1),FT_PreY5+FT_PerYear*INT((AV146-FT_Y5)/12)+FT_AnnivDays+INT(MOD(AV146-FT_Y5,12)/FT_Int2)-IF(EDATE(AI146,FT_Y5)&lt;PolicyDate,FT_AnnivDays-1,0))),IF(AQ146="PT",IF(AV146&lt;PT_First,0,1+INT((AV146-PT_First)/PT_Int)),0))+IF(AND(AJ146&gt;=2,AL146&lt;=AsOfDate),IF(AR146="FT",IF(AW146&lt;FT_First,0,IF(AW146&lt;FT_Y5,1+INT((AW146-FT_First)/FT_Int1),FT_PreY5+FT_PerYear*INT((AW146-FT_Y5)/12)+FT_AnnivDays+INT(MOD(AW146-FT_Y5,12)/FT_Int2)-IF(EDATE(AI146,FT_Y5)&lt;PolicyDate,FT_AnnivDays-1,0))),IF(AR146="PT",IF(AW146&lt;PT_First,0,1+INT((AW146-PT_First)/PT_Int)),0))-IF(AR146="FT",IF(AV146&lt;FT_First,0,IF(AV146&lt;FT_Y5,1+INT((AV146-FT_First)/FT_Int1),FT_PreY5+FT_PerYear*INT((AV146-FT_Y5)/12)+FT_AnnivDays+INT(MOD(AV146-FT_Y5,12)/FT_Int2)-IF(EDATE(AI146,FT_Y5)&lt;PolicyDate,FT_AnnivDays-1,0))),IF(AR146="PT",IF(AV146&lt;PT_First,0,1+INT((AV146-PT_First)/PT_Int)),0)),0)+IF(AND(AJ146&gt;=3,AM146&lt;=AsOfDate),IF(AS146="FT",IF(AU146&lt;FT_First,0,IF(AU146&lt;FT_Y5,1+INT((AU146-FT_First)/FT_Int1),FT_PreY5+FT_PerYear*INT((AU146-FT_Y5)/12)+FT_AnnivDays+INT(MOD(AU146-FT_Y5,12)/FT_Int2)-IF(EDATE(AI146,FT_Y5)&lt;PolicyDate,FT_AnnivDays-1,0))),IF(AS146="PT",IF(AU146&lt;PT_First,0,1+INT((AU146-PT_First)/PT_Int)),0))-IF(AS146="FT",IF(AW146&lt;FT_First,0,IF(AW146&lt;FT_Y5,1+INT((AW146-FT_First)/FT_Int1),FT_PreY5+FT_PerYear*INT((AW146-FT_Y5)/12)+FT_AnnivDays+INT(MOD(AW146-FT_Y5,12)/FT_Int2)-IF(EDATE(AI146,FT_Y5)&lt;PolicyDate,FT_AnnivDays-1,0))),IF(AS146="PT",IF(AW146&lt;PT_First,0,1+INT((AW146-PT_First)/PT_Int)),0)),0))</f>
        <v/>
      </c>
      <c r="BB146" s="16" t="str">
        <f aca="false">IF(AH146=0,"",IF(AQ146="FT",IF(AY146&lt;FT_First,0,IF(AY146&lt;FT_Y5,1+INT((AY146-FT_First)/FT_Int1),FT_PreY5+FT_PerYear*INT((AY146-FT_Y5)/12)+FT_AnnivDays+INT(MOD(AY146-FT_Y5,12)/FT_Int2)-IF(EDATE(AI146,FT_Y5)&lt;PolicyDate,FT_AnnivDays-1,0))),IF(AQ146="PT",IF(AY146&lt;PT_First,0,1+INT((AY146-PT_First)/PT_Int)),0))+IF(AND(AJ146&gt;=2,AL146&lt;=PFYDate),IF(AR146="FT",IF(AZ146&lt;FT_First,0,IF(AZ146&lt;FT_Y5,1+INT((AZ146-FT_First)/FT_Int1),FT_PreY5+FT_PerYear*INT((AZ146-FT_Y5)/12)+FT_AnnivDays+INT(MOD(AZ146-FT_Y5,12)/FT_Int2)-IF(EDATE(AI146,FT_Y5)&lt;PolicyDate,FT_AnnivDays-1,0))),IF(AR146="PT",IF(AZ146&lt;PT_First,0,1+INT((AZ146-PT_First)/PT_Int)),0))-IF(AR146="FT",IF(AY146&lt;FT_First,0,IF(AY146&lt;FT_Y5,1+INT((AY146-FT_First)/FT_Int1),FT_PreY5+FT_PerYear*INT((AY146-FT_Y5)/12)+FT_AnnivDays+INT(MOD(AY146-FT_Y5,12)/FT_Int2)-IF(EDATE(AI146,FT_Y5)&lt;PolicyDate,FT_AnnivDays-1,0))),IF(AR146="PT",IF(AY146&lt;PT_First,0,1+INT((AY146-PT_First)/PT_Int)),0)),0)+IF(AND(AJ146&gt;=3,AM146&lt;=PFYDate),IF(AS146="FT",IF(AX146&lt;FT_First,0,IF(AX146&lt;FT_Y5,1+INT((AX146-FT_First)/FT_Int1),FT_PreY5+FT_PerYear*INT((AX146-FT_Y5)/12)+FT_AnnivDays+INT(MOD(AX146-FT_Y5,12)/FT_Int2)-IF(EDATE(AI146,FT_Y5)&lt;PolicyDate,FT_AnnivDays-1,0))),IF(AS146="PT",IF(AX146&lt;PT_First,0,1+INT((AX146-PT_First)/PT_Int)),0))-IF(AS146="FT",IF(AZ146&lt;FT_First,0,IF(AZ146&lt;FT_Y5,1+INT((AZ146-FT_First)/FT_Int1),FT_PreY5+FT_PerYear*INT((AZ146-FT_Y5)/12)+FT_AnnivDays+INT(MOD(AZ146-FT_Y5,12)/FT_Int2)-IF(EDATE(AI146,FT_Y5)&lt;PolicyDate,FT_AnnivDays-1,0))),IF(AS146="PT",IF(AZ146&lt;PT_First,0,1+INT((AZ146-PT_First)/PT_Int)),0)),0))</f>
        <v/>
      </c>
      <c r="BC146" s="16" t="str">
        <f aca="false">IF(AH146=0,"",IF(AT146="FT",IF(AU146&lt;FT_First,FT_First,IF(AU146&lt;FT_Y5,MIN(FT_Y5,FT_First+FT_Int1*(INT((AU146-FT_First)/FT_Int1)+1)),FT_Y5+12*INT((AU146-FT_Y5)/12)+FT_Int2*(INT(MOD(AU146-FT_Y5,12)/FT_Int2)+1))),IF(AT146="PT",IF(AU146&lt;PT_First,PT_First,PT_First+PT_Int*(INT((AU146-PT_First)/PT_Int)+1)),"")))</f>
        <v/>
      </c>
      <c r="BD146" s="16" t="str">
        <f aca="false">IF(AH146=0,"",IF(NOT(LH_Ready),0,COUNTIFS(INDEX(LH_Data,0,LH_ColFirst),$A146,INDEX(LH_Data,0,LH_ColSur),$B146,INDEX(LH_Data,0,LH_ColCat),BonusCat)))</f>
        <v/>
      </c>
      <c r="BE146" s="16" t="str">
        <f aca="false">IF(AH146=0,"",IF(OR(NOT(LH_Ready),BD146=0),0,SUMPRODUCT(MAX((INDEX(LH_Data,0,LH_ColFirst)=$A146)*(INDEX(LH_Data,0,LH_ColSur)=$B146)*(INDEX(LH_Data,0,LH_ColCat)=BonusCat)*ROW(LH_Data)))))</f>
        <v/>
      </c>
      <c r="BF146" s="16" t="str">
        <f aca="false">IF(AH146=0,"",IF(EOMONTH(AsOfDate,-1)&lt;AI146,-1,12*(YEAR(EOMONTH(AsOfDate,-1))-YEAR(AI146))+MONTH(EOMONTH(AsOfDate,-1))-MONTH(AI146)-IF(DAY(EOMONTH(AsOfDate,-1))&lt;MIN(DAY(AI146),DAY(EOMONTH(EOMONTH(AsOfDate,-1),0))),1,0)))</f>
        <v/>
      </c>
      <c r="BG146" s="16" t="str">
        <f aca="false">IF(AH146=0,"",IF(OR(AJ146&lt;2,AL146&gt;EOMONTH(AsOfDate,-1)),BF146,IF((AL146-1)&lt;AI146,-1,12*(YEAR((AL146-1))-YEAR(AI146))+MONTH((AL146-1))-MONTH(AI146)-IF(DAY((AL146-1))&lt;MIN(DAY(AI146),DAY(EOMONTH((AL146-1),0))),1,0))))</f>
        <v/>
      </c>
      <c r="BH146" s="16" t="str">
        <f aca="false">IF(AH146=0,"",IF(OR(AJ146&lt;3,AM146&gt;EOMONTH(AsOfDate,-1)),BF146,IF((AM146-1)&lt;AI146,-1,12*(YEAR((AM146-1))-YEAR(AI146))+MONTH((AM146-1))-MONTH(AI146)-IF(DAY((AM146-1))&lt;MIN(DAY(AI146),DAY(EOMONTH((AM146-1),0))),1,0))))</f>
        <v/>
      </c>
      <c r="BI146" s="16" t="str">
        <f aca="false">IF(AH146=0,"",IF(AQ146="FT",IF(BG146&lt;FT_First,0,IF(BG146&lt;FT_Y5,1+INT((BG146-FT_First)/FT_Int1),FT_PreY5+FT_PerYear*INT((BG146-FT_Y5)/12)+FT_AnnivDays+INT(MOD(BG146-FT_Y5,12)/FT_Int2)-IF(EDATE(AI146,FT_Y5)&lt;PolicyDate,FT_AnnivDays-1,0))),IF(AQ146="PT",IF(BG146&lt;PT_First,0,1+INT((BG146-PT_First)/PT_Int)),0))+IF(AND(AJ146&gt;=2,AL146&lt;=EOMONTH(AsOfDate,-1)),IF(AR146="FT",IF(BH146&lt;FT_First,0,IF(BH146&lt;FT_Y5,1+INT((BH146-FT_First)/FT_Int1),FT_PreY5+FT_PerYear*INT((BH146-FT_Y5)/12)+FT_AnnivDays+INT(MOD(BH146-FT_Y5,12)/FT_Int2)-IF(EDATE(AI146,FT_Y5)&lt;PolicyDate,FT_AnnivDays-1,0))),IF(AR146="PT",IF(BH146&lt;PT_First,0,1+INT((BH146-PT_First)/PT_Int)),0))-IF(AR146="FT",IF(BG146&lt;FT_First,0,IF(BG146&lt;FT_Y5,1+INT((BG146-FT_First)/FT_Int1),FT_PreY5+FT_PerYear*INT((BG146-FT_Y5)/12)+FT_AnnivDays+INT(MOD(BG146-FT_Y5,12)/FT_Int2)-IF(EDATE(AI146,FT_Y5)&lt;PolicyDate,FT_AnnivDays-1,0))),IF(AR146="PT",IF(BG146&lt;PT_First,0,1+INT((BG146-PT_First)/PT_Int)),0)),0)+IF(AND(AJ146&gt;=3,AM146&lt;=EOMONTH(AsOfDate,-1)),IF(AS146="FT",IF(BF146&lt;FT_First,0,IF(BF146&lt;FT_Y5,1+INT((BF146-FT_First)/FT_Int1),FT_PreY5+FT_PerYear*INT((BF146-FT_Y5)/12)+FT_AnnivDays+INT(MOD(BF146-FT_Y5,12)/FT_Int2)-IF(EDATE(AI146,FT_Y5)&lt;PolicyDate,FT_AnnivDays-1,0))),IF(AS146="PT",IF(BF146&lt;PT_First,0,1+INT((BF146-PT_First)/PT_Int)),0))-IF(AS146="FT",IF(BH146&lt;FT_First,0,IF(BH146&lt;FT_Y5,1+INT((BH146-FT_First)/FT_Int1),FT_PreY5+FT_PerYear*INT((BH146-FT_Y5)/12)+FT_AnnivDays+INT(MOD(BH146-FT_Y5,12)/FT_Int2)-IF(EDATE(AI146,FT_Y5)&lt;PolicyDate,FT_AnnivDays-1,0))),IF(AS146="PT",IF(BH146&lt;PT_First,0,1+INT((BH146-PT_First)/PT_Int)),0)),0))</f>
        <v/>
      </c>
      <c r="BJ146" s="16" t="str">
        <f aca="false">IF(AH146=0,"",IF(AT146="FT",IF(AU146&lt;FT_First,"",IF(AU146&lt;FT_Y5,FT_First+FT_Int1*INT((AU146-FT_First)/FT_Int1),FT_Y5+FT_Int2*INT((AU146-FT_Y5)/FT_Int2))),IF(AT146="PT",IF(AU146&lt;PT_First,"",PT_First+PT_Int*INT((AU146-PT_First)/PT_Int)),"")))</f>
        <v/>
      </c>
      <c r="BK146" s="16" t="str">
        <f aca="false">IF(AH146=0,"",IF((SchemeStart-1)&lt;AI146,-1,12*(YEAR((SchemeStart-1))-YEAR(AI146))+MONTH((SchemeStart-1))-MONTH(AI146)-IF(DAY((SchemeStart-1))&lt;MIN(DAY(AI146),DAY(EOMONTH((SchemeStart-1),0))),1,0)))</f>
        <v/>
      </c>
      <c r="BL146" s="16" t="str">
        <f aca="false">IF(AH146=0,"",IF(OR(AJ146&lt;2,AL146&gt;(SchemeStart-1)),BK146,IF((AL146-1)&lt;AI146,-1,12*(YEAR((AL146-1))-YEAR(AI146))+MONTH((AL146-1))-MONTH(AI146)-IF(DAY((AL146-1))&lt;MIN(DAY(AI146),DAY(EOMONTH((AL146-1),0))),1,0))))</f>
        <v/>
      </c>
      <c r="BM146" s="16" t="str">
        <f aca="false">IF(AH146=0,"",IF(OR(AJ146&lt;3,AM146&gt;(SchemeStart-1)),BK146,IF((AM146-1)&lt;AI146,-1,12*(YEAR((AM146-1))-YEAR(AI146))+MONTH((AM146-1))-MONTH(AI146)-IF(DAY((AM146-1))&lt;MIN(DAY(AI146),DAY(EOMONTH((AM146-1),0))),1,0))))</f>
        <v/>
      </c>
      <c r="BN146" s="16" t="str">
        <f aca="false">IF(AH146=0,"",IF(AQ146="FT",IF(BL146&lt;FT_First,0,IF(BL146&lt;FT_Y5,1+INT((BL146-FT_First)/FT_Int1),FT_PreY5+FT_PerYear*INT((BL146-FT_Y5)/12)+FT_AnnivDays+INT(MOD(BL146-FT_Y5,12)/FT_Int2)-IF(EDATE(AI146,FT_Y5)&lt;PolicyDate,FT_AnnivDays-1,0))),IF(AQ146="PT",IF(BL146&lt;PT_First,0,1+INT((BL146-PT_First)/PT_Int)),0))+IF(AND(AJ146&gt;=2,AL146&lt;=(SchemeStart-1)),IF(AR146="FT",IF(BM146&lt;FT_First,0,IF(BM146&lt;FT_Y5,1+INT((BM146-FT_First)/FT_Int1),FT_PreY5+FT_PerYear*INT((BM146-FT_Y5)/12)+FT_AnnivDays+INT(MOD(BM146-FT_Y5,12)/FT_Int2)-IF(EDATE(AI146,FT_Y5)&lt;PolicyDate,FT_AnnivDays-1,0))),IF(AR146="PT",IF(BM146&lt;PT_First,0,1+INT((BM146-PT_First)/PT_Int)),0))-IF(AR146="FT",IF(BL146&lt;FT_First,0,IF(BL146&lt;FT_Y5,1+INT((BL146-FT_First)/FT_Int1),FT_PreY5+FT_PerYear*INT((BL146-FT_Y5)/12)+FT_AnnivDays+INT(MOD(BL146-FT_Y5,12)/FT_Int2)-IF(EDATE(AI146,FT_Y5)&lt;PolicyDate,FT_AnnivDays-1,0))),IF(AR146="PT",IF(BL146&lt;PT_First,0,1+INT((BL146-PT_First)/PT_Int)),0)),0)+IF(AND(AJ146&gt;=3,AM146&lt;=(SchemeStart-1)),IF(AS146="FT",IF(BK146&lt;FT_First,0,IF(BK146&lt;FT_Y5,1+INT((BK146-FT_First)/FT_Int1),FT_PreY5+FT_PerYear*INT((BK146-FT_Y5)/12)+FT_AnnivDays+INT(MOD(BK146-FT_Y5,12)/FT_Int2)-IF(EDATE(AI146,FT_Y5)&lt;PolicyDate,FT_AnnivDays-1,0))),IF(AS146="PT",IF(BK146&lt;PT_First,0,1+INT((BK146-PT_First)/PT_Int)),0))-IF(AS146="FT",IF(BM146&lt;FT_First,0,IF(BM146&lt;FT_Y5,1+INT((BM146-FT_First)/FT_Int1),FT_PreY5+FT_PerYear*INT((BM146-FT_Y5)/12)+FT_AnnivDays+INT(MOD(BM146-FT_Y5,12)/FT_Int2)-IF(EDATE(AI146,FT_Y5)&lt;PolicyDate,FT_AnnivDays-1,0))),IF(AS146="PT",IF(BM146&lt;PT_First,0,1+INT((BM146-PT_First)/PT_Int)),0)),0))</f>
        <v/>
      </c>
      <c r="BO146" s="0" t="str">
        <f aca="false">IF(LEN($A146&amp;$B146)=0,"",$A146&amp;" "&amp;$B146)</f>
        <v/>
      </c>
    </row>
    <row r="147" customFormat="false" ht="15" hidden="false" customHeight="false" outlineLevel="0" collapsed="false">
      <c r="A147" s="12"/>
      <c r="B147" s="12"/>
      <c r="C147" s="12"/>
      <c r="D147" s="13"/>
      <c r="E147" s="14" t="str">
        <f aca="false">IF(OR(AH147=0,$D147=""),"",DATE(YEAR(AsOfDate)+IF(DATE(YEAR(AsOfDate),MONTH($D147),DAY($D147))&lt;=AsOfDate,1,0),MONTH($D147),DAY($D147)))</f>
        <v/>
      </c>
      <c r="F147" s="13"/>
      <c r="G147" s="13"/>
      <c r="H147" s="13"/>
      <c r="I147" s="13"/>
      <c r="J147" s="13"/>
      <c r="K147" s="14" t="str">
        <f aca="false">IF(AH147=0,"",DATE(YEAR(AsOfDate)+IF(DATE(YEAR(AsOfDate),MONTH(AI147),DAY(AI147))&lt;=AsOfDate,1,0),MONTH(AI147),DAY(AI147)))</f>
        <v/>
      </c>
      <c r="L147" s="15" t="str">
        <f aca="false">IF(AH147=0,"",ROUND((AsOfDate-AI147)/365.25,1))</f>
        <v/>
      </c>
      <c r="M147" s="16" t="str">
        <f aca="false">IF(AH147=0,"",IF(AsOfDate&lt;AI147,"-",DATEDIF(AI147,AsOfDate,"y")&amp;"y "&amp;DATEDIF(AI147,AsOfDate,"ym")&amp;"m "&amp;DATEDIF(AI147,AsOfDate,"md")&amp;"d"))</f>
        <v/>
      </c>
      <c r="N147" s="17" t="str">
        <f aca="false">IF(AH147=0,"",O147*HoursPerDay)</f>
        <v/>
      </c>
      <c r="O147" s="17" t="str">
        <f aca="false">IF(AH147=0,"",MAX(0,BA147-BN147))</f>
        <v/>
      </c>
      <c r="P147" s="18"/>
      <c r="Q147" s="16" t="str">
        <f aca="false">IF(AH147=0,"",IF(AJ147&lt;2,"",AN147&amp;" to "&amp;AO147&amp;" on "&amp;TEXT(AL147,"dd/mm/yyyy")&amp;IF(AL147&gt;AsOfDate," (future)",IF(AQ147=AR147,"",IF(AR147="None"," - STOPPED accruing",IF(AQ147="None"," - commencement for Bonus Leave"," - pathway changed"))))&amp;IF(AJ147&lt;3,"","; "&amp;AO147&amp;" to "&amp;AP147&amp;" on "&amp;TEXT(AM147,"dd/mm/yyyy")&amp;IF(AM147&gt;AsOfDate," (future)",IF(AR147=AS147,"",IF(AS147="None"," - STOPPED accruing",IF(AR147="None"," - commencement for Bonus Leave"," - pathway changed")))))))</f>
        <v/>
      </c>
      <c r="R147" s="16" t="str">
        <f aca="false">IF(AH147=0,"",IF(AT147="None",IF(O147&gt;0,"No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IF(AH147=0,"",IF(AT147="None","",EDATE(AI147,BC147)))</f>
        <v/>
      </c>
      <c r="T147" s="17" t="str">
        <f aca="false">IF(AH147=0,"",IF(NOT(LH_Ready),"",IF(AI147&gt;PFYDate,0,IF(LH_ColPeriod=0,W147-U147+V147,SUMIFS(INDEX(LH_Data,0,LH_ColAcc),INDEX(LH_Data,0,LH_ColFirst),$A147,INDEX(LH_Data,0,LH_ColSur),$B147,INDEX(LH_Data,0,LH_ColCat),BonusCat,INDEX(LH_Data,0,LH_ColPeriod),LH_OpenLabel)*UnitFactor))))</f>
        <v/>
      </c>
      <c r="U147" s="17" t="str">
        <f aca="false">IF(AH147=0,"",IF(NOT(LH_Ready),"",SUMIFS(INDEX(LH_Data,0,LH_ColAcc),INDEX(LH_Data,0,LH_ColFirst),$A147,INDEX(LH_Data,0,LH_ColSur),$B147,INDEX(LH_Data,0,LH_ColCat),BonusCat,INDEX(LH_Data,0,LH_ColStart),"&gt;="&amp;AI147)*UnitFactor))</f>
        <v/>
      </c>
      <c r="V147" s="17" t="str">
        <f aca="false">IF(AH147=0,"",IF(NOT(LH_Ready),"",SUMIFS(INDEX(LH_Data,0,LH_ColTaken),INDEX(LH_Data,0,LH_ColFirst),$A147,INDEX(LH_Data,0,LH_ColSur),$B147,INDEX(LH_Data,0,LH_ColCat),BonusCat,INDEX(LH_Data,0,LH_ColStart),"&gt;="&amp;AI147)*UnitFactor))</f>
        <v/>
      </c>
      <c r="W147" s="17" t="str">
        <f aca="false">IF(AH147=0,"",IF(NOT(LH_Ready),"",IF(BE147=0,0,INDEX(INDEX(LH_Data,0,LH_ColClose),BE147-1)*UnitFactor)))</f>
        <v/>
      </c>
      <c r="X147" s="17" t="str">
        <f aca="false">IF(AH147=0,"",(MAX(0,BA147-BN147)-MAX(0,BB147-BN147))*HoursPerDay)</f>
        <v/>
      </c>
      <c r="Y147" s="17" t="str">
        <f aca="false">IF(AH147=0,"",IF(NOT(LH_Ready),"",IF(BD147=0,N147,IF(PFYDate&lt;$F147,N147-N(T147)-N(U147),X147-N(U147)))))</f>
        <v/>
      </c>
      <c r="Z147" s="16" t="str">
        <f aca="false">IF(OR(AH147=0,Y147=""),"",IF(Y147&gt;0,"Yes","No"))</f>
        <v/>
      </c>
      <c r="AA147" s="16" t="str">
        <f aca="false">IF(AH147=0,IF(LEN($A147&amp;$B147)=0,"","FIX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month")&amp;IF(BD147=0,";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EH)",""),IF(AT147="None",R147,"Not yet - first day on "&amp;TEXT(S147,"dd/mm/yyyy")))))))))</f>
        <v/>
      </c>
      <c r="AB147" s="17" t="str">
        <f aca="false">IF(OR(AH147=0,T147=""),"",MAX(0,BB147-BN147)*HoursPerDay-T147)</f>
        <v/>
      </c>
      <c r="AC147" s="16" t="str">
        <f aca="false">IF(AH147=0,"",BD147)</f>
        <v/>
      </c>
      <c r="AD147" s="16" t="str">
        <f aca="false">IF(AH147=0,"",TRIM(IF(OR(ISTEXT($F147),ISTEXT($H147),ISTEXT($I147),ISTEXT($G147),ISTEXT($J147),ISTEXT($D147)),"A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J147&gt;=1,IF(AJ147&gt;=3,AP147,IF(AJ147=2,AO147,AN147))&lt;&gt;IF($C147="","",IF(OR(ISNUMBER(SEARCH("full",$C147)),UPPER(TRIM($C147))="FT",UPPER(TRIM($C147))="FTE"),"Full-Time",IF(OR(ISNUMBER(SEARCH("part",$C147)),UPPER(TRIM($C147))="PT",UPPER(TRIM($C147))="PTE"),"Part-Time",IF(OR(ISNUMBER(SEARCH("cas",$C147)),UPPER(TRIM($C147))="CAS"),"Casual","Unknown"))))),"EmploymentType does not match latest start date ("&amp;IF(AJ147&gt;=3,AP147,IF(AJ147=2,AO147,AN147))&amp;"). ","")&amp;IF(AND(AJ147&gt;=1,AK147&lt;&gt;$F147),"Earliest type date should equal StartDate. ","")&amp;IF(AND(AJ147&gt;=2,AK147=AL147),"Two types start on the same date. ","")&amp;IF(AND(OR(ISNUMBER(SEARCH("part",$C147)),UPPER(TRIM($C147))="PT",UPPER(TRIM($C147))="PTE"),$P147=""),"Part-time: enter PT Hrs/Week (blank = 24+). ","")))</f>
        <v/>
      </c>
      <c r="AE147" s="17" t="str">
        <f aca="false">IF(AH147=0,"",O147-MAX(0,BI147-BN147))</f>
        <v/>
      </c>
      <c r="AF147" s="14" t="str">
        <f aca="false">IF(OR(AH147=0,AE147="",N(AE147)=0,BJ147=""),"",EDATE(AI147,BJ147))</f>
        <v/>
      </c>
      <c r="AG147" s="12"/>
      <c r="AH147" s="16" t="n">
        <f aca="false">IF(OR(LEN($A147&amp;$B147)=0,$F147=""),0,1)</f>
        <v>0</v>
      </c>
      <c r="AI147" s="14" t="str">
        <f aca="false">IF(AH147=0,"",IF($J147&lt;&gt;"",$J147,IF(OR(CasualCounts="Yes",COUNT($G147:$I147)=0,COUNT($H147:$I147)=0),$F147,MIN($H147:$I147))))</f>
        <v/>
      </c>
      <c r="AJ147" s="16" t="str">
        <f aca="false">IF(AH147=0,"",COUNT($G147:$I147))</f>
        <v/>
      </c>
      <c r="AK147" s="14" t="str">
        <f aca="false">IF(AH147=0,"",IFERROR(SMALL($G147:$I147,1),""))</f>
        <v/>
      </c>
      <c r="AL147" s="14" t="str">
        <f aca="false">IF(AH147=0,"",IFERROR(SMALL($G147:$I147,2),""))</f>
        <v/>
      </c>
      <c r="AM147" s="14" t="str">
        <f aca="false">IF(AH147=0,"",IFERROR(SMALL($G147:$I147,3),""))</f>
        <v/>
      </c>
      <c r="AN147" s="16" t="str">
        <f aca="false">IF(AH147=0,"",IF(AK147="","",IF(AK147=$H147,"Part-Time",IF(AK147=$I147,"Full-Time","Casual"))))</f>
        <v/>
      </c>
      <c r="AO147" s="16" t="str">
        <f aca="false">IF(AH147=0,"",IF(AL147="","",IF(AL147=$H147,"Part-Time",IF(AL147=$I147,"Full-Time","Casual"))))</f>
        <v/>
      </c>
      <c r="AP147" s="16" t="str">
        <f aca="false">IF(AH147=0,"",IF(AM147="","",IF(AM147=$H147,"Part-Time",IF(AM147=$I147,"Full-Time","Casual"))))</f>
        <v/>
      </c>
      <c r="AQ147" s="16" t="str">
        <f aca="false">IF(AH147=0,"",IF(AJ147=0,IF(OR(ISNUMBER(SEARCH("full",$C147)),UPPER(TRIM($C147))="FT",UPPER(TRIM($C147))="FTE"),"FT",IF(AND(OR(ISNUMBER(SEARCH("part",$C147)),UPPER(TRIM($C147))="PT",UPPER(TRIM($C147))="PTE"),OR($P147="",N($P147)&gt;=PT_MinHours)),"PT","None")),IF(OR(ISNUMBER(SEARCH("full",AN147)),UPPER(TRIM(AN147))="FT",UPPER(TRIM(AN147))="FTE"),"FT",IF(AND(OR(ISNUMBER(SEARCH("part",AN147)),UPPER(TRIM(AN147))="PT",UPPER(TRIM(AN147))="PTE"),OR($P147="",N($P147)&gt;=PT_MinHours)),"PT","None"))))</f>
        <v/>
      </c>
      <c r="AR147" s="16" t="str">
        <f aca="false">IF(AH147=0,"",IF(AJ147&lt;2,"",IF(OR(ISNUMBER(SEARCH("full",AO147)),UPPER(TRIM(AO147))="FT",UPPER(TRIM(AO147))="FTE"),"FT",IF(AND(OR(ISNUMBER(SEARCH("part",AO147)),UPPER(TRIM(AO147))="PT",UPPER(TRIM(AO147))="PTE"),OR($P147="",N($P147)&gt;=PT_MinHours)),"PT","None"))))</f>
        <v/>
      </c>
      <c r="AS147" s="16" t="str">
        <f aca="false">IF(AH147=0,"",IF(AJ147&lt;3,"",IF(OR(ISNUMBER(SEARCH("full",AP147)),UPPER(TRIM(AP147))="FT",UPPER(TRIM(AP147))="FTE"),"FT",IF(AND(OR(ISNUMBER(SEARCH("part",AP147)),UPPER(TRIM(AP147))="PT",UPPER(TRIM(AP147))="PTE"),OR($P147="",N($P147)&gt;=PT_MinHours)),"PT","None"))))</f>
        <v/>
      </c>
      <c r="AT147" s="16" t="str">
        <f aca="false">IF(AH147=0,"",IF(AND(AJ147&gt;=3,AM147&lt;=AsOfDate),AS147,IF(AND(AJ147&gt;=2,AL147&lt;=AsOfDate),AR147,AQ147)))</f>
        <v/>
      </c>
      <c r="AU147" s="16" t="str">
        <f aca="false">IF(AH147=0,"",IF(AsOfDate&lt;AI147,-1,12*(YEAR(AsOfDate)-YEAR(AI147))+MONTH(AsOfDate)-MONTH(AI147)-IF(DAY(AsOfDate)&lt;MIN(DAY(AI147),DAY(EOMONTH(AsOfDate,0))),1,0)))</f>
        <v/>
      </c>
      <c r="AV147" s="16" t="str">
        <f aca="false">IF(AH147=0,"",IF(OR(AJ147&lt;2,AL147&gt;AsOfDate),AU147,IF((AL147-1)&lt;AI147,-1,12*(YEAR((AL147-1))-YEAR(AI147))+MONTH((AL147-1))-MONTH(AI147)-IF(DAY((AL147-1))&lt;MIN(DAY(AI147),DAY(EOMONTH((AL147-1),0))),1,0))))</f>
        <v/>
      </c>
      <c r="AW147" s="16" t="str">
        <f aca="false">IF(AH147=0,"",IF(OR(AJ147&lt;3,AM147&gt;AsOfDate),AU147,IF((AM147-1)&lt;AI147,-1,12*(YEAR((AM147-1))-YEAR(AI147))+MONTH((AM147-1))-MONTH(AI147)-IF(DAY((AM147-1))&lt;MIN(DAY(AI147),DAY(EOMONTH((AM147-1),0))),1,0))))</f>
        <v/>
      </c>
      <c r="AX147" s="16" t="str">
        <f aca="false">IF(AH147=0,"",IF(PFYDate&lt;AI147,-1,12*(YEAR(PFYDate)-YEAR(AI147))+MONTH(PFYDate)-MONTH(AI147)-IF(DAY(PFYDate)&lt;MIN(DAY(AI147),DAY(EOMONTH(PFYDate,0))),1,0)))</f>
        <v/>
      </c>
      <c r="AY147" s="16" t="str">
        <f aca="false">IF(AH147=0,"",IF(OR(AJ147&lt;2,AL147&gt;PFYDate),AX147,IF((AL147-1)&lt;AI147,-1,12*(YEAR((AL147-1))-YEAR(AI147))+MONTH((AL147-1))-MONTH(AI147)-IF(DAY((AL147-1))&lt;MIN(DAY(AI147),DAY(EOMONTH((AL147-1),0))),1,0))))</f>
        <v/>
      </c>
      <c r="AZ147" s="16" t="str">
        <f aca="false">IF(AH147=0,"",IF(OR(AJ147&lt;3,AM147&gt;PFYDate),AX147,IF((AM147-1)&lt;AI147,-1,12*(YEAR((AM147-1))-YEAR(AI147))+MONTH((AM147-1))-MONTH(AI147)-IF(DAY((AM147-1))&lt;MIN(DAY(AI147),DAY(EOMONTH((AM147-1),0))),1,0))))</f>
        <v/>
      </c>
      <c r="BA147" s="16" t="str">
        <f aca="false">IF(AH147=0,"",IF(AQ147="FT",IF(AV147&lt;FT_First,0,IF(AV147&lt;FT_Y5,1+INT((AV147-FT_First)/FT_Int1),FT_PreY5+FT_PerYear*INT((AV147-FT_Y5)/12)+FT_AnnivDays+INT(MOD(AV147-FT_Y5,12)/FT_Int2)-IF(EDATE(AI147,FT_Y5)&lt;PolicyDate,FT_AnnivDays-1,0))),IF(AQ147="PT",IF(AV147&lt;PT_First,0,1+INT((AV147-PT_First)/PT_Int)),0))+IF(AND(AJ147&gt;=2,AL147&lt;=AsOfDate),IF(AR147="FT",IF(AW147&lt;FT_First,0,IF(AW147&lt;FT_Y5,1+INT((AW147-FT_First)/FT_Int1),FT_PreY5+FT_PerYear*INT((AW147-FT_Y5)/12)+FT_AnnivDays+INT(MOD(AW147-FT_Y5,12)/FT_Int2)-IF(EDATE(AI147,FT_Y5)&lt;PolicyDate,FT_AnnivDays-1,0))),IF(AR147="PT",IF(AW147&lt;PT_First,0,1+INT((AW147-PT_First)/PT_Int)),0))-IF(AR147="FT",IF(AV147&lt;FT_First,0,IF(AV147&lt;FT_Y5,1+INT((AV147-FT_First)/FT_Int1),FT_PreY5+FT_PerYear*INT((AV147-FT_Y5)/12)+FT_AnnivDays+INT(MOD(AV147-FT_Y5,12)/FT_Int2)-IF(EDATE(AI147,FT_Y5)&lt;PolicyDate,FT_AnnivDays-1,0))),IF(AR147="PT",IF(AV147&lt;PT_First,0,1+INT((AV147-PT_First)/PT_Int)),0)),0)+IF(AND(AJ147&gt;=3,AM147&lt;=AsOfDate),IF(AS147="FT",IF(AU147&lt;FT_First,0,IF(AU147&lt;FT_Y5,1+INT((AU147-FT_First)/FT_Int1),FT_PreY5+FT_PerYear*INT((AU147-FT_Y5)/12)+FT_AnnivDays+INT(MOD(AU147-FT_Y5,12)/FT_Int2)-IF(EDATE(AI147,FT_Y5)&lt;PolicyDate,FT_AnnivDays-1,0))),IF(AS147="PT",IF(AU147&lt;PT_First,0,1+INT((AU147-PT_First)/PT_Int)),0))-IF(AS147="FT",IF(AW147&lt;FT_First,0,IF(AW147&lt;FT_Y5,1+INT((AW147-FT_First)/FT_Int1),FT_PreY5+FT_PerYear*INT((AW147-FT_Y5)/12)+FT_AnnivDays+INT(MOD(AW147-FT_Y5,12)/FT_Int2)-IF(EDATE(AI147,FT_Y5)&lt;PolicyDate,FT_AnnivDays-1,0))),IF(AS147="PT",IF(AW147&lt;PT_First,0,1+INT((AW147-PT_First)/PT_Int)),0)),0))</f>
        <v/>
      </c>
      <c r="BB147" s="16" t="str">
        <f aca="false">IF(AH147=0,"",IF(AQ147="FT",IF(AY147&lt;FT_First,0,IF(AY147&lt;FT_Y5,1+INT((AY147-FT_First)/FT_Int1),FT_PreY5+FT_PerYear*INT((AY147-FT_Y5)/12)+FT_AnnivDays+INT(MOD(AY147-FT_Y5,12)/FT_Int2)-IF(EDATE(AI147,FT_Y5)&lt;PolicyDate,FT_AnnivDays-1,0))),IF(AQ147="PT",IF(AY147&lt;PT_First,0,1+INT((AY147-PT_First)/PT_Int)),0))+IF(AND(AJ147&gt;=2,AL147&lt;=PFYDate),IF(AR147="FT",IF(AZ147&lt;FT_First,0,IF(AZ147&lt;FT_Y5,1+INT((AZ147-FT_First)/FT_Int1),FT_PreY5+FT_PerYear*INT((AZ147-FT_Y5)/12)+FT_AnnivDays+INT(MOD(AZ147-FT_Y5,12)/FT_Int2)-IF(EDATE(AI147,FT_Y5)&lt;PolicyDate,FT_AnnivDays-1,0))),IF(AR147="PT",IF(AZ147&lt;PT_First,0,1+INT((AZ147-PT_First)/PT_Int)),0))-IF(AR147="FT",IF(AY147&lt;FT_First,0,IF(AY147&lt;FT_Y5,1+INT((AY147-FT_First)/FT_Int1),FT_PreY5+FT_PerYear*INT((AY147-FT_Y5)/12)+FT_AnnivDays+INT(MOD(AY147-FT_Y5,12)/FT_Int2)-IF(EDATE(AI147,FT_Y5)&lt;PolicyDate,FT_AnnivDays-1,0))),IF(AR147="PT",IF(AY147&lt;PT_First,0,1+INT((AY147-PT_First)/PT_Int)),0)),0)+IF(AND(AJ147&gt;=3,AM147&lt;=PFYDate),IF(AS147="FT",IF(AX147&lt;FT_First,0,IF(AX147&lt;FT_Y5,1+INT((AX147-FT_First)/FT_Int1),FT_PreY5+FT_PerYear*INT((AX147-FT_Y5)/12)+FT_AnnivDays+INT(MOD(AX147-FT_Y5,12)/FT_Int2)-IF(EDATE(AI147,FT_Y5)&lt;PolicyDate,FT_AnnivDays-1,0))),IF(AS147="PT",IF(AX147&lt;PT_First,0,1+INT((AX147-PT_First)/PT_Int)),0))-IF(AS147="FT",IF(AZ147&lt;FT_First,0,IF(AZ147&lt;FT_Y5,1+INT((AZ147-FT_First)/FT_Int1),FT_PreY5+FT_PerYear*INT((AZ147-FT_Y5)/12)+FT_AnnivDays+INT(MOD(AZ147-FT_Y5,12)/FT_Int2)-IF(EDATE(AI147,FT_Y5)&lt;PolicyDate,FT_AnnivDays-1,0))),IF(AS147="PT",IF(AZ147&lt;PT_First,0,1+INT((AZ147-PT_First)/PT_Int)),0)),0))</f>
        <v/>
      </c>
      <c r="BC147" s="16" t="str">
        <f aca="false">IF(AH147=0,"",IF(AT147="FT",IF(AU147&lt;FT_First,FT_First,IF(AU147&lt;FT_Y5,MIN(FT_Y5,FT_First+FT_Int1*(INT((AU147-FT_First)/FT_Int1)+1)),FT_Y5+12*INT((AU147-FT_Y5)/12)+FT_Int2*(INT(MOD(AU147-FT_Y5,12)/FT_Int2)+1))),IF(AT147="PT",IF(AU147&lt;PT_First,PT_First,PT_First+PT_Int*(INT((AU147-PT_First)/PT_Int)+1)),"")))</f>
        <v/>
      </c>
      <c r="BD147" s="16" t="str">
        <f aca="false">IF(AH147=0,"",IF(NOT(LH_Ready),0,COUNTIFS(INDEX(LH_Data,0,LH_ColFirst),$A147,INDEX(LH_Data,0,LH_ColSur),$B147,INDEX(LH_Data,0,LH_ColCat),BonusCat)))</f>
        <v/>
      </c>
      <c r="BE147" s="16" t="str">
        <f aca="false">IF(AH147=0,"",IF(OR(NOT(LH_Ready),BD147=0),0,SUMPRODUCT(MAX((INDEX(LH_Data,0,LH_ColFirst)=$A147)*(INDEX(LH_Data,0,LH_ColSur)=$B147)*(INDEX(LH_Data,0,LH_ColCat)=BonusCat)*ROW(LH_Data)))))</f>
        <v/>
      </c>
      <c r="BF147" s="16" t="str">
        <f aca="false">IF(AH147=0,"",IF(EOMONTH(AsOfDate,-1)&lt;AI147,-1,12*(YEAR(EOMONTH(AsOfDate,-1))-YEAR(AI147))+MONTH(EOMONTH(AsOfDate,-1))-MONTH(AI147)-IF(DAY(EOMONTH(AsOfDate,-1))&lt;MIN(DAY(AI147),DAY(EOMONTH(EOMONTH(AsOfDate,-1),0))),1,0)))</f>
        <v/>
      </c>
      <c r="BG147" s="16" t="str">
        <f aca="false">IF(AH147=0,"",IF(OR(AJ147&lt;2,AL147&gt;EOMONTH(AsOfDate,-1)),BF147,IF((AL147-1)&lt;AI147,-1,12*(YEAR((AL147-1))-YEAR(AI147))+MONTH((AL147-1))-MONTH(AI147)-IF(DAY((AL147-1))&lt;MIN(DAY(AI147),DAY(EOMONTH((AL147-1),0))),1,0))))</f>
        <v/>
      </c>
      <c r="BH147" s="16" t="str">
        <f aca="false">IF(AH147=0,"",IF(OR(AJ147&lt;3,AM147&gt;EOMONTH(AsOfDate,-1)),BF147,IF((AM147-1)&lt;AI147,-1,12*(YEAR((AM147-1))-YEAR(AI147))+MONTH((AM147-1))-MONTH(AI147)-IF(DAY((AM147-1))&lt;MIN(DAY(AI147),DAY(EOMONTH((AM147-1),0))),1,0))))</f>
        <v/>
      </c>
      <c r="BI147" s="16" t="str">
        <f aca="false">IF(AH147=0,"",IF(AQ147="FT",IF(BG147&lt;FT_First,0,IF(BG147&lt;FT_Y5,1+INT((BG147-FT_First)/FT_Int1),FT_PreY5+FT_PerYear*INT((BG147-FT_Y5)/12)+FT_AnnivDays+INT(MOD(BG147-FT_Y5,12)/FT_Int2)-IF(EDATE(AI147,FT_Y5)&lt;PolicyDate,FT_AnnivDays-1,0))),IF(AQ147="PT",IF(BG147&lt;PT_First,0,1+INT((BG147-PT_First)/PT_Int)),0))+IF(AND(AJ147&gt;=2,AL147&lt;=EOMONTH(AsOfDate,-1)),IF(AR147="FT",IF(BH147&lt;FT_First,0,IF(BH147&lt;FT_Y5,1+INT((BH147-FT_First)/FT_Int1),FT_PreY5+FT_PerYear*INT((BH147-FT_Y5)/12)+FT_AnnivDays+INT(MOD(BH147-FT_Y5,12)/FT_Int2)-IF(EDATE(AI147,FT_Y5)&lt;PolicyDate,FT_AnnivDays-1,0))),IF(AR147="PT",IF(BH147&lt;PT_First,0,1+INT((BH147-PT_First)/PT_Int)),0))-IF(AR147="FT",IF(BG147&lt;FT_First,0,IF(BG147&lt;FT_Y5,1+INT((BG147-FT_First)/FT_Int1),FT_PreY5+FT_PerYear*INT((BG147-FT_Y5)/12)+FT_AnnivDays+INT(MOD(BG147-FT_Y5,12)/FT_Int2)-IF(EDATE(AI147,FT_Y5)&lt;PolicyDate,FT_AnnivDays-1,0))),IF(AR147="PT",IF(BG147&lt;PT_First,0,1+INT((BG147-PT_First)/PT_Int)),0)),0)+IF(AND(AJ147&gt;=3,AM147&lt;=EOMONTH(AsOfDate,-1)),IF(AS147="FT",IF(BF147&lt;FT_First,0,IF(BF147&lt;FT_Y5,1+INT((BF147-FT_First)/FT_Int1),FT_PreY5+FT_PerYear*INT((BF147-FT_Y5)/12)+FT_AnnivDays+INT(MOD(BF147-FT_Y5,12)/FT_Int2)-IF(EDATE(AI147,FT_Y5)&lt;PolicyDate,FT_AnnivDays-1,0))),IF(AS147="PT",IF(BF147&lt;PT_First,0,1+INT((BF147-PT_First)/PT_Int)),0))-IF(AS147="FT",IF(BH147&lt;FT_First,0,IF(BH147&lt;FT_Y5,1+INT((BH147-FT_First)/FT_Int1),FT_PreY5+FT_PerYear*INT((BH147-FT_Y5)/12)+FT_AnnivDays+INT(MOD(BH147-FT_Y5,12)/FT_Int2)-IF(EDATE(AI147,FT_Y5)&lt;PolicyDate,FT_AnnivDays-1,0))),IF(AS147="PT",IF(BH147&lt;PT_First,0,1+INT((BH147-PT_First)/PT_Int)),0)),0))</f>
        <v/>
      </c>
      <c r="BJ147" s="16" t="str">
        <f aca="false">IF(AH147=0,"",IF(AT147="FT",IF(AU147&lt;FT_First,"",IF(AU147&lt;FT_Y5,FT_First+FT_Int1*INT((AU147-FT_First)/FT_Int1),FT_Y5+FT_Int2*INT((AU147-FT_Y5)/FT_Int2))),IF(AT147="PT",IF(AU147&lt;PT_First,"",PT_First+PT_Int*INT((AU147-PT_First)/PT_Int)),"")))</f>
        <v/>
      </c>
      <c r="BK147" s="16" t="str">
        <f aca="false">IF(AH147=0,"",IF((SchemeStart-1)&lt;AI147,-1,12*(YEAR((SchemeStart-1))-YEAR(AI147))+MONTH((SchemeStart-1))-MONTH(AI147)-IF(DAY((SchemeStart-1))&lt;MIN(DAY(AI147),DAY(EOMONTH((SchemeStart-1),0))),1,0)))</f>
        <v/>
      </c>
      <c r="BL147" s="16" t="str">
        <f aca="false">IF(AH147=0,"",IF(OR(AJ147&lt;2,AL147&gt;(SchemeStart-1)),BK147,IF((AL147-1)&lt;AI147,-1,12*(YEAR((AL147-1))-YEAR(AI147))+MONTH((AL147-1))-MONTH(AI147)-IF(DAY((AL147-1))&lt;MIN(DAY(AI147),DAY(EOMONTH((AL147-1),0))),1,0))))</f>
        <v/>
      </c>
      <c r="BM147" s="16" t="str">
        <f aca="false">IF(AH147=0,"",IF(OR(AJ147&lt;3,AM147&gt;(SchemeStart-1)),BK147,IF((AM147-1)&lt;AI147,-1,12*(YEAR((AM147-1))-YEAR(AI147))+MONTH((AM147-1))-MONTH(AI147)-IF(DAY((AM147-1))&lt;MIN(DAY(AI147),DAY(EOMONTH((AM147-1),0))),1,0))))</f>
        <v/>
      </c>
      <c r="BN147" s="16" t="str">
        <f aca="false">IF(AH147=0,"",IF(AQ147="FT",IF(BL147&lt;FT_First,0,IF(BL147&lt;FT_Y5,1+INT((BL147-FT_First)/FT_Int1),FT_PreY5+FT_PerYear*INT((BL147-FT_Y5)/12)+FT_AnnivDays+INT(MOD(BL147-FT_Y5,12)/FT_Int2)-IF(EDATE(AI147,FT_Y5)&lt;PolicyDate,FT_AnnivDays-1,0))),IF(AQ147="PT",IF(BL147&lt;PT_First,0,1+INT((BL147-PT_First)/PT_Int)),0))+IF(AND(AJ147&gt;=2,AL147&lt;=(SchemeStart-1)),IF(AR147="FT",IF(BM147&lt;FT_First,0,IF(BM147&lt;FT_Y5,1+INT((BM147-FT_First)/FT_Int1),FT_PreY5+FT_PerYear*INT((BM147-FT_Y5)/12)+FT_AnnivDays+INT(MOD(BM147-FT_Y5,12)/FT_Int2)-IF(EDATE(AI147,FT_Y5)&lt;PolicyDate,FT_AnnivDays-1,0))),IF(AR147="PT",IF(BM147&lt;PT_First,0,1+INT((BM147-PT_First)/PT_Int)),0))-IF(AR147="FT",IF(BL147&lt;FT_First,0,IF(BL147&lt;FT_Y5,1+INT((BL147-FT_First)/FT_Int1),FT_PreY5+FT_PerYear*INT((BL147-FT_Y5)/12)+FT_AnnivDays+INT(MOD(BL147-FT_Y5,12)/FT_Int2)-IF(EDATE(AI147,FT_Y5)&lt;PolicyDate,FT_AnnivDays-1,0))),IF(AR147="PT",IF(BL147&lt;PT_First,0,1+INT((BL147-PT_First)/PT_Int)),0)),0)+IF(AND(AJ147&gt;=3,AM147&lt;=(SchemeStart-1)),IF(AS147="FT",IF(BK147&lt;FT_First,0,IF(BK147&lt;FT_Y5,1+INT((BK147-FT_First)/FT_Int1),FT_PreY5+FT_PerYear*INT((BK147-FT_Y5)/12)+FT_AnnivDays+INT(MOD(BK147-FT_Y5,12)/FT_Int2)-IF(EDATE(AI147,FT_Y5)&lt;PolicyDate,FT_AnnivDays-1,0))),IF(AS147="PT",IF(BK147&lt;PT_First,0,1+INT((BK147-PT_First)/PT_Int)),0))-IF(AS147="FT",IF(BM147&lt;FT_First,0,IF(BM147&lt;FT_Y5,1+INT((BM147-FT_First)/FT_Int1),FT_PreY5+FT_PerYear*INT((BM147-FT_Y5)/12)+FT_AnnivDays+INT(MOD(BM147-FT_Y5,12)/FT_Int2)-IF(EDATE(AI147,FT_Y5)&lt;PolicyDate,FT_AnnivDays-1,0))),IF(AS147="PT",IF(BM147&lt;PT_First,0,1+INT((BM147-PT_First)/PT_Int)),0)),0))</f>
        <v/>
      </c>
      <c r="BO147" s="0" t="str">
        <f aca="false">IF(LEN($A147&amp;$B147)=0,"",$A147&amp;" "&amp;$B147)</f>
        <v/>
      </c>
    </row>
    <row r="148" customFormat="false" ht="15" hidden="false" customHeight="false" outlineLevel="0" collapsed="false">
      <c r="A148" s="12"/>
      <c r="B148" s="12"/>
      <c r="C148" s="12"/>
      <c r="D148" s="13"/>
      <c r="E148" s="14" t="str">
        <f aca="false">IF(OR(AH148=0,$D148=""),"",DATE(YEAR(AsOfDate)+IF(DATE(YEAR(AsOfDate),MONTH($D148),DAY($D148))&lt;=AsOfDate,1,0),MONTH($D148),DAY($D148)))</f>
        <v/>
      </c>
      <c r="F148" s="13"/>
      <c r="G148" s="13"/>
      <c r="H148" s="13"/>
      <c r="I148" s="13"/>
      <c r="J148" s="13"/>
      <c r="K148" s="14" t="str">
        <f aca="false">IF(AH148=0,"",DATE(YEAR(AsOfDate)+IF(DATE(YEAR(AsOfDate),MONTH(AI148),DAY(AI148))&lt;=AsOfDate,1,0),MONTH(AI148),DAY(AI148)))</f>
        <v/>
      </c>
      <c r="L148" s="15" t="str">
        <f aca="false">IF(AH148=0,"",ROUND((AsOfDate-AI148)/365.25,1))</f>
        <v/>
      </c>
      <c r="M148" s="16" t="str">
        <f aca="false">IF(AH148=0,"",IF(AsOfDate&lt;AI148,"-",DATEDIF(AI148,AsOfDate,"y")&amp;"y "&amp;DATEDIF(AI148,AsOfDate,"ym")&amp;"m "&amp;DATEDIF(AI148,AsOfDate,"md")&amp;"d"))</f>
        <v/>
      </c>
      <c r="N148" s="17" t="str">
        <f aca="false">IF(AH148=0,"",O148*HoursPerDay)</f>
        <v/>
      </c>
      <c r="O148" s="17" t="str">
        <f aca="false">IF(AH148=0,"",MAX(0,BA148-BN148))</f>
        <v/>
      </c>
      <c r="P148" s="18"/>
      <c r="Q148" s="16" t="str">
        <f aca="false">IF(AH148=0,"",IF(AJ148&lt;2,"",AN148&amp;" to "&amp;AO148&amp;" on "&amp;TEXT(AL148,"dd/mm/yyyy")&amp;IF(AL148&gt;AsOfDate," (future)",IF(AQ148=AR148,"",IF(AR148="None"," - STOPPED accruing",IF(AQ148="None"," - commencement for Bonus Leave"," - pathway changed"))))&amp;IF(AJ148&lt;3,"","; "&amp;AO148&amp;" to "&amp;AP148&amp;" on "&amp;TEXT(AM148,"dd/mm/yyyy")&amp;IF(AM148&gt;AsOfDate," (future)",IF(AR148=AS148,"",IF(AS148="None"," - STOPPED accruing",IF(AR148="None"," - commencement for Bonus Leave"," - pathway changed")))))))</f>
        <v/>
      </c>
      <c r="R148" s="16" t="str">
        <f aca="false">IF(AH148=0,"",IF(AT148="None",IF(O148&gt;0,"No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IF(AH148=0,"",IF(AT148="None","",EDATE(AI148,BC148)))</f>
        <v/>
      </c>
      <c r="T148" s="17" t="str">
        <f aca="false">IF(AH148=0,"",IF(NOT(LH_Ready),"",IF(AI148&gt;PFYDate,0,IF(LH_ColPeriod=0,W148-U148+V148,SUMIFS(INDEX(LH_Data,0,LH_ColAcc),INDEX(LH_Data,0,LH_ColFirst),$A148,INDEX(LH_Data,0,LH_ColSur),$B148,INDEX(LH_Data,0,LH_ColCat),BonusCat,INDEX(LH_Data,0,LH_ColPeriod),LH_OpenLabel)*UnitFactor))))</f>
        <v/>
      </c>
      <c r="U148" s="17" t="str">
        <f aca="false">IF(AH148=0,"",IF(NOT(LH_Ready),"",SUMIFS(INDEX(LH_Data,0,LH_ColAcc),INDEX(LH_Data,0,LH_ColFirst),$A148,INDEX(LH_Data,0,LH_ColSur),$B148,INDEX(LH_Data,0,LH_ColCat),BonusCat,INDEX(LH_Data,0,LH_ColStart),"&gt;="&amp;AI148)*UnitFactor))</f>
        <v/>
      </c>
      <c r="V148" s="17" t="str">
        <f aca="false">IF(AH148=0,"",IF(NOT(LH_Ready),"",SUMIFS(INDEX(LH_Data,0,LH_ColTaken),INDEX(LH_Data,0,LH_ColFirst),$A148,INDEX(LH_Data,0,LH_ColSur),$B148,INDEX(LH_Data,0,LH_ColCat),BonusCat,INDEX(LH_Data,0,LH_ColStart),"&gt;="&amp;AI148)*UnitFactor))</f>
        <v/>
      </c>
      <c r="W148" s="17" t="str">
        <f aca="false">IF(AH148=0,"",IF(NOT(LH_Ready),"",IF(BE148=0,0,INDEX(INDEX(LH_Data,0,LH_ColClose),BE148-1)*UnitFactor)))</f>
        <v/>
      </c>
      <c r="X148" s="17" t="str">
        <f aca="false">IF(AH148=0,"",(MAX(0,BA148-BN148)-MAX(0,BB148-BN148))*HoursPerDay)</f>
        <v/>
      </c>
      <c r="Y148" s="17" t="str">
        <f aca="false">IF(AH148=0,"",IF(NOT(LH_Ready),"",IF(BD148=0,N148,IF(PFYDate&lt;$F148,N148-N(T148)-N(U148),X148-N(U148)))))</f>
        <v/>
      </c>
      <c r="Z148" s="16" t="str">
        <f aca="false">IF(OR(AH148=0,Y148=""),"",IF(Y148&gt;0,"Yes","No"))</f>
        <v/>
      </c>
      <c r="AA148" s="16" t="str">
        <f aca="false">IF(AH148=0,IF(LEN($A148&amp;$B148)=0,"","FIX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month")&amp;IF(BD148=0,";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EH)",""),IF(AT148="None",R148,"Not yet - first day on "&amp;TEXT(S148,"dd/mm/yyyy")))))))))</f>
        <v/>
      </c>
      <c r="AB148" s="17" t="str">
        <f aca="false">IF(OR(AH148=0,T148=""),"",MAX(0,BB148-BN148)*HoursPerDay-T148)</f>
        <v/>
      </c>
      <c r="AC148" s="16" t="str">
        <f aca="false">IF(AH148=0,"",BD148)</f>
        <v/>
      </c>
      <c r="AD148" s="16" t="str">
        <f aca="false">IF(AH148=0,"",TRIM(IF(OR(ISTEXT($F148),ISTEXT($H148),ISTEXT($I148),ISTEXT($G148),ISTEXT($J148),ISTEXT($D148)),"A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J148&gt;=1,IF(AJ148&gt;=3,AP148,IF(AJ148=2,AO148,AN148))&lt;&gt;IF($C148="","",IF(OR(ISNUMBER(SEARCH("full",$C148)),UPPER(TRIM($C148))="FT",UPPER(TRIM($C148))="FTE"),"Full-Time",IF(OR(ISNUMBER(SEARCH("part",$C148)),UPPER(TRIM($C148))="PT",UPPER(TRIM($C148))="PTE"),"Part-Time",IF(OR(ISNUMBER(SEARCH("cas",$C148)),UPPER(TRIM($C148))="CAS"),"Casual","Unknown"))))),"EmploymentType does not match latest start date ("&amp;IF(AJ148&gt;=3,AP148,IF(AJ148=2,AO148,AN148))&amp;"). ","")&amp;IF(AND(AJ148&gt;=1,AK148&lt;&gt;$F148),"Earliest type date should equal StartDate. ","")&amp;IF(AND(AJ148&gt;=2,AK148=AL148),"Two types start on the same date. ","")&amp;IF(AND(OR(ISNUMBER(SEARCH("part",$C148)),UPPER(TRIM($C148))="PT",UPPER(TRIM($C148))="PTE"),$P148=""),"Part-time: enter PT Hrs/Week (blank = 24+). ","")))</f>
        <v/>
      </c>
      <c r="AE148" s="17" t="str">
        <f aca="false">IF(AH148=0,"",O148-MAX(0,BI148-BN148))</f>
        <v/>
      </c>
      <c r="AF148" s="14" t="str">
        <f aca="false">IF(OR(AH148=0,AE148="",N(AE148)=0,BJ148=""),"",EDATE(AI148,BJ148))</f>
        <v/>
      </c>
      <c r="AG148" s="12"/>
      <c r="AH148" s="16" t="n">
        <f aca="false">IF(OR(LEN($A148&amp;$B148)=0,$F148=""),0,1)</f>
        <v>0</v>
      </c>
      <c r="AI148" s="14" t="str">
        <f aca="false">IF(AH148=0,"",IF($J148&lt;&gt;"",$J148,IF(OR(CasualCounts="Yes",COUNT($G148:$I148)=0,COUNT($H148:$I148)=0),$F148,MIN($H148:$I148))))</f>
        <v/>
      </c>
      <c r="AJ148" s="16" t="str">
        <f aca="false">IF(AH148=0,"",COUNT($G148:$I148))</f>
        <v/>
      </c>
      <c r="AK148" s="14" t="str">
        <f aca="false">IF(AH148=0,"",IFERROR(SMALL($G148:$I148,1),""))</f>
        <v/>
      </c>
      <c r="AL148" s="14" t="str">
        <f aca="false">IF(AH148=0,"",IFERROR(SMALL($G148:$I148,2),""))</f>
        <v/>
      </c>
      <c r="AM148" s="14" t="str">
        <f aca="false">IF(AH148=0,"",IFERROR(SMALL($G148:$I148,3),""))</f>
        <v/>
      </c>
      <c r="AN148" s="16" t="str">
        <f aca="false">IF(AH148=0,"",IF(AK148="","",IF(AK148=$H148,"Part-Time",IF(AK148=$I148,"Full-Time","Casual"))))</f>
        <v/>
      </c>
      <c r="AO148" s="16" t="str">
        <f aca="false">IF(AH148=0,"",IF(AL148="","",IF(AL148=$H148,"Part-Time",IF(AL148=$I148,"Full-Time","Casual"))))</f>
        <v/>
      </c>
      <c r="AP148" s="16" t="str">
        <f aca="false">IF(AH148=0,"",IF(AM148="","",IF(AM148=$H148,"Part-Time",IF(AM148=$I148,"Full-Time","Casual"))))</f>
        <v/>
      </c>
      <c r="AQ148" s="16" t="str">
        <f aca="false">IF(AH148=0,"",IF(AJ148=0,IF(OR(ISNUMBER(SEARCH("full",$C148)),UPPER(TRIM($C148))="FT",UPPER(TRIM($C148))="FTE"),"FT",IF(AND(OR(ISNUMBER(SEARCH("part",$C148)),UPPER(TRIM($C148))="PT",UPPER(TRIM($C148))="PTE"),OR($P148="",N($P148)&gt;=PT_MinHours)),"PT","None")),IF(OR(ISNUMBER(SEARCH("full",AN148)),UPPER(TRIM(AN148))="FT",UPPER(TRIM(AN148))="FTE"),"FT",IF(AND(OR(ISNUMBER(SEARCH("part",AN148)),UPPER(TRIM(AN148))="PT",UPPER(TRIM(AN148))="PTE"),OR($P148="",N($P148)&gt;=PT_MinHours)),"PT","None"))))</f>
        <v/>
      </c>
      <c r="AR148" s="16" t="str">
        <f aca="false">IF(AH148=0,"",IF(AJ148&lt;2,"",IF(OR(ISNUMBER(SEARCH("full",AO148)),UPPER(TRIM(AO148))="FT",UPPER(TRIM(AO148))="FTE"),"FT",IF(AND(OR(ISNUMBER(SEARCH("part",AO148)),UPPER(TRIM(AO148))="PT",UPPER(TRIM(AO148))="PTE"),OR($P148="",N($P148)&gt;=PT_MinHours)),"PT","None"))))</f>
        <v/>
      </c>
      <c r="AS148" s="16" t="str">
        <f aca="false">IF(AH148=0,"",IF(AJ148&lt;3,"",IF(OR(ISNUMBER(SEARCH("full",AP148)),UPPER(TRIM(AP148))="FT",UPPER(TRIM(AP148))="FTE"),"FT",IF(AND(OR(ISNUMBER(SEARCH("part",AP148)),UPPER(TRIM(AP148))="PT",UPPER(TRIM(AP148))="PTE"),OR($P148="",N($P148)&gt;=PT_MinHours)),"PT","None"))))</f>
        <v/>
      </c>
      <c r="AT148" s="16" t="str">
        <f aca="false">IF(AH148=0,"",IF(AND(AJ148&gt;=3,AM148&lt;=AsOfDate),AS148,IF(AND(AJ148&gt;=2,AL148&lt;=AsOfDate),AR148,AQ148)))</f>
        <v/>
      </c>
      <c r="AU148" s="16" t="str">
        <f aca="false">IF(AH148=0,"",IF(AsOfDate&lt;AI148,-1,12*(YEAR(AsOfDate)-YEAR(AI148))+MONTH(AsOfDate)-MONTH(AI148)-IF(DAY(AsOfDate)&lt;MIN(DAY(AI148),DAY(EOMONTH(AsOfDate,0))),1,0)))</f>
        <v/>
      </c>
      <c r="AV148" s="16" t="str">
        <f aca="false">IF(AH148=0,"",IF(OR(AJ148&lt;2,AL148&gt;AsOfDate),AU148,IF((AL148-1)&lt;AI148,-1,12*(YEAR((AL148-1))-YEAR(AI148))+MONTH((AL148-1))-MONTH(AI148)-IF(DAY((AL148-1))&lt;MIN(DAY(AI148),DAY(EOMONTH((AL148-1),0))),1,0))))</f>
        <v/>
      </c>
      <c r="AW148" s="16" t="str">
        <f aca="false">IF(AH148=0,"",IF(OR(AJ148&lt;3,AM148&gt;AsOfDate),AU148,IF((AM148-1)&lt;AI148,-1,12*(YEAR((AM148-1))-YEAR(AI148))+MONTH((AM148-1))-MONTH(AI148)-IF(DAY((AM148-1))&lt;MIN(DAY(AI148),DAY(EOMONTH((AM148-1),0))),1,0))))</f>
        <v/>
      </c>
      <c r="AX148" s="16" t="str">
        <f aca="false">IF(AH148=0,"",IF(PFYDate&lt;AI148,-1,12*(YEAR(PFYDate)-YEAR(AI148))+MONTH(PFYDate)-MONTH(AI148)-IF(DAY(PFYDate)&lt;MIN(DAY(AI148),DAY(EOMONTH(PFYDate,0))),1,0)))</f>
        <v/>
      </c>
      <c r="AY148" s="16" t="str">
        <f aca="false">IF(AH148=0,"",IF(OR(AJ148&lt;2,AL148&gt;PFYDate),AX148,IF((AL148-1)&lt;AI148,-1,12*(YEAR((AL148-1))-YEAR(AI148))+MONTH((AL148-1))-MONTH(AI148)-IF(DAY((AL148-1))&lt;MIN(DAY(AI148),DAY(EOMONTH((AL148-1),0))),1,0))))</f>
        <v/>
      </c>
      <c r="AZ148" s="16" t="str">
        <f aca="false">IF(AH148=0,"",IF(OR(AJ148&lt;3,AM148&gt;PFYDate),AX148,IF((AM148-1)&lt;AI148,-1,12*(YEAR((AM148-1))-YEAR(AI148))+MONTH((AM148-1))-MONTH(AI148)-IF(DAY((AM148-1))&lt;MIN(DAY(AI148),DAY(EOMONTH((AM148-1),0))),1,0))))</f>
        <v/>
      </c>
      <c r="BA148" s="16" t="str">
        <f aca="false">IF(AH148=0,"",IF(AQ148="FT",IF(AV148&lt;FT_First,0,IF(AV148&lt;FT_Y5,1+INT((AV148-FT_First)/FT_Int1),FT_PreY5+FT_PerYear*INT((AV148-FT_Y5)/12)+FT_AnnivDays+INT(MOD(AV148-FT_Y5,12)/FT_Int2)-IF(EDATE(AI148,FT_Y5)&lt;PolicyDate,FT_AnnivDays-1,0))),IF(AQ148="PT",IF(AV148&lt;PT_First,0,1+INT((AV148-PT_First)/PT_Int)),0))+IF(AND(AJ148&gt;=2,AL148&lt;=AsOfDate),IF(AR148="FT",IF(AW148&lt;FT_First,0,IF(AW148&lt;FT_Y5,1+INT((AW148-FT_First)/FT_Int1),FT_PreY5+FT_PerYear*INT((AW148-FT_Y5)/12)+FT_AnnivDays+INT(MOD(AW148-FT_Y5,12)/FT_Int2)-IF(EDATE(AI148,FT_Y5)&lt;PolicyDate,FT_AnnivDays-1,0))),IF(AR148="PT",IF(AW148&lt;PT_First,0,1+INT((AW148-PT_First)/PT_Int)),0))-IF(AR148="FT",IF(AV148&lt;FT_First,0,IF(AV148&lt;FT_Y5,1+INT((AV148-FT_First)/FT_Int1),FT_PreY5+FT_PerYear*INT((AV148-FT_Y5)/12)+FT_AnnivDays+INT(MOD(AV148-FT_Y5,12)/FT_Int2)-IF(EDATE(AI148,FT_Y5)&lt;PolicyDate,FT_AnnivDays-1,0))),IF(AR148="PT",IF(AV148&lt;PT_First,0,1+INT((AV148-PT_First)/PT_Int)),0)),0)+IF(AND(AJ148&gt;=3,AM148&lt;=AsOfDate),IF(AS148="FT",IF(AU148&lt;FT_First,0,IF(AU148&lt;FT_Y5,1+INT((AU148-FT_First)/FT_Int1),FT_PreY5+FT_PerYear*INT((AU148-FT_Y5)/12)+FT_AnnivDays+INT(MOD(AU148-FT_Y5,12)/FT_Int2)-IF(EDATE(AI148,FT_Y5)&lt;PolicyDate,FT_AnnivDays-1,0))),IF(AS148="PT",IF(AU148&lt;PT_First,0,1+INT((AU148-PT_First)/PT_Int)),0))-IF(AS148="FT",IF(AW148&lt;FT_First,0,IF(AW148&lt;FT_Y5,1+INT((AW148-FT_First)/FT_Int1),FT_PreY5+FT_PerYear*INT((AW148-FT_Y5)/12)+FT_AnnivDays+INT(MOD(AW148-FT_Y5,12)/FT_Int2)-IF(EDATE(AI148,FT_Y5)&lt;PolicyDate,FT_AnnivDays-1,0))),IF(AS148="PT",IF(AW148&lt;PT_First,0,1+INT((AW148-PT_First)/PT_Int)),0)),0))</f>
        <v/>
      </c>
      <c r="BB148" s="16" t="str">
        <f aca="false">IF(AH148=0,"",IF(AQ148="FT",IF(AY148&lt;FT_First,0,IF(AY148&lt;FT_Y5,1+INT((AY148-FT_First)/FT_Int1),FT_PreY5+FT_PerYear*INT((AY148-FT_Y5)/12)+FT_AnnivDays+INT(MOD(AY148-FT_Y5,12)/FT_Int2)-IF(EDATE(AI148,FT_Y5)&lt;PolicyDate,FT_AnnivDays-1,0))),IF(AQ148="PT",IF(AY148&lt;PT_First,0,1+INT((AY148-PT_First)/PT_Int)),0))+IF(AND(AJ148&gt;=2,AL148&lt;=PFYDate),IF(AR148="FT",IF(AZ148&lt;FT_First,0,IF(AZ148&lt;FT_Y5,1+INT((AZ148-FT_First)/FT_Int1),FT_PreY5+FT_PerYear*INT((AZ148-FT_Y5)/12)+FT_AnnivDays+INT(MOD(AZ148-FT_Y5,12)/FT_Int2)-IF(EDATE(AI148,FT_Y5)&lt;PolicyDate,FT_AnnivDays-1,0))),IF(AR148="PT",IF(AZ148&lt;PT_First,0,1+INT((AZ148-PT_First)/PT_Int)),0))-IF(AR148="FT",IF(AY148&lt;FT_First,0,IF(AY148&lt;FT_Y5,1+INT((AY148-FT_First)/FT_Int1),FT_PreY5+FT_PerYear*INT((AY148-FT_Y5)/12)+FT_AnnivDays+INT(MOD(AY148-FT_Y5,12)/FT_Int2)-IF(EDATE(AI148,FT_Y5)&lt;PolicyDate,FT_AnnivDays-1,0))),IF(AR148="PT",IF(AY148&lt;PT_First,0,1+INT((AY148-PT_First)/PT_Int)),0)),0)+IF(AND(AJ148&gt;=3,AM148&lt;=PFYDate),IF(AS148="FT",IF(AX148&lt;FT_First,0,IF(AX148&lt;FT_Y5,1+INT((AX148-FT_First)/FT_Int1),FT_PreY5+FT_PerYear*INT((AX148-FT_Y5)/12)+FT_AnnivDays+INT(MOD(AX148-FT_Y5,12)/FT_Int2)-IF(EDATE(AI148,FT_Y5)&lt;PolicyDate,FT_AnnivDays-1,0))),IF(AS148="PT",IF(AX148&lt;PT_First,0,1+INT((AX148-PT_First)/PT_Int)),0))-IF(AS148="FT",IF(AZ148&lt;FT_First,0,IF(AZ148&lt;FT_Y5,1+INT((AZ148-FT_First)/FT_Int1),FT_PreY5+FT_PerYear*INT((AZ148-FT_Y5)/12)+FT_AnnivDays+INT(MOD(AZ148-FT_Y5,12)/FT_Int2)-IF(EDATE(AI148,FT_Y5)&lt;PolicyDate,FT_AnnivDays-1,0))),IF(AS148="PT",IF(AZ148&lt;PT_First,0,1+INT((AZ148-PT_First)/PT_Int)),0)),0))</f>
        <v/>
      </c>
      <c r="BC148" s="16" t="str">
        <f aca="false">IF(AH148=0,"",IF(AT148="FT",IF(AU148&lt;FT_First,FT_First,IF(AU148&lt;FT_Y5,MIN(FT_Y5,FT_First+FT_Int1*(INT((AU148-FT_First)/FT_Int1)+1)),FT_Y5+12*INT((AU148-FT_Y5)/12)+FT_Int2*(INT(MOD(AU148-FT_Y5,12)/FT_Int2)+1))),IF(AT148="PT",IF(AU148&lt;PT_First,PT_First,PT_First+PT_Int*(INT((AU148-PT_First)/PT_Int)+1)),"")))</f>
        <v/>
      </c>
      <c r="BD148" s="16" t="str">
        <f aca="false">IF(AH148=0,"",IF(NOT(LH_Ready),0,COUNTIFS(INDEX(LH_Data,0,LH_ColFirst),$A148,INDEX(LH_Data,0,LH_ColSur),$B148,INDEX(LH_Data,0,LH_ColCat),BonusCat)))</f>
        <v/>
      </c>
      <c r="BE148" s="16" t="str">
        <f aca="false">IF(AH148=0,"",IF(OR(NOT(LH_Ready),BD148=0),0,SUMPRODUCT(MAX((INDEX(LH_Data,0,LH_ColFirst)=$A148)*(INDEX(LH_Data,0,LH_ColSur)=$B148)*(INDEX(LH_Data,0,LH_ColCat)=BonusCat)*ROW(LH_Data)))))</f>
        <v/>
      </c>
      <c r="BF148" s="16" t="str">
        <f aca="false">IF(AH148=0,"",IF(EOMONTH(AsOfDate,-1)&lt;AI148,-1,12*(YEAR(EOMONTH(AsOfDate,-1))-YEAR(AI148))+MONTH(EOMONTH(AsOfDate,-1))-MONTH(AI148)-IF(DAY(EOMONTH(AsOfDate,-1))&lt;MIN(DAY(AI148),DAY(EOMONTH(EOMONTH(AsOfDate,-1),0))),1,0)))</f>
        <v/>
      </c>
      <c r="BG148" s="16" t="str">
        <f aca="false">IF(AH148=0,"",IF(OR(AJ148&lt;2,AL148&gt;EOMONTH(AsOfDate,-1)),BF148,IF((AL148-1)&lt;AI148,-1,12*(YEAR((AL148-1))-YEAR(AI148))+MONTH((AL148-1))-MONTH(AI148)-IF(DAY((AL148-1))&lt;MIN(DAY(AI148),DAY(EOMONTH((AL148-1),0))),1,0))))</f>
        <v/>
      </c>
      <c r="BH148" s="16" t="str">
        <f aca="false">IF(AH148=0,"",IF(OR(AJ148&lt;3,AM148&gt;EOMONTH(AsOfDate,-1)),BF148,IF((AM148-1)&lt;AI148,-1,12*(YEAR((AM148-1))-YEAR(AI148))+MONTH((AM148-1))-MONTH(AI148)-IF(DAY((AM148-1))&lt;MIN(DAY(AI148),DAY(EOMONTH((AM148-1),0))),1,0))))</f>
        <v/>
      </c>
      <c r="BI148" s="16" t="str">
        <f aca="false">IF(AH148=0,"",IF(AQ148="FT",IF(BG148&lt;FT_First,0,IF(BG148&lt;FT_Y5,1+INT((BG148-FT_First)/FT_Int1),FT_PreY5+FT_PerYear*INT((BG148-FT_Y5)/12)+FT_AnnivDays+INT(MOD(BG148-FT_Y5,12)/FT_Int2)-IF(EDATE(AI148,FT_Y5)&lt;PolicyDate,FT_AnnivDays-1,0))),IF(AQ148="PT",IF(BG148&lt;PT_First,0,1+INT((BG148-PT_First)/PT_Int)),0))+IF(AND(AJ148&gt;=2,AL148&lt;=EOMONTH(AsOfDate,-1)),IF(AR148="FT",IF(BH148&lt;FT_First,0,IF(BH148&lt;FT_Y5,1+INT((BH148-FT_First)/FT_Int1),FT_PreY5+FT_PerYear*INT((BH148-FT_Y5)/12)+FT_AnnivDays+INT(MOD(BH148-FT_Y5,12)/FT_Int2)-IF(EDATE(AI148,FT_Y5)&lt;PolicyDate,FT_AnnivDays-1,0))),IF(AR148="PT",IF(BH148&lt;PT_First,0,1+INT((BH148-PT_First)/PT_Int)),0))-IF(AR148="FT",IF(BG148&lt;FT_First,0,IF(BG148&lt;FT_Y5,1+INT((BG148-FT_First)/FT_Int1),FT_PreY5+FT_PerYear*INT((BG148-FT_Y5)/12)+FT_AnnivDays+INT(MOD(BG148-FT_Y5,12)/FT_Int2)-IF(EDATE(AI148,FT_Y5)&lt;PolicyDate,FT_AnnivDays-1,0))),IF(AR148="PT",IF(BG148&lt;PT_First,0,1+INT((BG148-PT_First)/PT_Int)),0)),0)+IF(AND(AJ148&gt;=3,AM148&lt;=EOMONTH(AsOfDate,-1)),IF(AS148="FT",IF(BF148&lt;FT_First,0,IF(BF148&lt;FT_Y5,1+INT((BF148-FT_First)/FT_Int1),FT_PreY5+FT_PerYear*INT((BF148-FT_Y5)/12)+FT_AnnivDays+INT(MOD(BF148-FT_Y5,12)/FT_Int2)-IF(EDATE(AI148,FT_Y5)&lt;PolicyDate,FT_AnnivDays-1,0))),IF(AS148="PT",IF(BF148&lt;PT_First,0,1+INT((BF148-PT_First)/PT_Int)),0))-IF(AS148="FT",IF(BH148&lt;FT_First,0,IF(BH148&lt;FT_Y5,1+INT((BH148-FT_First)/FT_Int1),FT_PreY5+FT_PerYear*INT((BH148-FT_Y5)/12)+FT_AnnivDays+INT(MOD(BH148-FT_Y5,12)/FT_Int2)-IF(EDATE(AI148,FT_Y5)&lt;PolicyDate,FT_AnnivDays-1,0))),IF(AS148="PT",IF(BH148&lt;PT_First,0,1+INT((BH148-PT_First)/PT_Int)),0)),0))</f>
        <v/>
      </c>
      <c r="BJ148" s="16" t="str">
        <f aca="false">IF(AH148=0,"",IF(AT148="FT",IF(AU148&lt;FT_First,"",IF(AU148&lt;FT_Y5,FT_First+FT_Int1*INT((AU148-FT_First)/FT_Int1),FT_Y5+FT_Int2*INT((AU148-FT_Y5)/FT_Int2))),IF(AT148="PT",IF(AU148&lt;PT_First,"",PT_First+PT_Int*INT((AU148-PT_First)/PT_Int)),"")))</f>
        <v/>
      </c>
      <c r="BK148" s="16" t="str">
        <f aca="false">IF(AH148=0,"",IF((SchemeStart-1)&lt;AI148,-1,12*(YEAR((SchemeStart-1))-YEAR(AI148))+MONTH((SchemeStart-1))-MONTH(AI148)-IF(DAY((SchemeStart-1))&lt;MIN(DAY(AI148),DAY(EOMONTH((SchemeStart-1),0))),1,0)))</f>
        <v/>
      </c>
      <c r="BL148" s="16" t="str">
        <f aca="false">IF(AH148=0,"",IF(OR(AJ148&lt;2,AL148&gt;(SchemeStart-1)),BK148,IF((AL148-1)&lt;AI148,-1,12*(YEAR((AL148-1))-YEAR(AI148))+MONTH((AL148-1))-MONTH(AI148)-IF(DAY((AL148-1))&lt;MIN(DAY(AI148),DAY(EOMONTH((AL148-1),0))),1,0))))</f>
        <v/>
      </c>
      <c r="BM148" s="16" t="str">
        <f aca="false">IF(AH148=0,"",IF(OR(AJ148&lt;3,AM148&gt;(SchemeStart-1)),BK148,IF((AM148-1)&lt;AI148,-1,12*(YEAR((AM148-1))-YEAR(AI148))+MONTH((AM148-1))-MONTH(AI148)-IF(DAY((AM148-1))&lt;MIN(DAY(AI148),DAY(EOMONTH((AM148-1),0))),1,0))))</f>
        <v/>
      </c>
      <c r="BN148" s="16" t="str">
        <f aca="false">IF(AH148=0,"",IF(AQ148="FT",IF(BL148&lt;FT_First,0,IF(BL148&lt;FT_Y5,1+INT((BL148-FT_First)/FT_Int1),FT_PreY5+FT_PerYear*INT((BL148-FT_Y5)/12)+FT_AnnivDays+INT(MOD(BL148-FT_Y5,12)/FT_Int2)-IF(EDATE(AI148,FT_Y5)&lt;PolicyDate,FT_AnnivDays-1,0))),IF(AQ148="PT",IF(BL148&lt;PT_First,0,1+INT((BL148-PT_First)/PT_Int)),0))+IF(AND(AJ148&gt;=2,AL148&lt;=(SchemeStart-1)),IF(AR148="FT",IF(BM148&lt;FT_First,0,IF(BM148&lt;FT_Y5,1+INT((BM148-FT_First)/FT_Int1),FT_PreY5+FT_PerYear*INT((BM148-FT_Y5)/12)+FT_AnnivDays+INT(MOD(BM148-FT_Y5,12)/FT_Int2)-IF(EDATE(AI148,FT_Y5)&lt;PolicyDate,FT_AnnivDays-1,0))),IF(AR148="PT",IF(BM148&lt;PT_First,0,1+INT((BM148-PT_First)/PT_Int)),0))-IF(AR148="FT",IF(BL148&lt;FT_First,0,IF(BL148&lt;FT_Y5,1+INT((BL148-FT_First)/FT_Int1),FT_PreY5+FT_PerYear*INT((BL148-FT_Y5)/12)+FT_AnnivDays+INT(MOD(BL148-FT_Y5,12)/FT_Int2)-IF(EDATE(AI148,FT_Y5)&lt;PolicyDate,FT_AnnivDays-1,0))),IF(AR148="PT",IF(BL148&lt;PT_First,0,1+INT((BL148-PT_First)/PT_Int)),0)),0)+IF(AND(AJ148&gt;=3,AM148&lt;=(SchemeStart-1)),IF(AS148="FT",IF(BK148&lt;FT_First,0,IF(BK148&lt;FT_Y5,1+INT((BK148-FT_First)/FT_Int1),FT_PreY5+FT_PerYear*INT((BK148-FT_Y5)/12)+FT_AnnivDays+INT(MOD(BK148-FT_Y5,12)/FT_Int2)-IF(EDATE(AI148,FT_Y5)&lt;PolicyDate,FT_AnnivDays-1,0))),IF(AS148="PT",IF(BK148&lt;PT_First,0,1+INT((BK148-PT_First)/PT_Int)),0))-IF(AS148="FT",IF(BM148&lt;FT_First,0,IF(BM148&lt;FT_Y5,1+INT((BM148-FT_First)/FT_Int1),FT_PreY5+FT_PerYear*INT((BM148-FT_Y5)/12)+FT_AnnivDays+INT(MOD(BM148-FT_Y5,12)/FT_Int2)-IF(EDATE(AI148,FT_Y5)&lt;PolicyDate,FT_AnnivDays-1,0))),IF(AS148="PT",IF(BM148&lt;PT_First,0,1+INT((BM148-PT_First)/PT_Int)),0)),0))</f>
        <v/>
      </c>
      <c r="BO148" s="0" t="str">
        <f aca="false">IF(LEN($A148&amp;$B148)=0,"",$A148&amp;" "&amp;$B148)</f>
        <v/>
      </c>
    </row>
    <row r="149" customFormat="false" ht="15" hidden="false" customHeight="false" outlineLevel="0" collapsed="false">
      <c r="A149" s="12"/>
      <c r="B149" s="12"/>
      <c r="C149" s="12"/>
      <c r="D149" s="13"/>
      <c r="E149" s="14" t="str">
        <f aca="false">IF(OR(AH149=0,$D149=""),"",DATE(YEAR(AsOfDate)+IF(DATE(YEAR(AsOfDate),MONTH($D149),DAY($D149))&lt;=AsOfDate,1,0),MONTH($D149),DAY($D149)))</f>
        <v/>
      </c>
      <c r="F149" s="13"/>
      <c r="G149" s="13"/>
      <c r="H149" s="13"/>
      <c r="I149" s="13"/>
      <c r="J149" s="13"/>
      <c r="K149" s="14" t="str">
        <f aca="false">IF(AH149=0,"",DATE(YEAR(AsOfDate)+IF(DATE(YEAR(AsOfDate),MONTH(AI149),DAY(AI149))&lt;=AsOfDate,1,0),MONTH(AI149),DAY(AI149)))</f>
        <v/>
      </c>
      <c r="L149" s="15" t="str">
        <f aca="false">IF(AH149=0,"",ROUND((AsOfDate-AI149)/365.25,1))</f>
        <v/>
      </c>
      <c r="M149" s="16" t="str">
        <f aca="false">IF(AH149=0,"",IF(AsOfDate&lt;AI149,"-",DATEDIF(AI149,AsOfDate,"y")&amp;"y "&amp;DATEDIF(AI149,AsOfDate,"ym")&amp;"m "&amp;DATEDIF(AI149,AsOfDate,"md")&amp;"d"))</f>
        <v/>
      </c>
      <c r="N149" s="17" t="str">
        <f aca="false">IF(AH149=0,"",O149*HoursPerDay)</f>
        <v/>
      </c>
      <c r="O149" s="17" t="str">
        <f aca="false">IF(AH149=0,"",MAX(0,BA149-BN149))</f>
        <v/>
      </c>
      <c r="P149" s="18"/>
      <c r="Q149" s="16" t="str">
        <f aca="false">IF(AH149=0,"",IF(AJ149&lt;2,"",AN149&amp;" to "&amp;AO149&amp;" on "&amp;TEXT(AL149,"dd/mm/yyyy")&amp;IF(AL149&gt;AsOfDate," (future)",IF(AQ149=AR149,"",IF(AR149="None"," - STOPPED accruing",IF(AQ149="None"," - commencement for Bonus Leave"," - pathway changed"))))&amp;IF(AJ149&lt;3,"","; "&amp;AO149&amp;" to "&amp;AP149&amp;" on "&amp;TEXT(AM149,"dd/mm/yyyy")&amp;IF(AM149&gt;AsOfDate," (future)",IF(AR149=AS149,"",IF(AS149="None"," - STOPPED accruing",IF(AR149="None"," - commencement for Bonus Leave"," - pathway changed")))))))</f>
        <v/>
      </c>
      <c r="R149" s="16" t="str">
        <f aca="false">IF(AH149=0,"",IF(AT149="None",IF(O149&gt;0,"No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IF(AH149=0,"",IF(AT149="None","",EDATE(AI149,BC149)))</f>
        <v/>
      </c>
      <c r="T149" s="17" t="str">
        <f aca="false">IF(AH149=0,"",IF(NOT(LH_Ready),"",IF(AI149&gt;PFYDate,0,IF(LH_ColPeriod=0,W149-U149+V149,SUMIFS(INDEX(LH_Data,0,LH_ColAcc),INDEX(LH_Data,0,LH_ColFirst),$A149,INDEX(LH_Data,0,LH_ColSur),$B149,INDEX(LH_Data,0,LH_ColCat),BonusCat,INDEX(LH_Data,0,LH_ColPeriod),LH_OpenLabel)*UnitFactor))))</f>
        <v/>
      </c>
      <c r="U149" s="17" t="str">
        <f aca="false">IF(AH149=0,"",IF(NOT(LH_Ready),"",SUMIFS(INDEX(LH_Data,0,LH_ColAcc),INDEX(LH_Data,0,LH_ColFirst),$A149,INDEX(LH_Data,0,LH_ColSur),$B149,INDEX(LH_Data,0,LH_ColCat),BonusCat,INDEX(LH_Data,0,LH_ColStart),"&gt;="&amp;AI149)*UnitFactor))</f>
        <v/>
      </c>
      <c r="V149" s="17" t="str">
        <f aca="false">IF(AH149=0,"",IF(NOT(LH_Ready),"",SUMIFS(INDEX(LH_Data,0,LH_ColTaken),INDEX(LH_Data,0,LH_ColFirst),$A149,INDEX(LH_Data,0,LH_ColSur),$B149,INDEX(LH_Data,0,LH_ColCat),BonusCat,INDEX(LH_Data,0,LH_ColStart),"&gt;="&amp;AI149)*UnitFactor))</f>
        <v/>
      </c>
      <c r="W149" s="17" t="str">
        <f aca="false">IF(AH149=0,"",IF(NOT(LH_Ready),"",IF(BE149=0,0,INDEX(INDEX(LH_Data,0,LH_ColClose),BE149-1)*UnitFactor)))</f>
        <v/>
      </c>
      <c r="X149" s="17" t="str">
        <f aca="false">IF(AH149=0,"",(MAX(0,BA149-BN149)-MAX(0,BB149-BN149))*HoursPerDay)</f>
        <v/>
      </c>
      <c r="Y149" s="17" t="str">
        <f aca="false">IF(AH149=0,"",IF(NOT(LH_Ready),"",IF(BD149=0,N149,IF(PFYDate&lt;$F149,N149-N(T149)-N(U149),X149-N(U149)))))</f>
        <v/>
      </c>
      <c r="Z149" s="16" t="str">
        <f aca="false">IF(OR(AH149=0,Y149=""),"",IF(Y149&gt;0,"Yes","No"))</f>
        <v/>
      </c>
      <c r="AA149" s="16" t="str">
        <f aca="false">IF(AH149=0,IF(LEN($A149&amp;$B149)=0,"","FIX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month")&amp;IF(BD149=0,";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EH)",""),IF(AT149="None",R149,"Not yet - first day on "&amp;TEXT(S149,"dd/mm/yyyy")))))))))</f>
        <v/>
      </c>
      <c r="AB149" s="17" t="str">
        <f aca="false">IF(OR(AH149=0,T149=""),"",MAX(0,BB149-BN149)*HoursPerDay-T149)</f>
        <v/>
      </c>
      <c r="AC149" s="16" t="str">
        <f aca="false">IF(AH149=0,"",BD149)</f>
        <v/>
      </c>
      <c r="AD149" s="16" t="str">
        <f aca="false">IF(AH149=0,"",TRIM(IF(OR(ISTEXT($F149),ISTEXT($H149),ISTEXT($I149),ISTEXT($G149),ISTEXT($J149),ISTEXT($D149)),"A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J149&gt;=1,IF(AJ149&gt;=3,AP149,IF(AJ149=2,AO149,AN149))&lt;&gt;IF($C149="","",IF(OR(ISNUMBER(SEARCH("full",$C149)),UPPER(TRIM($C149))="FT",UPPER(TRIM($C149))="FTE"),"Full-Time",IF(OR(ISNUMBER(SEARCH("part",$C149)),UPPER(TRIM($C149))="PT",UPPER(TRIM($C149))="PTE"),"Part-Time",IF(OR(ISNUMBER(SEARCH("cas",$C149)),UPPER(TRIM($C149))="CAS"),"Casual","Unknown"))))),"EmploymentType does not match latest start date ("&amp;IF(AJ149&gt;=3,AP149,IF(AJ149=2,AO149,AN149))&amp;"). ","")&amp;IF(AND(AJ149&gt;=1,AK149&lt;&gt;$F149),"Earliest type date should equal StartDate. ","")&amp;IF(AND(AJ149&gt;=2,AK149=AL149),"Two types start on the same date. ","")&amp;IF(AND(OR(ISNUMBER(SEARCH("part",$C149)),UPPER(TRIM($C149))="PT",UPPER(TRIM($C149))="PTE"),$P149=""),"Part-time: enter PT Hrs/Week (blank = 24+). ","")))</f>
        <v/>
      </c>
      <c r="AE149" s="17" t="str">
        <f aca="false">IF(AH149=0,"",O149-MAX(0,BI149-BN149))</f>
        <v/>
      </c>
      <c r="AF149" s="14" t="str">
        <f aca="false">IF(OR(AH149=0,AE149="",N(AE149)=0,BJ149=""),"",EDATE(AI149,BJ149))</f>
        <v/>
      </c>
      <c r="AG149" s="12"/>
      <c r="AH149" s="16" t="n">
        <f aca="false">IF(OR(LEN($A149&amp;$B149)=0,$F149=""),0,1)</f>
        <v>0</v>
      </c>
      <c r="AI149" s="14" t="str">
        <f aca="false">IF(AH149=0,"",IF($J149&lt;&gt;"",$J149,IF(OR(CasualCounts="Yes",COUNT($G149:$I149)=0,COUNT($H149:$I149)=0),$F149,MIN($H149:$I149))))</f>
        <v/>
      </c>
      <c r="AJ149" s="16" t="str">
        <f aca="false">IF(AH149=0,"",COUNT($G149:$I149))</f>
        <v/>
      </c>
      <c r="AK149" s="14" t="str">
        <f aca="false">IF(AH149=0,"",IFERROR(SMALL($G149:$I149,1),""))</f>
        <v/>
      </c>
      <c r="AL149" s="14" t="str">
        <f aca="false">IF(AH149=0,"",IFERROR(SMALL($G149:$I149,2),""))</f>
        <v/>
      </c>
      <c r="AM149" s="14" t="str">
        <f aca="false">IF(AH149=0,"",IFERROR(SMALL($G149:$I149,3),""))</f>
        <v/>
      </c>
      <c r="AN149" s="16" t="str">
        <f aca="false">IF(AH149=0,"",IF(AK149="","",IF(AK149=$H149,"Part-Time",IF(AK149=$I149,"Full-Time","Casual"))))</f>
        <v/>
      </c>
      <c r="AO149" s="16" t="str">
        <f aca="false">IF(AH149=0,"",IF(AL149="","",IF(AL149=$H149,"Part-Time",IF(AL149=$I149,"Full-Time","Casual"))))</f>
        <v/>
      </c>
      <c r="AP149" s="16" t="str">
        <f aca="false">IF(AH149=0,"",IF(AM149="","",IF(AM149=$H149,"Part-Time",IF(AM149=$I149,"Full-Time","Casual"))))</f>
        <v/>
      </c>
      <c r="AQ149" s="16" t="str">
        <f aca="false">IF(AH149=0,"",IF(AJ149=0,IF(OR(ISNUMBER(SEARCH("full",$C149)),UPPER(TRIM($C149))="FT",UPPER(TRIM($C149))="FTE"),"FT",IF(AND(OR(ISNUMBER(SEARCH("part",$C149)),UPPER(TRIM($C149))="PT",UPPER(TRIM($C149))="PTE"),OR($P149="",N($P149)&gt;=PT_MinHours)),"PT","None")),IF(OR(ISNUMBER(SEARCH("full",AN149)),UPPER(TRIM(AN149))="FT",UPPER(TRIM(AN149))="FTE"),"FT",IF(AND(OR(ISNUMBER(SEARCH("part",AN149)),UPPER(TRIM(AN149))="PT",UPPER(TRIM(AN149))="PTE"),OR($P149="",N($P149)&gt;=PT_MinHours)),"PT","None"))))</f>
        <v/>
      </c>
      <c r="AR149" s="16" t="str">
        <f aca="false">IF(AH149=0,"",IF(AJ149&lt;2,"",IF(OR(ISNUMBER(SEARCH("full",AO149)),UPPER(TRIM(AO149))="FT",UPPER(TRIM(AO149))="FTE"),"FT",IF(AND(OR(ISNUMBER(SEARCH("part",AO149)),UPPER(TRIM(AO149))="PT",UPPER(TRIM(AO149))="PTE"),OR($P149="",N($P149)&gt;=PT_MinHours)),"PT","None"))))</f>
        <v/>
      </c>
      <c r="AS149" s="16" t="str">
        <f aca="false">IF(AH149=0,"",IF(AJ149&lt;3,"",IF(OR(ISNUMBER(SEARCH("full",AP149)),UPPER(TRIM(AP149))="FT",UPPER(TRIM(AP149))="FTE"),"FT",IF(AND(OR(ISNUMBER(SEARCH("part",AP149)),UPPER(TRIM(AP149))="PT",UPPER(TRIM(AP149))="PTE"),OR($P149="",N($P149)&gt;=PT_MinHours)),"PT","None"))))</f>
        <v/>
      </c>
      <c r="AT149" s="16" t="str">
        <f aca="false">IF(AH149=0,"",IF(AND(AJ149&gt;=3,AM149&lt;=AsOfDate),AS149,IF(AND(AJ149&gt;=2,AL149&lt;=AsOfDate),AR149,AQ149)))</f>
        <v/>
      </c>
      <c r="AU149" s="16" t="str">
        <f aca="false">IF(AH149=0,"",IF(AsOfDate&lt;AI149,-1,12*(YEAR(AsOfDate)-YEAR(AI149))+MONTH(AsOfDate)-MONTH(AI149)-IF(DAY(AsOfDate)&lt;MIN(DAY(AI149),DAY(EOMONTH(AsOfDate,0))),1,0)))</f>
        <v/>
      </c>
      <c r="AV149" s="16" t="str">
        <f aca="false">IF(AH149=0,"",IF(OR(AJ149&lt;2,AL149&gt;AsOfDate),AU149,IF((AL149-1)&lt;AI149,-1,12*(YEAR((AL149-1))-YEAR(AI149))+MONTH((AL149-1))-MONTH(AI149)-IF(DAY((AL149-1))&lt;MIN(DAY(AI149),DAY(EOMONTH((AL149-1),0))),1,0))))</f>
        <v/>
      </c>
      <c r="AW149" s="16" t="str">
        <f aca="false">IF(AH149=0,"",IF(OR(AJ149&lt;3,AM149&gt;AsOfDate),AU149,IF((AM149-1)&lt;AI149,-1,12*(YEAR((AM149-1))-YEAR(AI149))+MONTH((AM149-1))-MONTH(AI149)-IF(DAY((AM149-1))&lt;MIN(DAY(AI149),DAY(EOMONTH((AM149-1),0))),1,0))))</f>
        <v/>
      </c>
      <c r="AX149" s="16" t="str">
        <f aca="false">IF(AH149=0,"",IF(PFYDate&lt;AI149,-1,12*(YEAR(PFYDate)-YEAR(AI149))+MONTH(PFYDate)-MONTH(AI149)-IF(DAY(PFYDate)&lt;MIN(DAY(AI149),DAY(EOMONTH(PFYDate,0))),1,0)))</f>
        <v/>
      </c>
      <c r="AY149" s="16" t="str">
        <f aca="false">IF(AH149=0,"",IF(OR(AJ149&lt;2,AL149&gt;PFYDate),AX149,IF((AL149-1)&lt;AI149,-1,12*(YEAR((AL149-1))-YEAR(AI149))+MONTH((AL149-1))-MONTH(AI149)-IF(DAY((AL149-1))&lt;MIN(DAY(AI149),DAY(EOMONTH((AL149-1),0))),1,0))))</f>
        <v/>
      </c>
      <c r="AZ149" s="16" t="str">
        <f aca="false">IF(AH149=0,"",IF(OR(AJ149&lt;3,AM149&gt;PFYDate),AX149,IF((AM149-1)&lt;AI149,-1,12*(YEAR((AM149-1))-YEAR(AI149))+MONTH((AM149-1))-MONTH(AI149)-IF(DAY((AM149-1))&lt;MIN(DAY(AI149),DAY(EOMONTH((AM149-1),0))),1,0))))</f>
        <v/>
      </c>
      <c r="BA149" s="16" t="str">
        <f aca="false">IF(AH149=0,"",IF(AQ149="FT",IF(AV149&lt;FT_First,0,IF(AV149&lt;FT_Y5,1+INT((AV149-FT_First)/FT_Int1),FT_PreY5+FT_PerYear*INT((AV149-FT_Y5)/12)+FT_AnnivDays+INT(MOD(AV149-FT_Y5,12)/FT_Int2)-IF(EDATE(AI149,FT_Y5)&lt;PolicyDate,FT_AnnivDays-1,0))),IF(AQ149="PT",IF(AV149&lt;PT_First,0,1+INT((AV149-PT_First)/PT_Int)),0))+IF(AND(AJ149&gt;=2,AL149&lt;=AsOfDate),IF(AR149="FT",IF(AW149&lt;FT_First,0,IF(AW149&lt;FT_Y5,1+INT((AW149-FT_First)/FT_Int1),FT_PreY5+FT_PerYear*INT((AW149-FT_Y5)/12)+FT_AnnivDays+INT(MOD(AW149-FT_Y5,12)/FT_Int2)-IF(EDATE(AI149,FT_Y5)&lt;PolicyDate,FT_AnnivDays-1,0))),IF(AR149="PT",IF(AW149&lt;PT_First,0,1+INT((AW149-PT_First)/PT_Int)),0))-IF(AR149="FT",IF(AV149&lt;FT_First,0,IF(AV149&lt;FT_Y5,1+INT((AV149-FT_First)/FT_Int1),FT_PreY5+FT_PerYear*INT((AV149-FT_Y5)/12)+FT_AnnivDays+INT(MOD(AV149-FT_Y5,12)/FT_Int2)-IF(EDATE(AI149,FT_Y5)&lt;PolicyDate,FT_AnnivDays-1,0))),IF(AR149="PT",IF(AV149&lt;PT_First,0,1+INT((AV149-PT_First)/PT_Int)),0)),0)+IF(AND(AJ149&gt;=3,AM149&lt;=AsOfDate),IF(AS149="FT",IF(AU149&lt;FT_First,0,IF(AU149&lt;FT_Y5,1+INT((AU149-FT_First)/FT_Int1),FT_PreY5+FT_PerYear*INT((AU149-FT_Y5)/12)+FT_AnnivDays+INT(MOD(AU149-FT_Y5,12)/FT_Int2)-IF(EDATE(AI149,FT_Y5)&lt;PolicyDate,FT_AnnivDays-1,0))),IF(AS149="PT",IF(AU149&lt;PT_First,0,1+INT((AU149-PT_First)/PT_Int)),0))-IF(AS149="FT",IF(AW149&lt;FT_First,0,IF(AW149&lt;FT_Y5,1+INT((AW149-FT_First)/FT_Int1),FT_PreY5+FT_PerYear*INT((AW149-FT_Y5)/12)+FT_AnnivDays+INT(MOD(AW149-FT_Y5,12)/FT_Int2)-IF(EDATE(AI149,FT_Y5)&lt;PolicyDate,FT_AnnivDays-1,0))),IF(AS149="PT",IF(AW149&lt;PT_First,0,1+INT((AW149-PT_First)/PT_Int)),0)),0))</f>
        <v/>
      </c>
      <c r="BB149" s="16" t="str">
        <f aca="false">IF(AH149=0,"",IF(AQ149="FT",IF(AY149&lt;FT_First,0,IF(AY149&lt;FT_Y5,1+INT((AY149-FT_First)/FT_Int1),FT_PreY5+FT_PerYear*INT((AY149-FT_Y5)/12)+FT_AnnivDays+INT(MOD(AY149-FT_Y5,12)/FT_Int2)-IF(EDATE(AI149,FT_Y5)&lt;PolicyDate,FT_AnnivDays-1,0))),IF(AQ149="PT",IF(AY149&lt;PT_First,0,1+INT((AY149-PT_First)/PT_Int)),0))+IF(AND(AJ149&gt;=2,AL149&lt;=PFYDate),IF(AR149="FT",IF(AZ149&lt;FT_First,0,IF(AZ149&lt;FT_Y5,1+INT((AZ149-FT_First)/FT_Int1),FT_PreY5+FT_PerYear*INT((AZ149-FT_Y5)/12)+FT_AnnivDays+INT(MOD(AZ149-FT_Y5,12)/FT_Int2)-IF(EDATE(AI149,FT_Y5)&lt;PolicyDate,FT_AnnivDays-1,0))),IF(AR149="PT",IF(AZ149&lt;PT_First,0,1+INT((AZ149-PT_First)/PT_Int)),0))-IF(AR149="FT",IF(AY149&lt;FT_First,0,IF(AY149&lt;FT_Y5,1+INT((AY149-FT_First)/FT_Int1),FT_PreY5+FT_PerYear*INT((AY149-FT_Y5)/12)+FT_AnnivDays+INT(MOD(AY149-FT_Y5,12)/FT_Int2)-IF(EDATE(AI149,FT_Y5)&lt;PolicyDate,FT_AnnivDays-1,0))),IF(AR149="PT",IF(AY149&lt;PT_First,0,1+INT((AY149-PT_First)/PT_Int)),0)),0)+IF(AND(AJ149&gt;=3,AM149&lt;=PFYDate),IF(AS149="FT",IF(AX149&lt;FT_First,0,IF(AX149&lt;FT_Y5,1+INT((AX149-FT_First)/FT_Int1),FT_PreY5+FT_PerYear*INT((AX149-FT_Y5)/12)+FT_AnnivDays+INT(MOD(AX149-FT_Y5,12)/FT_Int2)-IF(EDATE(AI149,FT_Y5)&lt;PolicyDate,FT_AnnivDays-1,0))),IF(AS149="PT",IF(AX149&lt;PT_First,0,1+INT((AX149-PT_First)/PT_Int)),0))-IF(AS149="FT",IF(AZ149&lt;FT_First,0,IF(AZ149&lt;FT_Y5,1+INT((AZ149-FT_First)/FT_Int1),FT_PreY5+FT_PerYear*INT((AZ149-FT_Y5)/12)+FT_AnnivDays+INT(MOD(AZ149-FT_Y5,12)/FT_Int2)-IF(EDATE(AI149,FT_Y5)&lt;PolicyDate,FT_AnnivDays-1,0))),IF(AS149="PT",IF(AZ149&lt;PT_First,0,1+INT((AZ149-PT_First)/PT_Int)),0)),0))</f>
        <v/>
      </c>
      <c r="BC149" s="16" t="str">
        <f aca="false">IF(AH149=0,"",IF(AT149="FT",IF(AU149&lt;FT_First,FT_First,IF(AU149&lt;FT_Y5,MIN(FT_Y5,FT_First+FT_Int1*(INT((AU149-FT_First)/FT_Int1)+1)),FT_Y5+12*INT((AU149-FT_Y5)/12)+FT_Int2*(INT(MOD(AU149-FT_Y5,12)/FT_Int2)+1))),IF(AT149="PT",IF(AU149&lt;PT_First,PT_First,PT_First+PT_Int*(INT((AU149-PT_First)/PT_Int)+1)),"")))</f>
        <v/>
      </c>
      <c r="BD149" s="16" t="str">
        <f aca="false">IF(AH149=0,"",IF(NOT(LH_Ready),0,COUNTIFS(INDEX(LH_Data,0,LH_ColFirst),$A149,INDEX(LH_Data,0,LH_ColSur),$B149,INDEX(LH_Data,0,LH_ColCat),BonusCat)))</f>
        <v/>
      </c>
      <c r="BE149" s="16" t="str">
        <f aca="false">IF(AH149=0,"",IF(OR(NOT(LH_Ready),BD149=0),0,SUMPRODUCT(MAX((INDEX(LH_Data,0,LH_ColFirst)=$A149)*(INDEX(LH_Data,0,LH_ColSur)=$B149)*(INDEX(LH_Data,0,LH_ColCat)=BonusCat)*ROW(LH_Data)))))</f>
        <v/>
      </c>
      <c r="BF149" s="16" t="str">
        <f aca="false">IF(AH149=0,"",IF(EOMONTH(AsOfDate,-1)&lt;AI149,-1,12*(YEAR(EOMONTH(AsOfDate,-1))-YEAR(AI149))+MONTH(EOMONTH(AsOfDate,-1))-MONTH(AI149)-IF(DAY(EOMONTH(AsOfDate,-1))&lt;MIN(DAY(AI149),DAY(EOMONTH(EOMONTH(AsOfDate,-1),0))),1,0)))</f>
        <v/>
      </c>
      <c r="BG149" s="16" t="str">
        <f aca="false">IF(AH149=0,"",IF(OR(AJ149&lt;2,AL149&gt;EOMONTH(AsOfDate,-1)),BF149,IF((AL149-1)&lt;AI149,-1,12*(YEAR((AL149-1))-YEAR(AI149))+MONTH((AL149-1))-MONTH(AI149)-IF(DAY((AL149-1))&lt;MIN(DAY(AI149),DAY(EOMONTH((AL149-1),0))),1,0))))</f>
        <v/>
      </c>
      <c r="BH149" s="16" t="str">
        <f aca="false">IF(AH149=0,"",IF(OR(AJ149&lt;3,AM149&gt;EOMONTH(AsOfDate,-1)),BF149,IF((AM149-1)&lt;AI149,-1,12*(YEAR((AM149-1))-YEAR(AI149))+MONTH((AM149-1))-MONTH(AI149)-IF(DAY((AM149-1))&lt;MIN(DAY(AI149),DAY(EOMONTH((AM149-1),0))),1,0))))</f>
        <v/>
      </c>
      <c r="BI149" s="16" t="str">
        <f aca="false">IF(AH149=0,"",IF(AQ149="FT",IF(BG149&lt;FT_First,0,IF(BG149&lt;FT_Y5,1+INT((BG149-FT_First)/FT_Int1),FT_PreY5+FT_PerYear*INT((BG149-FT_Y5)/12)+FT_AnnivDays+INT(MOD(BG149-FT_Y5,12)/FT_Int2)-IF(EDATE(AI149,FT_Y5)&lt;PolicyDate,FT_AnnivDays-1,0))),IF(AQ149="PT",IF(BG149&lt;PT_First,0,1+INT((BG149-PT_First)/PT_Int)),0))+IF(AND(AJ149&gt;=2,AL149&lt;=EOMONTH(AsOfDate,-1)),IF(AR149="FT",IF(BH149&lt;FT_First,0,IF(BH149&lt;FT_Y5,1+INT((BH149-FT_First)/FT_Int1),FT_PreY5+FT_PerYear*INT((BH149-FT_Y5)/12)+FT_AnnivDays+INT(MOD(BH149-FT_Y5,12)/FT_Int2)-IF(EDATE(AI149,FT_Y5)&lt;PolicyDate,FT_AnnivDays-1,0))),IF(AR149="PT",IF(BH149&lt;PT_First,0,1+INT((BH149-PT_First)/PT_Int)),0))-IF(AR149="FT",IF(BG149&lt;FT_First,0,IF(BG149&lt;FT_Y5,1+INT((BG149-FT_First)/FT_Int1),FT_PreY5+FT_PerYear*INT((BG149-FT_Y5)/12)+FT_AnnivDays+INT(MOD(BG149-FT_Y5,12)/FT_Int2)-IF(EDATE(AI149,FT_Y5)&lt;PolicyDate,FT_AnnivDays-1,0))),IF(AR149="PT",IF(BG149&lt;PT_First,0,1+INT((BG149-PT_First)/PT_Int)),0)),0)+IF(AND(AJ149&gt;=3,AM149&lt;=EOMONTH(AsOfDate,-1)),IF(AS149="FT",IF(BF149&lt;FT_First,0,IF(BF149&lt;FT_Y5,1+INT((BF149-FT_First)/FT_Int1),FT_PreY5+FT_PerYear*INT((BF149-FT_Y5)/12)+FT_AnnivDays+INT(MOD(BF149-FT_Y5,12)/FT_Int2)-IF(EDATE(AI149,FT_Y5)&lt;PolicyDate,FT_AnnivDays-1,0))),IF(AS149="PT",IF(BF149&lt;PT_First,0,1+INT((BF149-PT_First)/PT_Int)),0))-IF(AS149="FT",IF(BH149&lt;FT_First,0,IF(BH149&lt;FT_Y5,1+INT((BH149-FT_First)/FT_Int1),FT_PreY5+FT_PerYear*INT((BH149-FT_Y5)/12)+FT_AnnivDays+INT(MOD(BH149-FT_Y5,12)/FT_Int2)-IF(EDATE(AI149,FT_Y5)&lt;PolicyDate,FT_AnnivDays-1,0))),IF(AS149="PT",IF(BH149&lt;PT_First,0,1+INT((BH149-PT_First)/PT_Int)),0)),0))</f>
        <v/>
      </c>
      <c r="BJ149" s="16" t="str">
        <f aca="false">IF(AH149=0,"",IF(AT149="FT",IF(AU149&lt;FT_First,"",IF(AU149&lt;FT_Y5,FT_First+FT_Int1*INT((AU149-FT_First)/FT_Int1),FT_Y5+FT_Int2*INT((AU149-FT_Y5)/FT_Int2))),IF(AT149="PT",IF(AU149&lt;PT_First,"",PT_First+PT_Int*INT((AU149-PT_First)/PT_Int)),"")))</f>
        <v/>
      </c>
      <c r="BK149" s="16" t="str">
        <f aca="false">IF(AH149=0,"",IF((SchemeStart-1)&lt;AI149,-1,12*(YEAR((SchemeStart-1))-YEAR(AI149))+MONTH((SchemeStart-1))-MONTH(AI149)-IF(DAY((SchemeStart-1))&lt;MIN(DAY(AI149),DAY(EOMONTH((SchemeStart-1),0))),1,0)))</f>
        <v/>
      </c>
      <c r="BL149" s="16" t="str">
        <f aca="false">IF(AH149=0,"",IF(OR(AJ149&lt;2,AL149&gt;(SchemeStart-1)),BK149,IF((AL149-1)&lt;AI149,-1,12*(YEAR((AL149-1))-YEAR(AI149))+MONTH((AL149-1))-MONTH(AI149)-IF(DAY((AL149-1))&lt;MIN(DAY(AI149),DAY(EOMONTH((AL149-1),0))),1,0))))</f>
        <v/>
      </c>
      <c r="BM149" s="16" t="str">
        <f aca="false">IF(AH149=0,"",IF(OR(AJ149&lt;3,AM149&gt;(SchemeStart-1)),BK149,IF((AM149-1)&lt;AI149,-1,12*(YEAR((AM149-1))-YEAR(AI149))+MONTH((AM149-1))-MONTH(AI149)-IF(DAY((AM149-1))&lt;MIN(DAY(AI149),DAY(EOMONTH((AM149-1),0))),1,0))))</f>
        <v/>
      </c>
      <c r="BN149" s="16" t="str">
        <f aca="false">IF(AH149=0,"",IF(AQ149="FT",IF(BL149&lt;FT_First,0,IF(BL149&lt;FT_Y5,1+INT((BL149-FT_First)/FT_Int1),FT_PreY5+FT_PerYear*INT((BL149-FT_Y5)/12)+FT_AnnivDays+INT(MOD(BL149-FT_Y5,12)/FT_Int2)-IF(EDATE(AI149,FT_Y5)&lt;PolicyDate,FT_AnnivDays-1,0))),IF(AQ149="PT",IF(BL149&lt;PT_First,0,1+INT((BL149-PT_First)/PT_Int)),0))+IF(AND(AJ149&gt;=2,AL149&lt;=(SchemeStart-1)),IF(AR149="FT",IF(BM149&lt;FT_First,0,IF(BM149&lt;FT_Y5,1+INT((BM149-FT_First)/FT_Int1),FT_PreY5+FT_PerYear*INT((BM149-FT_Y5)/12)+FT_AnnivDays+INT(MOD(BM149-FT_Y5,12)/FT_Int2)-IF(EDATE(AI149,FT_Y5)&lt;PolicyDate,FT_AnnivDays-1,0))),IF(AR149="PT",IF(BM149&lt;PT_First,0,1+INT((BM149-PT_First)/PT_Int)),0))-IF(AR149="FT",IF(BL149&lt;FT_First,0,IF(BL149&lt;FT_Y5,1+INT((BL149-FT_First)/FT_Int1),FT_PreY5+FT_PerYear*INT((BL149-FT_Y5)/12)+FT_AnnivDays+INT(MOD(BL149-FT_Y5,12)/FT_Int2)-IF(EDATE(AI149,FT_Y5)&lt;PolicyDate,FT_AnnivDays-1,0))),IF(AR149="PT",IF(BL149&lt;PT_First,0,1+INT((BL149-PT_First)/PT_Int)),0)),0)+IF(AND(AJ149&gt;=3,AM149&lt;=(SchemeStart-1)),IF(AS149="FT",IF(BK149&lt;FT_First,0,IF(BK149&lt;FT_Y5,1+INT((BK149-FT_First)/FT_Int1),FT_PreY5+FT_PerYear*INT((BK149-FT_Y5)/12)+FT_AnnivDays+INT(MOD(BK149-FT_Y5,12)/FT_Int2)-IF(EDATE(AI149,FT_Y5)&lt;PolicyDate,FT_AnnivDays-1,0))),IF(AS149="PT",IF(BK149&lt;PT_First,0,1+INT((BK149-PT_First)/PT_Int)),0))-IF(AS149="FT",IF(BM149&lt;FT_First,0,IF(BM149&lt;FT_Y5,1+INT((BM149-FT_First)/FT_Int1),FT_PreY5+FT_PerYear*INT((BM149-FT_Y5)/12)+FT_AnnivDays+INT(MOD(BM149-FT_Y5,12)/FT_Int2)-IF(EDATE(AI149,FT_Y5)&lt;PolicyDate,FT_AnnivDays-1,0))),IF(AS149="PT",IF(BM149&lt;PT_First,0,1+INT((BM149-PT_First)/PT_Int)),0)),0))</f>
        <v/>
      </c>
      <c r="BO149" s="0" t="str">
        <f aca="false">IF(LEN($A149&amp;$B149)=0,"",$A149&amp;" "&amp;$B149)</f>
        <v/>
      </c>
    </row>
    <row r="150" customFormat="false" ht="15" hidden="false" customHeight="false" outlineLevel="0" collapsed="false">
      <c r="A150" s="12"/>
      <c r="B150" s="12"/>
      <c r="C150" s="12"/>
      <c r="D150" s="13"/>
      <c r="E150" s="14" t="str">
        <f aca="false">IF(OR(AH150=0,$D150=""),"",DATE(YEAR(AsOfDate)+IF(DATE(YEAR(AsOfDate),MONTH($D150),DAY($D150))&lt;=AsOfDate,1,0),MONTH($D150),DAY($D150)))</f>
        <v/>
      </c>
      <c r="F150" s="13"/>
      <c r="G150" s="13"/>
      <c r="H150" s="13"/>
      <c r="I150" s="13"/>
      <c r="J150" s="13"/>
      <c r="K150" s="14" t="str">
        <f aca="false">IF(AH150=0,"",DATE(YEAR(AsOfDate)+IF(DATE(YEAR(AsOfDate),MONTH(AI150),DAY(AI150))&lt;=AsOfDate,1,0),MONTH(AI150),DAY(AI150)))</f>
        <v/>
      </c>
      <c r="L150" s="15" t="str">
        <f aca="false">IF(AH150=0,"",ROUND((AsOfDate-AI150)/365.25,1))</f>
        <v/>
      </c>
      <c r="M150" s="16" t="str">
        <f aca="false">IF(AH150=0,"",IF(AsOfDate&lt;AI150,"-",DATEDIF(AI150,AsOfDate,"y")&amp;"y "&amp;DATEDIF(AI150,AsOfDate,"ym")&amp;"m "&amp;DATEDIF(AI150,AsOfDate,"md")&amp;"d"))</f>
        <v/>
      </c>
      <c r="N150" s="17" t="str">
        <f aca="false">IF(AH150=0,"",O150*HoursPerDay)</f>
        <v/>
      </c>
      <c r="O150" s="17" t="str">
        <f aca="false">IF(AH150=0,"",MAX(0,BA150-BN150))</f>
        <v/>
      </c>
      <c r="P150" s="18"/>
      <c r="Q150" s="16" t="str">
        <f aca="false">IF(AH150=0,"",IF(AJ150&lt;2,"",AN150&amp;" to "&amp;AO150&amp;" on "&amp;TEXT(AL150,"dd/mm/yyyy")&amp;IF(AL150&gt;AsOfDate," (future)",IF(AQ150=AR150,"",IF(AR150="None"," - STOPPED accruing",IF(AQ150="None"," - commencement for Bonus Leave"," - pathway changed"))))&amp;IF(AJ150&lt;3,"","; "&amp;AO150&amp;" to "&amp;AP150&amp;" on "&amp;TEXT(AM150,"dd/mm/yyyy")&amp;IF(AM150&gt;AsOfDate," (future)",IF(AR150=AS150,"",IF(AS150="None"," - STOPPED accruing",IF(AR150="None"," - commencement for Bonus Leave"," - pathway changed")))))))</f>
        <v/>
      </c>
      <c r="R150" s="16" t="str">
        <f aca="false">IF(AH150=0,"",IF(AT150="None",IF(O150&gt;0,"No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IF(AH150=0,"",IF(AT150="None","",EDATE(AI150,BC150)))</f>
        <v/>
      </c>
      <c r="T150" s="17" t="str">
        <f aca="false">IF(AH150=0,"",IF(NOT(LH_Ready),"",IF(AI150&gt;PFYDate,0,IF(LH_ColPeriod=0,W150-U150+V150,SUMIFS(INDEX(LH_Data,0,LH_ColAcc),INDEX(LH_Data,0,LH_ColFirst),$A150,INDEX(LH_Data,0,LH_ColSur),$B150,INDEX(LH_Data,0,LH_ColCat),BonusCat,INDEX(LH_Data,0,LH_ColPeriod),LH_OpenLabel)*UnitFactor))))</f>
        <v/>
      </c>
      <c r="U150" s="17" t="str">
        <f aca="false">IF(AH150=0,"",IF(NOT(LH_Ready),"",SUMIFS(INDEX(LH_Data,0,LH_ColAcc),INDEX(LH_Data,0,LH_ColFirst),$A150,INDEX(LH_Data,0,LH_ColSur),$B150,INDEX(LH_Data,0,LH_ColCat),BonusCat,INDEX(LH_Data,0,LH_ColStart),"&gt;="&amp;AI150)*UnitFactor))</f>
        <v/>
      </c>
      <c r="V150" s="17" t="str">
        <f aca="false">IF(AH150=0,"",IF(NOT(LH_Ready),"",SUMIFS(INDEX(LH_Data,0,LH_ColTaken),INDEX(LH_Data,0,LH_ColFirst),$A150,INDEX(LH_Data,0,LH_ColSur),$B150,INDEX(LH_Data,0,LH_ColCat),BonusCat,INDEX(LH_Data,0,LH_ColStart),"&gt;="&amp;AI150)*UnitFactor))</f>
        <v/>
      </c>
      <c r="W150" s="17" t="str">
        <f aca="false">IF(AH150=0,"",IF(NOT(LH_Ready),"",IF(BE150=0,0,INDEX(INDEX(LH_Data,0,LH_ColClose),BE150-1)*UnitFactor)))</f>
        <v/>
      </c>
      <c r="X150" s="17" t="str">
        <f aca="false">IF(AH150=0,"",(MAX(0,BA150-BN150)-MAX(0,BB150-BN150))*HoursPerDay)</f>
        <v/>
      </c>
      <c r="Y150" s="17" t="str">
        <f aca="false">IF(AH150=0,"",IF(NOT(LH_Ready),"",IF(BD150=0,N150,IF(PFYDate&lt;$F150,N150-N(T150)-N(U150),X150-N(U150)))))</f>
        <v/>
      </c>
      <c r="Z150" s="16" t="str">
        <f aca="false">IF(OR(AH150=0,Y150=""),"",IF(Y150&gt;0,"Yes","No"))</f>
        <v/>
      </c>
      <c r="AA150" s="16" t="str">
        <f aca="false">IF(AH150=0,IF(LEN($A150&amp;$B150)=0,"","FIX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month")&amp;IF(BD150=0,";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EH)",""),IF(AT150="None",R150,"Not yet - first day on "&amp;TEXT(S150,"dd/mm/yyyy")))))))))</f>
        <v/>
      </c>
      <c r="AB150" s="17" t="str">
        <f aca="false">IF(OR(AH150=0,T150=""),"",MAX(0,BB150-BN150)*HoursPerDay-T150)</f>
        <v/>
      </c>
      <c r="AC150" s="16" t="str">
        <f aca="false">IF(AH150=0,"",BD150)</f>
        <v/>
      </c>
      <c r="AD150" s="16" t="str">
        <f aca="false">IF(AH150=0,"",TRIM(IF(OR(ISTEXT($F150),ISTEXT($H150),ISTEXT($I150),ISTEXT($G150),ISTEXT($J150),ISTEXT($D150)),"A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J150&gt;=1,IF(AJ150&gt;=3,AP150,IF(AJ150=2,AO150,AN150))&lt;&gt;IF($C150="","",IF(OR(ISNUMBER(SEARCH("full",$C150)),UPPER(TRIM($C150))="FT",UPPER(TRIM($C150))="FTE"),"Full-Time",IF(OR(ISNUMBER(SEARCH("part",$C150)),UPPER(TRIM($C150))="PT",UPPER(TRIM($C150))="PTE"),"Part-Time",IF(OR(ISNUMBER(SEARCH("cas",$C150)),UPPER(TRIM($C150))="CAS"),"Casual","Unknown"))))),"EmploymentType does not match latest start date ("&amp;IF(AJ150&gt;=3,AP150,IF(AJ150=2,AO150,AN150))&amp;"). ","")&amp;IF(AND(AJ150&gt;=1,AK150&lt;&gt;$F150),"Earliest type date should equal StartDate. ","")&amp;IF(AND(AJ150&gt;=2,AK150=AL150),"Two types start on the same date. ","")&amp;IF(AND(OR(ISNUMBER(SEARCH("part",$C150)),UPPER(TRIM($C150))="PT",UPPER(TRIM($C150))="PTE"),$P150=""),"Part-time: enter PT Hrs/Week (blank = 24+). ","")))</f>
        <v/>
      </c>
      <c r="AE150" s="17" t="str">
        <f aca="false">IF(AH150=0,"",O150-MAX(0,BI150-BN150))</f>
        <v/>
      </c>
      <c r="AF150" s="14" t="str">
        <f aca="false">IF(OR(AH150=0,AE150="",N(AE150)=0,BJ150=""),"",EDATE(AI150,BJ150))</f>
        <v/>
      </c>
      <c r="AG150" s="12"/>
      <c r="AH150" s="16" t="n">
        <f aca="false">IF(OR(LEN($A150&amp;$B150)=0,$F150=""),0,1)</f>
        <v>0</v>
      </c>
      <c r="AI150" s="14" t="str">
        <f aca="false">IF(AH150=0,"",IF($J150&lt;&gt;"",$J150,IF(OR(CasualCounts="Yes",COUNT($G150:$I150)=0,COUNT($H150:$I150)=0),$F150,MIN($H150:$I150))))</f>
        <v/>
      </c>
      <c r="AJ150" s="16" t="str">
        <f aca="false">IF(AH150=0,"",COUNT($G150:$I150))</f>
        <v/>
      </c>
      <c r="AK150" s="14" t="str">
        <f aca="false">IF(AH150=0,"",IFERROR(SMALL($G150:$I150,1),""))</f>
        <v/>
      </c>
      <c r="AL150" s="14" t="str">
        <f aca="false">IF(AH150=0,"",IFERROR(SMALL($G150:$I150,2),""))</f>
        <v/>
      </c>
      <c r="AM150" s="14" t="str">
        <f aca="false">IF(AH150=0,"",IFERROR(SMALL($G150:$I150,3),""))</f>
        <v/>
      </c>
      <c r="AN150" s="16" t="str">
        <f aca="false">IF(AH150=0,"",IF(AK150="","",IF(AK150=$H150,"Part-Time",IF(AK150=$I150,"Full-Time","Casual"))))</f>
        <v/>
      </c>
      <c r="AO150" s="16" t="str">
        <f aca="false">IF(AH150=0,"",IF(AL150="","",IF(AL150=$H150,"Part-Time",IF(AL150=$I150,"Full-Time","Casual"))))</f>
        <v/>
      </c>
      <c r="AP150" s="16" t="str">
        <f aca="false">IF(AH150=0,"",IF(AM150="","",IF(AM150=$H150,"Part-Time",IF(AM150=$I150,"Full-Time","Casual"))))</f>
        <v/>
      </c>
      <c r="AQ150" s="16" t="str">
        <f aca="false">IF(AH150=0,"",IF(AJ150=0,IF(OR(ISNUMBER(SEARCH("full",$C150)),UPPER(TRIM($C150))="FT",UPPER(TRIM($C150))="FTE"),"FT",IF(AND(OR(ISNUMBER(SEARCH("part",$C150)),UPPER(TRIM($C150))="PT",UPPER(TRIM($C150))="PTE"),OR($P150="",N($P150)&gt;=PT_MinHours)),"PT","None")),IF(OR(ISNUMBER(SEARCH("full",AN150)),UPPER(TRIM(AN150))="FT",UPPER(TRIM(AN150))="FTE"),"FT",IF(AND(OR(ISNUMBER(SEARCH("part",AN150)),UPPER(TRIM(AN150))="PT",UPPER(TRIM(AN150))="PTE"),OR($P150="",N($P150)&gt;=PT_MinHours)),"PT","None"))))</f>
        <v/>
      </c>
      <c r="AR150" s="16" t="str">
        <f aca="false">IF(AH150=0,"",IF(AJ150&lt;2,"",IF(OR(ISNUMBER(SEARCH("full",AO150)),UPPER(TRIM(AO150))="FT",UPPER(TRIM(AO150))="FTE"),"FT",IF(AND(OR(ISNUMBER(SEARCH("part",AO150)),UPPER(TRIM(AO150))="PT",UPPER(TRIM(AO150))="PTE"),OR($P150="",N($P150)&gt;=PT_MinHours)),"PT","None"))))</f>
        <v/>
      </c>
      <c r="AS150" s="16" t="str">
        <f aca="false">IF(AH150=0,"",IF(AJ150&lt;3,"",IF(OR(ISNUMBER(SEARCH("full",AP150)),UPPER(TRIM(AP150))="FT",UPPER(TRIM(AP150))="FTE"),"FT",IF(AND(OR(ISNUMBER(SEARCH("part",AP150)),UPPER(TRIM(AP150))="PT",UPPER(TRIM(AP150))="PTE"),OR($P150="",N($P150)&gt;=PT_MinHours)),"PT","None"))))</f>
        <v/>
      </c>
      <c r="AT150" s="16" t="str">
        <f aca="false">IF(AH150=0,"",IF(AND(AJ150&gt;=3,AM150&lt;=AsOfDate),AS150,IF(AND(AJ150&gt;=2,AL150&lt;=AsOfDate),AR150,AQ150)))</f>
        <v/>
      </c>
      <c r="AU150" s="16" t="str">
        <f aca="false">IF(AH150=0,"",IF(AsOfDate&lt;AI150,-1,12*(YEAR(AsOfDate)-YEAR(AI150))+MONTH(AsOfDate)-MONTH(AI150)-IF(DAY(AsOfDate)&lt;MIN(DAY(AI150),DAY(EOMONTH(AsOfDate,0))),1,0)))</f>
        <v/>
      </c>
      <c r="AV150" s="16" t="str">
        <f aca="false">IF(AH150=0,"",IF(OR(AJ150&lt;2,AL150&gt;AsOfDate),AU150,IF((AL150-1)&lt;AI150,-1,12*(YEAR((AL150-1))-YEAR(AI150))+MONTH((AL150-1))-MONTH(AI150)-IF(DAY((AL150-1))&lt;MIN(DAY(AI150),DAY(EOMONTH((AL150-1),0))),1,0))))</f>
        <v/>
      </c>
      <c r="AW150" s="16" t="str">
        <f aca="false">IF(AH150=0,"",IF(OR(AJ150&lt;3,AM150&gt;AsOfDate),AU150,IF((AM150-1)&lt;AI150,-1,12*(YEAR((AM150-1))-YEAR(AI150))+MONTH((AM150-1))-MONTH(AI150)-IF(DAY((AM150-1))&lt;MIN(DAY(AI150),DAY(EOMONTH((AM150-1),0))),1,0))))</f>
        <v/>
      </c>
      <c r="AX150" s="16" t="str">
        <f aca="false">IF(AH150=0,"",IF(PFYDate&lt;AI150,-1,12*(YEAR(PFYDate)-YEAR(AI150))+MONTH(PFYDate)-MONTH(AI150)-IF(DAY(PFYDate)&lt;MIN(DAY(AI150),DAY(EOMONTH(PFYDate,0))),1,0)))</f>
        <v/>
      </c>
      <c r="AY150" s="16" t="str">
        <f aca="false">IF(AH150=0,"",IF(OR(AJ150&lt;2,AL150&gt;PFYDate),AX150,IF((AL150-1)&lt;AI150,-1,12*(YEAR((AL150-1))-YEAR(AI150))+MONTH((AL150-1))-MONTH(AI150)-IF(DAY((AL150-1))&lt;MIN(DAY(AI150),DAY(EOMONTH((AL150-1),0))),1,0))))</f>
        <v/>
      </c>
      <c r="AZ150" s="16" t="str">
        <f aca="false">IF(AH150=0,"",IF(OR(AJ150&lt;3,AM150&gt;PFYDate),AX150,IF((AM150-1)&lt;AI150,-1,12*(YEAR((AM150-1))-YEAR(AI150))+MONTH((AM150-1))-MONTH(AI150)-IF(DAY((AM150-1))&lt;MIN(DAY(AI150),DAY(EOMONTH((AM150-1),0))),1,0))))</f>
        <v/>
      </c>
      <c r="BA150" s="16" t="str">
        <f aca="false">IF(AH150=0,"",IF(AQ150="FT",IF(AV150&lt;FT_First,0,IF(AV150&lt;FT_Y5,1+INT((AV150-FT_First)/FT_Int1),FT_PreY5+FT_PerYear*INT((AV150-FT_Y5)/12)+FT_AnnivDays+INT(MOD(AV150-FT_Y5,12)/FT_Int2)-IF(EDATE(AI150,FT_Y5)&lt;PolicyDate,FT_AnnivDays-1,0))),IF(AQ150="PT",IF(AV150&lt;PT_First,0,1+INT((AV150-PT_First)/PT_Int)),0))+IF(AND(AJ150&gt;=2,AL150&lt;=AsOfDate),IF(AR150="FT",IF(AW150&lt;FT_First,0,IF(AW150&lt;FT_Y5,1+INT((AW150-FT_First)/FT_Int1),FT_PreY5+FT_PerYear*INT((AW150-FT_Y5)/12)+FT_AnnivDays+INT(MOD(AW150-FT_Y5,12)/FT_Int2)-IF(EDATE(AI150,FT_Y5)&lt;PolicyDate,FT_AnnivDays-1,0))),IF(AR150="PT",IF(AW150&lt;PT_First,0,1+INT((AW150-PT_First)/PT_Int)),0))-IF(AR150="FT",IF(AV150&lt;FT_First,0,IF(AV150&lt;FT_Y5,1+INT((AV150-FT_First)/FT_Int1),FT_PreY5+FT_PerYear*INT((AV150-FT_Y5)/12)+FT_AnnivDays+INT(MOD(AV150-FT_Y5,12)/FT_Int2)-IF(EDATE(AI150,FT_Y5)&lt;PolicyDate,FT_AnnivDays-1,0))),IF(AR150="PT",IF(AV150&lt;PT_First,0,1+INT((AV150-PT_First)/PT_Int)),0)),0)+IF(AND(AJ150&gt;=3,AM150&lt;=AsOfDate),IF(AS150="FT",IF(AU150&lt;FT_First,0,IF(AU150&lt;FT_Y5,1+INT((AU150-FT_First)/FT_Int1),FT_PreY5+FT_PerYear*INT((AU150-FT_Y5)/12)+FT_AnnivDays+INT(MOD(AU150-FT_Y5,12)/FT_Int2)-IF(EDATE(AI150,FT_Y5)&lt;PolicyDate,FT_AnnivDays-1,0))),IF(AS150="PT",IF(AU150&lt;PT_First,0,1+INT((AU150-PT_First)/PT_Int)),0))-IF(AS150="FT",IF(AW150&lt;FT_First,0,IF(AW150&lt;FT_Y5,1+INT((AW150-FT_First)/FT_Int1),FT_PreY5+FT_PerYear*INT((AW150-FT_Y5)/12)+FT_AnnivDays+INT(MOD(AW150-FT_Y5,12)/FT_Int2)-IF(EDATE(AI150,FT_Y5)&lt;PolicyDate,FT_AnnivDays-1,0))),IF(AS150="PT",IF(AW150&lt;PT_First,0,1+INT((AW150-PT_First)/PT_Int)),0)),0))</f>
        <v/>
      </c>
      <c r="BB150" s="16" t="str">
        <f aca="false">IF(AH150=0,"",IF(AQ150="FT",IF(AY150&lt;FT_First,0,IF(AY150&lt;FT_Y5,1+INT((AY150-FT_First)/FT_Int1),FT_PreY5+FT_PerYear*INT((AY150-FT_Y5)/12)+FT_AnnivDays+INT(MOD(AY150-FT_Y5,12)/FT_Int2)-IF(EDATE(AI150,FT_Y5)&lt;PolicyDate,FT_AnnivDays-1,0))),IF(AQ150="PT",IF(AY150&lt;PT_First,0,1+INT((AY150-PT_First)/PT_Int)),0))+IF(AND(AJ150&gt;=2,AL150&lt;=PFYDate),IF(AR150="FT",IF(AZ150&lt;FT_First,0,IF(AZ150&lt;FT_Y5,1+INT((AZ150-FT_First)/FT_Int1),FT_PreY5+FT_PerYear*INT((AZ150-FT_Y5)/12)+FT_AnnivDays+INT(MOD(AZ150-FT_Y5,12)/FT_Int2)-IF(EDATE(AI150,FT_Y5)&lt;PolicyDate,FT_AnnivDays-1,0))),IF(AR150="PT",IF(AZ150&lt;PT_First,0,1+INT((AZ150-PT_First)/PT_Int)),0))-IF(AR150="FT",IF(AY150&lt;FT_First,0,IF(AY150&lt;FT_Y5,1+INT((AY150-FT_First)/FT_Int1),FT_PreY5+FT_PerYear*INT((AY150-FT_Y5)/12)+FT_AnnivDays+INT(MOD(AY150-FT_Y5,12)/FT_Int2)-IF(EDATE(AI150,FT_Y5)&lt;PolicyDate,FT_AnnivDays-1,0))),IF(AR150="PT",IF(AY150&lt;PT_First,0,1+INT((AY150-PT_First)/PT_Int)),0)),0)+IF(AND(AJ150&gt;=3,AM150&lt;=PFYDate),IF(AS150="FT",IF(AX150&lt;FT_First,0,IF(AX150&lt;FT_Y5,1+INT((AX150-FT_First)/FT_Int1),FT_PreY5+FT_PerYear*INT((AX150-FT_Y5)/12)+FT_AnnivDays+INT(MOD(AX150-FT_Y5,12)/FT_Int2)-IF(EDATE(AI150,FT_Y5)&lt;PolicyDate,FT_AnnivDays-1,0))),IF(AS150="PT",IF(AX150&lt;PT_First,0,1+INT((AX150-PT_First)/PT_Int)),0))-IF(AS150="FT",IF(AZ150&lt;FT_First,0,IF(AZ150&lt;FT_Y5,1+INT((AZ150-FT_First)/FT_Int1),FT_PreY5+FT_PerYear*INT((AZ150-FT_Y5)/12)+FT_AnnivDays+INT(MOD(AZ150-FT_Y5,12)/FT_Int2)-IF(EDATE(AI150,FT_Y5)&lt;PolicyDate,FT_AnnivDays-1,0))),IF(AS150="PT",IF(AZ150&lt;PT_First,0,1+INT((AZ150-PT_First)/PT_Int)),0)),0))</f>
        <v/>
      </c>
      <c r="BC150" s="16" t="str">
        <f aca="false">IF(AH150=0,"",IF(AT150="FT",IF(AU150&lt;FT_First,FT_First,IF(AU150&lt;FT_Y5,MIN(FT_Y5,FT_First+FT_Int1*(INT((AU150-FT_First)/FT_Int1)+1)),FT_Y5+12*INT((AU150-FT_Y5)/12)+FT_Int2*(INT(MOD(AU150-FT_Y5,12)/FT_Int2)+1))),IF(AT150="PT",IF(AU150&lt;PT_First,PT_First,PT_First+PT_Int*(INT((AU150-PT_First)/PT_Int)+1)),"")))</f>
        <v/>
      </c>
      <c r="BD150" s="16" t="str">
        <f aca="false">IF(AH150=0,"",IF(NOT(LH_Ready),0,COUNTIFS(INDEX(LH_Data,0,LH_ColFirst),$A150,INDEX(LH_Data,0,LH_ColSur),$B150,INDEX(LH_Data,0,LH_ColCat),BonusCat)))</f>
        <v/>
      </c>
      <c r="BE150" s="16" t="str">
        <f aca="false">IF(AH150=0,"",IF(OR(NOT(LH_Ready),BD150=0),0,SUMPRODUCT(MAX((INDEX(LH_Data,0,LH_ColFirst)=$A150)*(INDEX(LH_Data,0,LH_ColSur)=$B150)*(INDEX(LH_Data,0,LH_ColCat)=BonusCat)*ROW(LH_Data)))))</f>
        <v/>
      </c>
      <c r="BF150" s="16" t="str">
        <f aca="false">IF(AH150=0,"",IF(EOMONTH(AsOfDate,-1)&lt;AI150,-1,12*(YEAR(EOMONTH(AsOfDate,-1))-YEAR(AI150))+MONTH(EOMONTH(AsOfDate,-1))-MONTH(AI150)-IF(DAY(EOMONTH(AsOfDate,-1))&lt;MIN(DAY(AI150),DAY(EOMONTH(EOMONTH(AsOfDate,-1),0))),1,0)))</f>
        <v/>
      </c>
      <c r="BG150" s="16" t="str">
        <f aca="false">IF(AH150=0,"",IF(OR(AJ150&lt;2,AL150&gt;EOMONTH(AsOfDate,-1)),BF150,IF((AL150-1)&lt;AI150,-1,12*(YEAR((AL150-1))-YEAR(AI150))+MONTH((AL150-1))-MONTH(AI150)-IF(DAY((AL150-1))&lt;MIN(DAY(AI150),DAY(EOMONTH((AL150-1),0))),1,0))))</f>
        <v/>
      </c>
      <c r="BH150" s="16" t="str">
        <f aca="false">IF(AH150=0,"",IF(OR(AJ150&lt;3,AM150&gt;EOMONTH(AsOfDate,-1)),BF150,IF((AM150-1)&lt;AI150,-1,12*(YEAR((AM150-1))-YEAR(AI150))+MONTH((AM150-1))-MONTH(AI150)-IF(DAY((AM150-1))&lt;MIN(DAY(AI150),DAY(EOMONTH((AM150-1),0))),1,0))))</f>
        <v/>
      </c>
      <c r="BI150" s="16" t="str">
        <f aca="false">IF(AH150=0,"",IF(AQ150="FT",IF(BG150&lt;FT_First,0,IF(BG150&lt;FT_Y5,1+INT((BG150-FT_First)/FT_Int1),FT_PreY5+FT_PerYear*INT((BG150-FT_Y5)/12)+FT_AnnivDays+INT(MOD(BG150-FT_Y5,12)/FT_Int2)-IF(EDATE(AI150,FT_Y5)&lt;PolicyDate,FT_AnnivDays-1,0))),IF(AQ150="PT",IF(BG150&lt;PT_First,0,1+INT((BG150-PT_First)/PT_Int)),0))+IF(AND(AJ150&gt;=2,AL150&lt;=EOMONTH(AsOfDate,-1)),IF(AR150="FT",IF(BH150&lt;FT_First,0,IF(BH150&lt;FT_Y5,1+INT((BH150-FT_First)/FT_Int1),FT_PreY5+FT_PerYear*INT((BH150-FT_Y5)/12)+FT_AnnivDays+INT(MOD(BH150-FT_Y5,12)/FT_Int2)-IF(EDATE(AI150,FT_Y5)&lt;PolicyDate,FT_AnnivDays-1,0))),IF(AR150="PT",IF(BH150&lt;PT_First,0,1+INT((BH150-PT_First)/PT_Int)),0))-IF(AR150="FT",IF(BG150&lt;FT_First,0,IF(BG150&lt;FT_Y5,1+INT((BG150-FT_First)/FT_Int1),FT_PreY5+FT_PerYear*INT((BG150-FT_Y5)/12)+FT_AnnivDays+INT(MOD(BG150-FT_Y5,12)/FT_Int2)-IF(EDATE(AI150,FT_Y5)&lt;PolicyDate,FT_AnnivDays-1,0))),IF(AR150="PT",IF(BG150&lt;PT_First,0,1+INT((BG150-PT_First)/PT_Int)),0)),0)+IF(AND(AJ150&gt;=3,AM150&lt;=EOMONTH(AsOfDate,-1)),IF(AS150="FT",IF(BF150&lt;FT_First,0,IF(BF150&lt;FT_Y5,1+INT((BF150-FT_First)/FT_Int1),FT_PreY5+FT_PerYear*INT((BF150-FT_Y5)/12)+FT_AnnivDays+INT(MOD(BF150-FT_Y5,12)/FT_Int2)-IF(EDATE(AI150,FT_Y5)&lt;PolicyDate,FT_AnnivDays-1,0))),IF(AS150="PT",IF(BF150&lt;PT_First,0,1+INT((BF150-PT_First)/PT_Int)),0))-IF(AS150="FT",IF(BH150&lt;FT_First,0,IF(BH150&lt;FT_Y5,1+INT((BH150-FT_First)/FT_Int1),FT_PreY5+FT_PerYear*INT((BH150-FT_Y5)/12)+FT_AnnivDays+INT(MOD(BH150-FT_Y5,12)/FT_Int2)-IF(EDATE(AI150,FT_Y5)&lt;PolicyDate,FT_AnnivDays-1,0))),IF(AS150="PT",IF(BH150&lt;PT_First,0,1+INT((BH150-PT_First)/PT_Int)),0)),0))</f>
        <v/>
      </c>
      <c r="BJ150" s="16" t="str">
        <f aca="false">IF(AH150=0,"",IF(AT150="FT",IF(AU150&lt;FT_First,"",IF(AU150&lt;FT_Y5,FT_First+FT_Int1*INT((AU150-FT_First)/FT_Int1),FT_Y5+FT_Int2*INT((AU150-FT_Y5)/FT_Int2))),IF(AT150="PT",IF(AU150&lt;PT_First,"",PT_First+PT_Int*INT((AU150-PT_First)/PT_Int)),"")))</f>
        <v/>
      </c>
      <c r="BK150" s="16" t="str">
        <f aca="false">IF(AH150=0,"",IF((SchemeStart-1)&lt;AI150,-1,12*(YEAR((SchemeStart-1))-YEAR(AI150))+MONTH((SchemeStart-1))-MONTH(AI150)-IF(DAY((SchemeStart-1))&lt;MIN(DAY(AI150),DAY(EOMONTH((SchemeStart-1),0))),1,0)))</f>
        <v/>
      </c>
      <c r="BL150" s="16" t="str">
        <f aca="false">IF(AH150=0,"",IF(OR(AJ150&lt;2,AL150&gt;(SchemeStart-1)),BK150,IF((AL150-1)&lt;AI150,-1,12*(YEAR((AL150-1))-YEAR(AI150))+MONTH((AL150-1))-MONTH(AI150)-IF(DAY((AL150-1))&lt;MIN(DAY(AI150),DAY(EOMONTH((AL150-1),0))),1,0))))</f>
        <v/>
      </c>
      <c r="BM150" s="16" t="str">
        <f aca="false">IF(AH150=0,"",IF(OR(AJ150&lt;3,AM150&gt;(SchemeStart-1)),BK150,IF((AM150-1)&lt;AI150,-1,12*(YEAR((AM150-1))-YEAR(AI150))+MONTH((AM150-1))-MONTH(AI150)-IF(DAY((AM150-1))&lt;MIN(DAY(AI150),DAY(EOMONTH((AM150-1),0))),1,0))))</f>
        <v/>
      </c>
      <c r="BN150" s="16" t="str">
        <f aca="false">IF(AH150=0,"",IF(AQ150="FT",IF(BL150&lt;FT_First,0,IF(BL150&lt;FT_Y5,1+INT((BL150-FT_First)/FT_Int1),FT_PreY5+FT_PerYear*INT((BL150-FT_Y5)/12)+FT_AnnivDays+INT(MOD(BL150-FT_Y5,12)/FT_Int2)-IF(EDATE(AI150,FT_Y5)&lt;PolicyDate,FT_AnnivDays-1,0))),IF(AQ150="PT",IF(BL150&lt;PT_First,0,1+INT((BL150-PT_First)/PT_Int)),0))+IF(AND(AJ150&gt;=2,AL150&lt;=(SchemeStart-1)),IF(AR150="FT",IF(BM150&lt;FT_First,0,IF(BM150&lt;FT_Y5,1+INT((BM150-FT_First)/FT_Int1),FT_PreY5+FT_PerYear*INT((BM150-FT_Y5)/12)+FT_AnnivDays+INT(MOD(BM150-FT_Y5,12)/FT_Int2)-IF(EDATE(AI150,FT_Y5)&lt;PolicyDate,FT_AnnivDays-1,0))),IF(AR150="PT",IF(BM150&lt;PT_First,0,1+INT((BM150-PT_First)/PT_Int)),0))-IF(AR150="FT",IF(BL150&lt;FT_First,0,IF(BL150&lt;FT_Y5,1+INT((BL150-FT_First)/FT_Int1),FT_PreY5+FT_PerYear*INT((BL150-FT_Y5)/12)+FT_AnnivDays+INT(MOD(BL150-FT_Y5,12)/FT_Int2)-IF(EDATE(AI150,FT_Y5)&lt;PolicyDate,FT_AnnivDays-1,0))),IF(AR150="PT",IF(BL150&lt;PT_First,0,1+INT((BL150-PT_First)/PT_Int)),0)),0)+IF(AND(AJ150&gt;=3,AM150&lt;=(SchemeStart-1)),IF(AS150="FT",IF(BK150&lt;FT_First,0,IF(BK150&lt;FT_Y5,1+INT((BK150-FT_First)/FT_Int1),FT_PreY5+FT_PerYear*INT((BK150-FT_Y5)/12)+FT_AnnivDays+INT(MOD(BK150-FT_Y5,12)/FT_Int2)-IF(EDATE(AI150,FT_Y5)&lt;PolicyDate,FT_AnnivDays-1,0))),IF(AS150="PT",IF(BK150&lt;PT_First,0,1+INT((BK150-PT_First)/PT_Int)),0))-IF(AS150="FT",IF(BM150&lt;FT_First,0,IF(BM150&lt;FT_Y5,1+INT((BM150-FT_First)/FT_Int1),FT_PreY5+FT_PerYear*INT((BM150-FT_Y5)/12)+FT_AnnivDays+INT(MOD(BM150-FT_Y5,12)/FT_Int2)-IF(EDATE(AI150,FT_Y5)&lt;PolicyDate,FT_AnnivDays-1,0))),IF(AS150="PT",IF(BM150&lt;PT_First,0,1+INT((BM150-PT_First)/PT_Int)),0)),0))</f>
        <v/>
      </c>
      <c r="BO150" s="0" t="str">
        <f aca="false">IF(LEN($A150&amp;$B150)=0,"",$A150&amp;" "&amp;$B150)</f>
        <v/>
      </c>
    </row>
    <row r="151" customFormat="false" ht="15" hidden="false" customHeight="false" outlineLevel="0" collapsed="false">
      <c r="A151" s="12"/>
      <c r="B151" s="12"/>
      <c r="C151" s="12"/>
      <c r="D151" s="13"/>
      <c r="E151" s="14" t="str">
        <f aca="false">IF(OR(AH151=0,$D151=""),"",DATE(YEAR(AsOfDate)+IF(DATE(YEAR(AsOfDate),MONTH($D151),DAY($D151))&lt;=AsOfDate,1,0),MONTH($D151),DAY($D151)))</f>
        <v/>
      </c>
      <c r="F151" s="13"/>
      <c r="G151" s="13"/>
      <c r="H151" s="13"/>
      <c r="I151" s="13"/>
      <c r="J151" s="13"/>
      <c r="K151" s="14" t="str">
        <f aca="false">IF(AH151=0,"",DATE(YEAR(AsOfDate)+IF(DATE(YEAR(AsOfDate),MONTH(AI151),DAY(AI151))&lt;=AsOfDate,1,0),MONTH(AI151),DAY(AI151)))</f>
        <v/>
      </c>
      <c r="L151" s="15" t="str">
        <f aca="false">IF(AH151=0,"",ROUND((AsOfDate-AI151)/365.25,1))</f>
        <v/>
      </c>
      <c r="M151" s="16" t="str">
        <f aca="false">IF(AH151=0,"",IF(AsOfDate&lt;AI151,"-",DATEDIF(AI151,AsOfDate,"y")&amp;"y "&amp;DATEDIF(AI151,AsOfDate,"ym")&amp;"m "&amp;DATEDIF(AI151,AsOfDate,"md")&amp;"d"))</f>
        <v/>
      </c>
      <c r="N151" s="17" t="str">
        <f aca="false">IF(AH151=0,"",O151*HoursPerDay)</f>
        <v/>
      </c>
      <c r="O151" s="17" t="str">
        <f aca="false">IF(AH151=0,"",MAX(0,BA151-BN151))</f>
        <v/>
      </c>
      <c r="P151" s="18"/>
      <c r="Q151" s="16" t="str">
        <f aca="false">IF(AH151=0,"",IF(AJ151&lt;2,"",AN151&amp;" to "&amp;AO151&amp;" on "&amp;TEXT(AL151,"dd/mm/yyyy")&amp;IF(AL151&gt;AsOfDate," (future)",IF(AQ151=AR151,"",IF(AR151="None"," - STOPPED accruing",IF(AQ151="None"," - commencement for Bonus Leave"," - pathway changed"))))&amp;IF(AJ151&lt;3,"","; "&amp;AO151&amp;" to "&amp;AP151&amp;" on "&amp;TEXT(AM151,"dd/mm/yyyy")&amp;IF(AM151&gt;AsOfDate," (future)",IF(AR151=AS151,"",IF(AS151="None"," - STOPPED accruing",IF(AR151="None"," - commencement for Bonus Leave"," - pathway changed")))))))</f>
        <v/>
      </c>
      <c r="R151" s="16" t="str">
        <f aca="false">IF(AH151=0,"",IF(AT151="None",IF(O151&gt;0,"No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IF(AH151=0,"",IF(AT151="None","",EDATE(AI151,BC151)))</f>
        <v/>
      </c>
      <c r="T151" s="17" t="str">
        <f aca="false">IF(AH151=0,"",IF(NOT(LH_Ready),"",IF(AI151&gt;PFYDate,0,IF(LH_ColPeriod=0,W151-U151+V151,SUMIFS(INDEX(LH_Data,0,LH_ColAcc),INDEX(LH_Data,0,LH_ColFirst),$A151,INDEX(LH_Data,0,LH_ColSur),$B151,INDEX(LH_Data,0,LH_ColCat),BonusCat,INDEX(LH_Data,0,LH_ColPeriod),LH_OpenLabel)*UnitFactor))))</f>
        <v/>
      </c>
      <c r="U151" s="17" t="str">
        <f aca="false">IF(AH151=0,"",IF(NOT(LH_Ready),"",SUMIFS(INDEX(LH_Data,0,LH_ColAcc),INDEX(LH_Data,0,LH_ColFirst),$A151,INDEX(LH_Data,0,LH_ColSur),$B151,INDEX(LH_Data,0,LH_ColCat),BonusCat,INDEX(LH_Data,0,LH_ColStart),"&gt;="&amp;AI151)*UnitFactor))</f>
        <v/>
      </c>
      <c r="V151" s="17" t="str">
        <f aca="false">IF(AH151=0,"",IF(NOT(LH_Ready),"",SUMIFS(INDEX(LH_Data,0,LH_ColTaken),INDEX(LH_Data,0,LH_ColFirst),$A151,INDEX(LH_Data,0,LH_ColSur),$B151,INDEX(LH_Data,0,LH_ColCat),BonusCat,INDEX(LH_Data,0,LH_ColStart),"&gt;="&amp;AI151)*UnitFactor))</f>
        <v/>
      </c>
      <c r="W151" s="17" t="str">
        <f aca="false">IF(AH151=0,"",IF(NOT(LH_Ready),"",IF(BE151=0,0,INDEX(INDEX(LH_Data,0,LH_ColClose),BE151-1)*UnitFactor)))</f>
        <v/>
      </c>
      <c r="X151" s="17" t="str">
        <f aca="false">IF(AH151=0,"",(MAX(0,BA151-BN151)-MAX(0,BB151-BN151))*HoursPerDay)</f>
        <v/>
      </c>
      <c r="Y151" s="17" t="str">
        <f aca="false">IF(AH151=0,"",IF(NOT(LH_Ready),"",IF(BD151=0,N151,IF(PFYDate&lt;$F151,N151-N(T151)-N(U151),X151-N(U151)))))</f>
        <v/>
      </c>
      <c r="Z151" s="16" t="str">
        <f aca="false">IF(OR(AH151=0,Y151=""),"",IF(Y151&gt;0,"Yes","No"))</f>
        <v/>
      </c>
      <c r="AA151" s="16" t="str">
        <f aca="false">IF(AH151=0,IF(LEN($A151&amp;$B151)=0,"","FIX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month")&amp;IF(BD151=0,";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EH)",""),IF(AT151="None",R151,"Not yet - first day on "&amp;TEXT(S151,"dd/mm/yyyy")))))))))</f>
        <v/>
      </c>
      <c r="AB151" s="17" t="str">
        <f aca="false">IF(OR(AH151=0,T151=""),"",MAX(0,BB151-BN151)*HoursPerDay-T151)</f>
        <v/>
      </c>
      <c r="AC151" s="16" t="str">
        <f aca="false">IF(AH151=0,"",BD151)</f>
        <v/>
      </c>
      <c r="AD151" s="16" t="str">
        <f aca="false">IF(AH151=0,"",TRIM(IF(OR(ISTEXT($F151),ISTEXT($H151),ISTEXT($I151),ISTEXT($G151),ISTEXT($J151),ISTEXT($D151)),"A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J151&gt;=1,IF(AJ151&gt;=3,AP151,IF(AJ151=2,AO151,AN151))&lt;&gt;IF($C151="","",IF(OR(ISNUMBER(SEARCH("full",$C151)),UPPER(TRIM($C151))="FT",UPPER(TRIM($C151))="FTE"),"Full-Time",IF(OR(ISNUMBER(SEARCH("part",$C151)),UPPER(TRIM($C151))="PT",UPPER(TRIM($C151))="PTE"),"Part-Time",IF(OR(ISNUMBER(SEARCH("cas",$C151)),UPPER(TRIM($C151))="CAS"),"Casual","Unknown"))))),"EmploymentType does not match latest start date ("&amp;IF(AJ151&gt;=3,AP151,IF(AJ151=2,AO151,AN151))&amp;"). ","")&amp;IF(AND(AJ151&gt;=1,AK151&lt;&gt;$F151),"Earliest type date should equal StartDate. ","")&amp;IF(AND(AJ151&gt;=2,AK151=AL151),"Two types start on the same date. ","")&amp;IF(AND(OR(ISNUMBER(SEARCH("part",$C151)),UPPER(TRIM($C151))="PT",UPPER(TRIM($C151))="PTE"),$P151=""),"Part-time: enter PT Hrs/Week (blank = 24+). ","")))</f>
        <v/>
      </c>
      <c r="AE151" s="17" t="str">
        <f aca="false">IF(AH151=0,"",O151-MAX(0,BI151-BN151))</f>
        <v/>
      </c>
      <c r="AF151" s="14" t="str">
        <f aca="false">IF(OR(AH151=0,AE151="",N(AE151)=0,BJ151=""),"",EDATE(AI151,BJ151))</f>
        <v/>
      </c>
      <c r="AG151" s="12"/>
      <c r="AH151" s="16" t="n">
        <f aca="false">IF(OR(LEN($A151&amp;$B151)=0,$F151=""),0,1)</f>
        <v>0</v>
      </c>
      <c r="AI151" s="14" t="str">
        <f aca="false">IF(AH151=0,"",IF($J151&lt;&gt;"",$J151,IF(OR(CasualCounts="Yes",COUNT($G151:$I151)=0,COUNT($H151:$I151)=0),$F151,MIN($H151:$I151))))</f>
        <v/>
      </c>
      <c r="AJ151" s="16" t="str">
        <f aca="false">IF(AH151=0,"",COUNT($G151:$I151))</f>
        <v/>
      </c>
      <c r="AK151" s="14" t="str">
        <f aca="false">IF(AH151=0,"",IFERROR(SMALL($G151:$I151,1),""))</f>
        <v/>
      </c>
      <c r="AL151" s="14" t="str">
        <f aca="false">IF(AH151=0,"",IFERROR(SMALL($G151:$I151,2),""))</f>
        <v/>
      </c>
      <c r="AM151" s="14" t="str">
        <f aca="false">IF(AH151=0,"",IFERROR(SMALL($G151:$I151,3),""))</f>
        <v/>
      </c>
      <c r="AN151" s="16" t="str">
        <f aca="false">IF(AH151=0,"",IF(AK151="","",IF(AK151=$H151,"Part-Time",IF(AK151=$I151,"Full-Time","Casual"))))</f>
        <v/>
      </c>
      <c r="AO151" s="16" t="str">
        <f aca="false">IF(AH151=0,"",IF(AL151="","",IF(AL151=$H151,"Part-Time",IF(AL151=$I151,"Full-Time","Casual"))))</f>
        <v/>
      </c>
      <c r="AP151" s="16" t="str">
        <f aca="false">IF(AH151=0,"",IF(AM151="","",IF(AM151=$H151,"Part-Time",IF(AM151=$I151,"Full-Time","Casual"))))</f>
        <v/>
      </c>
      <c r="AQ151" s="16" t="str">
        <f aca="false">IF(AH151=0,"",IF(AJ151=0,IF(OR(ISNUMBER(SEARCH("full",$C151)),UPPER(TRIM($C151))="FT",UPPER(TRIM($C151))="FTE"),"FT",IF(AND(OR(ISNUMBER(SEARCH("part",$C151)),UPPER(TRIM($C151))="PT",UPPER(TRIM($C151))="PTE"),OR($P151="",N($P151)&gt;=PT_MinHours)),"PT","None")),IF(OR(ISNUMBER(SEARCH("full",AN151)),UPPER(TRIM(AN151))="FT",UPPER(TRIM(AN151))="FTE"),"FT",IF(AND(OR(ISNUMBER(SEARCH("part",AN151)),UPPER(TRIM(AN151))="PT",UPPER(TRIM(AN151))="PTE"),OR($P151="",N($P151)&gt;=PT_MinHours)),"PT","None"))))</f>
        <v/>
      </c>
      <c r="AR151" s="16" t="str">
        <f aca="false">IF(AH151=0,"",IF(AJ151&lt;2,"",IF(OR(ISNUMBER(SEARCH("full",AO151)),UPPER(TRIM(AO151))="FT",UPPER(TRIM(AO151))="FTE"),"FT",IF(AND(OR(ISNUMBER(SEARCH("part",AO151)),UPPER(TRIM(AO151))="PT",UPPER(TRIM(AO151))="PTE"),OR($P151="",N($P151)&gt;=PT_MinHours)),"PT","None"))))</f>
        <v/>
      </c>
      <c r="AS151" s="16" t="str">
        <f aca="false">IF(AH151=0,"",IF(AJ151&lt;3,"",IF(OR(ISNUMBER(SEARCH("full",AP151)),UPPER(TRIM(AP151))="FT",UPPER(TRIM(AP151))="FTE"),"FT",IF(AND(OR(ISNUMBER(SEARCH("part",AP151)),UPPER(TRIM(AP151))="PT",UPPER(TRIM(AP151))="PTE"),OR($P151="",N($P151)&gt;=PT_MinHours)),"PT","None"))))</f>
        <v/>
      </c>
      <c r="AT151" s="16" t="str">
        <f aca="false">IF(AH151=0,"",IF(AND(AJ151&gt;=3,AM151&lt;=AsOfDate),AS151,IF(AND(AJ151&gt;=2,AL151&lt;=AsOfDate),AR151,AQ151)))</f>
        <v/>
      </c>
      <c r="AU151" s="16" t="str">
        <f aca="false">IF(AH151=0,"",IF(AsOfDate&lt;AI151,-1,12*(YEAR(AsOfDate)-YEAR(AI151))+MONTH(AsOfDate)-MONTH(AI151)-IF(DAY(AsOfDate)&lt;MIN(DAY(AI151),DAY(EOMONTH(AsOfDate,0))),1,0)))</f>
        <v/>
      </c>
      <c r="AV151" s="16" t="str">
        <f aca="false">IF(AH151=0,"",IF(OR(AJ151&lt;2,AL151&gt;AsOfDate),AU151,IF((AL151-1)&lt;AI151,-1,12*(YEAR((AL151-1))-YEAR(AI151))+MONTH((AL151-1))-MONTH(AI151)-IF(DAY((AL151-1))&lt;MIN(DAY(AI151),DAY(EOMONTH((AL151-1),0))),1,0))))</f>
        <v/>
      </c>
      <c r="AW151" s="16" t="str">
        <f aca="false">IF(AH151=0,"",IF(OR(AJ151&lt;3,AM151&gt;AsOfDate),AU151,IF((AM151-1)&lt;AI151,-1,12*(YEAR((AM151-1))-YEAR(AI151))+MONTH((AM151-1))-MONTH(AI151)-IF(DAY((AM151-1))&lt;MIN(DAY(AI151),DAY(EOMONTH((AM151-1),0))),1,0))))</f>
        <v/>
      </c>
      <c r="AX151" s="16" t="str">
        <f aca="false">IF(AH151=0,"",IF(PFYDate&lt;AI151,-1,12*(YEAR(PFYDate)-YEAR(AI151))+MONTH(PFYDate)-MONTH(AI151)-IF(DAY(PFYDate)&lt;MIN(DAY(AI151),DAY(EOMONTH(PFYDate,0))),1,0)))</f>
        <v/>
      </c>
      <c r="AY151" s="16" t="str">
        <f aca="false">IF(AH151=0,"",IF(OR(AJ151&lt;2,AL151&gt;PFYDate),AX151,IF((AL151-1)&lt;AI151,-1,12*(YEAR((AL151-1))-YEAR(AI151))+MONTH((AL151-1))-MONTH(AI151)-IF(DAY((AL151-1))&lt;MIN(DAY(AI151),DAY(EOMONTH((AL151-1),0))),1,0))))</f>
        <v/>
      </c>
      <c r="AZ151" s="16" t="str">
        <f aca="false">IF(AH151=0,"",IF(OR(AJ151&lt;3,AM151&gt;PFYDate),AX151,IF((AM151-1)&lt;AI151,-1,12*(YEAR((AM151-1))-YEAR(AI151))+MONTH((AM151-1))-MONTH(AI151)-IF(DAY((AM151-1))&lt;MIN(DAY(AI151),DAY(EOMONTH((AM151-1),0))),1,0))))</f>
        <v/>
      </c>
      <c r="BA151" s="16" t="str">
        <f aca="false">IF(AH151=0,"",IF(AQ151="FT",IF(AV151&lt;FT_First,0,IF(AV151&lt;FT_Y5,1+INT((AV151-FT_First)/FT_Int1),FT_PreY5+FT_PerYear*INT((AV151-FT_Y5)/12)+FT_AnnivDays+INT(MOD(AV151-FT_Y5,12)/FT_Int2)-IF(EDATE(AI151,FT_Y5)&lt;PolicyDate,FT_AnnivDays-1,0))),IF(AQ151="PT",IF(AV151&lt;PT_First,0,1+INT((AV151-PT_First)/PT_Int)),0))+IF(AND(AJ151&gt;=2,AL151&lt;=AsOfDate),IF(AR151="FT",IF(AW151&lt;FT_First,0,IF(AW151&lt;FT_Y5,1+INT((AW151-FT_First)/FT_Int1),FT_PreY5+FT_PerYear*INT((AW151-FT_Y5)/12)+FT_AnnivDays+INT(MOD(AW151-FT_Y5,12)/FT_Int2)-IF(EDATE(AI151,FT_Y5)&lt;PolicyDate,FT_AnnivDays-1,0))),IF(AR151="PT",IF(AW151&lt;PT_First,0,1+INT((AW151-PT_First)/PT_Int)),0))-IF(AR151="FT",IF(AV151&lt;FT_First,0,IF(AV151&lt;FT_Y5,1+INT((AV151-FT_First)/FT_Int1),FT_PreY5+FT_PerYear*INT((AV151-FT_Y5)/12)+FT_AnnivDays+INT(MOD(AV151-FT_Y5,12)/FT_Int2)-IF(EDATE(AI151,FT_Y5)&lt;PolicyDate,FT_AnnivDays-1,0))),IF(AR151="PT",IF(AV151&lt;PT_First,0,1+INT((AV151-PT_First)/PT_Int)),0)),0)+IF(AND(AJ151&gt;=3,AM151&lt;=AsOfDate),IF(AS151="FT",IF(AU151&lt;FT_First,0,IF(AU151&lt;FT_Y5,1+INT((AU151-FT_First)/FT_Int1),FT_PreY5+FT_PerYear*INT((AU151-FT_Y5)/12)+FT_AnnivDays+INT(MOD(AU151-FT_Y5,12)/FT_Int2)-IF(EDATE(AI151,FT_Y5)&lt;PolicyDate,FT_AnnivDays-1,0))),IF(AS151="PT",IF(AU151&lt;PT_First,0,1+INT((AU151-PT_First)/PT_Int)),0))-IF(AS151="FT",IF(AW151&lt;FT_First,0,IF(AW151&lt;FT_Y5,1+INT((AW151-FT_First)/FT_Int1),FT_PreY5+FT_PerYear*INT((AW151-FT_Y5)/12)+FT_AnnivDays+INT(MOD(AW151-FT_Y5,12)/FT_Int2)-IF(EDATE(AI151,FT_Y5)&lt;PolicyDate,FT_AnnivDays-1,0))),IF(AS151="PT",IF(AW151&lt;PT_First,0,1+INT((AW151-PT_First)/PT_Int)),0)),0))</f>
        <v/>
      </c>
      <c r="BB151" s="16" t="str">
        <f aca="false">IF(AH151=0,"",IF(AQ151="FT",IF(AY151&lt;FT_First,0,IF(AY151&lt;FT_Y5,1+INT((AY151-FT_First)/FT_Int1),FT_PreY5+FT_PerYear*INT((AY151-FT_Y5)/12)+FT_AnnivDays+INT(MOD(AY151-FT_Y5,12)/FT_Int2)-IF(EDATE(AI151,FT_Y5)&lt;PolicyDate,FT_AnnivDays-1,0))),IF(AQ151="PT",IF(AY151&lt;PT_First,0,1+INT((AY151-PT_First)/PT_Int)),0))+IF(AND(AJ151&gt;=2,AL151&lt;=PFYDate),IF(AR151="FT",IF(AZ151&lt;FT_First,0,IF(AZ151&lt;FT_Y5,1+INT((AZ151-FT_First)/FT_Int1),FT_PreY5+FT_PerYear*INT((AZ151-FT_Y5)/12)+FT_AnnivDays+INT(MOD(AZ151-FT_Y5,12)/FT_Int2)-IF(EDATE(AI151,FT_Y5)&lt;PolicyDate,FT_AnnivDays-1,0))),IF(AR151="PT",IF(AZ151&lt;PT_First,0,1+INT((AZ151-PT_First)/PT_Int)),0))-IF(AR151="FT",IF(AY151&lt;FT_First,0,IF(AY151&lt;FT_Y5,1+INT((AY151-FT_First)/FT_Int1),FT_PreY5+FT_PerYear*INT((AY151-FT_Y5)/12)+FT_AnnivDays+INT(MOD(AY151-FT_Y5,12)/FT_Int2)-IF(EDATE(AI151,FT_Y5)&lt;PolicyDate,FT_AnnivDays-1,0))),IF(AR151="PT",IF(AY151&lt;PT_First,0,1+INT((AY151-PT_First)/PT_Int)),0)),0)+IF(AND(AJ151&gt;=3,AM151&lt;=PFYDate),IF(AS151="FT",IF(AX151&lt;FT_First,0,IF(AX151&lt;FT_Y5,1+INT((AX151-FT_First)/FT_Int1),FT_PreY5+FT_PerYear*INT((AX151-FT_Y5)/12)+FT_AnnivDays+INT(MOD(AX151-FT_Y5,12)/FT_Int2)-IF(EDATE(AI151,FT_Y5)&lt;PolicyDate,FT_AnnivDays-1,0))),IF(AS151="PT",IF(AX151&lt;PT_First,0,1+INT((AX151-PT_First)/PT_Int)),0))-IF(AS151="FT",IF(AZ151&lt;FT_First,0,IF(AZ151&lt;FT_Y5,1+INT((AZ151-FT_First)/FT_Int1),FT_PreY5+FT_PerYear*INT((AZ151-FT_Y5)/12)+FT_AnnivDays+INT(MOD(AZ151-FT_Y5,12)/FT_Int2)-IF(EDATE(AI151,FT_Y5)&lt;PolicyDate,FT_AnnivDays-1,0))),IF(AS151="PT",IF(AZ151&lt;PT_First,0,1+INT((AZ151-PT_First)/PT_Int)),0)),0))</f>
        <v/>
      </c>
      <c r="BC151" s="16" t="str">
        <f aca="false">IF(AH151=0,"",IF(AT151="FT",IF(AU151&lt;FT_First,FT_First,IF(AU151&lt;FT_Y5,MIN(FT_Y5,FT_First+FT_Int1*(INT((AU151-FT_First)/FT_Int1)+1)),FT_Y5+12*INT((AU151-FT_Y5)/12)+FT_Int2*(INT(MOD(AU151-FT_Y5,12)/FT_Int2)+1))),IF(AT151="PT",IF(AU151&lt;PT_First,PT_First,PT_First+PT_Int*(INT((AU151-PT_First)/PT_Int)+1)),"")))</f>
        <v/>
      </c>
      <c r="BD151" s="16" t="str">
        <f aca="false">IF(AH151=0,"",IF(NOT(LH_Ready),0,COUNTIFS(INDEX(LH_Data,0,LH_ColFirst),$A151,INDEX(LH_Data,0,LH_ColSur),$B151,INDEX(LH_Data,0,LH_ColCat),BonusCat)))</f>
        <v/>
      </c>
      <c r="BE151" s="16" t="str">
        <f aca="false">IF(AH151=0,"",IF(OR(NOT(LH_Ready),BD151=0),0,SUMPRODUCT(MAX((INDEX(LH_Data,0,LH_ColFirst)=$A151)*(INDEX(LH_Data,0,LH_ColSur)=$B151)*(INDEX(LH_Data,0,LH_ColCat)=BonusCat)*ROW(LH_Data)))))</f>
        <v/>
      </c>
      <c r="BF151" s="16" t="str">
        <f aca="false">IF(AH151=0,"",IF(EOMONTH(AsOfDate,-1)&lt;AI151,-1,12*(YEAR(EOMONTH(AsOfDate,-1))-YEAR(AI151))+MONTH(EOMONTH(AsOfDate,-1))-MONTH(AI151)-IF(DAY(EOMONTH(AsOfDate,-1))&lt;MIN(DAY(AI151),DAY(EOMONTH(EOMONTH(AsOfDate,-1),0))),1,0)))</f>
        <v/>
      </c>
      <c r="BG151" s="16" t="str">
        <f aca="false">IF(AH151=0,"",IF(OR(AJ151&lt;2,AL151&gt;EOMONTH(AsOfDate,-1)),BF151,IF((AL151-1)&lt;AI151,-1,12*(YEAR((AL151-1))-YEAR(AI151))+MONTH((AL151-1))-MONTH(AI151)-IF(DAY((AL151-1))&lt;MIN(DAY(AI151),DAY(EOMONTH((AL151-1),0))),1,0))))</f>
        <v/>
      </c>
      <c r="BH151" s="16" t="str">
        <f aca="false">IF(AH151=0,"",IF(OR(AJ151&lt;3,AM151&gt;EOMONTH(AsOfDate,-1)),BF151,IF((AM151-1)&lt;AI151,-1,12*(YEAR((AM151-1))-YEAR(AI151))+MONTH((AM151-1))-MONTH(AI151)-IF(DAY((AM151-1))&lt;MIN(DAY(AI151),DAY(EOMONTH((AM151-1),0))),1,0))))</f>
        <v/>
      </c>
      <c r="BI151" s="16" t="str">
        <f aca="false">IF(AH151=0,"",IF(AQ151="FT",IF(BG151&lt;FT_First,0,IF(BG151&lt;FT_Y5,1+INT((BG151-FT_First)/FT_Int1),FT_PreY5+FT_PerYear*INT((BG151-FT_Y5)/12)+FT_AnnivDays+INT(MOD(BG151-FT_Y5,12)/FT_Int2)-IF(EDATE(AI151,FT_Y5)&lt;PolicyDate,FT_AnnivDays-1,0))),IF(AQ151="PT",IF(BG151&lt;PT_First,0,1+INT((BG151-PT_First)/PT_Int)),0))+IF(AND(AJ151&gt;=2,AL151&lt;=EOMONTH(AsOfDate,-1)),IF(AR151="FT",IF(BH151&lt;FT_First,0,IF(BH151&lt;FT_Y5,1+INT((BH151-FT_First)/FT_Int1),FT_PreY5+FT_PerYear*INT((BH151-FT_Y5)/12)+FT_AnnivDays+INT(MOD(BH151-FT_Y5,12)/FT_Int2)-IF(EDATE(AI151,FT_Y5)&lt;PolicyDate,FT_AnnivDays-1,0))),IF(AR151="PT",IF(BH151&lt;PT_First,0,1+INT((BH151-PT_First)/PT_Int)),0))-IF(AR151="FT",IF(BG151&lt;FT_First,0,IF(BG151&lt;FT_Y5,1+INT((BG151-FT_First)/FT_Int1),FT_PreY5+FT_PerYear*INT((BG151-FT_Y5)/12)+FT_AnnivDays+INT(MOD(BG151-FT_Y5,12)/FT_Int2)-IF(EDATE(AI151,FT_Y5)&lt;PolicyDate,FT_AnnivDays-1,0))),IF(AR151="PT",IF(BG151&lt;PT_First,0,1+INT((BG151-PT_First)/PT_Int)),0)),0)+IF(AND(AJ151&gt;=3,AM151&lt;=EOMONTH(AsOfDate,-1)),IF(AS151="FT",IF(BF151&lt;FT_First,0,IF(BF151&lt;FT_Y5,1+INT((BF151-FT_First)/FT_Int1),FT_PreY5+FT_PerYear*INT((BF151-FT_Y5)/12)+FT_AnnivDays+INT(MOD(BF151-FT_Y5,12)/FT_Int2)-IF(EDATE(AI151,FT_Y5)&lt;PolicyDate,FT_AnnivDays-1,0))),IF(AS151="PT",IF(BF151&lt;PT_First,0,1+INT((BF151-PT_First)/PT_Int)),0))-IF(AS151="FT",IF(BH151&lt;FT_First,0,IF(BH151&lt;FT_Y5,1+INT((BH151-FT_First)/FT_Int1),FT_PreY5+FT_PerYear*INT((BH151-FT_Y5)/12)+FT_AnnivDays+INT(MOD(BH151-FT_Y5,12)/FT_Int2)-IF(EDATE(AI151,FT_Y5)&lt;PolicyDate,FT_AnnivDays-1,0))),IF(AS151="PT",IF(BH151&lt;PT_First,0,1+INT((BH151-PT_First)/PT_Int)),0)),0))</f>
        <v/>
      </c>
      <c r="BJ151" s="16" t="str">
        <f aca="false">IF(AH151=0,"",IF(AT151="FT",IF(AU151&lt;FT_First,"",IF(AU151&lt;FT_Y5,FT_First+FT_Int1*INT((AU151-FT_First)/FT_Int1),FT_Y5+FT_Int2*INT((AU151-FT_Y5)/FT_Int2))),IF(AT151="PT",IF(AU151&lt;PT_First,"",PT_First+PT_Int*INT((AU151-PT_First)/PT_Int)),"")))</f>
        <v/>
      </c>
      <c r="BK151" s="16" t="str">
        <f aca="false">IF(AH151=0,"",IF((SchemeStart-1)&lt;AI151,-1,12*(YEAR((SchemeStart-1))-YEAR(AI151))+MONTH((SchemeStart-1))-MONTH(AI151)-IF(DAY((SchemeStart-1))&lt;MIN(DAY(AI151),DAY(EOMONTH((SchemeStart-1),0))),1,0)))</f>
        <v/>
      </c>
      <c r="BL151" s="16" t="str">
        <f aca="false">IF(AH151=0,"",IF(OR(AJ151&lt;2,AL151&gt;(SchemeStart-1)),BK151,IF((AL151-1)&lt;AI151,-1,12*(YEAR((AL151-1))-YEAR(AI151))+MONTH((AL151-1))-MONTH(AI151)-IF(DAY((AL151-1))&lt;MIN(DAY(AI151),DAY(EOMONTH((AL151-1),0))),1,0))))</f>
        <v/>
      </c>
      <c r="BM151" s="16" t="str">
        <f aca="false">IF(AH151=0,"",IF(OR(AJ151&lt;3,AM151&gt;(SchemeStart-1)),BK151,IF((AM151-1)&lt;AI151,-1,12*(YEAR((AM151-1))-YEAR(AI151))+MONTH((AM151-1))-MONTH(AI151)-IF(DAY((AM151-1))&lt;MIN(DAY(AI151),DAY(EOMONTH((AM151-1),0))),1,0))))</f>
        <v/>
      </c>
      <c r="BN151" s="16" t="str">
        <f aca="false">IF(AH151=0,"",IF(AQ151="FT",IF(BL151&lt;FT_First,0,IF(BL151&lt;FT_Y5,1+INT((BL151-FT_First)/FT_Int1),FT_PreY5+FT_PerYear*INT((BL151-FT_Y5)/12)+FT_AnnivDays+INT(MOD(BL151-FT_Y5,12)/FT_Int2)-IF(EDATE(AI151,FT_Y5)&lt;PolicyDate,FT_AnnivDays-1,0))),IF(AQ151="PT",IF(BL151&lt;PT_First,0,1+INT((BL151-PT_First)/PT_Int)),0))+IF(AND(AJ151&gt;=2,AL151&lt;=(SchemeStart-1)),IF(AR151="FT",IF(BM151&lt;FT_First,0,IF(BM151&lt;FT_Y5,1+INT((BM151-FT_First)/FT_Int1),FT_PreY5+FT_PerYear*INT((BM151-FT_Y5)/12)+FT_AnnivDays+INT(MOD(BM151-FT_Y5,12)/FT_Int2)-IF(EDATE(AI151,FT_Y5)&lt;PolicyDate,FT_AnnivDays-1,0))),IF(AR151="PT",IF(BM151&lt;PT_First,0,1+INT((BM151-PT_First)/PT_Int)),0))-IF(AR151="FT",IF(BL151&lt;FT_First,0,IF(BL151&lt;FT_Y5,1+INT((BL151-FT_First)/FT_Int1),FT_PreY5+FT_PerYear*INT((BL151-FT_Y5)/12)+FT_AnnivDays+INT(MOD(BL151-FT_Y5,12)/FT_Int2)-IF(EDATE(AI151,FT_Y5)&lt;PolicyDate,FT_AnnivDays-1,0))),IF(AR151="PT",IF(BL151&lt;PT_First,0,1+INT((BL151-PT_First)/PT_Int)),0)),0)+IF(AND(AJ151&gt;=3,AM151&lt;=(SchemeStart-1)),IF(AS151="FT",IF(BK151&lt;FT_First,0,IF(BK151&lt;FT_Y5,1+INT((BK151-FT_First)/FT_Int1),FT_PreY5+FT_PerYear*INT((BK151-FT_Y5)/12)+FT_AnnivDays+INT(MOD(BK151-FT_Y5,12)/FT_Int2)-IF(EDATE(AI151,FT_Y5)&lt;PolicyDate,FT_AnnivDays-1,0))),IF(AS151="PT",IF(BK151&lt;PT_First,0,1+INT((BK151-PT_First)/PT_Int)),0))-IF(AS151="FT",IF(BM151&lt;FT_First,0,IF(BM151&lt;FT_Y5,1+INT((BM151-FT_First)/FT_Int1),FT_PreY5+FT_PerYear*INT((BM151-FT_Y5)/12)+FT_AnnivDays+INT(MOD(BM151-FT_Y5,12)/FT_Int2)-IF(EDATE(AI151,FT_Y5)&lt;PolicyDate,FT_AnnivDays-1,0))),IF(AS151="PT",IF(BM151&lt;PT_First,0,1+INT((BM151-PT_First)/PT_Int)),0)),0))</f>
        <v/>
      </c>
      <c r="BO151" s="0" t="str">
        <f aca="false">IF(LEN($A151&amp;$B151)=0,"",$A151&amp;" "&amp;$B151)</f>
        <v/>
      </c>
    </row>
    <row r="152" customFormat="false" ht="15" hidden="false" customHeight="false" outlineLevel="0" collapsed="false">
      <c r="A152" s="12"/>
      <c r="B152" s="12"/>
      <c r="C152" s="12"/>
      <c r="D152" s="13"/>
      <c r="E152" s="14" t="str">
        <f aca="false">IF(OR(AH152=0,$D152=""),"",DATE(YEAR(AsOfDate)+IF(DATE(YEAR(AsOfDate),MONTH($D152),DAY($D152))&lt;=AsOfDate,1,0),MONTH($D152),DAY($D152)))</f>
        <v/>
      </c>
      <c r="F152" s="13"/>
      <c r="G152" s="13"/>
      <c r="H152" s="13"/>
      <c r="I152" s="13"/>
      <c r="J152" s="13"/>
      <c r="K152" s="14" t="str">
        <f aca="false">IF(AH152=0,"",DATE(YEAR(AsOfDate)+IF(DATE(YEAR(AsOfDate),MONTH(AI152),DAY(AI152))&lt;=AsOfDate,1,0),MONTH(AI152),DAY(AI152)))</f>
        <v/>
      </c>
      <c r="L152" s="15" t="str">
        <f aca="false">IF(AH152=0,"",ROUND((AsOfDate-AI152)/365.25,1))</f>
        <v/>
      </c>
      <c r="M152" s="16" t="str">
        <f aca="false">IF(AH152=0,"",IF(AsOfDate&lt;AI152,"-",DATEDIF(AI152,AsOfDate,"y")&amp;"y "&amp;DATEDIF(AI152,AsOfDate,"ym")&amp;"m "&amp;DATEDIF(AI152,AsOfDate,"md")&amp;"d"))</f>
        <v/>
      </c>
      <c r="N152" s="17" t="str">
        <f aca="false">IF(AH152=0,"",O152*HoursPerDay)</f>
        <v/>
      </c>
      <c r="O152" s="17" t="str">
        <f aca="false">IF(AH152=0,"",MAX(0,BA152-BN152))</f>
        <v/>
      </c>
      <c r="P152" s="18"/>
      <c r="Q152" s="16" t="str">
        <f aca="false">IF(AH152=0,"",IF(AJ152&lt;2,"",AN152&amp;" to "&amp;AO152&amp;" on "&amp;TEXT(AL152,"dd/mm/yyyy")&amp;IF(AL152&gt;AsOfDate," (future)",IF(AQ152=AR152,"",IF(AR152="None"," - STOPPED accruing",IF(AQ152="None"," - commencement for Bonus Leave"," - pathway changed"))))&amp;IF(AJ152&lt;3,"","; "&amp;AO152&amp;" to "&amp;AP152&amp;" on "&amp;TEXT(AM152,"dd/mm/yyyy")&amp;IF(AM152&gt;AsOfDate," (future)",IF(AR152=AS152,"",IF(AS152="None"," - STOPPED accruing",IF(AR152="None"," - commencement for Bonus Leave"," - pathway changed")))))))</f>
        <v/>
      </c>
      <c r="R152" s="16" t="str">
        <f aca="false">IF(AH152=0,"",IF(AT152="None",IF(O152&gt;0,"No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IF(AH152=0,"",IF(AT152="None","",EDATE(AI152,BC152)))</f>
        <v/>
      </c>
      <c r="T152" s="17" t="str">
        <f aca="false">IF(AH152=0,"",IF(NOT(LH_Ready),"",IF(AI152&gt;PFYDate,0,IF(LH_ColPeriod=0,W152-U152+V152,SUMIFS(INDEX(LH_Data,0,LH_ColAcc),INDEX(LH_Data,0,LH_ColFirst),$A152,INDEX(LH_Data,0,LH_ColSur),$B152,INDEX(LH_Data,0,LH_ColCat),BonusCat,INDEX(LH_Data,0,LH_ColPeriod),LH_OpenLabel)*UnitFactor))))</f>
        <v/>
      </c>
      <c r="U152" s="17" t="str">
        <f aca="false">IF(AH152=0,"",IF(NOT(LH_Ready),"",SUMIFS(INDEX(LH_Data,0,LH_ColAcc),INDEX(LH_Data,0,LH_ColFirst),$A152,INDEX(LH_Data,0,LH_ColSur),$B152,INDEX(LH_Data,0,LH_ColCat),BonusCat,INDEX(LH_Data,0,LH_ColStart),"&gt;="&amp;AI152)*UnitFactor))</f>
        <v/>
      </c>
      <c r="V152" s="17" t="str">
        <f aca="false">IF(AH152=0,"",IF(NOT(LH_Ready),"",SUMIFS(INDEX(LH_Data,0,LH_ColTaken),INDEX(LH_Data,0,LH_ColFirst),$A152,INDEX(LH_Data,0,LH_ColSur),$B152,INDEX(LH_Data,0,LH_ColCat),BonusCat,INDEX(LH_Data,0,LH_ColStart),"&gt;="&amp;AI152)*UnitFactor))</f>
        <v/>
      </c>
      <c r="W152" s="17" t="str">
        <f aca="false">IF(AH152=0,"",IF(NOT(LH_Ready),"",IF(BE152=0,0,INDEX(INDEX(LH_Data,0,LH_ColClose),BE152-1)*UnitFactor)))</f>
        <v/>
      </c>
      <c r="X152" s="17" t="str">
        <f aca="false">IF(AH152=0,"",(MAX(0,BA152-BN152)-MAX(0,BB152-BN152))*HoursPerDay)</f>
        <v/>
      </c>
      <c r="Y152" s="17" t="str">
        <f aca="false">IF(AH152=0,"",IF(NOT(LH_Ready),"",IF(BD152=0,N152,IF(PFYDate&lt;$F152,N152-N(T152)-N(U152),X152-N(U152)))))</f>
        <v/>
      </c>
      <c r="Z152" s="16" t="str">
        <f aca="false">IF(OR(AH152=0,Y152=""),"",IF(Y152&gt;0,"Yes","No"))</f>
        <v/>
      </c>
      <c r="AA152" s="16" t="str">
        <f aca="false">IF(AH152=0,IF(LEN($A152&amp;$B152)=0,"","FIX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month")&amp;IF(BD152=0,";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EH)",""),IF(AT152="None",R152,"Not yet - first day on "&amp;TEXT(S152,"dd/mm/yyyy")))))))))</f>
        <v/>
      </c>
      <c r="AB152" s="17" t="str">
        <f aca="false">IF(OR(AH152=0,T152=""),"",MAX(0,BB152-BN152)*HoursPerDay-T152)</f>
        <v/>
      </c>
      <c r="AC152" s="16" t="str">
        <f aca="false">IF(AH152=0,"",BD152)</f>
        <v/>
      </c>
      <c r="AD152" s="16" t="str">
        <f aca="false">IF(AH152=0,"",TRIM(IF(OR(ISTEXT($F152),ISTEXT($H152),ISTEXT($I152),ISTEXT($G152),ISTEXT($J152),ISTEXT($D152)),"A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J152&gt;=1,IF(AJ152&gt;=3,AP152,IF(AJ152=2,AO152,AN152))&lt;&gt;IF($C152="","",IF(OR(ISNUMBER(SEARCH("full",$C152)),UPPER(TRIM($C152))="FT",UPPER(TRIM($C152))="FTE"),"Full-Time",IF(OR(ISNUMBER(SEARCH("part",$C152)),UPPER(TRIM($C152))="PT",UPPER(TRIM($C152))="PTE"),"Part-Time",IF(OR(ISNUMBER(SEARCH("cas",$C152)),UPPER(TRIM($C152))="CAS"),"Casual","Unknown"))))),"EmploymentType does not match latest start date ("&amp;IF(AJ152&gt;=3,AP152,IF(AJ152=2,AO152,AN152))&amp;"). ","")&amp;IF(AND(AJ152&gt;=1,AK152&lt;&gt;$F152),"Earliest type date should equal StartDate. ","")&amp;IF(AND(AJ152&gt;=2,AK152=AL152),"Two types start on the same date. ","")&amp;IF(AND(OR(ISNUMBER(SEARCH("part",$C152)),UPPER(TRIM($C152))="PT",UPPER(TRIM($C152))="PTE"),$P152=""),"Part-time: enter PT Hrs/Week (blank = 24+). ","")))</f>
        <v/>
      </c>
      <c r="AE152" s="17" t="str">
        <f aca="false">IF(AH152=0,"",O152-MAX(0,BI152-BN152))</f>
        <v/>
      </c>
      <c r="AF152" s="14" t="str">
        <f aca="false">IF(OR(AH152=0,AE152="",N(AE152)=0,BJ152=""),"",EDATE(AI152,BJ152))</f>
        <v/>
      </c>
      <c r="AG152" s="12"/>
      <c r="AH152" s="16" t="n">
        <f aca="false">IF(OR(LEN($A152&amp;$B152)=0,$F152=""),0,1)</f>
        <v>0</v>
      </c>
      <c r="AI152" s="14" t="str">
        <f aca="false">IF(AH152=0,"",IF($J152&lt;&gt;"",$J152,IF(OR(CasualCounts="Yes",COUNT($G152:$I152)=0,COUNT($H152:$I152)=0),$F152,MIN($H152:$I152))))</f>
        <v/>
      </c>
      <c r="AJ152" s="16" t="str">
        <f aca="false">IF(AH152=0,"",COUNT($G152:$I152))</f>
        <v/>
      </c>
      <c r="AK152" s="14" t="str">
        <f aca="false">IF(AH152=0,"",IFERROR(SMALL($G152:$I152,1),""))</f>
        <v/>
      </c>
      <c r="AL152" s="14" t="str">
        <f aca="false">IF(AH152=0,"",IFERROR(SMALL($G152:$I152,2),""))</f>
        <v/>
      </c>
      <c r="AM152" s="14" t="str">
        <f aca="false">IF(AH152=0,"",IFERROR(SMALL($G152:$I152,3),""))</f>
        <v/>
      </c>
      <c r="AN152" s="16" t="str">
        <f aca="false">IF(AH152=0,"",IF(AK152="","",IF(AK152=$H152,"Part-Time",IF(AK152=$I152,"Full-Time","Casual"))))</f>
        <v/>
      </c>
      <c r="AO152" s="16" t="str">
        <f aca="false">IF(AH152=0,"",IF(AL152="","",IF(AL152=$H152,"Part-Time",IF(AL152=$I152,"Full-Time","Casual"))))</f>
        <v/>
      </c>
      <c r="AP152" s="16" t="str">
        <f aca="false">IF(AH152=0,"",IF(AM152="","",IF(AM152=$H152,"Part-Time",IF(AM152=$I152,"Full-Time","Casual"))))</f>
        <v/>
      </c>
      <c r="AQ152" s="16" t="str">
        <f aca="false">IF(AH152=0,"",IF(AJ152=0,IF(OR(ISNUMBER(SEARCH("full",$C152)),UPPER(TRIM($C152))="FT",UPPER(TRIM($C152))="FTE"),"FT",IF(AND(OR(ISNUMBER(SEARCH("part",$C152)),UPPER(TRIM($C152))="PT",UPPER(TRIM($C152))="PTE"),OR($P152="",N($P152)&gt;=PT_MinHours)),"PT","None")),IF(OR(ISNUMBER(SEARCH("full",AN152)),UPPER(TRIM(AN152))="FT",UPPER(TRIM(AN152))="FTE"),"FT",IF(AND(OR(ISNUMBER(SEARCH("part",AN152)),UPPER(TRIM(AN152))="PT",UPPER(TRIM(AN152))="PTE"),OR($P152="",N($P152)&gt;=PT_MinHours)),"PT","None"))))</f>
        <v/>
      </c>
      <c r="AR152" s="16" t="str">
        <f aca="false">IF(AH152=0,"",IF(AJ152&lt;2,"",IF(OR(ISNUMBER(SEARCH("full",AO152)),UPPER(TRIM(AO152))="FT",UPPER(TRIM(AO152))="FTE"),"FT",IF(AND(OR(ISNUMBER(SEARCH("part",AO152)),UPPER(TRIM(AO152))="PT",UPPER(TRIM(AO152))="PTE"),OR($P152="",N($P152)&gt;=PT_MinHours)),"PT","None"))))</f>
        <v/>
      </c>
      <c r="AS152" s="16" t="str">
        <f aca="false">IF(AH152=0,"",IF(AJ152&lt;3,"",IF(OR(ISNUMBER(SEARCH("full",AP152)),UPPER(TRIM(AP152))="FT",UPPER(TRIM(AP152))="FTE"),"FT",IF(AND(OR(ISNUMBER(SEARCH("part",AP152)),UPPER(TRIM(AP152))="PT",UPPER(TRIM(AP152))="PTE"),OR($P152="",N($P152)&gt;=PT_MinHours)),"PT","None"))))</f>
        <v/>
      </c>
      <c r="AT152" s="16" t="str">
        <f aca="false">IF(AH152=0,"",IF(AND(AJ152&gt;=3,AM152&lt;=AsOfDate),AS152,IF(AND(AJ152&gt;=2,AL152&lt;=AsOfDate),AR152,AQ152)))</f>
        <v/>
      </c>
      <c r="AU152" s="16" t="str">
        <f aca="false">IF(AH152=0,"",IF(AsOfDate&lt;AI152,-1,12*(YEAR(AsOfDate)-YEAR(AI152))+MONTH(AsOfDate)-MONTH(AI152)-IF(DAY(AsOfDate)&lt;MIN(DAY(AI152),DAY(EOMONTH(AsOfDate,0))),1,0)))</f>
        <v/>
      </c>
      <c r="AV152" s="16" t="str">
        <f aca="false">IF(AH152=0,"",IF(OR(AJ152&lt;2,AL152&gt;AsOfDate),AU152,IF((AL152-1)&lt;AI152,-1,12*(YEAR((AL152-1))-YEAR(AI152))+MONTH((AL152-1))-MONTH(AI152)-IF(DAY((AL152-1))&lt;MIN(DAY(AI152),DAY(EOMONTH((AL152-1),0))),1,0))))</f>
        <v/>
      </c>
      <c r="AW152" s="16" t="str">
        <f aca="false">IF(AH152=0,"",IF(OR(AJ152&lt;3,AM152&gt;AsOfDate),AU152,IF((AM152-1)&lt;AI152,-1,12*(YEAR((AM152-1))-YEAR(AI152))+MONTH((AM152-1))-MONTH(AI152)-IF(DAY((AM152-1))&lt;MIN(DAY(AI152),DAY(EOMONTH((AM152-1),0))),1,0))))</f>
        <v/>
      </c>
      <c r="AX152" s="16" t="str">
        <f aca="false">IF(AH152=0,"",IF(PFYDate&lt;AI152,-1,12*(YEAR(PFYDate)-YEAR(AI152))+MONTH(PFYDate)-MONTH(AI152)-IF(DAY(PFYDate)&lt;MIN(DAY(AI152),DAY(EOMONTH(PFYDate,0))),1,0)))</f>
        <v/>
      </c>
      <c r="AY152" s="16" t="str">
        <f aca="false">IF(AH152=0,"",IF(OR(AJ152&lt;2,AL152&gt;PFYDate),AX152,IF((AL152-1)&lt;AI152,-1,12*(YEAR((AL152-1))-YEAR(AI152))+MONTH((AL152-1))-MONTH(AI152)-IF(DAY((AL152-1))&lt;MIN(DAY(AI152),DAY(EOMONTH((AL152-1),0))),1,0))))</f>
        <v/>
      </c>
      <c r="AZ152" s="16" t="str">
        <f aca="false">IF(AH152=0,"",IF(OR(AJ152&lt;3,AM152&gt;PFYDate),AX152,IF((AM152-1)&lt;AI152,-1,12*(YEAR((AM152-1))-YEAR(AI152))+MONTH((AM152-1))-MONTH(AI152)-IF(DAY((AM152-1))&lt;MIN(DAY(AI152),DAY(EOMONTH((AM152-1),0))),1,0))))</f>
        <v/>
      </c>
      <c r="BA152" s="16" t="str">
        <f aca="false">IF(AH152=0,"",IF(AQ152="FT",IF(AV152&lt;FT_First,0,IF(AV152&lt;FT_Y5,1+INT((AV152-FT_First)/FT_Int1),FT_PreY5+FT_PerYear*INT((AV152-FT_Y5)/12)+FT_AnnivDays+INT(MOD(AV152-FT_Y5,12)/FT_Int2)-IF(EDATE(AI152,FT_Y5)&lt;PolicyDate,FT_AnnivDays-1,0))),IF(AQ152="PT",IF(AV152&lt;PT_First,0,1+INT((AV152-PT_First)/PT_Int)),0))+IF(AND(AJ152&gt;=2,AL152&lt;=AsOfDate),IF(AR152="FT",IF(AW152&lt;FT_First,0,IF(AW152&lt;FT_Y5,1+INT((AW152-FT_First)/FT_Int1),FT_PreY5+FT_PerYear*INT((AW152-FT_Y5)/12)+FT_AnnivDays+INT(MOD(AW152-FT_Y5,12)/FT_Int2)-IF(EDATE(AI152,FT_Y5)&lt;PolicyDate,FT_AnnivDays-1,0))),IF(AR152="PT",IF(AW152&lt;PT_First,0,1+INT((AW152-PT_First)/PT_Int)),0))-IF(AR152="FT",IF(AV152&lt;FT_First,0,IF(AV152&lt;FT_Y5,1+INT((AV152-FT_First)/FT_Int1),FT_PreY5+FT_PerYear*INT((AV152-FT_Y5)/12)+FT_AnnivDays+INT(MOD(AV152-FT_Y5,12)/FT_Int2)-IF(EDATE(AI152,FT_Y5)&lt;PolicyDate,FT_AnnivDays-1,0))),IF(AR152="PT",IF(AV152&lt;PT_First,0,1+INT((AV152-PT_First)/PT_Int)),0)),0)+IF(AND(AJ152&gt;=3,AM152&lt;=AsOfDate),IF(AS152="FT",IF(AU152&lt;FT_First,0,IF(AU152&lt;FT_Y5,1+INT((AU152-FT_First)/FT_Int1),FT_PreY5+FT_PerYear*INT((AU152-FT_Y5)/12)+FT_AnnivDays+INT(MOD(AU152-FT_Y5,12)/FT_Int2)-IF(EDATE(AI152,FT_Y5)&lt;PolicyDate,FT_AnnivDays-1,0))),IF(AS152="PT",IF(AU152&lt;PT_First,0,1+INT((AU152-PT_First)/PT_Int)),0))-IF(AS152="FT",IF(AW152&lt;FT_First,0,IF(AW152&lt;FT_Y5,1+INT((AW152-FT_First)/FT_Int1),FT_PreY5+FT_PerYear*INT((AW152-FT_Y5)/12)+FT_AnnivDays+INT(MOD(AW152-FT_Y5,12)/FT_Int2)-IF(EDATE(AI152,FT_Y5)&lt;PolicyDate,FT_AnnivDays-1,0))),IF(AS152="PT",IF(AW152&lt;PT_First,0,1+INT((AW152-PT_First)/PT_Int)),0)),0))</f>
        <v/>
      </c>
      <c r="BB152" s="16" t="str">
        <f aca="false">IF(AH152=0,"",IF(AQ152="FT",IF(AY152&lt;FT_First,0,IF(AY152&lt;FT_Y5,1+INT((AY152-FT_First)/FT_Int1),FT_PreY5+FT_PerYear*INT((AY152-FT_Y5)/12)+FT_AnnivDays+INT(MOD(AY152-FT_Y5,12)/FT_Int2)-IF(EDATE(AI152,FT_Y5)&lt;PolicyDate,FT_AnnivDays-1,0))),IF(AQ152="PT",IF(AY152&lt;PT_First,0,1+INT((AY152-PT_First)/PT_Int)),0))+IF(AND(AJ152&gt;=2,AL152&lt;=PFYDate),IF(AR152="FT",IF(AZ152&lt;FT_First,0,IF(AZ152&lt;FT_Y5,1+INT((AZ152-FT_First)/FT_Int1),FT_PreY5+FT_PerYear*INT((AZ152-FT_Y5)/12)+FT_AnnivDays+INT(MOD(AZ152-FT_Y5,12)/FT_Int2)-IF(EDATE(AI152,FT_Y5)&lt;PolicyDate,FT_AnnivDays-1,0))),IF(AR152="PT",IF(AZ152&lt;PT_First,0,1+INT((AZ152-PT_First)/PT_Int)),0))-IF(AR152="FT",IF(AY152&lt;FT_First,0,IF(AY152&lt;FT_Y5,1+INT((AY152-FT_First)/FT_Int1),FT_PreY5+FT_PerYear*INT((AY152-FT_Y5)/12)+FT_AnnivDays+INT(MOD(AY152-FT_Y5,12)/FT_Int2)-IF(EDATE(AI152,FT_Y5)&lt;PolicyDate,FT_AnnivDays-1,0))),IF(AR152="PT",IF(AY152&lt;PT_First,0,1+INT((AY152-PT_First)/PT_Int)),0)),0)+IF(AND(AJ152&gt;=3,AM152&lt;=PFYDate),IF(AS152="FT",IF(AX152&lt;FT_First,0,IF(AX152&lt;FT_Y5,1+INT((AX152-FT_First)/FT_Int1),FT_PreY5+FT_PerYear*INT((AX152-FT_Y5)/12)+FT_AnnivDays+INT(MOD(AX152-FT_Y5,12)/FT_Int2)-IF(EDATE(AI152,FT_Y5)&lt;PolicyDate,FT_AnnivDays-1,0))),IF(AS152="PT",IF(AX152&lt;PT_First,0,1+INT((AX152-PT_First)/PT_Int)),0))-IF(AS152="FT",IF(AZ152&lt;FT_First,0,IF(AZ152&lt;FT_Y5,1+INT((AZ152-FT_First)/FT_Int1),FT_PreY5+FT_PerYear*INT((AZ152-FT_Y5)/12)+FT_AnnivDays+INT(MOD(AZ152-FT_Y5,12)/FT_Int2)-IF(EDATE(AI152,FT_Y5)&lt;PolicyDate,FT_AnnivDays-1,0))),IF(AS152="PT",IF(AZ152&lt;PT_First,0,1+INT((AZ152-PT_First)/PT_Int)),0)),0))</f>
        <v/>
      </c>
      <c r="BC152" s="16" t="str">
        <f aca="false">IF(AH152=0,"",IF(AT152="FT",IF(AU152&lt;FT_First,FT_First,IF(AU152&lt;FT_Y5,MIN(FT_Y5,FT_First+FT_Int1*(INT((AU152-FT_First)/FT_Int1)+1)),FT_Y5+12*INT((AU152-FT_Y5)/12)+FT_Int2*(INT(MOD(AU152-FT_Y5,12)/FT_Int2)+1))),IF(AT152="PT",IF(AU152&lt;PT_First,PT_First,PT_First+PT_Int*(INT((AU152-PT_First)/PT_Int)+1)),"")))</f>
        <v/>
      </c>
      <c r="BD152" s="16" t="str">
        <f aca="false">IF(AH152=0,"",IF(NOT(LH_Ready),0,COUNTIFS(INDEX(LH_Data,0,LH_ColFirst),$A152,INDEX(LH_Data,0,LH_ColSur),$B152,INDEX(LH_Data,0,LH_ColCat),BonusCat)))</f>
        <v/>
      </c>
      <c r="BE152" s="16" t="str">
        <f aca="false">IF(AH152=0,"",IF(OR(NOT(LH_Ready),BD152=0),0,SUMPRODUCT(MAX((INDEX(LH_Data,0,LH_ColFirst)=$A152)*(INDEX(LH_Data,0,LH_ColSur)=$B152)*(INDEX(LH_Data,0,LH_ColCat)=BonusCat)*ROW(LH_Data)))))</f>
        <v/>
      </c>
      <c r="BF152" s="16" t="str">
        <f aca="false">IF(AH152=0,"",IF(EOMONTH(AsOfDate,-1)&lt;AI152,-1,12*(YEAR(EOMONTH(AsOfDate,-1))-YEAR(AI152))+MONTH(EOMONTH(AsOfDate,-1))-MONTH(AI152)-IF(DAY(EOMONTH(AsOfDate,-1))&lt;MIN(DAY(AI152),DAY(EOMONTH(EOMONTH(AsOfDate,-1),0))),1,0)))</f>
        <v/>
      </c>
      <c r="BG152" s="16" t="str">
        <f aca="false">IF(AH152=0,"",IF(OR(AJ152&lt;2,AL152&gt;EOMONTH(AsOfDate,-1)),BF152,IF((AL152-1)&lt;AI152,-1,12*(YEAR((AL152-1))-YEAR(AI152))+MONTH((AL152-1))-MONTH(AI152)-IF(DAY((AL152-1))&lt;MIN(DAY(AI152),DAY(EOMONTH((AL152-1),0))),1,0))))</f>
        <v/>
      </c>
      <c r="BH152" s="16" t="str">
        <f aca="false">IF(AH152=0,"",IF(OR(AJ152&lt;3,AM152&gt;EOMONTH(AsOfDate,-1)),BF152,IF((AM152-1)&lt;AI152,-1,12*(YEAR((AM152-1))-YEAR(AI152))+MONTH((AM152-1))-MONTH(AI152)-IF(DAY((AM152-1))&lt;MIN(DAY(AI152),DAY(EOMONTH((AM152-1),0))),1,0))))</f>
        <v/>
      </c>
      <c r="BI152" s="16" t="str">
        <f aca="false">IF(AH152=0,"",IF(AQ152="FT",IF(BG152&lt;FT_First,0,IF(BG152&lt;FT_Y5,1+INT((BG152-FT_First)/FT_Int1),FT_PreY5+FT_PerYear*INT((BG152-FT_Y5)/12)+FT_AnnivDays+INT(MOD(BG152-FT_Y5,12)/FT_Int2)-IF(EDATE(AI152,FT_Y5)&lt;PolicyDate,FT_AnnivDays-1,0))),IF(AQ152="PT",IF(BG152&lt;PT_First,0,1+INT((BG152-PT_First)/PT_Int)),0))+IF(AND(AJ152&gt;=2,AL152&lt;=EOMONTH(AsOfDate,-1)),IF(AR152="FT",IF(BH152&lt;FT_First,0,IF(BH152&lt;FT_Y5,1+INT((BH152-FT_First)/FT_Int1),FT_PreY5+FT_PerYear*INT((BH152-FT_Y5)/12)+FT_AnnivDays+INT(MOD(BH152-FT_Y5,12)/FT_Int2)-IF(EDATE(AI152,FT_Y5)&lt;PolicyDate,FT_AnnivDays-1,0))),IF(AR152="PT",IF(BH152&lt;PT_First,0,1+INT((BH152-PT_First)/PT_Int)),0))-IF(AR152="FT",IF(BG152&lt;FT_First,0,IF(BG152&lt;FT_Y5,1+INT((BG152-FT_First)/FT_Int1),FT_PreY5+FT_PerYear*INT((BG152-FT_Y5)/12)+FT_AnnivDays+INT(MOD(BG152-FT_Y5,12)/FT_Int2)-IF(EDATE(AI152,FT_Y5)&lt;PolicyDate,FT_AnnivDays-1,0))),IF(AR152="PT",IF(BG152&lt;PT_First,0,1+INT((BG152-PT_First)/PT_Int)),0)),0)+IF(AND(AJ152&gt;=3,AM152&lt;=EOMONTH(AsOfDate,-1)),IF(AS152="FT",IF(BF152&lt;FT_First,0,IF(BF152&lt;FT_Y5,1+INT((BF152-FT_First)/FT_Int1),FT_PreY5+FT_PerYear*INT((BF152-FT_Y5)/12)+FT_AnnivDays+INT(MOD(BF152-FT_Y5,12)/FT_Int2)-IF(EDATE(AI152,FT_Y5)&lt;PolicyDate,FT_AnnivDays-1,0))),IF(AS152="PT",IF(BF152&lt;PT_First,0,1+INT((BF152-PT_First)/PT_Int)),0))-IF(AS152="FT",IF(BH152&lt;FT_First,0,IF(BH152&lt;FT_Y5,1+INT((BH152-FT_First)/FT_Int1),FT_PreY5+FT_PerYear*INT((BH152-FT_Y5)/12)+FT_AnnivDays+INT(MOD(BH152-FT_Y5,12)/FT_Int2)-IF(EDATE(AI152,FT_Y5)&lt;PolicyDate,FT_AnnivDays-1,0))),IF(AS152="PT",IF(BH152&lt;PT_First,0,1+INT((BH152-PT_First)/PT_Int)),0)),0))</f>
        <v/>
      </c>
      <c r="BJ152" s="16" t="str">
        <f aca="false">IF(AH152=0,"",IF(AT152="FT",IF(AU152&lt;FT_First,"",IF(AU152&lt;FT_Y5,FT_First+FT_Int1*INT((AU152-FT_First)/FT_Int1),FT_Y5+FT_Int2*INT((AU152-FT_Y5)/FT_Int2))),IF(AT152="PT",IF(AU152&lt;PT_First,"",PT_First+PT_Int*INT((AU152-PT_First)/PT_Int)),"")))</f>
        <v/>
      </c>
      <c r="BK152" s="16" t="str">
        <f aca="false">IF(AH152=0,"",IF((SchemeStart-1)&lt;AI152,-1,12*(YEAR((SchemeStart-1))-YEAR(AI152))+MONTH((SchemeStart-1))-MONTH(AI152)-IF(DAY((SchemeStart-1))&lt;MIN(DAY(AI152),DAY(EOMONTH((SchemeStart-1),0))),1,0)))</f>
        <v/>
      </c>
      <c r="BL152" s="16" t="str">
        <f aca="false">IF(AH152=0,"",IF(OR(AJ152&lt;2,AL152&gt;(SchemeStart-1)),BK152,IF((AL152-1)&lt;AI152,-1,12*(YEAR((AL152-1))-YEAR(AI152))+MONTH((AL152-1))-MONTH(AI152)-IF(DAY((AL152-1))&lt;MIN(DAY(AI152),DAY(EOMONTH((AL152-1),0))),1,0))))</f>
        <v/>
      </c>
      <c r="BM152" s="16" t="str">
        <f aca="false">IF(AH152=0,"",IF(OR(AJ152&lt;3,AM152&gt;(SchemeStart-1)),BK152,IF((AM152-1)&lt;AI152,-1,12*(YEAR((AM152-1))-YEAR(AI152))+MONTH((AM152-1))-MONTH(AI152)-IF(DAY((AM152-1))&lt;MIN(DAY(AI152),DAY(EOMONTH((AM152-1),0))),1,0))))</f>
        <v/>
      </c>
      <c r="BN152" s="16" t="str">
        <f aca="false">IF(AH152=0,"",IF(AQ152="FT",IF(BL152&lt;FT_First,0,IF(BL152&lt;FT_Y5,1+INT((BL152-FT_First)/FT_Int1),FT_PreY5+FT_PerYear*INT((BL152-FT_Y5)/12)+FT_AnnivDays+INT(MOD(BL152-FT_Y5,12)/FT_Int2)-IF(EDATE(AI152,FT_Y5)&lt;PolicyDate,FT_AnnivDays-1,0))),IF(AQ152="PT",IF(BL152&lt;PT_First,0,1+INT((BL152-PT_First)/PT_Int)),0))+IF(AND(AJ152&gt;=2,AL152&lt;=(SchemeStart-1)),IF(AR152="FT",IF(BM152&lt;FT_First,0,IF(BM152&lt;FT_Y5,1+INT((BM152-FT_First)/FT_Int1),FT_PreY5+FT_PerYear*INT((BM152-FT_Y5)/12)+FT_AnnivDays+INT(MOD(BM152-FT_Y5,12)/FT_Int2)-IF(EDATE(AI152,FT_Y5)&lt;PolicyDate,FT_AnnivDays-1,0))),IF(AR152="PT",IF(BM152&lt;PT_First,0,1+INT((BM152-PT_First)/PT_Int)),0))-IF(AR152="FT",IF(BL152&lt;FT_First,0,IF(BL152&lt;FT_Y5,1+INT((BL152-FT_First)/FT_Int1),FT_PreY5+FT_PerYear*INT((BL152-FT_Y5)/12)+FT_AnnivDays+INT(MOD(BL152-FT_Y5,12)/FT_Int2)-IF(EDATE(AI152,FT_Y5)&lt;PolicyDate,FT_AnnivDays-1,0))),IF(AR152="PT",IF(BL152&lt;PT_First,0,1+INT((BL152-PT_First)/PT_Int)),0)),0)+IF(AND(AJ152&gt;=3,AM152&lt;=(SchemeStart-1)),IF(AS152="FT",IF(BK152&lt;FT_First,0,IF(BK152&lt;FT_Y5,1+INT((BK152-FT_First)/FT_Int1),FT_PreY5+FT_PerYear*INT((BK152-FT_Y5)/12)+FT_AnnivDays+INT(MOD(BK152-FT_Y5,12)/FT_Int2)-IF(EDATE(AI152,FT_Y5)&lt;PolicyDate,FT_AnnivDays-1,0))),IF(AS152="PT",IF(BK152&lt;PT_First,0,1+INT((BK152-PT_First)/PT_Int)),0))-IF(AS152="FT",IF(BM152&lt;FT_First,0,IF(BM152&lt;FT_Y5,1+INT((BM152-FT_First)/FT_Int1),FT_PreY5+FT_PerYear*INT((BM152-FT_Y5)/12)+FT_AnnivDays+INT(MOD(BM152-FT_Y5,12)/FT_Int2)-IF(EDATE(AI152,FT_Y5)&lt;PolicyDate,FT_AnnivDays-1,0))),IF(AS152="PT",IF(BM152&lt;PT_First,0,1+INT((BM152-PT_First)/PT_Int)),0)),0))</f>
        <v/>
      </c>
      <c r="BO152" s="0" t="str">
        <f aca="false">IF(LEN($A152&amp;$B152)=0,"",$A152&amp;" "&amp;$B152)</f>
        <v/>
      </c>
    </row>
    <row r="153" customFormat="false" ht="15" hidden="false" customHeight="false" outlineLevel="0" collapsed="false">
      <c r="A153" s="12"/>
      <c r="B153" s="12"/>
      <c r="C153" s="12"/>
      <c r="D153" s="13"/>
      <c r="E153" s="14" t="str">
        <f aca="false">IF(OR(AH153=0,$D153=""),"",DATE(YEAR(AsOfDate)+IF(DATE(YEAR(AsOfDate),MONTH($D153),DAY($D153))&lt;=AsOfDate,1,0),MONTH($D153),DAY($D153)))</f>
        <v/>
      </c>
      <c r="F153" s="13"/>
      <c r="G153" s="13"/>
      <c r="H153" s="13"/>
      <c r="I153" s="13"/>
      <c r="J153" s="13"/>
      <c r="K153" s="14" t="str">
        <f aca="false">IF(AH153=0,"",DATE(YEAR(AsOfDate)+IF(DATE(YEAR(AsOfDate),MONTH(AI153),DAY(AI153))&lt;=AsOfDate,1,0),MONTH(AI153),DAY(AI153)))</f>
        <v/>
      </c>
      <c r="L153" s="15" t="str">
        <f aca="false">IF(AH153=0,"",ROUND((AsOfDate-AI153)/365.25,1))</f>
        <v/>
      </c>
      <c r="M153" s="16" t="str">
        <f aca="false">IF(AH153=0,"",IF(AsOfDate&lt;AI153,"-",DATEDIF(AI153,AsOfDate,"y")&amp;"y "&amp;DATEDIF(AI153,AsOfDate,"ym")&amp;"m "&amp;DATEDIF(AI153,AsOfDate,"md")&amp;"d"))</f>
        <v/>
      </c>
      <c r="N153" s="17" t="str">
        <f aca="false">IF(AH153=0,"",O153*HoursPerDay)</f>
        <v/>
      </c>
      <c r="O153" s="17" t="str">
        <f aca="false">IF(AH153=0,"",MAX(0,BA153-BN153))</f>
        <v/>
      </c>
      <c r="P153" s="18"/>
      <c r="Q153" s="16" t="str">
        <f aca="false">IF(AH153=0,"",IF(AJ153&lt;2,"",AN153&amp;" to "&amp;AO153&amp;" on "&amp;TEXT(AL153,"dd/mm/yyyy")&amp;IF(AL153&gt;AsOfDate," (future)",IF(AQ153=AR153,"",IF(AR153="None"," - STOPPED accruing",IF(AQ153="None"," - commencement for Bonus Leave"," - pathway changed"))))&amp;IF(AJ153&lt;3,"","; "&amp;AO153&amp;" to "&amp;AP153&amp;" on "&amp;TEXT(AM153,"dd/mm/yyyy")&amp;IF(AM153&gt;AsOfDate," (future)",IF(AR153=AS153,"",IF(AS153="None"," - STOPPED accruing",IF(AR153="None"," - commencement for Bonus Leave"," - pathway changed")))))))</f>
        <v/>
      </c>
      <c r="R153" s="16" t="str">
        <f aca="false">IF(AH153=0,"",IF(AT153="None",IF(O153&gt;0,"No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IF(AH153=0,"",IF(AT153="None","",EDATE(AI153,BC153)))</f>
        <v/>
      </c>
      <c r="T153" s="17" t="str">
        <f aca="false">IF(AH153=0,"",IF(NOT(LH_Ready),"",IF(AI153&gt;PFYDate,0,IF(LH_ColPeriod=0,W153-U153+V153,SUMIFS(INDEX(LH_Data,0,LH_ColAcc),INDEX(LH_Data,0,LH_ColFirst),$A153,INDEX(LH_Data,0,LH_ColSur),$B153,INDEX(LH_Data,0,LH_ColCat),BonusCat,INDEX(LH_Data,0,LH_ColPeriod),LH_OpenLabel)*UnitFactor))))</f>
        <v/>
      </c>
      <c r="U153" s="17" t="str">
        <f aca="false">IF(AH153=0,"",IF(NOT(LH_Ready),"",SUMIFS(INDEX(LH_Data,0,LH_ColAcc),INDEX(LH_Data,0,LH_ColFirst),$A153,INDEX(LH_Data,0,LH_ColSur),$B153,INDEX(LH_Data,0,LH_ColCat),BonusCat,INDEX(LH_Data,0,LH_ColStart),"&gt;="&amp;AI153)*UnitFactor))</f>
        <v/>
      </c>
      <c r="V153" s="17" t="str">
        <f aca="false">IF(AH153=0,"",IF(NOT(LH_Ready),"",SUMIFS(INDEX(LH_Data,0,LH_ColTaken),INDEX(LH_Data,0,LH_ColFirst),$A153,INDEX(LH_Data,0,LH_ColSur),$B153,INDEX(LH_Data,0,LH_ColCat),BonusCat,INDEX(LH_Data,0,LH_ColStart),"&gt;="&amp;AI153)*UnitFactor))</f>
        <v/>
      </c>
      <c r="W153" s="17" t="str">
        <f aca="false">IF(AH153=0,"",IF(NOT(LH_Ready),"",IF(BE153=0,0,INDEX(INDEX(LH_Data,0,LH_ColClose),BE153-1)*UnitFactor)))</f>
        <v/>
      </c>
      <c r="X153" s="17" t="str">
        <f aca="false">IF(AH153=0,"",(MAX(0,BA153-BN153)-MAX(0,BB153-BN153))*HoursPerDay)</f>
        <v/>
      </c>
      <c r="Y153" s="17" t="str">
        <f aca="false">IF(AH153=0,"",IF(NOT(LH_Ready),"",IF(BD153=0,N153,IF(PFYDate&lt;$F153,N153-N(T153)-N(U153),X153-N(U153)))))</f>
        <v/>
      </c>
      <c r="Z153" s="16" t="str">
        <f aca="false">IF(OR(AH153=0,Y153=""),"",IF(Y153&gt;0,"Yes","No"))</f>
        <v/>
      </c>
      <c r="AA153" s="16" t="str">
        <f aca="false">IF(AH153=0,IF(LEN($A153&amp;$B153)=0,"","FIX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month")&amp;IF(BD153=0,";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EH)",""),IF(AT153="None",R153,"Not yet - first day on "&amp;TEXT(S153,"dd/mm/yyyy")))))))))</f>
        <v/>
      </c>
      <c r="AB153" s="17" t="str">
        <f aca="false">IF(OR(AH153=0,T153=""),"",MAX(0,BB153-BN153)*HoursPerDay-T153)</f>
        <v/>
      </c>
      <c r="AC153" s="16" t="str">
        <f aca="false">IF(AH153=0,"",BD153)</f>
        <v/>
      </c>
      <c r="AD153" s="16" t="str">
        <f aca="false">IF(AH153=0,"",TRIM(IF(OR(ISTEXT($F153),ISTEXT($H153),ISTEXT($I153),ISTEXT($G153),ISTEXT($J153),ISTEXT($D153)),"A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J153&gt;=1,IF(AJ153&gt;=3,AP153,IF(AJ153=2,AO153,AN153))&lt;&gt;IF($C153="","",IF(OR(ISNUMBER(SEARCH("full",$C153)),UPPER(TRIM($C153))="FT",UPPER(TRIM($C153))="FTE"),"Full-Time",IF(OR(ISNUMBER(SEARCH("part",$C153)),UPPER(TRIM($C153))="PT",UPPER(TRIM($C153))="PTE"),"Part-Time",IF(OR(ISNUMBER(SEARCH("cas",$C153)),UPPER(TRIM($C153))="CAS"),"Casual","Unknown"))))),"EmploymentType does not match latest start date ("&amp;IF(AJ153&gt;=3,AP153,IF(AJ153=2,AO153,AN153))&amp;"). ","")&amp;IF(AND(AJ153&gt;=1,AK153&lt;&gt;$F153),"Earliest type date should equal StartDate. ","")&amp;IF(AND(AJ153&gt;=2,AK153=AL153),"Two types start on the same date. ","")&amp;IF(AND(OR(ISNUMBER(SEARCH("part",$C153)),UPPER(TRIM($C153))="PT",UPPER(TRIM($C153))="PTE"),$P153=""),"Part-time: enter PT Hrs/Week (blank = 24+). ","")))</f>
        <v/>
      </c>
      <c r="AE153" s="17" t="str">
        <f aca="false">IF(AH153=0,"",O153-MAX(0,BI153-BN153))</f>
        <v/>
      </c>
      <c r="AF153" s="14" t="str">
        <f aca="false">IF(OR(AH153=0,AE153="",N(AE153)=0,BJ153=""),"",EDATE(AI153,BJ153))</f>
        <v/>
      </c>
      <c r="AG153" s="12"/>
      <c r="AH153" s="16" t="n">
        <f aca="false">IF(OR(LEN($A153&amp;$B153)=0,$F153=""),0,1)</f>
        <v>0</v>
      </c>
      <c r="AI153" s="14" t="str">
        <f aca="false">IF(AH153=0,"",IF($J153&lt;&gt;"",$J153,IF(OR(CasualCounts="Yes",COUNT($G153:$I153)=0,COUNT($H153:$I153)=0),$F153,MIN($H153:$I153))))</f>
        <v/>
      </c>
      <c r="AJ153" s="16" t="str">
        <f aca="false">IF(AH153=0,"",COUNT($G153:$I153))</f>
        <v/>
      </c>
      <c r="AK153" s="14" t="str">
        <f aca="false">IF(AH153=0,"",IFERROR(SMALL($G153:$I153,1),""))</f>
        <v/>
      </c>
      <c r="AL153" s="14" t="str">
        <f aca="false">IF(AH153=0,"",IFERROR(SMALL($G153:$I153,2),""))</f>
        <v/>
      </c>
      <c r="AM153" s="14" t="str">
        <f aca="false">IF(AH153=0,"",IFERROR(SMALL($G153:$I153,3),""))</f>
        <v/>
      </c>
      <c r="AN153" s="16" t="str">
        <f aca="false">IF(AH153=0,"",IF(AK153="","",IF(AK153=$H153,"Part-Time",IF(AK153=$I153,"Full-Time","Casual"))))</f>
        <v/>
      </c>
      <c r="AO153" s="16" t="str">
        <f aca="false">IF(AH153=0,"",IF(AL153="","",IF(AL153=$H153,"Part-Time",IF(AL153=$I153,"Full-Time","Casual"))))</f>
        <v/>
      </c>
      <c r="AP153" s="16" t="str">
        <f aca="false">IF(AH153=0,"",IF(AM153="","",IF(AM153=$H153,"Part-Time",IF(AM153=$I153,"Full-Time","Casual"))))</f>
        <v/>
      </c>
      <c r="AQ153" s="16" t="str">
        <f aca="false">IF(AH153=0,"",IF(AJ153=0,IF(OR(ISNUMBER(SEARCH("full",$C153)),UPPER(TRIM($C153))="FT",UPPER(TRIM($C153))="FTE"),"FT",IF(AND(OR(ISNUMBER(SEARCH("part",$C153)),UPPER(TRIM($C153))="PT",UPPER(TRIM($C153))="PTE"),OR($P153="",N($P153)&gt;=PT_MinHours)),"PT","None")),IF(OR(ISNUMBER(SEARCH("full",AN153)),UPPER(TRIM(AN153))="FT",UPPER(TRIM(AN153))="FTE"),"FT",IF(AND(OR(ISNUMBER(SEARCH("part",AN153)),UPPER(TRIM(AN153))="PT",UPPER(TRIM(AN153))="PTE"),OR($P153="",N($P153)&gt;=PT_MinHours)),"PT","None"))))</f>
        <v/>
      </c>
      <c r="AR153" s="16" t="str">
        <f aca="false">IF(AH153=0,"",IF(AJ153&lt;2,"",IF(OR(ISNUMBER(SEARCH("full",AO153)),UPPER(TRIM(AO153))="FT",UPPER(TRIM(AO153))="FTE"),"FT",IF(AND(OR(ISNUMBER(SEARCH("part",AO153)),UPPER(TRIM(AO153))="PT",UPPER(TRIM(AO153))="PTE"),OR($P153="",N($P153)&gt;=PT_MinHours)),"PT","None"))))</f>
        <v/>
      </c>
      <c r="AS153" s="16" t="str">
        <f aca="false">IF(AH153=0,"",IF(AJ153&lt;3,"",IF(OR(ISNUMBER(SEARCH("full",AP153)),UPPER(TRIM(AP153))="FT",UPPER(TRIM(AP153))="FTE"),"FT",IF(AND(OR(ISNUMBER(SEARCH("part",AP153)),UPPER(TRIM(AP153))="PT",UPPER(TRIM(AP153))="PTE"),OR($P153="",N($P153)&gt;=PT_MinHours)),"PT","None"))))</f>
        <v/>
      </c>
      <c r="AT153" s="16" t="str">
        <f aca="false">IF(AH153=0,"",IF(AND(AJ153&gt;=3,AM153&lt;=AsOfDate),AS153,IF(AND(AJ153&gt;=2,AL153&lt;=AsOfDate),AR153,AQ153)))</f>
        <v/>
      </c>
      <c r="AU153" s="16" t="str">
        <f aca="false">IF(AH153=0,"",IF(AsOfDate&lt;AI153,-1,12*(YEAR(AsOfDate)-YEAR(AI153))+MONTH(AsOfDate)-MONTH(AI153)-IF(DAY(AsOfDate)&lt;MIN(DAY(AI153),DAY(EOMONTH(AsOfDate,0))),1,0)))</f>
        <v/>
      </c>
      <c r="AV153" s="16" t="str">
        <f aca="false">IF(AH153=0,"",IF(OR(AJ153&lt;2,AL153&gt;AsOfDate),AU153,IF((AL153-1)&lt;AI153,-1,12*(YEAR((AL153-1))-YEAR(AI153))+MONTH((AL153-1))-MONTH(AI153)-IF(DAY((AL153-1))&lt;MIN(DAY(AI153),DAY(EOMONTH((AL153-1),0))),1,0))))</f>
        <v/>
      </c>
      <c r="AW153" s="16" t="str">
        <f aca="false">IF(AH153=0,"",IF(OR(AJ153&lt;3,AM153&gt;AsOfDate),AU153,IF((AM153-1)&lt;AI153,-1,12*(YEAR((AM153-1))-YEAR(AI153))+MONTH((AM153-1))-MONTH(AI153)-IF(DAY((AM153-1))&lt;MIN(DAY(AI153),DAY(EOMONTH((AM153-1),0))),1,0))))</f>
        <v/>
      </c>
      <c r="AX153" s="16" t="str">
        <f aca="false">IF(AH153=0,"",IF(PFYDate&lt;AI153,-1,12*(YEAR(PFYDate)-YEAR(AI153))+MONTH(PFYDate)-MONTH(AI153)-IF(DAY(PFYDate)&lt;MIN(DAY(AI153),DAY(EOMONTH(PFYDate,0))),1,0)))</f>
        <v/>
      </c>
      <c r="AY153" s="16" t="str">
        <f aca="false">IF(AH153=0,"",IF(OR(AJ153&lt;2,AL153&gt;PFYDate),AX153,IF((AL153-1)&lt;AI153,-1,12*(YEAR((AL153-1))-YEAR(AI153))+MONTH((AL153-1))-MONTH(AI153)-IF(DAY((AL153-1))&lt;MIN(DAY(AI153),DAY(EOMONTH((AL153-1),0))),1,0))))</f>
        <v/>
      </c>
      <c r="AZ153" s="16" t="str">
        <f aca="false">IF(AH153=0,"",IF(OR(AJ153&lt;3,AM153&gt;PFYDate),AX153,IF((AM153-1)&lt;AI153,-1,12*(YEAR((AM153-1))-YEAR(AI153))+MONTH((AM153-1))-MONTH(AI153)-IF(DAY((AM153-1))&lt;MIN(DAY(AI153),DAY(EOMONTH((AM153-1),0))),1,0))))</f>
        <v/>
      </c>
      <c r="BA153" s="16" t="str">
        <f aca="false">IF(AH153=0,"",IF(AQ153="FT",IF(AV153&lt;FT_First,0,IF(AV153&lt;FT_Y5,1+INT((AV153-FT_First)/FT_Int1),FT_PreY5+FT_PerYear*INT((AV153-FT_Y5)/12)+FT_AnnivDays+INT(MOD(AV153-FT_Y5,12)/FT_Int2)-IF(EDATE(AI153,FT_Y5)&lt;PolicyDate,FT_AnnivDays-1,0))),IF(AQ153="PT",IF(AV153&lt;PT_First,0,1+INT((AV153-PT_First)/PT_Int)),0))+IF(AND(AJ153&gt;=2,AL153&lt;=AsOfDate),IF(AR153="FT",IF(AW153&lt;FT_First,0,IF(AW153&lt;FT_Y5,1+INT((AW153-FT_First)/FT_Int1),FT_PreY5+FT_PerYear*INT((AW153-FT_Y5)/12)+FT_AnnivDays+INT(MOD(AW153-FT_Y5,12)/FT_Int2)-IF(EDATE(AI153,FT_Y5)&lt;PolicyDate,FT_AnnivDays-1,0))),IF(AR153="PT",IF(AW153&lt;PT_First,0,1+INT((AW153-PT_First)/PT_Int)),0))-IF(AR153="FT",IF(AV153&lt;FT_First,0,IF(AV153&lt;FT_Y5,1+INT((AV153-FT_First)/FT_Int1),FT_PreY5+FT_PerYear*INT((AV153-FT_Y5)/12)+FT_AnnivDays+INT(MOD(AV153-FT_Y5,12)/FT_Int2)-IF(EDATE(AI153,FT_Y5)&lt;PolicyDate,FT_AnnivDays-1,0))),IF(AR153="PT",IF(AV153&lt;PT_First,0,1+INT((AV153-PT_First)/PT_Int)),0)),0)+IF(AND(AJ153&gt;=3,AM153&lt;=AsOfDate),IF(AS153="FT",IF(AU153&lt;FT_First,0,IF(AU153&lt;FT_Y5,1+INT((AU153-FT_First)/FT_Int1),FT_PreY5+FT_PerYear*INT((AU153-FT_Y5)/12)+FT_AnnivDays+INT(MOD(AU153-FT_Y5,12)/FT_Int2)-IF(EDATE(AI153,FT_Y5)&lt;PolicyDate,FT_AnnivDays-1,0))),IF(AS153="PT",IF(AU153&lt;PT_First,0,1+INT((AU153-PT_First)/PT_Int)),0))-IF(AS153="FT",IF(AW153&lt;FT_First,0,IF(AW153&lt;FT_Y5,1+INT((AW153-FT_First)/FT_Int1),FT_PreY5+FT_PerYear*INT((AW153-FT_Y5)/12)+FT_AnnivDays+INT(MOD(AW153-FT_Y5,12)/FT_Int2)-IF(EDATE(AI153,FT_Y5)&lt;PolicyDate,FT_AnnivDays-1,0))),IF(AS153="PT",IF(AW153&lt;PT_First,0,1+INT((AW153-PT_First)/PT_Int)),0)),0))</f>
        <v/>
      </c>
      <c r="BB153" s="16" t="str">
        <f aca="false">IF(AH153=0,"",IF(AQ153="FT",IF(AY153&lt;FT_First,0,IF(AY153&lt;FT_Y5,1+INT((AY153-FT_First)/FT_Int1),FT_PreY5+FT_PerYear*INT((AY153-FT_Y5)/12)+FT_AnnivDays+INT(MOD(AY153-FT_Y5,12)/FT_Int2)-IF(EDATE(AI153,FT_Y5)&lt;PolicyDate,FT_AnnivDays-1,0))),IF(AQ153="PT",IF(AY153&lt;PT_First,0,1+INT((AY153-PT_First)/PT_Int)),0))+IF(AND(AJ153&gt;=2,AL153&lt;=PFYDate),IF(AR153="FT",IF(AZ153&lt;FT_First,0,IF(AZ153&lt;FT_Y5,1+INT((AZ153-FT_First)/FT_Int1),FT_PreY5+FT_PerYear*INT((AZ153-FT_Y5)/12)+FT_AnnivDays+INT(MOD(AZ153-FT_Y5,12)/FT_Int2)-IF(EDATE(AI153,FT_Y5)&lt;PolicyDate,FT_AnnivDays-1,0))),IF(AR153="PT",IF(AZ153&lt;PT_First,0,1+INT((AZ153-PT_First)/PT_Int)),0))-IF(AR153="FT",IF(AY153&lt;FT_First,0,IF(AY153&lt;FT_Y5,1+INT((AY153-FT_First)/FT_Int1),FT_PreY5+FT_PerYear*INT((AY153-FT_Y5)/12)+FT_AnnivDays+INT(MOD(AY153-FT_Y5,12)/FT_Int2)-IF(EDATE(AI153,FT_Y5)&lt;PolicyDate,FT_AnnivDays-1,0))),IF(AR153="PT",IF(AY153&lt;PT_First,0,1+INT((AY153-PT_First)/PT_Int)),0)),0)+IF(AND(AJ153&gt;=3,AM153&lt;=PFYDate),IF(AS153="FT",IF(AX153&lt;FT_First,0,IF(AX153&lt;FT_Y5,1+INT((AX153-FT_First)/FT_Int1),FT_PreY5+FT_PerYear*INT((AX153-FT_Y5)/12)+FT_AnnivDays+INT(MOD(AX153-FT_Y5,12)/FT_Int2)-IF(EDATE(AI153,FT_Y5)&lt;PolicyDate,FT_AnnivDays-1,0))),IF(AS153="PT",IF(AX153&lt;PT_First,0,1+INT((AX153-PT_First)/PT_Int)),0))-IF(AS153="FT",IF(AZ153&lt;FT_First,0,IF(AZ153&lt;FT_Y5,1+INT((AZ153-FT_First)/FT_Int1),FT_PreY5+FT_PerYear*INT((AZ153-FT_Y5)/12)+FT_AnnivDays+INT(MOD(AZ153-FT_Y5,12)/FT_Int2)-IF(EDATE(AI153,FT_Y5)&lt;PolicyDate,FT_AnnivDays-1,0))),IF(AS153="PT",IF(AZ153&lt;PT_First,0,1+INT((AZ153-PT_First)/PT_Int)),0)),0))</f>
        <v/>
      </c>
      <c r="BC153" s="16" t="str">
        <f aca="false">IF(AH153=0,"",IF(AT153="FT",IF(AU153&lt;FT_First,FT_First,IF(AU153&lt;FT_Y5,MIN(FT_Y5,FT_First+FT_Int1*(INT((AU153-FT_First)/FT_Int1)+1)),FT_Y5+12*INT((AU153-FT_Y5)/12)+FT_Int2*(INT(MOD(AU153-FT_Y5,12)/FT_Int2)+1))),IF(AT153="PT",IF(AU153&lt;PT_First,PT_First,PT_First+PT_Int*(INT((AU153-PT_First)/PT_Int)+1)),"")))</f>
        <v/>
      </c>
      <c r="BD153" s="16" t="str">
        <f aca="false">IF(AH153=0,"",IF(NOT(LH_Ready),0,COUNTIFS(INDEX(LH_Data,0,LH_ColFirst),$A153,INDEX(LH_Data,0,LH_ColSur),$B153,INDEX(LH_Data,0,LH_ColCat),BonusCat)))</f>
        <v/>
      </c>
      <c r="BE153" s="16" t="str">
        <f aca="false">IF(AH153=0,"",IF(OR(NOT(LH_Ready),BD153=0),0,SUMPRODUCT(MAX((INDEX(LH_Data,0,LH_ColFirst)=$A153)*(INDEX(LH_Data,0,LH_ColSur)=$B153)*(INDEX(LH_Data,0,LH_ColCat)=BonusCat)*ROW(LH_Data)))))</f>
        <v/>
      </c>
      <c r="BF153" s="16" t="str">
        <f aca="false">IF(AH153=0,"",IF(EOMONTH(AsOfDate,-1)&lt;AI153,-1,12*(YEAR(EOMONTH(AsOfDate,-1))-YEAR(AI153))+MONTH(EOMONTH(AsOfDate,-1))-MONTH(AI153)-IF(DAY(EOMONTH(AsOfDate,-1))&lt;MIN(DAY(AI153),DAY(EOMONTH(EOMONTH(AsOfDate,-1),0))),1,0)))</f>
        <v/>
      </c>
      <c r="BG153" s="16" t="str">
        <f aca="false">IF(AH153=0,"",IF(OR(AJ153&lt;2,AL153&gt;EOMONTH(AsOfDate,-1)),BF153,IF((AL153-1)&lt;AI153,-1,12*(YEAR((AL153-1))-YEAR(AI153))+MONTH((AL153-1))-MONTH(AI153)-IF(DAY((AL153-1))&lt;MIN(DAY(AI153),DAY(EOMONTH((AL153-1),0))),1,0))))</f>
        <v/>
      </c>
      <c r="BH153" s="16" t="str">
        <f aca="false">IF(AH153=0,"",IF(OR(AJ153&lt;3,AM153&gt;EOMONTH(AsOfDate,-1)),BF153,IF((AM153-1)&lt;AI153,-1,12*(YEAR((AM153-1))-YEAR(AI153))+MONTH((AM153-1))-MONTH(AI153)-IF(DAY((AM153-1))&lt;MIN(DAY(AI153),DAY(EOMONTH((AM153-1),0))),1,0))))</f>
        <v/>
      </c>
      <c r="BI153" s="16" t="str">
        <f aca="false">IF(AH153=0,"",IF(AQ153="FT",IF(BG153&lt;FT_First,0,IF(BG153&lt;FT_Y5,1+INT((BG153-FT_First)/FT_Int1),FT_PreY5+FT_PerYear*INT((BG153-FT_Y5)/12)+FT_AnnivDays+INT(MOD(BG153-FT_Y5,12)/FT_Int2)-IF(EDATE(AI153,FT_Y5)&lt;PolicyDate,FT_AnnivDays-1,0))),IF(AQ153="PT",IF(BG153&lt;PT_First,0,1+INT((BG153-PT_First)/PT_Int)),0))+IF(AND(AJ153&gt;=2,AL153&lt;=EOMONTH(AsOfDate,-1)),IF(AR153="FT",IF(BH153&lt;FT_First,0,IF(BH153&lt;FT_Y5,1+INT((BH153-FT_First)/FT_Int1),FT_PreY5+FT_PerYear*INT((BH153-FT_Y5)/12)+FT_AnnivDays+INT(MOD(BH153-FT_Y5,12)/FT_Int2)-IF(EDATE(AI153,FT_Y5)&lt;PolicyDate,FT_AnnivDays-1,0))),IF(AR153="PT",IF(BH153&lt;PT_First,0,1+INT((BH153-PT_First)/PT_Int)),0))-IF(AR153="FT",IF(BG153&lt;FT_First,0,IF(BG153&lt;FT_Y5,1+INT((BG153-FT_First)/FT_Int1),FT_PreY5+FT_PerYear*INT((BG153-FT_Y5)/12)+FT_AnnivDays+INT(MOD(BG153-FT_Y5,12)/FT_Int2)-IF(EDATE(AI153,FT_Y5)&lt;PolicyDate,FT_AnnivDays-1,0))),IF(AR153="PT",IF(BG153&lt;PT_First,0,1+INT((BG153-PT_First)/PT_Int)),0)),0)+IF(AND(AJ153&gt;=3,AM153&lt;=EOMONTH(AsOfDate,-1)),IF(AS153="FT",IF(BF153&lt;FT_First,0,IF(BF153&lt;FT_Y5,1+INT((BF153-FT_First)/FT_Int1),FT_PreY5+FT_PerYear*INT((BF153-FT_Y5)/12)+FT_AnnivDays+INT(MOD(BF153-FT_Y5,12)/FT_Int2)-IF(EDATE(AI153,FT_Y5)&lt;PolicyDate,FT_AnnivDays-1,0))),IF(AS153="PT",IF(BF153&lt;PT_First,0,1+INT((BF153-PT_First)/PT_Int)),0))-IF(AS153="FT",IF(BH153&lt;FT_First,0,IF(BH153&lt;FT_Y5,1+INT((BH153-FT_First)/FT_Int1),FT_PreY5+FT_PerYear*INT((BH153-FT_Y5)/12)+FT_AnnivDays+INT(MOD(BH153-FT_Y5,12)/FT_Int2)-IF(EDATE(AI153,FT_Y5)&lt;PolicyDate,FT_AnnivDays-1,0))),IF(AS153="PT",IF(BH153&lt;PT_First,0,1+INT((BH153-PT_First)/PT_Int)),0)),0))</f>
        <v/>
      </c>
      <c r="BJ153" s="16" t="str">
        <f aca="false">IF(AH153=0,"",IF(AT153="FT",IF(AU153&lt;FT_First,"",IF(AU153&lt;FT_Y5,FT_First+FT_Int1*INT((AU153-FT_First)/FT_Int1),FT_Y5+FT_Int2*INT((AU153-FT_Y5)/FT_Int2))),IF(AT153="PT",IF(AU153&lt;PT_First,"",PT_First+PT_Int*INT((AU153-PT_First)/PT_Int)),"")))</f>
        <v/>
      </c>
      <c r="BK153" s="16" t="str">
        <f aca="false">IF(AH153=0,"",IF((SchemeStart-1)&lt;AI153,-1,12*(YEAR((SchemeStart-1))-YEAR(AI153))+MONTH((SchemeStart-1))-MONTH(AI153)-IF(DAY((SchemeStart-1))&lt;MIN(DAY(AI153),DAY(EOMONTH((SchemeStart-1),0))),1,0)))</f>
        <v/>
      </c>
      <c r="BL153" s="16" t="str">
        <f aca="false">IF(AH153=0,"",IF(OR(AJ153&lt;2,AL153&gt;(SchemeStart-1)),BK153,IF((AL153-1)&lt;AI153,-1,12*(YEAR((AL153-1))-YEAR(AI153))+MONTH((AL153-1))-MONTH(AI153)-IF(DAY((AL153-1))&lt;MIN(DAY(AI153),DAY(EOMONTH((AL153-1),0))),1,0))))</f>
        <v/>
      </c>
      <c r="BM153" s="16" t="str">
        <f aca="false">IF(AH153=0,"",IF(OR(AJ153&lt;3,AM153&gt;(SchemeStart-1)),BK153,IF((AM153-1)&lt;AI153,-1,12*(YEAR((AM153-1))-YEAR(AI153))+MONTH((AM153-1))-MONTH(AI153)-IF(DAY((AM153-1))&lt;MIN(DAY(AI153),DAY(EOMONTH((AM153-1),0))),1,0))))</f>
        <v/>
      </c>
      <c r="BN153" s="16" t="str">
        <f aca="false">IF(AH153=0,"",IF(AQ153="FT",IF(BL153&lt;FT_First,0,IF(BL153&lt;FT_Y5,1+INT((BL153-FT_First)/FT_Int1),FT_PreY5+FT_PerYear*INT((BL153-FT_Y5)/12)+FT_AnnivDays+INT(MOD(BL153-FT_Y5,12)/FT_Int2)-IF(EDATE(AI153,FT_Y5)&lt;PolicyDate,FT_AnnivDays-1,0))),IF(AQ153="PT",IF(BL153&lt;PT_First,0,1+INT((BL153-PT_First)/PT_Int)),0))+IF(AND(AJ153&gt;=2,AL153&lt;=(SchemeStart-1)),IF(AR153="FT",IF(BM153&lt;FT_First,0,IF(BM153&lt;FT_Y5,1+INT((BM153-FT_First)/FT_Int1),FT_PreY5+FT_PerYear*INT((BM153-FT_Y5)/12)+FT_AnnivDays+INT(MOD(BM153-FT_Y5,12)/FT_Int2)-IF(EDATE(AI153,FT_Y5)&lt;PolicyDate,FT_AnnivDays-1,0))),IF(AR153="PT",IF(BM153&lt;PT_First,0,1+INT((BM153-PT_First)/PT_Int)),0))-IF(AR153="FT",IF(BL153&lt;FT_First,0,IF(BL153&lt;FT_Y5,1+INT((BL153-FT_First)/FT_Int1),FT_PreY5+FT_PerYear*INT((BL153-FT_Y5)/12)+FT_AnnivDays+INT(MOD(BL153-FT_Y5,12)/FT_Int2)-IF(EDATE(AI153,FT_Y5)&lt;PolicyDate,FT_AnnivDays-1,0))),IF(AR153="PT",IF(BL153&lt;PT_First,0,1+INT((BL153-PT_First)/PT_Int)),0)),0)+IF(AND(AJ153&gt;=3,AM153&lt;=(SchemeStart-1)),IF(AS153="FT",IF(BK153&lt;FT_First,0,IF(BK153&lt;FT_Y5,1+INT((BK153-FT_First)/FT_Int1),FT_PreY5+FT_PerYear*INT((BK153-FT_Y5)/12)+FT_AnnivDays+INT(MOD(BK153-FT_Y5,12)/FT_Int2)-IF(EDATE(AI153,FT_Y5)&lt;PolicyDate,FT_AnnivDays-1,0))),IF(AS153="PT",IF(BK153&lt;PT_First,0,1+INT((BK153-PT_First)/PT_Int)),0))-IF(AS153="FT",IF(BM153&lt;FT_First,0,IF(BM153&lt;FT_Y5,1+INT((BM153-FT_First)/FT_Int1),FT_PreY5+FT_PerYear*INT((BM153-FT_Y5)/12)+FT_AnnivDays+INT(MOD(BM153-FT_Y5,12)/FT_Int2)-IF(EDATE(AI153,FT_Y5)&lt;PolicyDate,FT_AnnivDays-1,0))),IF(AS153="PT",IF(BM153&lt;PT_First,0,1+INT((BM153-PT_First)/PT_Int)),0)),0))</f>
        <v/>
      </c>
      <c r="BO153" s="0" t="str">
        <f aca="false">IF(LEN($A153&amp;$B153)=0,"",$A153&amp;" "&amp;$B153)</f>
        <v/>
      </c>
    </row>
    <row r="154" customFormat="false" ht="15" hidden="false" customHeight="false" outlineLevel="0" collapsed="false">
      <c r="A154" s="12"/>
      <c r="B154" s="12"/>
      <c r="C154" s="12"/>
      <c r="D154" s="13"/>
      <c r="E154" s="14" t="str">
        <f aca="false">IF(OR(AH154=0,$D154=""),"",DATE(YEAR(AsOfDate)+IF(DATE(YEAR(AsOfDate),MONTH($D154),DAY($D154))&lt;=AsOfDate,1,0),MONTH($D154),DAY($D154)))</f>
        <v/>
      </c>
      <c r="F154" s="13"/>
      <c r="G154" s="13"/>
      <c r="H154" s="13"/>
      <c r="I154" s="13"/>
      <c r="J154" s="13"/>
      <c r="K154" s="14" t="str">
        <f aca="false">IF(AH154=0,"",DATE(YEAR(AsOfDate)+IF(DATE(YEAR(AsOfDate),MONTH(AI154),DAY(AI154))&lt;=AsOfDate,1,0),MONTH(AI154),DAY(AI154)))</f>
        <v/>
      </c>
      <c r="L154" s="15" t="str">
        <f aca="false">IF(AH154=0,"",ROUND((AsOfDate-AI154)/365.25,1))</f>
        <v/>
      </c>
      <c r="M154" s="16" t="str">
        <f aca="false">IF(AH154=0,"",IF(AsOfDate&lt;AI154,"-",DATEDIF(AI154,AsOfDate,"y")&amp;"y "&amp;DATEDIF(AI154,AsOfDate,"ym")&amp;"m "&amp;DATEDIF(AI154,AsOfDate,"md")&amp;"d"))</f>
        <v/>
      </c>
      <c r="N154" s="17" t="str">
        <f aca="false">IF(AH154=0,"",O154*HoursPerDay)</f>
        <v/>
      </c>
      <c r="O154" s="17" t="str">
        <f aca="false">IF(AH154=0,"",MAX(0,BA154-BN154))</f>
        <v/>
      </c>
      <c r="P154" s="18"/>
      <c r="Q154" s="16" t="str">
        <f aca="false">IF(AH154=0,"",IF(AJ154&lt;2,"",AN154&amp;" to "&amp;AO154&amp;" on "&amp;TEXT(AL154,"dd/mm/yyyy")&amp;IF(AL154&gt;AsOfDate," (future)",IF(AQ154=AR154,"",IF(AR154="None"," - STOPPED accruing",IF(AQ154="None"," - commencement for Bonus Leave"," - pathway changed"))))&amp;IF(AJ154&lt;3,"","; "&amp;AO154&amp;" to "&amp;AP154&amp;" on "&amp;TEXT(AM154,"dd/mm/yyyy")&amp;IF(AM154&gt;AsOfDate," (future)",IF(AR154=AS154,"",IF(AS154="None"," - STOPPED accruing",IF(AR154="None"," - commencement for Bonus Leave"," - pathway changed")))))))</f>
        <v/>
      </c>
      <c r="R154" s="16" t="str">
        <f aca="false">IF(AH154=0,"",IF(AT154="None",IF(O154&gt;0,"No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IF(AH154=0,"",IF(AT154="None","",EDATE(AI154,BC154)))</f>
        <v/>
      </c>
      <c r="T154" s="17" t="str">
        <f aca="false">IF(AH154=0,"",IF(NOT(LH_Ready),"",IF(AI154&gt;PFYDate,0,IF(LH_ColPeriod=0,W154-U154+V154,SUMIFS(INDEX(LH_Data,0,LH_ColAcc),INDEX(LH_Data,0,LH_ColFirst),$A154,INDEX(LH_Data,0,LH_ColSur),$B154,INDEX(LH_Data,0,LH_ColCat),BonusCat,INDEX(LH_Data,0,LH_ColPeriod),LH_OpenLabel)*UnitFactor))))</f>
        <v/>
      </c>
      <c r="U154" s="17" t="str">
        <f aca="false">IF(AH154=0,"",IF(NOT(LH_Ready),"",SUMIFS(INDEX(LH_Data,0,LH_ColAcc),INDEX(LH_Data,0,LH_ColFirst),$A154,INDEX(LH_Data,0,LH_ColSur),$B154,INDEX(LH_Data,0,LH_ColCat),BonusCat,INDEX(LH_Data,0,LH_ColStart),"&gt;="&amp;AI154)*UnitFactor))</f>
        <v/>
      </c>
      <c r="V154" s="17" t="str">
        <f aca="false">IF(AH154=0,"",IF(NOT(LH_Ready),"",SUMIFS(INDEX(LH_Data,0,LH_ColTaken),INDEX(LH_Data,0,LH_ColFirst),$A154,INDEX(LH_Data,0,LH_ColSur),$B154,INDEX(LH_Data,0,LH_ColCat),BonusCat,INDEX(LH_Data,0,LH_ColStart),"&gt;="&amp;AI154)*UnitFactor))</f>
        <v/>
      </c>
      <c r="W154" s="17" t="str">
        <f aca="false">IF(AH154=0,"",IF(NOT(LH_Ready),"",IF(BE154=0,0,INDEX(INDEX(LH_Data,0,LH_ColClose),BE154-1)*UnitFactor)))</f>
        <v/>
      </c>
      <c r="X154" s="17" t="str">
        <f aca="false">IF(AH154=0,"",(MAX(0,BA154-BN154)-MAX(0,BB154-BN154))*HoursPerDay)</f>
        <v/>
      </c>
      <c r="Y154" s="17" t="str">
        <f aca="false">IF(AH154=0,"",IF(NOT(LH_Ready),"",IF(BD154=0,N154,IF(PFYDate&lt;$F154,N154-N(T154)-N(U154),X154-N(U154)))))</f>
        <v/>
      </c>
      <c r="Z154" s="16" t="str">
        <f aca="false">IF(OR(AH154=0,Y154=""),"",IF(Y154&gt;0,"Yes","No"))</f>
        <v/>
      </c>
      <c r="AA154" s="16" t="str">
        <f aca="false">IF(AH154=0,IF(LEN($A154&amp;$B154)=0,"","FIX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month")&amp;IF(BD154=0,";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EH)",""),IF(AT154="None",R154,"Not yet - first day on "&amp;TEXT(S154,"dd/mm/yyyy")))))))))</f>
        <v/>
      </c>
      <c r="AB154" s="17" t="str">
        <f aca="false">IF(OR(AH154=0,T154=""),"",MAX(0,BB154-BN154)*HoursPerDay-T154)</f>
        <v/>
      </c>
      <c r="AC154" s="16" t="str">
        <f aca="false">IF(AH154=0,"",BD154)</f>
        <v/>
      </c>
      <c r="AD154" s="16" t="str">
        <f aca="false">IF(AH154=0,"",TRIM(IF(OR(ISTEXT($F154),ISTEXT($H154),ISTEXT($I154),ISTEXT($G154),ISTEXT($J154),ISTEXT($D154)),"A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J154&gt;=1,IF(AJ154&gt;=3,AP154,IF(AJ154=2,AO154,AN154))&lt;&gt;IF($C154="","",IF(OR(ISNUMBER(SEARCH("full",$C154)),UPPER(TRIM($C154))="FT",UPPER(TRIM($C154))="FTE"),"Full-Time",IF(OR(ISNUMBER(SEARCH("part",$C154)),UPPER(TRIM($C154))="PT",UPPER(TRIM($C154))="PTE"),"Part-Time",IF(OR(ISNUMBER(SEARCH("cas",$C154)),UPPER(TRIM($C154))="CAS"),"Casual","Unknown"))))),"EmploymentType does not match latest start date ("&amp;IF(AJ154&gt;=3,AP154,IF(AJ154=2,AO154,AN154))&amp;"). ","")&amp;IF(AND(AJ154&gt;=1,AK154&lt;&gt;$F154),"Earliest type date should equal StartDate. ","")&amp;IF(AND(AJ154&gt;=2,AK154=AL154),"Two types start on the same date. ","")&amp;IF(AND(OR(ISNUMBER(SEARCH("part",$C154)),UPPER(TRIM($C154))="PT",UPPER(TRIM($C154))="PTE"),$P154=""),"Part-time: enter PT Hrs/Week (blank = 24+). ","")))</f>
        <v/>
      </c>
      <c r="AE154" s="17" t="str">
        <f aca="false">IF(AH154=0,"",O154-MAX(0,BI154-BN154))</f>
        <v/>
      </c>
      <c r="AF154" s="14" t="str">
        <f aca="false">IF(OR(AH154=0,AE154="",N(AE154)=0,BJ154=""),"",EDATE(AI154,BJ154))</f>
        <v/>
      </c>
      <c r="AG154" s="12"/>
      <c r="AH154" s="16" t="n">
        <f aca="false">IF(OR(LEN($A154&amp;$B154)=0,$F154=""),0,1)</f>
        <v>0</v>
      </c>
      <c r="AI154" s="14" t="str">
        <f aca="false">IF(AH154=0,"",IF($J154&lt;&gt;"",$J154,IF(OR(CasualCounts="Yes",COUNT($G154:$I154)=0,COUNT($H154:$I154)=0),$F154,MIN($H154:$I154))))</f>
        <v/>
      </c>
      <c r="AJ154" s="16" t="str">
        <f aca="false">IF(AH154=0,"",COUNT($G154:$I154))</f>
        <v/>
      </c>
      <c r="AK154" s="14" t="str">
        <f aca="false">IF(AH154=0,"",IFERROR(SMALL($G154:$I154,1),""))</f>
        <v/>
      </c>
      <c r="AL154" s="14" t="str">
        <f aca="false">IF(AH154=0,"",IFERROR(SMALL($G154:$I154,2),""))</f>
        <v/>
      </c>
      <c r="AM154" s="14" t="str">
        <f aca="false">IF(AH154=0,"",IFERROR(SMALL($G154:$I154,3),""))</f>
        <v/>
      </c>
      <c r="AN154" s="16" t="str">
        <f aca="false">IF(AH154=0,"",IF(AK154="","",IF(AK154=$H154,"Part-Time",IF(AK154=$I154,"Full-Time","Casual"))))</f>
        <v/>
      </c>
      <c r="AO154" s="16" t="str">
        <f aca="false">IF(AH154=0,"",IF(AL154="","",IF(AL154=$H154,"Part-Time",IF(AL154=$I154,"Full-Time","Casual"))))</f>
        <v/>
      </c>
      <c r="AP154" s="16" t="str">
        <f aca="false">IF(AH154=0,"",IF(AM154="","",IF(AM154=$H154,"Part-Time",IF(AM154=$I154,"Full-Time","Casual"))))</f>
        <v/>
      </c>
      <c r="AQ154" s="16" t="str">
        <f aca="false">IF(AH154=0,"",IF(AJ154=0,IF(OR(ISNUMBER(SEARCH("full",$C154)),UPPER(TRIM($C154))="FT",UPPER(TRIM($C154))="FTE"),"FT",IF(AND(OR(ISNUMBER(SEARCH("part",$C154)),UPPER(TRIM($C154))="PT",UPPER(TRIM($C154))="PTE"),OR($P154="",N($P154)&gt;=PT_MinHours)),"PT","None")),IF(OR(ISNUMBER(SEARCH("full",AN154)),UPPER(TRIM(AN154))="FT",UPPER(TRIM(AN154))="FTE"),"FT",IF(AND(OR(ISNUMBER(SEARCH("part",AN154)),UPPER(TRIM(AN154))="PT",UPPER(TRIM(AN154))="PTE"),OR($P154="",N($P154)&gt;=PT_MinHours)),"PT","None"))))</f>
        <v/>
      </c>
      <c r="AR154" s="16" t="str">
        <f aca="false">IF(AH154=0,"",IF(AJ154&lt;2,"",IF(OR(ISNUMBER(SEARCH("full",AO154)),UPPER(TRIM(AO154))="FT",UPPER(TRIM(AO154))="FTE"),"FT",IF(AND(OR(ISNUMBER(SEARCH("part",AO154)),UPPER(TRIM(AO154))="PT",UPPER(TRIM(AO154))="PTE"),OR($P154="",N($P154)&gt;=PT_MinHours)),"PT","None"))))</f>
        <v/>
      </c>
      <c r="AS154" s="16" t="str">
        <f aca="false">IF(AH154=0,"",IF(AJ154&lt;3,"",IF(OR(ISNUMBER(SEARCH("full",AP154)),UPPER(TRIM(AP154))="FT",UPPER(TRIM(AP154))="FTE"),"FT",IF(AND(OR(ISNUMBER(SEARCH("part",AP154)),UPPER(TRIM(AP154))="PT",UPPER(TRIM(AP154))="PTE"),OR($P154="",N($P154)&gt;=PT_MinHours)),"PT","None"))))</f>
        <v/>
      </c>
      <c r="AT154" s="16" t="str">
        <f aca="false">IF(AH154=0,"",IF(AND(AJ154&gt;=3,AM154&lt;=AsOfDate),AS154,IF(AND(AJ154&gt;=2,AL154&lt;=AsOfDate),AR154,AQ154)))</f>
        <v/>
      </c>
      <c r="AU154" s="16" t="str">
        <f aca="false">IF(AH154=0,"",IF(AsOfDate&lt;AI154,-1,12*(YEAR(AsOfDate)-YEAR(AI154))+MONTH(AsOfDate)-MONTH(AI154)-IF(DAY(AsOfDate)&lt;MIN(DAY(AI154),DAY(EOMONTH(AsOfDate,0))),1,0)))</f>
        <v/>
      </c>
      <c r="AV154" s="16" t="str">
        <f aca="false">IF(AH154=0,"",IF(OR(AJ154&lt;2,AL154&gt;AsOfDate),AU154,IF((AL154-1)&lt;AI154,-1,12*(YEAR((AL154-1))-YEAR(AI154))+MONTH((AL154-1))-MONTH(AI154)-IF(DAY((AL154-1))&lt;MIN(DAY(AI154),DAY(EOMONTH((AL154-1),0))),1,0))))</f>
        <v/>
      </c>
      <c r="AW154" s="16" t="str">
        <f aca="false">IF(AH154=0,"",IF(OR(AJ154&lt;3,AM154&gt;AsOfDate),AU154,IF((AM154-1)&lt;AI154,-1,12*(YEAR((AM154-1))-YEAR(AI154))+MONTH((AM154-1))-MONTH(AI154)-IF(DAY((AM154-1))&lt;MIN(DAY(AI154),DAY(EOMONTH((AM154-1),0))),1,0))))</f>
        <v/>
      </c>
      <c r="AX154" s="16" t="str">
        <f aca="false">IF(AH154=0,"",IF(PFYDate&lt;AI154,-1,12*(YEAR(PFYDate)-YEAR(AI154))+MONTH(PFYDate)-MONTH(AI154)-IF(DAY(PFYDate)&lt;MIN(DAY(AI154),DAY(EOMONTH(PFYDate,0))),1,0)))</f>
        <v/>
      </c>
      <c r="AY154" s="16" t="str">
        <f aca="false">IF(AH154=0,"",IF(OR(AJ154&lt;2,AL154&gt;PFYDate),AX154,IF((AL154-1)&lt;AI154,-1,12*(YEAR((AL154-1))-YEAR(AI154))+MONTH((AL154-1))-MONTH(AI154)-IF(DAY((AL154-1))&lt;MIN(DAY(AI154),DAY(EOMONTH((AL154-1),0))),1,0))))</f>
        <v/>
      </c>
      <c r="AZ154" s="16" t="str">
        <f aca="false">IF(AH154=0,"",IF(OR(AJ154&lt;3,AM154&gt;PFYDate),AX154,IF((AM154-1)&lt;AI154,-1,12*(YEAR((AM154-1))-YEAR(AI154))+MONTH((AM154-1))-MONTH(AI154)-IF(DAY((AM154-1))&lt;MIN(DAY(AI154),DAY(EOMONTH((AM154-1),0))),1,0))))</f>
        <v/>
      </c>
      <c r="BA154" s="16" t="str">
        <f aca="false">IF(AH154=0,"",IF(AQ154="FT",IF(AV154&lt;FT_First,0,IF(AV154&lt;FT_Y5,1+INT((AV154-FT_First)/FT_Int1),FT_PreY5+FT_PerYear*INT((AV154-FT_Y5)/12)+FT_AnnivDays+INT(MOD(AV154-FT_Y5,12)/FT_Int2)-IF(EDATE(AI154,FT_Y5)&lt;PolicyDate,FT_AnnivDays-1,0))),IF(AQ154="PT",IF(AV154&lt;PT_First,0,1+INT((AV154-PT_First)/PT_Int)),0))+IF(AND(AJ154&gt;=2,AL154&lt;=AsOfDate),IF(AR154="FT",IF(AW154&lt;FT_First,0,IF(AW154&lt;FT_Y5,1+INT((AW154-FT_First)/FT_Int1),FT_PreY5+FT_PerYear*INT((AW154-FT_Y5)/12)+FT_AnnivDays+INT(MOD(AW154-FT_Y5,12)/FT_Int2)-IF(EDATE(AI154,FT_Y5)&lt;PolicyDate,FT_AnnivDays-1,0))),IF(AR154="PT",IF(AW154&lt;PT_First,0,1+INT((AW154-PT_First)/PT_Int)),0))-IF(AR154="FT",IF(AV154&lt;FT_First,0,IF(AV154&lt;FT_Y5,1+INT((AV154-FT_First)/FT_Int1),FT_PreY5+FT_PerYear*INT((AV154-FT_Y5)/12)+FT_AnnivDays+INT(MOD(AV154-FT_Y5,12)/FT_Int2)-IF(EDATE(AI154,FT_Y5)&lt;PolicyDate,FT_AnnivDays-1,0))),IF(AR154="PT",IF(AV154&lt;PT_First,0,1+INT((AV154-PT_First)/PT_Int)),0)),0)+IF(AND(AJ154&gt;=3,AM154&lt;=AsOfDate),IF(AS154="FT",IF(AU154&lt;FT_First,0,IF(AU154&lt;FT_Y5,1+INT((AU154-FT_First)/FT_Int1),FT_PreY5+FT_PerYear*INT((AU154-FT_Y5)/12)+FT_AnnivDays+INT(MOD(AU154-FT_Y5,12)/FT_Int2)-IF(EDATE(AI154,FT_Y5)&lt;PolicyDate,FT_AnnivDays-1,0))),IF(AS154="PT",IF(AU154&lt;PT_First,0,1+INT((AU154-PT_First)/PT_Int)),0))-IF(AS154="FT",IF(AW154&lt;FT_First,0,IF(AW154&lt;FT_Y5,1+INT((AW154-FT_First)/FT_Int1),FT_PreY5+FT_PerYear*INT((AW154-FT_Y5)/12)+FT_AnnivDays+INT(MOD(AW154-FT_Y5,12)/FT_Int2)-IF(EDATE(AI154,FT_Y5)&lt;PolicyDate,FT_AnnivDays-1,0))),IF(AS154="PT",IF(AW154&lt;PT_First,0,1+INT((AW154-PT_First)/PT_Int)),0)),0))</f>
        <v/>
      </c>
      <c r="BB154" s="16" t="str">
        <f aca="false">IF(AH154=0,"",IF(AQ154="FT",IF(AY154&lt;FT_First,0,IF(AY154&lt;FT_Y5,1+INT((AY154-FT_First)/FT_Int1),FT_PreY5+FT_PerYear*INT((AY154-FT_Y5)/12)+FT_AnnivDays+INT(MOD(AY154-FT_Y5,12)/FT_Int2)-IF(EDATE(AI154,FT_Y5)&lt;PolicyDate,FT_AnnivDays-1,0))),IF(AQ154="PT",IF(AY154&lt;PT_First,0,1+INT((AY154-PT_First)/PT_Int)),0))+IF(AND(AJ154&gt;=2,AL154&lt;=PFYDate),IF(AR154="FT",IF(AZ154&lt;FT_First,0,IF(AZ154&lt;FT_Y5,1+INT((AZ154-FT_First)/FT_Int1),FT_PreY5+FT_PerYear*INT((AZ154-FT_Y5)/12)+FT_AnnivDays+INT(MOD(AZ154-FT_Y5,12)/FT_Int2)-IF(EDATE(AI154,FT_Y5)&lt;PolicyDate,FT_AnnivDays-1,0))),IF(AR154="PT",IF(AZ154&lt;PT_First,0,1+INT((AZ154-PT_First)/PT_Int)),0))-IF(AR154="FT",IF(AY154&lt;FT_First,0,IF(AY154&lt;FT_Y5,1+INT((AY154-FT_First)/FT_Int1),FT_PreY5+FT_PerYear*INT((AY154-FT_Y5)/12)+FT_AnnivDays+INT(MOD(AY154-FT_Y5,12)/FT_Int2)-IF(EDATE(AI154,FT_Y5)&lt;PolicyDate,FT_AnnivDays-1,0))),IF(AR154="PT",IF(AY154&lt;PT_First,0,1+INT((AY154-PT_First)/PT_Int)),0)),0)+IF(AND(AJ154&gt;=3,AM154&lt;=PFYDate),IF(AS154="FT",IF(AX154&lt;FT_First,0,IF(AX154&lt;FT_Y5,1+INT((AX154-FT_First)/FT_Int1),FT_PreY5+FT_PerYear*INT((AX154-FT_Y5)/12)+FT_AnnivDays+INT(MOD(AX154-FT_Y5,12)/FT_Int2)-IF(EDATE(AI154,FT_Y5)&lt;PolicyDate,FT_AnnivDays-1,0))),IF(AS154="PT",IF(AX154&lt;PT_First,0,1+INT((AX154-PT_First)/PT_Int)),0))-IF(AS154="FT",IF(AZ154&lt;FT_First,0,IF(AZ154&lt;FT_Y5,1+INT((AZ154-FT_First)/FT_Int1),FT_PreY5+FT_PerYear*INT((AZ154-FT_Y5)/12)+FT_AnnivDays+INT(MOD(AZ154-FT_Y5,12)/FT_Int2)-IF(EDATE(AI154,FT_Y5)&lt;PolicyDate,FT_AnnivDays-1,0))),IF(AS154="PT",IF(AZ154&lt;PT_First,0,1+INT((AZ154-PT_First)/PT_Int)),0)),0))</f>
        <v/>
      </c>
      <c r="BC154" s="16" t="str">
        <f aca="false">IF(AH154=0,"",IF(AT154="FT",IF(AU154&lt;FT_First,FT_First,IF(AU154&lt;FT_Y5,MIN(FT_Y5,FT_First+FT_Int1*(INT((AU154-FT_First)/FT_Int1)+1)),FT_Y5+12*INT((AU154-FT_Y5)/12)+FT_Int2*(INT(MOD(AU154-FT_Y5,12)/FT_Int2)+1))),IF(AT154="PT",IF(AU154&lt;PT_First,PT_First,PT_First+PT_Int*(INT((AU154-PT_First)/PT_Int)+1)),"")))</f>
        <v/>
      </c>
      <c r="BD154" s="16" t="str">
        <f aca="false">IF(AH154=0,"",IF(NOT(LH_Ready),0,COUNTIFS(INDEX(LH_Data,0,LH_ColFirst),$A154,INDEX(LH_Data,0,LH_ColSur),$B154,INDEX(LH_Data,0,LH_ColCat),BonusCat)))</f>
        <v/>
      </c>
      <c r="BE154" s="16" t="str">
        <f aca="false">IF(AH154=0,"",IF(OR(NOT(LH_Ready),BD154=0),0,SUMPRODUCT(MAX((INDEX(LH_Data,0,LH_ColFirst)=$A154)*(INDEX(LH_Data,0,LH_ColSur)=$B154)*(INDEX(LH_Data,0,LH_ColCat)=BonusCat)*ROW(LH_Data)))))</f>
        <v/>
      </c>
      <c r="BF154" s="16" t="str">
        <f aca="false">IF(AH154=0,"",IF(EOMONTH(AsOfDate,-1)&lt;AI154,-1,12*(YEAR(EOMONTH(AsOfDate,-1))-YEAR(AI154))+MONTH(EOMONTH(AsOfDate,-1))-MONTH(AI154)-IF(DAY(EOMONTH(AsOfDate,-1))&lt;MIN(DAY(AI154),DAY(EOMONTH(EOMONTH(AsOfDate,-1),0))),1,0)))</f>
        <v/>
      </c>
      <c r="BG154" s="16" t="str">
        <f aca="false">IF(AH154=0,"",IF(OR(AJ154&lt;2,AL154&gt;EOMONTH(AsOfDate,-1)),BF154,IF((AL154-1)&lt;AI154,-1,12*(YEAR((AL154-1))-YEAR(AI154))+MONTH((AL154-1))-MONTH(AI154)-IF(DAY((AL154-1))&lt;MIN(DAY(AI154),DAY(EOMONTH((AL154-1),0))),1,0))))</f>
        <v/>
      </c>
      <c r="BH154" s="16" t="str">
        <f aca="false">IF(AH154=0,"",IF(OR(AJ154&lt;3,AM154&gt;EOMONTH(AsOfDate,-1)),BF154,IF((AM154-1)&lt;AI154,-1,12*(YEAR((AM154-1))-YEAR(AI154))+MONTH((AM154-1))-MONTH(AI154)-IF(DAY((AM154-1))&lt;MIN(DAY(AI154),DAY(EOMONTH((AM154-1),0))),1,0))))</f>
        <v/>
      </c>
      <c r="BI154" s="16" t="str">
        <f aca="false">IF(AH154=0,"",IF(AQ154="FT",IF(BG154&lt;FT_First,0,IF(BG154&lt;FT_Y5,1+INT((BG154-FT_First)/FT_Int1),FT_PreY5+FT_PerYear*INT((BG154-FT_Y5)/12)+FT_AnnivDays+INT(MOD(BG154-FT_Y5,12)/FT_Int2)-IF(EDATE(AI154,FT_Y5)&lt;PolicyDate,FT_AnnivDays-1,0))),IF(AQ154="PT",IF(BG154&lt;PT_First,0,1+INT((BG154-PT_First)/PT_Int)),0))+IF(AND(AJ154&gt;=2,AL154&lt;=EOMONTH(AsOfDate,-1)),IF(AR154="FT",IF(BH154&lt;FT_First,0,IF(BH154&lt;FT_Y5,1+INT((BH154-FT_First)/FT_Int1),FT_PreY5+FT_PerYear*INT((BH154-FT_Y5)/12)+FT_AnnivDays+INT(MOD(BH154-FT_Y5,12)/FT_Int2)-IF(EDATE(AI154,FT_Y5)&lt;PolicyDate,FT_AnnivDays-1,0))),IF(AR154="PT",IF(BH154&lt;PT_First,0,1+INT((BH154-PT_First)/PT_Int)),0))-IF(AR154="FT",IF(BG154&lt;FT_First,0,IF(BG154&lt;FT_Y5,1+INT((BG154-FT_First)/FT_Int1),FT_PreY5+FT_PerYear*INT((BG154-FT_Y5)/12)+FT_AnnivDays+INT(MOD(BG154-FT_Y5,12)/FT_Int2)-IF(EDATE(AI154,FT_Y5)&lt;PolicyDate,FT_AnnivDays-1,0))),IF(AR154="PT",IF(BG154&lt;PT_First,0,1+INT((BG154-PT_First)/PT_Int)),0)),0)+IF(AND(AJ154&gt;=3,AM154&lt;=EOMONTH(AsOfDate,-1)),IF(AS154="FT",IF(BF154&lt;FT_First,0,IF(BF154&lt;FT_Y5,1+INT((BF154-FT_First)/FT_Int1),FT_PreY5+FT_PerYear*INT((BF154-FT_Y5)/12)+FT_AnnivDays+INT(MOD(BF154-FT_Y5,12)/FT_Int2)-IF(EDATE(AI154,FT_Y5)&lt;PolicyDate,FT_AnnivDays-1,0))),IF(AS154="PT",IF(BF154&lt;PT_First,0,1+INT((BF154-PT_First)/PT_Int)),0))-IF(AS154="FT",IF(BH154&lt;FT_First,0,IF(BH154&lt;FT_Y5,1+INT((BH154-FT_First)/FT_Int1),FT_PreY5+FT_PerYear*INT((BH154-FT_Y5)/12)+FT_AnnivDays+INT(MOD(BH154-FT_Y5,12)/FT_Int2)-IF(EDATE(AI154,FT_Y5)&lt;PolicyDate,FT_AnnivDays-1,0))),IF(AS154="PT",IF(BH154&lt;PT_First,0,1+INT((BH154-PT_First)/PT_Int)),0)),0))</f>
        <v/>
      </c>
      <c r="BJ154" s="16" t="str">
        <f aca="false">IF(AH154=0,"",IF(AT154="FT",IF(AU154&lt;FT_First,"",IF(AU154&lt;FT_Y5,FT_First+FT_Int1*INT((AU154-FT_First)/FT_Int1),FT_Y5+FT_Int2*INT((AU154-FT_Y5)/FT_Int2))),IF(AT154="PT",IF(AU154&lt;PT_First,"",PT_First+PT_Int*INT((AU154-PT_First)/PT_Int)),"")))</f>
        <v/>
      </c>
      <c r="BK154" s="16" t="str">
        <f aca="false">IF(AH154=0,"",IF((SchemeStart-1)&lt;AI154,-1,12*(YEAR((SchemeStart-1))-YEAR(AI154))+MONTH((SchemeStart-1))-MONTH(AI154)-IF(DAY((SchemeStart-1))&lt;MIN(DAY(AI154),DAY(EOMONTH((SchemeStart-1),0))),1,0)))</f>
        <v/>
      </c>
      <c r="BL154" s="16" t="str">
        <f aca="false">IF(AH154=0,"",IF(OR(AJ154&lt;2,AL154&gt;(SchemeStart-1)),BK154,IF((AL154-1)&lt;AI154,-1,12*(YEAR((AL154-1))-YEAR(AI154))+MONTH((AL154-1))-MONTH(AI154)-IF(DAY((AL154-1))&lt;MIN(DAY(AI154),DAY(EOMONTH((AL154-1),0))),1,0))))</f>
        <v/>
      </c>
      <c r="BM154" s="16" t="str">
        <f aca="false">IF(AH154=0,"",IF(OR(AJ154&lt;3,AM154&gt;(SchemeStart-1)),BK154,IF((AM154-1)&lt;AI154,-1,12*(YEAR((AM154-1))-YEAR(AI154))+MONTH((AM154-1))-MONTH(AI154)-IF(DAY((AM154-1))&lt;MIN(DAY(AI154),DAY(EOMONTH((AM154-1),0))),1,0))))</f>
        <v/>
      </c>
      <c r="BN154" s="16" t="str">
        <f aca="false">IF(AH154=0,"",IF(AQ154="FT",IF(BL154&lt;FT_First,0,IF(BL154&lt;FT_Y5,1+INT((BL154-FT_First)/FT_Int1),FT_PreY5+FT_PerYear*INT((BL154-FT_Y5)/12)+FT_AnnivDays+INT(MOD(BL154-FT_Y5,12)/FT_Int2)-IF(EDATE(AI154,FT_Y5)&lt;PolicyDate,FT_AnnivDays-1,0))),IF(AQ154="PT",IF(BL154&lt;PT_First,0,1+INT((BL154-PT_First)/PT_Int)),0))+IF(AND(AJ154&gt;=2,AL154&lt;=(SchemeStart-1)),IF(AR154="FT",IF(BM154&lt;FT_First,0,IF(BM154&lt;FT_Y5,1+INT((BM154-FT_First)/FT_Int1),FT_PreY5+FT_PerYear*INT((BM154-FT_Y5)/12)+FT_AnnivDays+INT(MOD(BM154-FT_Y5,12)/FT_Int2)-IF(EDATE(AI154,FT_Y5)&lt;PolicyDate,FT_AnnivDays-1,0))),IF(AR154="PT",IF(BM154&lt;PT_First,0,1+INT((BM154-PT_First)/PT_Int)),0))-IF(AR154="FT",IF(BL154&lt;FT_First,0,IF(BL154&lt;FT_Y5,1+INT((BL154-FT_First)/FT_Int1),FT_PreY5+FT_PerYear*INT((BL154-FT_Y5)/12)+FT_AnnivDays+INT(MOD(BL154-FT_Y5,12)/FT_Int2)-IF(EDATE(AI154,FT_Y5)&lt;PolicyDate,FT_AnnivDays-1,0))),IF(AR154="PT",IF(BL154&lt;PT_First,0,1+INT((BL154-PT_First)/PT_Int)),0)),0)+IF(AND(AJ154&gt;=3,AM154&lt;=(SchemeStart-1)),IF(AS154="FT",IF(BK154&lt;FT_First,0,IF(BK154&lt;FT_Y5,1+INT((BK154-FT_First)/FT_Int1),FT_PreY5+FT_PerYear*INT((BK154-FT_Y5)/12)+FT_AnnivDays+INT(MOD(BK154-FT_Y5,12)/FT_Int2)-IF(EDATE(AI154,FT_Y5)&lt;PolicyDate,FT_AnnivDays-1,0))),IF(AS154="PT",IF(BK154&lt;PT_First,0,1+INT((BK154-PT_First)/PT_Int)),0))-IF(AS154="FT",IF(BM154&lt;FT_First,0,IF(BM154&lt;FT_Y5,1+INT((BM154-FT_First)/FT_Int1),FT_PreY5+FT_PerYear*INT((BM154-FT_Y5)/12)+FT_AnnivDays+INT(MOD(BM154-FT_Y5,12)/FT_Int2)-IF(EDATE(AI154,FT_Y5)&lt;PolicyDate,FT_AnnivDays-1,0))),IF(AS154="PT",IF(BM154&lt;PT_First,0,1+INT((BM154-PT_First)/PT_Int)),0)),0))</f>
        <v/>
      </c>
      <c r="BO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97</v>
      </c>
      <c r="B1" s="5" t="s">
        <v>98</v>
      </c>
      <c r="C1" s="5" t="s">
        <v>99</v>
      </c>
      <c r="D1" s="5" t="s">
        <v>31</v>
      </c>
      <c r="E1" s="5" t="s">
        <v>100</v>
      </c>
      <c r="F1" s="5" t="s">
        <v>101</v>
      </c>
      <c r="G1" s="5" t="s">
        <v>102</v>
      </c>
      <c r="H1" s="5" t="s">
        <v>103</v>
      </c>
      <c r="I1" s="5" t="s">
        <v>62</v>
      </c>
      <c r="J1" s="5" t="s">
        <v>104</v>
      </c>
      <c r="K1" s="5" t="s">
        <v>105</v>
      </c>
      <c r="L1" s="5" t="s">
        <v>106</v>
      </c>
      <c r="N1" s="19" t="s">
        <v>107</v>
      </c>
      <c r="O1" s="19" t="s">
        <v>108</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109</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1" t="s">
        <v>110</v>
      </c>
    </row>
    <row r="3" customFormat="false" ht="15" hidden="false" customHeight="false" outlineLevel="0" collapsed="false">
      <c r="B3" s="4" t="s">
        <v>111</v>
      </c>
    </row>
    <row r="5" customFormat="false" ht="15" hidden="false" customHeight="false" outlineLevel="0" collapsed="false">
      <c r="B5" s="5" t="s">
        <v>112</v>
      </c>
      <c r="C5" s="21" t="str">
        <f aca="false">Staff!BO5</f>
        <v/>
      </c>
    </row>
    <row r="6" customFormat="false" ht="15" hidden="false" customHeight="false" outlineLevel="0" collapsed="false">
      <c r="B6" s="22" t="s">
        <v>113</v>
      </c>
      <c r="C6" s="23" t="str">
        <f aca="false">IF(ISNUMBER(MATCH($C$5,Staff!$BO$5:$BO$154,0)),"Yes","NO - pick from the list")</f>
        <v>Yes</v>
      </c>
    </row>
    <row r="8" customFormat="false" ht="15" hidden="false" customHeight="false" outlineLevel="0" collapsed="false">
      <c r="B8" s="24" t="s">
        <v>114</v>
      </c>
      <c r="C8" s="14" t="str">
        <f aca="false">IF($C$6&lt;&gt;"Yes","",INDEX(Staff!$AI$5:$AI$154,MATCH($C$5,Staff!$BO$5:$BO$154,0)))</f>
        <v/>
      </c>
      <c r="E8" s="24" t="s">
        <v>115</v>
      </c>
      <c r="F8" s="14" t="n">
        <f aca="false">AsOfDate</f>
        <v>46295</v>
      </c>
    </row>
    <row r="9" customFormat="false" ht="15" hidden="false" customHeight="false" outlineLevel="0" collapsed="false">
      <c r="B9" s="24" t="s">
        <v>116</v>
      </c>
      <c r="C9" s="16" t="n">
        <f aca="false">IF($C$6&lt;&gt;"Yes","",INDEX(Staff!$C$5:$C$154,MATCH($C$5,Staff!$BO$5:$BO$154,0)))</f>
        <v>0</v>
      </c>
      <c r="E9" s="24" t="s">
        <v>117</v>
      </c>
      <c r="F9" s="25" t="str">
        <f aca="false">IF($C$6&lt;&gt;"Yes","",INDEX(Staff!$O$5:$O$154,MATCH($C$5,Staff!$BO$5:$BO$154,0)))</f>
        <v/>
      </c>
    </row>
    <row r="10" customFormat="false" ht="15" hidden="false" customHeight="false" outlineLevel="0" collapsed="false">
      <c r="B10" s="24" t="s">
        <v>118</v>
      </c>
      <c r="C10" s="17" t="n">
        <f aca="false">IF($C$6&lt;&gt;"Yes","",INDEX(Staff!$P$5:$P$154,MATCH($C$5,Staff!$BO$5:$BO$154,0)))</f>
        <v>0</v>
      </c>
      <c r="E10" s="24" t="s">
        <v>119</v>
      </c>
      <c r="F10" s="25" t="n">
        <f aca="false">IF($C$6&lt;&gt;"Yes","",SUM($O$20:$O$109)+SUM($X$20:$X$109))</f>
        <v>0</v>
      </c>
    </row>
    <row r="11" customFormat="false" ht="15" hidden="false" customHeight="false" outlineLevel="0" collapsed="false">
      <c r="B11" s="24" t="s">
        <v>120</v>
      </c>
      <c r="C11" s="16" t="str">
        <f aca="false">IF($C$6&lt;&gt;"Yes","",INDEX(Staff!$AN$5:$AN$154,MATCH($C$5,Staff!$BO$5:$BO$154,0)))</f>
        <v/>
      </c>
      <c r="E11" s="24" t="s">
        <v>121</v>
      </c>
      <c r="F11" s="25" t="str">
        <f aca="false">IF($C$6&lt;&gt;"Yes","",IF(ABS(N(F9)-N(F10))&lt;0.001,"Yes","NO - check inputs"))</f>
        <v>Yes</v>
      </c>
    </row>
    <row r="12" customFormat="false" ht="15" hidden="false" customHeight="false" outlineLevel="0" collapsed="false">
      <c r="B12" s="24" t="s">
        <v>122</v>
      </c>
      <c r="C12" s="14" t="str">
        <f aca="false">IF($C$6&lt;&gt;"Yes","",INDEX(Staff!$AL$5:$AL$154,MATCH($C$5,Staff!$BO$5:$BO$154,0)))</f>
        <v/>
      </c>
      <c r="E12" s="24" t="s">
        <v>123</v>
      </c>
      <c r="F12" s="16" t="n">
        <f aca="false">HoursPerDay</f>
        <v>8</v>
      </c>
    </row>
    <row r="13" customFormat="false" ht="15" hidden="false" customHeight="false" outlineLevel="0" collapsed="false">
      <c r="B13" s="24" t="s">
        <v>124</v>
      </c>
      <c r="C13" s="16" t="str">
        <f aca="false">IF($C$6&lt;&gt;"Yes","",INDEX(Staff!$AO$5:$AO$154,MATCH($C$5,Staff!$BO$5:$BO$154,0)))</f>
        <v/>
      </c>
      <c r="E13" s="24" t="s">
        <v>125</v>
      </c>
      <c r="F13" s="25" t="n">
        <f aca="false">IF($C$6&lt;&gt;"Yes","",F10*HoursPerDay)</f>
        <v>0</v>
      </c>
    </row>
    <row r="14" customFormat="false" ht="15" hidden="false" customHeight="false" outlineLevel="0" collapsed="false">
      <c r="B14" s="24" t="s">
        <v>126</v>
      </c>
      <c r="C14" s="14" t="str">
        <f aca="false">IF($C$6&lt;&gt;"Yes","",INDEX(Staff!$AM$5:$AM$154,MATCH($C$5,Staff!$BO$5:$BO$154,0)))</f>
        <v/>
      </c>
    </row>
    <row r="15" customFormat="false" ht="15" hidden="false" customHeight="false" outlineLevel="0" collapsed="false">
      <c r="B15" s="24" t="s">
        <v>127</v>
      </c>
      <c r="C15" s="16" t="str">
        <f aca="false">IF($C$6&lt;&gt;"Yes","",INDEX(Staff!$AP$5:$AP$154,MATCH($C$5,Staff!$BO$5:$BO$154,0)))</f>
        <v/>
      </c>
    </row>
    <row r="16" customFormat="false" ht="15" hidden="false" customHeight="false" outlineLevel="0" collapsed="false">
      <c r="B16" s="24" t="s">
        <v>128</v>
      </c>
      <c r="C16" s="16" t="str">
        <f aca="false">IF($C$6&lt;&gt;"Yes","",INDEX(Staff!$AJ$5:$AJ$154,MATCH($C$5,Staff!$BO$5:$BO$154,0)))</f>
        <v/>
      </c>
    </row>
    <row r="18" customFormat="false" ht="15" hidden="false" customHeight="true" outlineLevel="0" collapsed="false">
      <c r="H18" s="26" t="s">
        <v>129</v>
      </c>
      <c r="I18" s="26"/>
      <c r="J18" s="26"/>
      <c r="K18" s="26"/>
      <c r="L18" s="26"/>
      <c r="M18" s="26"/>
      <c r="N18" s="26"/>
      <c r="O18" s="26"/>
      <c r="Q18" s="26" t="s">
        <v>130</v>
      </c>
      <c r="R18" s="26"/>
      <c r="S18" s="26"/>
      <c r="T18" s="26"/>
      <c r="U18" s="26"/>
      <c r="V18" s="26"/>
      <c r="W18" s="26"/>
      <c r="X18" s="26"/>
      <c r="Z18" s="4" t="s">
        <v>131</v>
      </c>
    </row>
    <row r="19" customFormat="false" ht="39.75" hidden="false" customHeight="true" outlineLevel="0" collapsed="false">
      <c r="H19" s="8" t="s">
        <v>132</v>
      </c>
      <c r="I19" s="8" t="s">
        <v>133</v>
      </c>
      <c r="J19" s="8" t="s">
        <v>134</v>
      </c>
      <c r="K19" s="8" t="s">
        <v>135</v>
      </c>
      <c r="L19" s="8" t="s">
        <v>136</v>
      </c>
      <c r="M19" s="8" t="s">
        <v>137</v>
      </c>
      <c r="N19" s="8" t="s">
        <v>138</v>
      </c>
      <c r="O19" s="8" t="s">
        <v>139</v>
      </c>
      <c r="Q19" s="8" t="s">
        <v>132</v>
      </c>
      <c r="R19" s="8" t="s">
        <v>133</v>
      </c>
      <c r="S19" s="8" t="s">
        <v>134</v>
      </c>
      <c r="T19" s="8" t="s">
        <v>135</v>
      </c>
      <c r="U19" s="8" t="s">
        <v>136</v>
      </c>
      <c r="V19" s="8" t="s">
        <v>137</v>
      </c>
      <c r="W19" s="8" t="s">
        <v>138</v>
      </c>
      <c r="X19" s="8" t="s">
        <v>139</v>
      </c>
      <c r="Z19" s="27" t="s">
        <v>140</v>
      </c>
      <c r="AA19" s="27" t="s">
        <v>141</v>
      </c>
      <c r="AB19" s="27" t="s">
        <v>137</v>
      </c>
      <c r="AC19" s="27" t="s">
        <v>44</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IF(K20="","",IF(OR(ISNUMBER(SEARCH("full",L20)),UPPER(TRIM(L20))="FT",UPPER(TRIM(L20))="FTE"),"FT",IF(AND(OR(ISNUMBER(SEARCH("part",L20)),UPPER(TRIM(L20))="PT",UPPER(TRIM(L20))="PTE"),OR($C$10="",N($C$10)&gt;=PT_MinHours)),"PT","None")))</f>
        <v/>
      </c>
      <c r="N20" s="16" t="n">
        <f aca="false">IF(I20&lt;FT_Y5,1,IF(MOD(I20-FT_Y5,12)=0,FT_AnnivDays,1))</f>
        <v>1</v>
      </c>
      <c r="O20" s="16" t="str">
        <f aca="false">IF(K20="","",IF(AND(M20="FT",K20&lt;=AsOfDate,K20&gt;=SchemeStart),IF(AND("FT"="FT",I20=FT_Y5,K20&lt;PolicyDate),1,N20),0))</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IF(T20="","",IF(OR(ISNUMBER(SEARCH("full",U20)),UPPER(TRIM(U20))="FT",UPPER(TRIM(U20))="FTE"),"FT",IF(AND(OR(ISNUMBER(SEARCH("part",U20)),UPPER(TRIM(U20))="PT",UPPER(TRIM(U20))="PTE"),OR($C$10="",N($C$10)&gt;=PT_MinHours)),"PT","None")))</f>
        <v/>
      </c>
      <c r="W20" s="16" t="n">
        <v>1</v>
      </c>
      <c r="X20" s="16" t="str">
        <f aca="false">IF(T20="","",IF(AND(V20="PT",T20&lt;=AsOfDate,T20&gt;=SchemeStart),IF(AND("PT"="FT",R20=FT_Y5,T20&lt;PolicyDate),1,W20),0))</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IF(K21="","",IF(OR(ISNUMBER(SEARCH("full",L21)),UPPER(TRIM(L21))="FT",UPPER(TRIM(L21))="FTE"),"FT",IF(AND(OR(ISNUMBER(SEARCH("part",L21)),UPPER(TRIM(L21))="PT",UPPER(TRIM(L21))="PTE"),OR($C$10="",N($C$10)&gt;=PT_MinHours)),"PT","None")))</f>
        <v/>
      </c>
      <c r="N21" s="16" t="n">
        <f aca="false">IF(I21&lt;FT_Y5,1,IF(MOD(I21-FT_Y5,12)=0,FT_AnnivDays,1))</f>
        <v>1</v>
      </c>
      <c r="O21" s="16" t="str">
        <f aca="false">IF(K21="","",IF(AND(M21="FT",K21&lt;=AsOfDate,K21&gt;=SchemeStart),IF(AND("FT"="FT",I21=FT_Y5,K21&lt;PolicyDate),1,N21),0))</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IF(T21="","",IF(OR(ISNUMBER(SEARCH("full",U21)),UPPER(TRIM(U21))="FT",UPPER(TRIM(U21))="FTE"),"FT",IF(AND(OR(ISNUMBER(SEARCH("part",U21)),UPPER(TRIM(U21))="PT",UPPER(TRIM(U21))="PTE"),OR($C$10="",N($C$10)&gt;=PT_MinHours)),"PT","None")))</f>
        <v/>
      </c>
      <c r="W21" s="16" t="n">
        <v>1</v>
      </c>
      <c r="X21" s="16" t="str">
        <f aca="false">IF(T21="","",IF(AND(V21="PT",T21&lt;=AsOfDate,T21&gt;=SchemeStart),IF(AND("PT"="FT",R21=FT_Y5,T21&lt;PolicyDate),1,W21),0))</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IF(K22="","",IF(OR(ISNUMBER(SEARCH("full",L22)),UPPER(TRIM(L22))="FT",UPPER(TRIM(L22))="FTE"),"FT",IF(AND(OR(ISNUMBER(SEARCH("part",L22)),UPPER(TRIM(L22))="PT",UPPER(TRIM(L22))="PTE"),OR($C$10="",N($C$10)&gt;=PT_MinHours)),"PT","None")))</f>
        <v/>
      </c>
      <c r="N22" s="16" t="n">
        <f aca="false">IF(I22&lt;FT_Y5,1,IF(MOD(I22-FT_Y5,12)=0,FT_AnnivDays,1))</f>
        <v>1</v>
      </c>
      <c r="O22" s="16" t="str">
        <f aca="false">IF(K22="","",IF(AND(M22="FT",K22&lt;=AsOfDate,K22&gt;=SchemeStart),IF(AND("FT"="FT",I22=FT_Y5,K22&lt;PolicyDate),1,N22),0))</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IF(T22="","",IF(OR(ISNUMBER(SEARCH("full",U22)),UPPER(TRIM(U22))="FT",UPPER(TRIM(U22))="FTE"),"FT",IF(AND(OR(ISNUMBER(SEARCH("part",U22)),UPPER(TRIM(U22))="PT",UPPER(TRIM(U22))="PTE"),OR($C$10="",N($C$10)&gt;=PT_MinHours)),"PT","None")))</f>
        <v/>
      </c>
      <c r="W22" s="16" t="n">
        <v>1</v>
      </c>
      <c r="X22" s="16" t="str">
        <f aca="false">IF(T22="","",IF(AND(V22="PT",T22&lt;=AsOfDate,T22&gt;=SchemeStart),IF(AND("PT"="FT",R22=FT_Y5,T22&lt;PolicyDate),1,W22),0))</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IF(K23="","",IF(OR(ISNUMBER(SEARCH("full",L23)),UPPER(TRIM(L23))="FT",UPPER(TRIM(L23))="FTE"),"FT",IF(AND(OR(ISNUMBER(SEARCH("part",L23)),UPPER(TRIM(L23))="PT",UPPER(TRIM(L23))="PTE"),OR($C$10="",N($C$10)&gt;=PT_MinHours)),"PT","None")))</f>
        <v/>
      </c>
      <c r="N23" s="16" t="n">
        <f aca="false">IF(I23&lt;FT_Y5,1,IF(MOD(I23-FT_Y5,12)=0,FT_AnnivDays,1))</f>
        <v>1</v>
      </c>
      <c r="O23" s="16" t="str">
        <f aca="false">IF(K23="","",IF(AND(M23="FT",K23&lt;=AsOfDate,K23&gt;=SchemeStart),IF(AND("FT"="FT",I23=FT_Y5,K23&lt;PolicyDate),1,N23),0))</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IF(T23="","",IF(OR(ISNUMBER(SEARCH("full",U23)),UPPER(TRIM(U23))="FT",UPPER(TRIM(U23))="FTE"),"FT",IF(AND(OR(ISNUMBER(SEARCH("part",U23)),UPPER(TRIM(U23))="PT",UPPER(TRIM(U23))="PTE"),OR($C$10="",N($C$10)&gt;=PT_MinHours)),"PT","None")))</f>
        <v/>
      </c>
      <c r="W23" s="16" t="n">
        <v>1</v>
      </c>
      <c r="X23" s="16" t="str">
        <f aca="false">IF(T23="","",IF(AND(V23="PT",T23&lt;=AsOfDate,T23&gt;=SchemeStart),IF(AND("PT"="FT",R23=FT_Y5,T23&lt;PolicyDate),1,W23),0))</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IF(K24="","",IF(OR(ISNUMBER(SEARCH("full",L24)),UPPER(TRIM(L24))="FT",UPPER(TRIM(L24))="FTE"),"FT",IF(AND(OR(ISNUMBER(SEARCH("part",L24)),UPPER(TRIM(L24))="PT",UPPER(TRIM(L24))="PTE"),OR($C$10="",N($C$10)&gt;=PT_MinHours)),"PT","None")))</f>
        <v/>
      </c>
      <c r="N24" s="16" t="n">
        <f aca="false">IF(I24&lt;FT_Y5,1,IF(MOD(I24-FT_Y5,12)=0,FT_AnnivDays,1))</f>
        <v>1</v>
      </c>
      <c r="O24" s="16" t="str">
        <f aca="false">IF(K24="","",IF(AND(M24="FT",K24&lt;=AsOfDate,K24&gt;=SchemeStart),IF(AND("FT"="FT",I24=FT_Y5,K24&lt;PolicyDate),1,N24),0))</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IF(T24="","",IF(OR(ISNUMBER(SEARCH("full",U24)),UPPER(TRIM(U24))="FT",UPPER(TRIM(U24))="FTE"),"FT",IF(AND(OR(ISNUMBER(SEARCH("part",U24)),UPPER(TRIM(U24))="PT",UPPER(TRIM(U24))="PTE"),OR($C$10="",N($C$10)&gt;=PT_MinHours)),"PT","None")))</f>
        <v/>
      </c>
      <c r="W24" s="16" t="n">
        <v>1</v>
      </c>
      <c r="X24" s="16" t="str">
        <f aca="false">IF(T24="","",IF(AND(V24="PT",T24&lt;=AsOfDate,T24&gt;=SchemeStart),IF(AND("PT"="FT",R24=FT_Y5,T24&lt;PolicyDate),1,W24),0))</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IF(K25="","",IF(OR(ISNUMBER(SEARCH("full",L25)),UPPER(TRIM(L25))="FT",UPPER(TRIM(L25))="FTE"),"FT",IF(AND(OR(ISNUMBER(SEARCH("part",L25)),UPPER(TRIM(L25))="PT",UPPER(TRIM(L25))="PTE"),OR($C$10="",N($C$10)&gt;=PT_MinHours)),"PT","None")))</f>
        <v/>
      </c>
      <c r="N25" s="16" t="n">
        <f aca="false">IF(I25&lt;FT_Y5,1,IF(MOD(I25-FT_Y5,12)=0,FT_AnnivDays,1))</f>
        <v>1</v>
      </c>
      <c r="O25" s="16" t="str">
        <f aca="false">IF(K25="","",IF(AND(M25="FT",K25&lt;=AsOfDate,K25&gt;=SchemeStart),IF(AND("FT"="FT",I25=FT_Y5,K25&lt;PolicyDate),1,N25),0))</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IF(T25="","",IF(OR(ISNUMBER(SEARCH("full",U25)),UPPER(TRIM(U25))="FT",UPPER(TRIM(U25))="FTE"),"FT",IF(AND(OR(ISNUMBER(SEARCH("part",U25)),UPPER(TRIM(U25))="PT",UPPER(TRIM(U25))="PTE"),OR($C$10="",N($C$10)&gt;=PT_MinHours)),"PT","None")))</f>
        <v/>
      </c>
      <c r="W25" s="16" t="n">
        <v>1</v>
      </c>
      <c r="X25" s="16" t="str">
        <f aca="false">IF(T25="","",IF(AND(V25="PT",T25&lt;=AsOfDate,T25&gt;=SchemeStart),IF(AND("PT"="FT",R25=FT_Y5,T25&lt;PolicyDate),1,W25),0))</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IF(K26="","",IF(OR(ISNUMBER(SEARCH("full",L26)),UPPER(TRIM(L26))="FT",UPPER(TRIM(L26))="FTE"),"FT",IF(AND(OR(ISNUMBER(SEARCH("part",L26)),UPPER(TRIM(L26))="PT",UPPER(TRIM(L26))="PTE"),OR($C$10="",N($C$10)&gt;=PT_MinHours)),"PT","None")))</f>
        <v/>
      </c>
      <c r="N26" s="16" t="n">
        <f aca="false">IF(I26&lt;FT_Y5,1,IF(MOD(I26-FT_Y5,12)=0,FT_AnnivDays,1))</f>
        <v>2</v>
      </c>
      <c r="O26" s="16" t="str">
        <f aca="false">IF(K26="","",IF(AND(M26="FT",K26&lt;=AsOfDate,K26&gt;=SchemeStart),IF(AND("FT"="FT",I26=FT_Y5,K26&lt;PolicyDate),1,N26),0))</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IF(T26="","",IF(OR(ISNUMBER(SEARCH("full",U26)),UPPER(TRIM(U26))="FT",UPPER(TRIM(U26))="FTE"),"FT",IF(AND(OR(ISNUMBER(SEARCH("part",U26)),UPPER(TRIM(U26))="PT",UPPER(TRIM(U26))="PTE"),OR($C$10="",N($C$10)&gt;=PT_MinHours)),"PT","None")))</f>
        <v/>
      </c>
      <c r="W26" s="16" t="n">
        <v>1</v>
      </c>
      <c r="X26" s="16" t="str">
        <f aca="false">IF(T26="","",IF(AND(V26="PT",T26&lt;=AsOfDate,T26&gt;=SchemeStart),IF(AND("PT"="FT",R26=FT_Y5,T26&lt;PolicyDate),1,W26),0))</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IF(K27="","",IF(OR(ISNUMBER(SEARCH("full",L27)),UPPER(TRIM(L27))="FT",UPPER(TRIM(L27))="FTE"),"FT",IF(AND(OR(ISNUMBER(SEARCH("part",L27)),UPPER(TRIM(L27))="PT",UPPER(TRIM(L27))="PTE"),OR($C$10="",N($C$10)&gt;=PT_MinHours)),"PT","None")))</f>
        <v/>
      </c>
      <c r="N27" s="16" t="n">
        <f aca="false">IF(I27&lt;FT_Y5,1,IF(MOD(I27-FT_Y5,12)=0,FT_AnnivDays,1))</f>
        <v>1</v>
      </c>
      <c r="O27" s="16" t="str">
        <f aca="false">IF(K27="","",IF(AND(M27="FT",K27&lt;=AsOfDate,K27&gt;=SchemeStart),IF(AND("FT"="FT",I27=FT_Y5,K27&lt;PolicyDate),1,N27),0))</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IF(T27="","",IF(OR(ISNUMBER(SEARCH("full",U27)),UPPER(TRIM(U27))="FT",UPPER(TRIM(U27))="FTE"),"FT",IF(AND(OR(ISNUMBER(SEARCH("part",U27)),UPPER(TRIM(U27))="PT",UPPER(TRIM(U27))="PTE"),OR($C$10="",N($C$10)&gt;=PT_MinHours)),"PT","None")))</f>
        <v/>
      </c>
      <c r="W27" s="16" t="n">
        <v>1</v>
      </c>
      <c r="X27" s="16" t="str">
        <f aca="false">IF(T27="","",IF(AND(V27="PT",T27&lt;=AsOfDate,T27&gt;=SchemeStart),IF(AND("PT"="FT",R27=FT_Y5,T27&lt;PolicyDate),1,W27),0))</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IF(K28="","",IF(OR(ISNUMBER(SEARCH("full",L28)),UPPER(TRIM(L28))="FT",UPPER(TRIM(L28))="FTE"),"FT",IF(AND(OR(ISNUMBER(SEARCH("part",L28)),UPPER(TRIM(L28))="PT",UPPER(TRIM(L28))="PTE"),OR($C$10="",N($C$10)&gt;=PT_MinHours)),"PT","None")))</f>
        <v/>
      </c>
      <c r="N28" s="16" t="n">
        <f aca="false">IF(I28&lt;FT_Y5,1,IF(MOD(I28-FT_Y5,12)=0,FT_AnnivDays,1))</f>
        <v>1</v>
      </c>
      <c r="O28" s="16" t="str">
        <f aca="false">IF(K28="","",IF(AND(M28="FT",K28&lt;=AsOfDate,K28&gt;=SchemeStart),IF(AND("FT"="FT",I28=FT_Y5,K28&lt;PolicyDate),1,N28),0))</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IF(T28="","",IF(OR(ISNUMBER(SEARCH("full",U28)),UPPER(TRIM(U28))="FT",UPPER(TRIM(U28))="FTE"),"FT",IF(AND(OR(ISNUMBER(SEARCH("part",U28)),UPPER(TRIM(U28))="PT",UPPER(TRIM(U28))="PTE"),OR($C$10="",N($C$10)&gt;=PT_MinHours)),"PT","None")))</f>
        <v/>
      </c>
      <c r="W28" s="16" t="n">
        <v>1</v>
      </c>
      <c r="X28" s="16" t="str">
        <f aca="false">IF(T28="","",IF(AND(V28="PT",T28&lt;=AsOfDate,T28&gt;=SchemeStart),IF(AND("PT"="FT",R28=FT_Y5,T28&lt;PolicyDate),1,W28),0))</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IF(K29="","",IF(OR(ISNUMBER(SEARCH("full",L29)),UPPER(TRIM(L29))="FT",UPPER(TRIM(L29))="FTE"),"FT",IF(AND(OR(ISNUMBER(SEARCH("part",L29)),UPPER(TRIM(L29))="PT",UPPER(TRIM(L29))="PTE"),OR($C$10="",N($C$10)&gt;=PT_MinHours)),"PT","None")))</f>
        <v/>
      </c>
      <c r="N29" s="16" t="n">
        <f aca="false">IF(I29&lt;FT_Y5,1,IF(MOD(I29-FT_Y5,12)=0,FT_AnnivDays,1))</f>
        <v>1</v>
      </c>
      <c r="O29" s="16" t="str">
        <f aca="false">IF(K29="","",IF(AND(M29="FT",K29&lt;=AsOfDate,K29&gt;=SchemeStart),IF(AND("FT"="FT",I29=FT_Y5,K29&lt;PolicyDate),1,N29),0))</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IF(T29="","",IF(OR(ISNUMBER(SEARCH("full",U29)),UPPER(TRIM(U29))="FT",UPPER(TRIM(U29))="FTE"),"FT",IF(AND(OR(ISNUMBER(SEARCH("part",U29)),UPPER(TRIM(U29))="PT",UPPER(TRIM(U29))="PTE"),OR($C$10="",N($C$10)&gt;=PT_MinHours)),"PT","None")))</f>
        <v/>
      </c>
      <c r="W29" s="16" t="n">
        <v>1</v>
      </c>
      <c r="X29" s="16" t="str">
        <f aca="false">IF(T29="","",IF(AND(V29="PT",T29&lt;=AsOfDate,T29&gt;=SchemeStart),IF(AND("PT"="FT",R29=FT_Y5,T29&lt;PolicyDate),1,W29),0))</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IF(K30="","",IF(OR(ISNUMBER(SEARCH("full",L30)),UPPER(TRIM(L30))="FT",UPPER(TRIM(L30))="FTE"),"FT",IF(AND(OR(ISNUMBER(SEARCH("part",L30)),UPPER(TRIM(L30))="PT",UPPER(TRIM(L30))="PTE"),OR($C$10="",N($C$10)&gt;=PT_MinHours)),"PT","None")))</f>
        <v/>
      </c>
      <c r="N30" s="16" t="n">
        <f aca="false">IF(I30&lt;FT_Y5,1,IF(MOD(I30-FT_Y5,12)=0,FT_AnnivDays,1))</f>
        <v>2</v>
      </c>
      <c r="O30" s="16" t="str">
        <f aca="false">IF(K30="","",IF(AND(M30="FT",K30&lt;=AsOfDate,K30&gt;=SchemeStart),IF(AND("FT"="FT",I30=FT_Y5,K30&lt;PolicyDate),1,N30),0))</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IF(T30="","",IF(OR(ISNUMBER(SEARCH("full",U30)),UPPER(TRIM(U30))="FT",UPPER(TRIM(U30))="FTE"),"FT",IF(AND(OR(ISNUMBER(SEARCH("part",U30)),UPPER(TRIM(U30))="PT",UPPER(TRIM(U30))="PTE"),OR($C$10="",N($C$10)&gt;=PT_MinHours)),"PT","None")))</f>
        <v/>
      </c>
      <c r="W30" s="16" t="n">
        <v>1</v>
      </c>
      <c r="X30" s="16" t="str">
        <f aca="false">IF(T30="","",IF(AND(V30="PT",T30&lt;=AsOfDate,T30&gt;=SchemeStart),IF(AND("PT"="FT",R30=FT_Y5,T30&lt;PolicyDate),1,W30),0))</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IF(K31="","",IF(OR(ISNUMBER(SEARCH("full",L31)),UPPER(TRIM(L31))="FT",UPPER(TRIM(L31))="FTE"),"FT",IF(AND(OR(ISNUMBER(SEARCH("part",L31)),UPPER(TRIM(L31))="PT",UPPER(TRIM(L31))="PTE"),OR($C$10="",N($C$10)&gt;=PT_MinHours)),"PT","None")))</f>
        <v/>
      </c>
      <c r="N31" s="16" t="n">
        <f aca="false">IF(I31&lt;FT_Y5,1,IF(MOD(I31-FT_Y5,12)=0,FT_AnnivDays,1))</f>
        <v>1</v>
      </c>
      <c r="O31" s="16" t="str">
        <f aca="false">IF(K31="","",IF(AND(M31="FT",K31&lt;=AsOfDate,K31&gt;=SchemeStart),IF(AND("FT"="FT",I31=FT_Y5,K31&lt;PolicyDate),1,N31),0))</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IF(T31="","",IF(OR(ISNUMBER(SEARCH("full",U31)),UPPER(TRIM(U31))="FT",UPPER(TRIM(U31))="FTE"),"FT",IF(AND(OR(ISNUMBER(SEARCH("part",U31)),UPPER(TRIM(U31))="PT",UPPER(TRIM(U31))="PTE"),OR($C$10="",N($C$10)&gt;=PT_MinHours)),"PT","None")))</f>
        <v/>
      </c>
      <c r="W31" s="16" t="n">
        <v>1</v>
      </c>
      <c r="X31" s="16" t="str">
        <f aca="false">IF(T31="","",IF(AND(V31="PT",T31&lt;=AsOfDate,T31&gt;=SchemeStart),IF(AND("PT"="FT",R31=FT_Y5,T31&lt;PolicyDate),1,W31),0))</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IF(K32="","",IF(OR(ISNUMBER(SEARCH("full",L32)),UPPER(TRIM(L32))="FT",UPPER(TRIM(L32))="FTE"),"FT",IF(AND(OR(ISNUMBER(SEARCH("part",L32)),UPPER(TRIM(L32))="PT",UPPER(TRIM(L32))="PTE"),OR($C$10="",N($C$10)&gt;=PT_MinHours)),"PT","None")))</f>
        <v/>
      </c>
      <c r="N32" s="16" t="n">
        <f aca="false">IF(I32&lt;FT_Y5,1,IF(MOD(I32-FT_Y5,12)=0,FT_AnnivDays,1))</f>
        <v>1</v>
      </c>
      <c r="O32" s="16" t="str">
        <f aca="false">IF(K32="","",IF(AND(M32="FT",K32&lt;=AsOfDate,K32&gt;=SchemeStart),IF(AND("FT"="FT",I32=FT_Y5,K32&lt;PolicyDate),1,N32),0))</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IF(T32="","",IF(OR(ISNUMBER(SEARCH("full",U32)),UPPER(TRIM(U32))="FT",UPPER(TRIM(U32))="FTE"),"FT",IF(AND(OR(ISNUMBER(SEARCH("part",U32)),UPPER(TRIM(U32))="PT",UPPER(TRIM(U32))="PTE"),OR($C$10="",N($C$10)&gt;=PT_MinHours)),"PT","None")))</f>
        <v/>
      </c>
      <c r="W32" s="16" t="n">
        <v>1</v>
      </c>
      <c r="X32" s="16" t="str">
        <f aca="false">IF(T32="","",IF(AND(V32="PT",T32&lt;=AsOfDate,T32&gt;=SchemeStart),IF(AND("PT"="FT",R32=FT_Y5,T32&lt;PolicyDate),1,W32),0))</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IF(K33="","",IF(OR(ISNUMBER(SEARCH("full",L33)),UPPER(TRIM(L33))="FT",UPPER(TRIM(L33))="FTE"),"FT",IF(AND(OR(ISNUMBER(SEARCH("part",L33)),UPPER(TRIM(L33))="PT",UPPER(TRIM(L33))="PTE"),OR($C$10="",N($C$10)&gt;=PT_MinHours)),"PT","None")))</f>
        <v/>
      </c>
      <c r="N33" s="16" t="n">
        <f aca="false">IF(I33&lt;FT_Y5,1,IF(MOD(I33-FT_Y5,12)=0,FT_AnnivDays,1))</f>
        <v>1</v>
      </c>
      <c r="O33" s="16" t="str">
        <f aca="false">IF(K33="","",IF(AND(M33="FT",K33&lt;=AsOfDate,K33&gt;=SchemeStart),IF(AND("FT"="FT",I33=FT_Y5,K33&lt;PolicyDate),1,N33),0))</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IF(T33="","",IF(OR(ISNUMBER(SEARCH("full",U33)),UPPER(TRIM(U33))="FT",UPPER(TRIM(U33))="FTE"),"FT",IF(AND(OR(ISNUMBER(SEARCH("part",U33)),UPPER(TRIM(U33))="PT",UPPER(TRIM(U33))="PTE"),OR($C$10="",N($C$10)&gt;=PT_MinHours)),"PT","None")))</f>
        <v/>
      </c>
      <c r="W33" s="16" t="n">
        <v>1</v>
      </c>
      <c r="X33" s="16" t="str">
        <f aca="false">IF(T33="","",IF(AND(V33="PT",T33&lt;=AsOfDate,T33&gt;=SchemeStart),IF(AND("PT"="FT",R33=FT_Y5,T33&lt;PolicyDate),1,W33),0))</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IF(K34="","",IF(OR(ISNUMBER(SEARCH("full",L34)),UPPER(TRIM(L34))="FT",UPPER(TRIM(L34))="FTE"),"FT",IF(AND(OR(ISNUMBER(SEARCH("part",L34)),UPPER(TRIM(L34))="PT",UPPER(TRIM(L34))="PTE"),OR($C$10="",N($C$10)&gt;=PT_MinHours)),"PT","None")))</f>
        <v/>
      </c>
      <c r="N34" s="16" t="n">
        <f aca="false">IF(I34&lt;FT_Y5,1,IF(MOD(I34-FT_Y5,12)=0,FT_AnnivDays,1))</f>
        <v>2</v>
      </c>
      <c r="O34" s="16" t="str">
        <f aca="false">IF(K34="","",IF(AND(M34="FT",K34&lt;=AsOfDate,K34&gt;=SchemeStart),IF(AND("FT"="FT",I34=FT_Y5,K34&lt;PolicyDate),1,N34),0))</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IF(T34="","",IF(OR(ISNUMBER(SEARCH("full",U34)),UPPER(TRIM(U34))="FT",UPPER(TRIM(U34))="FTE"),"FT",IF(AND(OR(ISNUMBER(SEARCH("part",U34)),UPPER(TRIM(U34))="PT",UPPER(TRIM(U34))="PTE"),OR($C$10="",N($C$10)&gt;=PT_MinHours)),"PT","None")))</f>
        <v/>
      </c>
      <c r="W34" s="16" t="n">
        <v>1</v>
      </c>
      <c r="X34" s="16" t="str">
        <f aca="false">IF(T34="","",IF(AND(V34="PT",T34&lt;=AsOfDate,T34&gt;=SchemeStart),IF(AND("PT"="FT",R34=FT_Y5,T34&lt;PolicyDate),1,W34),0))</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IF(K35="","",IF(OR(ISNUMBER(SEARCH("full",L35)),UPPER(TRIM(L35))="FT",UPPER(TRIM(L35))="FTE"),"FT",IF(AND(OR(ISNUMBER(SEARCH("part",L35)),UPPER(TRIM(L35))="PT",UPPER(TRIM(L35))="PTE"),OR($C$10="",N($C$10)&gt;=PT_MinHours)),"PT","None")))</f>
        <v/>
      </c>
      <c r="N35" s="16" t="n">
        <f aca="false">IF(I35&lt;FT_Y5,1,IF(MOD(I35-FT_Y5,12)=0,FT_AnnivDays,1))</f>
        <v>1</v>
      </c>
      <c r="O35" s="16" t="str">
        <f aca="false">IF(K35="","",IF(AND(M35="FT",K35&lt;=AsOfDate,K35&gt;=SchemeStart),IF(AND("FT"="FT",I35=FT_Y5,K35&lt;PolicyDate),1,N35),0))</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IF(T35="","",IF(OR(ISNUMBER(SEARCH("full",U35)),UPPER(TRIM(U35))="FT",UPPER(TRIM(U35))="FTE"),"FT",IF(AND(OR(ISNUMBER(SEARCH("part",U35)),UPPER(TRIM(U35))="PT",UPPER(TRIM(U35))="PTE"),OR($C$10="",N($C$10)&gt;=PT_MinHours)),"PT","None")))</f>
        <v/>
      </c>
      <c r="W35" s="16" t="n">
        <v>1</v>
      </c>
      <c r="X35" s="16" t="str">
        <f aca="false">IF(T35="","",IF(AND(V35="PT",T35&lt;=AsOfDate,T35&gt;=SchemeStart),IF(AND("PT"="FT",R35=FT_Y5,T35&lt;PolicyDate),1,W35),0))</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IF(K36="","",IF(OR(ISNUMBER(SEARCH("full",L36)),UPPER(TRIM(L36))="FT",UPPER(TRIM(L36))="FTE"),"FT",IF(AND(OR(ISNUMBER(SEARCH("part",L36)),UPPER(TRIM(L36))="PT",UPPER(TRIM(L36))="PTE"),OR($C$10="",N($C$10)&gt;=PT_MinHours)),"PT","None")))</f>
        <v/>
      </c>
      <c r="N36" s="16" t="n">
        <f aca="false">IF(I36&lt;FT_Y5,1,IF(MOD(I36-FT_Y5,12)=0,FT_AnnivDays,1))</f>
        <v>1</v>
      </c>
      <c r="O36" s="16" t="str">
        <f aca="false">IF(K36="","",IF(AND(M36="FT",K36&lt;=AsOfDate,K36&gt;=SchemeStart),IF(AND("FT"="FT",I36=FT_Y5,K36&lt;PolicyDate),1,N36),0))</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IF(T36="","",IF(OR(ISNUMBER(SEARCH("full",U36)),UPPER(TRIM(U36))="FT",UPPER(TRIM(U36))="FTE"),"FT",IF(AND(OR(ISNUMBER(SEARCH("part",U36)),UPPER(TRIM(U36))="PT",UPPER(TRIM(U36))="PTE"),OR($C$10="",N($C$10)&gt;=PT_MinHours)),"PT","None")))</f>
        <v/>
      </c>
      <c r="W36" s="16" t="n">
        <v>1</v>
      </c>
      <c r="X36" s="16" t="str">
        <f aca="false">IF(T36="","",IF(AND(V36="PT",T36&lt;=AsOfDate,T36&gt;=SchemeStart),IF(AND("PT"="FT",R36=FT_Y5,T36&lt;PolicyDate),1,W36),0))</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IF(K37="","",IF(OR(ISNUMBER(SEARCH("full",L37)),UPPER(TRIM(L37))="FT",UPPER(TRIM(L37))="FTE"),"FT",IF(AND(OR(ISNUMBER(SEARCH("part",L37)),UPPER(TRIM(L37))="PT",UPPER(TRIM(L37))="PTE"),OR($C$10="",N($C$10)&gt;=PT_MinHours)),"PT","None")))</f>
        <v/>
      </c>
      <c r="N37" s="16" t="n">
        <f aca="false">IF(I37&lt;FT_Y5,1,IF(MOD(I37-FT_Y5,12)=0,FT_AnnivDays,1))</f>
        <v>1</v>
      </c>
      <c r="O37" s="16" t="str">
        <f aca="false">IF(K37="","",IF(AND(M37="FT",K37&lt;=AsOfDate,K37&gt;=SchemeStart),IF(AND("FT"="FT",I37=FT_Y5,K37&lt;PolicyDate),1,N37),0))</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IF(T37="","",IF(OR(ISNUMBER(SEARCH("full",U37)),UPPER(TRIM(U37))="FT",UPPER(TRIM(U37))="FTE"),"FT",IF(AND(OR(ISNUMBER(SEARCH("part",U37)),UPPER(TRIM(U37))="PT",UPPER(TRIM(U37))="PTE"),OR($C$10="",N($C$10)&gt;=PT_MinHours)),"PT","None")))</f>
        <v/>
      </c>
      <c r="W37" s="16" t="n">
        <v>1</v>
      </c>
      <c r="X37" s="16" t="str">
        <f aca="false">IF(T37="","",IF(AND(V37="PT",T37&lt;=AsOfDate,T37&gt;=SchemeStart),IF(AND("PT"="FT",R37=FT_Y5,T37&lt;PolicyDate),1,W37),0))</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IF(K38="","",IF(OR(ISNUMBER(SEARCH("full",L38)),UPPER(TRIM(L38))="FT",UPPER(TRIM(L38))="FTE"),"FT",IF(AND(OR(ISNUMBER(SEARCH("part",L38)),UPPER(TRIM(L38))="PT",UPPER(TRIM(L38))="PTE"),OR($C$10="",N($C$10)&gt;=PT_MinHours)),"PT","None")))</f>
        <v/>
      </c>
      <c r="N38" s="16" t="n">
        <f aca="false">IF(I38&lt;FT_Y5,1,IF(MOD(I38-FT_Y5,12)=0,FT_AnnivDays,1))</f>
        <v>2</v>
      </c>
      <c r="O38" s="16" t="str">
        <f aca="false">IF(K38="","",IF(AND(M38="FT",K38&lt;=AsOfDate,K38&gt;=SchemeStart),IF(AND("FT"="FT",I38=FT_Y5,K38&lt;PolicyDate),1,N38),0))</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IF(T38="","",IF(OR(ISNUMBER(SEARCH("full",U38)),UPPER(TRIM(U38))="FT",UPPER(TRIM(U38))="FTE"),"FT",IF(AND(OR(ISNUMBER(SEARCH("part",U38)),UPPER(TRIM(U38))="PT",UPPER(TRIM(U38))="PTE"),OR($C$10="",N($C$10)&gt;=PT_MinHours)),"PT","None")))</f>
        <v/>
      </c>
      <c r="W38" s="16" t="n">
        <v>1</v>
      </c>
      <c r="X38" s="16" t="str">
        <f aca="false">IF(T38="","",IF(AND(V38="PT",T38&lt;=AsOfDate,T38&gt;=SchemeStart),IF(AND("PT"="FT",R38=FT_Y5,T38&lt;PolicyDate),1,W38),0))</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IF(K39="","",IF(OR(ISNUMBER(SEARCH("full",L39)),UPPER(TRIM(L39))="FT",UPPER(TRIM(L39))="FTE"),"FT",IF(AND(OR(ISNUMBER(SEARCH("part",L39)),UPPER(TRIM(L39))="PT",UPPER(TRIM(L39))="PTE"),OR($C$10="",N($C$10)&gt;=PT_MinHours)),"PT","None")))</f>
        <v/>
      </c>
      <c r="N39" s="16" t="n">
        <f aca="false">IF(I39&lt;FT_Y5,1,IF(MOD(I39-FT_Y5,12)=0,FT_AnnivDays,1))</f>
        <v>1</v>
      </c>
      <c r="O39" s="16" t="str">
        <f aca="false">IF(K39="","",IF(AND(M39="FT",K39&lt;=AsOfDate,K39&gt;=SchemeStart),IF(AND("FT"="FT",I39=FT_Y5,K39&lt;PolicyDate),1,N39),0))</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IF(T39="","",IF(OR(ISNUMBER(SEARCH("full",U39)),UPPER(TRIM(U39))="FT",UPPER(TRIM(U39))="FTE"),"FT",IF(AND(OR(ISNUMBER(SEARCH("part",U39)),UPPER(TRIM(U39))="PT",UPPER(TRIM(U39))="PTE"),OR($C$10="",N($C$10)&gt;=PT_MinHours)),"PT","None")))</f>
        <v/>
      </c>
      <c r="W39" s="16" t="n">
        <v>1</v>
      </c>
      <c r="X39" s="16" t="str">
        <f aca="false">IF(T39="","",IF(AND(V39="PT",T39&lt;=AsOfDate,T39&gt;=SchemeStart),IF(AND("PT"="FT",R39=FT_Y5,T39&lt;PolicyDate),1,W39),0))</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IF(K40="","",IF(OR(ISNUMBER(SEARCH("full",L40)),UPPER(TRIM(L40))="FT",UPPER(TRIM(L40))="FTE"),"FT",IF(AND(OR(ISNUMBER(SEARCH("part",L40)),UPPER(TRIM(L40))="PT",UPPER(TRIM(L40))="PTE"),OR($C$10="",N($C$10)&gt;=PT_MinHours)),"PT","None")))</f>
        <v/>
      </c>
      <c r="N40" s="16" t="n">
        <f aca="false">IF(I40&lt;FT_Y5,1,IF(MOD(I40-FT_Y5,12)=0,FT_AnnivDays,1))</f>
        <v>1</v>
      </c>
      <c r="O40" s="16" t="str">
        <f aca="false">IF(K40="","",IF(AND(M40="FT",K40&lt;=AsOfDate,K40&gt;=SchemeStart),IF(AND("FT"="FT",I40=FT_Y5,K40&lt;PolicyDate),1,N40),0))</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IF(T40="","",IF(OR(ISNUMBER(SEARCH("full",U40)),UPPER(TRIM(U40))="FT",UPPER(TRIM(U40))="FTE"),"FT",IF(AND(OR(ISNUMBER(SEARCH("part",U40)),UPPER(TRIM(U40))="PT",UPPER(TRIM(U40))="PTE"),OR($C$10="",N($C$10)&gt;=PT_MinHours)),"PT","None")))</f>
        <v/>
      </c>
      <c r="W40" s="16" t="n">
        <v>1</v>
      </c>
      <c r="X40" s="16" t="str">
        <f aca="false">IF(T40="","",IF(AND(V40="PT",T40&lt;=AsOfDate,T40&gt;=SchemeStart),IF(AND("PT"="FT",R40=FT_Y5,T40&lt;PolicyDate),1,W40),0))</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IF(K41="","",IF(OR(ISNUMBER(SEARCH("full",L41)),UPPER(TRIM(L41))="FT",UPPER(TRIM(L41))="FTE"),"FT",IF(AND(OR(ISNUMBER(SEARCH("part",L41)),UPPER(TRIM(L41))="PT",UPPER(TRIM(L41))="PTE"),OR($C$10="",N($C$10)&gt;=PT_MinHours)),"PT","None")))</f>
        <v/>
      </c>
      <c r="N41" s="16" t="n">
        <f aca="false">IF(I41&lt;FT_Y5,1,IF(MOD(I41-FT_Y5,12)=0,FT_AnnivDays,1))</f>
        <v>1</v>
      </c>
      <c r="O41" s="16" t="str">
        <f aca="false">IF(K41="","",IF(AND(M41="FT",K41&lt;=AsOfDate,K41&gt;=SchemeStart),IF(AND("FT"="FT",I41=FT_Y5,K41&lt;PolicyDate),1,N41),0))</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IF(T41="","",IF(OR(ISNUMBER(SEARCH("full",U41)),UPPER(TRIM(U41))="FT",UPPER(TRIM(U41))="FTE"),"FT",IF(AND(OR(ISNUMBER(SEARCH("part",U41)),UPPER(TRIM(U41))="PT",UPPER(TRIM(U41))="PTE"),OR($C$10="",N($C$10)&gt;=PT_MinHours)),"PT","None")))</f>
        <v/>
      </c>
      <c r="W41" s="16" t="n">
        <v>1</v>
      </c>
      <c r="X41" s="16" t="str">
        <f aca="false">IF(T41="","",IF(AND(V41="PT",T41&lt;=AsOfDate,T41&gt;=SchemeStart),IF(AND("PT"="FT",R41=FT_Y5,T41&lt;PolicyDate),1,W41),0))</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IF(K42="","",IF(OR(ISNUMBER(SEARCH("full",L42)),UPPER(TRIM(L42))="FT",UPPER(TRIM(L42))="FTE"),"FT",IF(AND(OR(ISNUMBER(SEARCH("part",L42)),UPPER(TRIM(L42))="PT",UPPER(TRIM(L42))="PTE"),OR($C$10="",N($C$10)&gt;=PT_MinHours)),"PT","None")))</f>
        <v/>
      </c>
      <c r="N42" s="16" t="n">
        <f aca="false">IF(I42&lt;FT_Y5,1,IF(MOD(I42-FT_Y5,12)=0,FT_AnnivDays,1))</f>
        <v>2</v>
      </c>
      <c r="O42" s="16" t="str">
        <f aca="false">IF(K42="","",IF(AND(M42="FT",K42&lt;=AsOfDate,K42&gt;=SchemeStart),IF(AND("FT"="FT",I42=FT_Y5,K42&lt;PolicyDate),1,N42),0))</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IF(T42="","",IF(OR(ISNUMBER(SEARCH("full",U42)),UPPER(TRIM(U42))="FT",UPPER(TRIM(U42))="FTE"),"FT",IF(AND(OR(ISNUMBER(SEARCH("part",U42)),UPPER(TRIM(U42))="PT",UPPER(TRIM(U42))="PTE"),OR($C$10="",N($C$10)&gt;=PT_MinHours)),"PT","None")))</f>
        <v/>
      </c>
      <c r="W42" s="16" t="n">
        <v>1</v>
      </c>
      <c r="X42" s="16" t="str">
        <f aca="false">IF(T42="","",IF(AND(V42="PT",T42&lt;=AsOfDate,T42&gt;=SchemeStart),IF(AND("PT"="FT",R42=FT_Y5,T42&lt;PolicyDate),1,W42),0))</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IF(K43="","",IF(OR(ISNUMBER(SEARCH("full",L43)),UPPER(TRIM(L43))="FT",UPPER(TRIM(L43))="FTE"),"FT",IF(AND(OR(ISNUMBER(SEARCH("part",L43)),UPPER(TRIM(L43))="PT",UPPER(TRIM(L43))="PTE"),OR($C$10="",N($C$10)&gt;=PT_MinHours)),"PT","None")))</f>
        <v/>
      </c>
      <c r="N43" s="16" t="n">
        <f aca="false">IF(I43&lt;FT_Y5,1,IF(MOD(I43-FT_Y5,12)=0,FT_AnnivDays,1))</f>
        <v>1</v>
      </c>
      <c r="O43" s="16" t="str">
        <f aca="false">IF(K43="","",IF(AND(M43="FT",K43&lt;=AsOfDate,K43&gt;=SchemeStart),IF(AND("FT"="FT",I43=FT_Y5,K43&lt;PolicyDate),1,N43),0))</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IF(T43="","",IF(OR(ISNUMBER(SEARCH("full",U43)),UPPER(TRIM(U43))="FT",UPPER(TRIM(U43))="FTE"),"FT",IF(AND(OR(ISNUMBER(SEARCH("part",U43)),UPPER(TRIM(U43))="PT",UPPER(TRIM(U43))="PTE"),OR($C$10="",N($C$10)&gt;=PT_MinHours)),"PT","None")))</f>
        <v/>
      </c>
      <c r="W43" s="16" t="n">
        <v>1</v>
      </c>
      <c r="X43" s="16" t="str">
        <f aca="false">IF(T43="","",IF(AND(V43="PT",T43&lt;=AsOfDate,T43&gt;=SchemeStart),IF(AND("PT"="FT",R43=FT_Y5,T43&lt;PolicyDate),1,W43),0))</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IF(K44="","",IF(OR(ISNUMBER(SEARCH("full",L44)),UPPER(TRIM(L44))="FT",UPPER(TRIM(L44))="FTE"),"FT",IF(AND(OR(ISNUMBER(SEARCH("part",L44)),UPPER(TRIM(L44))="PT",UPPER(TRIM(L44))="PTE"),OR($C$10="",N($C$10)&gt;=PT_MinHours)),"PT","None")))</f>
        <v/>
      </c>
      <c r="N44" s="16" t="n">
        <f aca="false">IF(I44&lt;FT_Y5,1,IF(MOD(I44-FT_Y5,12)=0,FT_AnnivDays,1))</f>
        <v>1</v>
      </c>
      <c r="O44" s="16" t="str">
        <f aca="false">IF(K44="","",IF(AND(M44="FT",K44&lt;=AsOfDate,K44&gt;=SchemeStart),IF(AND("FT"="FT",I44=FT_Y5,K44&lt;PolicyDate),1,N44),0))</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IF(T44="","",IF(OR(ISNUMBER(SEARCH("full",U44)),UPPER(TRIM(U44))="FT",UPPER(TRIM(U44))="FTE"),"FT",IF(AND(OR(ISNUMBER(SEARCH("part",U44)),UPPER(TRIM(U44))="PT",UPPER(TRIM(U44))="PTE"),OR($C$10="",N($C$10)&gt;=PT_MinHours)),"PT","None")))</f>
        <v/>
      </c>
      <c r="W44" s="16" t="n">
        <v>1</v>
      </c>
      <c r="X44" s="16" t="str">
        <f aca="false">IF(T44="","",IF(AND(V44="PT",T44&lt;=AsOfDate,T44&gt;=SchemeStart),IF(AND("PT"="FT",R44=FT_Y5,T44&lt;PolicyDate),1,W44),0))</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IF(K45="","",IF(OR(ISNUMBER(SEARCH("full",L45)),UPPER(TRIM(L45))="FT",UPPER(TRIM(L45))="FTE"),"FT",IF(AND(OR(ISNUMBER(SEARCH("part",L45)),UPPER(TRIM(L45))="PT",UPPER(TRIM(L45))="PTE"),OR($C$10="",N($C$10)&gt;=PT_MinHours)),"PT","None")))</f>
        <v/>
      </c>
      <c r="N45" s="16" t="n">
        <f aca="false">IF(I45&lt;FT_Y5,1,IF(MOD(I45-FT_Y5,12)=0,FT_AnnivDays,1))</f>
        <v>1</v>
      </c>
      <c r="O45" s="16" t="str">
        <f aca="false">IF(K45="","",IF(AND(M45="FT",K45&lt;=AsOfDate,K45&gt;=SchemeStart),IF(AND("FT"="FT",I45=FT_Y5,K45&lt;PolicyDate),1,N45),0))</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IF(T45="","",IF(OR(ISNUMBER(SEARCH("full",U45)),UPPER(TRIM(U45))="FT",UPPER(TRIM(U45))="FTE"),"FT",IF(AND(OR(ISNUMBER(SEARCH("part",U45)),UPPER(TRIM(U45))="PT",UPPER(TRIM(U45))="PTE"),OR($C$10="",N($C$10)&gt;=PT_MinHours)),"PT","None")))</f>
        <v/>
      </c>
      <c r="W45" s="16" t="n">
        <v>1</v>
      </c>
      <c r="X45" s="16" t="str">
        <f aca="false">IF(T45="","",IF(AND(V45="PT",T45&lt;=AsOfDate,T45&gt;=SchemeStart),IF(AND("PT"="FT",R45=FT_Y5,T45&lt;PolicyDate),1,W45),0))</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IF(K46="","",IF(OR(ISNUMBER(SEARCH("full",L46)),UPPER(TRIM(L46))="FT",UPPER(TRIM(L46))="FTE"),"FT",IF(AND(OR(ISNUMBER(SEARCH("part",L46)),UPPER(TRIM(L46))="PT",UPPER(TRIM(L46))="PTE"),OR($C$10="",N($C$10)&gt;=PT_MinHours)),"PT","None")))</f>
        <v/>
      </c>
      <c r="N46" s="16" t="n">
        <f aca="false">IF(I46&lt;FT_Y5,1,IF(MOD(I46-FT_Y5,12)=0,FT_AnnivDays,1))</f>
        <v>2</v>
      </c>
      <c r="O46" s="16" t="str">
        <f aca="false">IF(K46="","",IF(AND(M46="FT",K46&lt;=AsOfDate,K46&gt;=SchemeStart),IF(AND("FT"="FT",I46=FT_Y5,K46&lt;PolicyDate),1,N46),0))</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IF(T46="","",IF(OR(ISNUMBER(SEARCH("full",U46)),UPPER(TRIM(U46))="FT",UPPER(TRIM(U46))="FTE"),"FT",IF(AND(OR(ISNUMBER(SEARCH("part",U46)),UPPER(TRIM(U46))="PT",UPPER(TRIM(U46))="PTE"),OR($C$10="",N($C$10)&gt;=PT_MinHours)),"PT","None")))</f>
        <v/>
      </c>
      <c r="W46" s="16" t="n">
        <v>1</v>
      </c>
      <c r="X46" s="16" t="str">
        <f aca="false">IF(T46="","",IF(AND(V46="PT",T46&lt;=AsOfDate,T46&gt;=SchemeStart),IF(AND("PT"="FT",R46=FT_Y5,T46&lt;PolicyDate),1,W46),0))</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IF(K47="","",IF(OR(ISNUMBER(SEARCH("full",L47)),UPPER(TRIM(L47))="FT",UPPER(TRIM(L47))="FTE"),"FT",IF(AND(OR(ISNUMBER(SEARCH("part",L47)),UPPER(TRIM(L47))="PT",UPPER(TRIM(L47))="PTE"),OR($C$10="",N($C$10)&gt;=PT_MinHours)),"PT","None")))</f>
        <v/>
      </c>
      <c r="N47" s="16" t="n">
        <f aca="false">IF(I47&lt;FT_Y5,1,IF(MOD(I47-FT_Y5,12)=0,FT_AnnivDays,1))</f>
        <v>1</v>
      </c>
      <c r="O47" s="16" t="str">
        <f aca="false">IF(K47="","",IF(AND(M47="FT",K47&lt;=AsOfDate,K47&gt;=SchemeStart),IF(AND("FT"="FT",I47=FT_Y5,K47&lt;PolicyDate),1,N47),0))</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IF(T47="","",IF(OR(ISNUMBER(SEARCH("full",U47)),UPPER(TRIM(U47))="FT",UPPER(TRIM(U47))="FTE"),"FT",IF(AND(OR(ISNUMBER(SEARCH("part",U47)),UPPER(TRIM(U47))="PT",UPPER(TRIM(U47))="PTE"),OR($C$10="",N($C$10)&gt;=PT_MinHours)),"PT","None")))</f>
        <v/>
      </c>
      <c r="W47" s="16" t="n">
        <v>1</v>
      </c>
      <c r="X47" s="16" t="str">
        <f aca="false">IF(T47="","",IF(AND(V47="PT",T47&lt;=AsOfDate,T47&gt;=SchemeStart),IF(AND("PT"="FT",R47=FT_Y5,T47&lt;PolicyDate),1,W47),0))</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IF(K48="","",IF(OR(ISNUMBER(SEARCH("full",L48)),UPPER(TRIM(L48))="FT",UPPER(TRIM(L48))="FTE"),"FT",IF(AND(OR(ISNUMBER(SEARCH("part",L48)),UPPER(TRIM(L48))="PT",UPPER(TRIM(L48))="PTE"),OR($C$10="",N($C$10)&gt;=PT_MinHours)),"PT","None")))</f>
        <v/>
      </c>
      <c r="N48" s="16" t="n">
        <f aca="false">IF(I48&lt;FT_Y5,1,IF(MOD(I48-FT_Y5,12)=0,FT_AnnivDays,1))</f>
        <v>1</v>
      </c>
      <c r="O48" s="16" t="str">
        <f aca="false">IF(K48="","",IF(AND(M48="FT",K48&lt;=AsOfDate,K48&gt;=SchemeStart),IF(AND("FT"="FT",I48=FT_Y5,K48&lt;PolicyDate),1,N48),0))</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IF(T48="","",IF(OR(ISNUMBER(SEARCH("full",U48)),UPPER(TRIM(U48))="FT",UPPER(TRIM(U48))="FTE"),"FT",IF(AND(OR(ISNUMBER(SEARCH("part",U48)),UPPER(TRIM(U48))="PT",UPPER(TRIM(U48))="PTE"),OR($C$10="",N($C$10)&gt;=PT_MinHours)),"PT","None")))</f>
        <v/>
      </c>
      <c r="W48" s="16" t="n">
        <v>1</v>
      </c>
      <c r="X48" s="16" t="str">
        <f aca="false">IF(T48="","",IF(AND(V48="PT",T48&lt;=AsOfDate,T48&gt;=SchemeStart),IF(AND("PT"="FT",R48=FT_Y5,T48&lt;PolicyDate),1,W48),0))</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IF(K49="","",IF(OR(ISNUMBER(SEARCH("full",L49)),UPPER(TRIM(L49))="FT",UPPER(TRIM(L49))="FTE"),"FT",IF(AND(OR(ISNUMBER(SEARCH("part",L49)),UPPER(TRIM(L49))="PT",UPPER(TRIM(L49))="PTE"),OR($C$10="",N($C$10)&gt;=PT_MinHours)),"PT","None")))</f>
        <v/>
      </c>
      <c r="N49" s="16" t="n">
        <f aca="false">IF(I49&lt;FT_Y5,1,IF(MOD(I49-FT_Y5,12)=0,FT_AnnivDays,1))</f>
        <v>1</v>
      </c>
      <c r="O49" s="16" t="str">
        <f aca="false">IF(K49="","",IF(AND(M49="FT",K49&lt;=AsOfDate,K49&gt;=SchemeStart),IF(AND("FT"="FT",I49=FT_Y5,K49&lt;PolicyDate),1,N49),0))</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IF(T49="","",IF(OR(ISNUMBER(SEARCH("full",U49)),UPPER(TRIM(U49))="FT",UPPER(TRIM(U49))="FTE"),"FT",IF(AND(OR(ISNUMBER(SEARCH("part",U49)),UPPER(TRIM(U49))="PT",UPPER(TRIM(U49))="PTE"),OR($C$10="",N($C$10)&gt;=PT_MinHours)),"PT","None")))</f>
        <v/>
      </c>
      <c r="W49" s="16" t="n">
        <v>1</v>
      </c>
      <c r="X49" s="16" t="str">
        <f aca="false">IF(T49="","",IF(AND(V49="PT",T49&lt;=AsOfDate,T49&gt;=SchemeStart),IF(AND("PT"="FT",R49=FT_Y5,T49&lt;PolicyDate),1,W49),0))</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IF(K50="","",IF(OR(ISNUMBER(SEARCH("full",L50)),UPPER(TRIM(L50))="FT",UPPER(TRIM(L50))="FTE"),"FT",IF(AND(OR(ISNUMBER(SEARCH("part",L50)),UPPER(TRIM(L50))="PT",UPPER(TRIM(L50))="PTE"),OR($C$10="",N($C$10)&gt;=PT_MinHours)),"PT","None")))</f>
        <v/>
      </c>
      <c r="N50" s="16" t="n">
        <f aca="false">IF(I50&lt;FT_Y5,1,IF(MOD(I50-FT_Y5,12)=0,FT_AnnivDays,1))</f>
        <v>2</v>
      </c>
      <c r="O50" s="16" t="str">
        <f aca="false">IF(K50="","",IF(AND(M50="FT",K50&lt;=AsOfDate,K50&gt;=SchemeStart),IF(AND("FT"="FT",I50=FT_Y5,K50&lt;PolicyDate),1,N50),0))</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IF(T50="","",IF(OR(ISNUMBER(SEARCH("full",U50)),UPPER(TRIM(U50))="FT",UPPER(TRIM(U50))="FTE"),"FT",IF(AND(OR(ISNUMBER(SEARCH("part",U50)),UPPER(TRIM(U50))="PT",UPPER(TRIM(U50))="PTE"),OR($C$10="",N($C$10)&gt;=PT_MinHours)),"PT","None")))</f>
        <v/>
      </c>
      <c r="W50" s="16" t="n">
        <v>1</v>
      </c>
      <c r="X50" s="16" t="str">
        <f aca="false">IF(T50="","",IF(AND(V50="PT",T50&lt;=AsOfDate,T50&gt;=SchemeStart),IF(AND("PT"="FT",R50=FT_Y5,T50&lt;PolicyDate),1,W50),0))</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IF(K51="","",IF(OR(ISNUMBER(SEARCH("full",L51)),UPPER(TRIM(L51))="FT",UPPER(TRIM(L51))="FTE"),"FT",IF(AND(OR(ISNUMBER(SEARCH("part",L51)),UPPER(TRIM(L51))="PT",UPPER(TRIM(L51))="PTE"),OR($C$10="",N($C$10)&gt;=PT_MinHours)),"PT","None")))</f>
        <v/>
      </c>
      <c r="N51" s="16" t="n">
        <f aca="false">IF(I51&lt;FT_Y5,1,IF(MOD(I51-FT_Y5,12)=0,FT_AnnivDays,1))</f>
        <v>1</v>
      </c>
      <c r="O51" s="16" t="str">
        <f aca="false">IF(K51="","",IF(AND(M51="FT",K51&lt;=AsOfDate,K51&gt;=SchemeStart),IF(AND("FT"="FT",I51=FT_Y5,K51&lt;PolicyDate),1,N51),0))</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IF(T51="","",IF(OR(ISNUMBER(SEARCH("full",U51)),UPPER(TRIM(U51))="FT",UPPER(TRIM(U51))="FTE"),"FT",IF(AND(OR(ISNUMBER(SEARCH("part",U51)),UPPER(TRIM(U51))="PT",UPPER(TRIM(U51))="PTE"),OR($C$10="",N($C$10)&gt;=PT_MinHours)),"PT","None")))</f>
        <v/>
      </c>
      <c r="W51" s="16" t="n">
        <v>1</v>
      </c>
      <c r="X51" s="16" t="str">
        <f aca="false">IF(T51="","",IF(AND(V51="PT",T51&lt;=AsOfDate,T51&gt;=SchemeStart),IF(AND("PT"="FT",R51=FT_Y5,T51&lt;PolicyDate),1,W51),0))</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IF(K52="","",IF(OR(ISNUMBER(SEARCH("full",L52)),UPPER(TRIM(L52))="FT",UPPER(TRIM(L52))="FTE"),"FT",IF(AND(OR(ISNUMBER(SEARCH("part",L52)),UPPER(TRIM(L52))="PT",UPPER(TRIM(L52))="PTE"),OR($C$10="",N($C$10)&gt;=PT_MinHours)),"PT","None")))</f>
        <v/>
      </c>
      <c r="N52" s="16" t="n">
        <f aca="false">IF(I52&lt;FT_Y5,1,IF(MOD(I52-FT_Y5,12)=0,FT_AnnivDays,1))</f>
        <v>1</v>
      </c>
      <c r="O52" s="16" t="str">
        <f aca="false">IF(K52="","",IF(AND(M52="FT",K52&lt;=AsOfDate,K52&gt;=SchemeStart),IF(AND("FT"="FT",I52=FT_Y5,K52&lt;PolicyDate),1,N52),0))</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IF(T52="","",IF(OR(ISNUMBER(SEARCH("full",U52)),UPPER(TRIM(U52))="FT",UPPER(TRIM(U52))="FTE"),"FT",IF(AND(OR(ISNUMBER(SEARCH("part",U52)),UPPER(TRIM(U52))="PT",UPPER(TRIM(U52))="PTE"),OR($C$10="",N($C$10)&gt;=PT_MinHours)),"PT","None")))</f>
        <v/>
      </c>
      <c r="W52" s="16" t="n">
        <v>1</v>
      </c>
      <c r="X52" s="16" t="str">
        <f aca="false">IF(T52="","",IF(AND(V52="PT",T52&lt;=AsOfDate,T52&gt;=SchemeStart),IF(AND("PT"="FT",R52=FT_Y5,T52&lt;PolicyDate),1,W52),0))</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IF(K53="","",IF(OR(ISNUMBER(SEARCH("full",L53)),UPPER(TRIM(L53))="FT",UPPER(TRIM(L53))="FTE"),"FT",IF(AND(OR(ISNUMBER(SEARCH("part",L53)),UPPER(TRIM(L53))="PT",UPPER(TRIM(L53))="PTE"),OR($C$10="",N($C$10)&gt;=PT_MinHours)),"PT","None")))</f>
        <v/>
      </c>
      <c r="N53" s="16" t="n">
        <f aca="false">IF(I53&lt;FT_Y5,1,IF(MOD(I53-FT_Y5,12)=0,FT_AnnivDays,1))</f>
        <v>1</v>
      </c>
      <c r="O53" s="16" t="str">
        <f aca="false">IF(K53="","",IF(AND(M53="FT",K53&lt;=AsOfDate,K53&gt;=SchemeStart),IF(AND("FT"="FT",I53=FT_Y5,K53&lt;PolicyDate),1,N53),0))</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IF(T53="","",IF(OR(ISNUMBER(SEARCH("full",U53)),UPPER(TRIM(U53))="FT",UPPER(TRIM(U53))="FTE"),"FT",IF(AND(OR(ISNUMBER(SEARCH("part",U53)),UPPER(TRIM(U53))="PT",UPPER(TRIM(U53))="PTE"),OR($C$10="",N($C$10)&gt;=PT_MinHours)),"PT","None")))</f>
        <v/>
      </c>
      <c r="W53" s="16" t="n">
        <v>1</v>
      </c>
      <c r="X53" s="16" t="str">
        <f aca="false">IF(T53="","",IF(AND(V53="PT",T53&lt;=AsOfDate,T53&gt;=SchemeStart),IF(AND("PT"="FT",R53=FT_Y5,T53&lt;PolicyDate),1,W53),0))</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IF(K54="","",IF(OR(ISNUMBER(SEARCH("full",L54)),UPPER(TRIM(L54))="FT",UPPER(TRIM(L54))="FTE"),"FT",IF(AND(OR(ISNUMBER(SEARCH("part",L54)),UPPER(TRIM(L54))="PT",UPPER(TRIM(L54))="PTE"),OR($C$10="",N($C$10)&gt;=PT_MinHours)),"PT","None")))</f>
        <v/>
      </c>
      <c r="N54" s="16" t="n">
        <f aca="false">IF(I54&lt;FT_Y5,1,IF(MOD(I54-FT_Y5,12)=0,FT_AnnivDays,1))</f>
        <v>2</v>
      </c>
      <c r="O54" s="16" t="str">
        <f aca="false">IF(K54="","",IF(AND(M54="FT",K54&lt;=AsOfDate,K54&gt;=SchemeStart),IF(AND("FT"="FT",I54=FT_Y5,K54&lt;PolicyDate),1,N54),0))</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IF(T54="","",IF(OR(ISNUMBER(SEARCH("full",U54)),UPPER(TRIM(U54))="FT",UPPER(TRIM(U54))="FTE"),"FT",IF(AND(OR(ISNUMBER(SEARCH("part",U54)),UPPER(TRIM(U54))="PT",UPPER(TRIM(U54))="PTE"),OR($C$10="",N($C$10)&gt;=PT_MinHours)),"PT","None")))</f>
        <v/>
      </c>
      <c r="W54" s="16" t="n">
        <v>1</v>
      </c>
      <c r="X54" s="16" t="str">
        <f aca="false">IF(T54="","",IF(AND(V54="PT",T54&lt;=AsOfDate,T54&gt;=SchemeStart),IF(AND("PT"="FT",R54=FT_Y5,T54&lt;PolicyDate),1,W54),0))</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IF(K55="","",IF(OR(ISNUMBER(SEARCH("full",L55)),UPPER(TRIM(L55))="FT",UPPER(TRIM(L55))="FTE"),"FT",IF(AND(OR(ISNUMBER(SEARCH("part",L55)),UPPER(TRIM(L55))="PT",UPPER(TRIM(L55))="PTE"),OR($C$10="",N($C$10)&gt;=PT_MinHours)),"PT","None")))</f>
        <v/>
      </c>
      <c r="N55" s="16" t="n">
        <f aca="false">IF(I55&lt;FT_Y5,1,IF(MOD(I55-FT_Y5,12)=0,FT_AnnivDays,1))</f>
        <v>1</v>
      </c>
      <c r="O55" s="16" t="str">
        <f aca="false">IF(K55="","",IF(AND(M55="FT",K55&lt;=AsOfDate,K55&gt;=SchemeStart),IF(AND("FT"="FT",I55=FT_Y5,K55&lt;PolicyDate),1,N55),0))</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IF(T55="","",IF(OR(ISNUMBER(SEARCH("full",U55)),UPPER(TRIM(U55))="FT",UPPER(TRIM(U55))="FTE"),"FT",IF(AND(OR(ISNUMBER(SEARCH("part",U55)),UPPER(TRIM(U55))="PT",UPPER(TRIM(U55))="PTE"),OR($C$10="",N($C$10)&gt;=PT_MinHours)),"PT","None")))</f>
        <v/>
      </c>
      <c r="W55" s="16" t="n">
        <v>1</v>
      </c>
      <c r="X55" s="16" t="str">
        <f aca="false">IF(T55="","",IF(AND(V55="PT",T55&lt;=AsOfDate,T55&gt;=SchemeStart),IF(AND("PT"="FT",R55=FT_Y5,T55&lt;PolicyDate),1,W55),0))</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IF(K56="","",IF(OR(ISNUMBER(SEARCH("full",L56)),UPPER(TRIM(L56))="FT",UPPER(TRIM(L56))="FTE"),"FT",IF(AND(OR(ISNUMBER(SEARCH("part",L56)),UPPER(TRIM(L56))="PT",UPPER(TRIM(L56))="PTE"),OR($C$10="",N($C$10)&gt;=PT_MinHours)),"PT","None")))</f>
        <v/>
      </c>
      <c r="N56" s="16" t="n">
        <f aca="false">IF(I56&lt;FT_Y5,1,IF(MOD(I56-FT_Y5,12)=0,FT_AnnivDays,1))</f>
        <v>1</v>
      </c>
      <c r="O56" s="16" t="str">
        <f aca="false">IF(K56="","",IF(AND(M56="FT",K56&lt;=AsOfDate,K56&gt;=SchemeStart),IF(AND("FT"="FT",I56=FT_Y5,K56&lt;PolicyDate),1,N56),0))</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IF(T56="","",IF(OR(ISNUMBER(SEARCH("full",U56)),UPPER(TRIM(U56))="FT",UPPER(TRIM(U56))="FTE"),"FT",IF(AND(OR(ISNUMBER(SEARCH("part",U56)),UPPER(TRIM(U56))="PT",UPPER(TRIM(U56))="PTE"),OR($C$10="",N($C$10)&gt;=PT_MinHours)),"PT","None")))</f>
        <v/>
      </c>
      <c r="W56" s="16" t="n">
        <v>1</v>
      </c>
      <c r="X56" s="16" t="str">
        <f aca="false">IF(T56="","",IF(AND(V56="PT",T56&lt;=AsOfDate,T56&gt;=SchemeStart),IF(AND("PT"="FT",R56=FT_Y5,T56&lt;PolicyDate),1,W56),0))</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IF(K57="","",IF(OR(ISNUMBER(SEARCH("full",L57)),UPPER(TRIM(L57))="FT",UPPER(TRIM(L57))="FTE"),"FT",IF(AND(OR(ISNUMBER(SEARCH("part",L57)),UPPER(TRIM(L57))="PT",UPPER(TRIM(L57))="PTE"),OR($C$10="",N($C$10)&gt;=PT_MinHours)),"PT","None")))</f>
        <v/>
      </c>
      <c r="N57" s="16" t="n">
        <f aca="false">IF(I57&lt;FT_Y5,1,IF(MOD(I57-FT_Y5,12)=0,FT_AnnivDays,1))</f>
        <v>1</v>
      </c>
      <c r="O57" s="16" t="str">
        <f aca="false">IF(K57="","",IF(AND(M57="FT",K57&lt;=AsOfDate,K57&gt;=SchemeStart),IF(AND("FT"="FT",I57=FT_Y5,K57&lt;PolicyDate),1,N57),0))</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IF(T57="","",IF(OR(ISNUMBER(SEARCH("full",U57)),UPPER(TRIM(U57))="FT",UPPER(TRIM(U57))="FTE"),"FT",IF(AND(OR(ISNUMBER(SEARCH("part",U57)),UPPER(TRIM(U57))="PT",UPPER(TRIM(U57))="PTE"),OR($C$10="",N($C$10)&gt;=PT_MinHours)),"PT","None")))</f>
        <v/>
      </c>
      <c r="W57" s="16" t="n">
        <v>1</v>
      </c>
      <c r="X57" s="16" t="str">
        <f aca="false">IF(T57="","",IF(AND(V57="PT",T57&lt;=AsOfDate,T57&gt;=SchemeStart),IF(AND("PT"="FT",R57=FT_Y5,T57&lt;PolicyDate),1,W57),0))</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IF(K58="","",IF(OR(ISNUMBER(SEARCH("full",L58)),UPPER(TRIM(L58))="FT",UPPER(TRIM(L58))="FTE"),"FT",IF(AND(OR(ISNUMBER(SEARCH("part",L58)),UPPER(TRIM(L58))="PT",UPPER(TRIM(L58))="PTE"),OR($C$10="",N($C$10)&gt;=PT_MinHours)),"PT","None")))</f>
        <v/>
      </c>
      <c r="N58" s="16" t="n">
        <f aca="false">IF(I58&lt;FT_Y5,1,IF(MOD(I58-FT_Y5,12)=0,FT_AnnivDays,1))</f>
        <v>2</v>
      </c>
      <c r="O58" s="16" t="str">
        <f aca="false">IF(K58="","",IF(AND(M58="FT",K58&lt;=AsOfDate,K58&gt;=SchemeStart),IF(AND("FT"="FT",I58=FT_Y5,K58&lt;PolicyDate),1,N58),0))</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IF(T58="","",IF(OR(ISNUMBER(SEARCH("full",U58)),UPPER(TRIM(U58))="FT",UPPER(TRIM(U58))="FTE"),"FT",IF(AND(OR(ISNUMBER(SEARCH("part",U58)),UPPER(TRIM(U58))="PT",UPPER(TRIM(U58))="PTE"),OR($C$10="",N($C$10)&gt;=PT_MinHours)),"PT","None")))</f>
        <v/>
      </c>
      <c r="W58" s="16" t="n">
        <v>1</v>
      </c>
      <c r="X58" s="16" t="str">
        <f aca="false">IF(T58="","",IF(AND(V58="PT",T58&lt;=AsOfDate,T58&gt;=SchemeStart),IF(AND("PT"="FT",R58=FT_Y5,T58&lt;PolicyDate),1,W58),0))</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IF(K59="","",IF(OR(ISNUMBER(SEARCH("full",L59)),UPPER(TRIM(L59))="FT",UPPER(TRIM(L59))="FTE"),"FT",IF(AND(OR(ISNUMBER(SEARCH("part",L59)),UPPER(TRIM(L59))="PT",UPPER(TRIM(L59))="PTE"),OR($C$10="",N($C$10)&gt;=PT_MinHours)),"PT","None")))</f>
        <v/>
      </c>
      <c r="N59" s="16" t="n">
        <f aca="false">IF(I59&lt;FT_Y5,1,IF(MOD(I59-FT_Y5,12)=0,FT_AnnivDays,1))</f>
        <v>1</v>
      </c>
      <c r="O59" s="16" t="str">
        <f aca="false">IF(K59="","",IF(AND(M59="FT",K59&lt;=AsOfDate,K59&gt;=SchemeStart),IF(AND("FT"="FT",I59=FT_Y5,K59&lt;PolicyDate),1,N59),0))</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IF(T59="","",IF(OR(ISNUMBER(SEARCH("full",U59)),UPPER(TRIM(U59))="FT",UPPER(TRIM(U59))="FTE"),"FT",IF(AND(OR(ISNUMBER(SEARCH("part",U59)),UPPER(TRIM(U59))="PT",UPPER(TRIM(U59))="PTE"),OR($C$10="",N($C$10)&gt;=PT_MinHours)),"PT","None")))</f>
        <v/>
      </c>
      <c r="W59" s="16" t="n">
        <v>1</v>
      </c>
      <c r="X59" s="16" t="str">
        <f aca="false">IF(T59="","",IF(AND(V59="PT",T59&lt;=AsOfDate,T59&gt;=SchemeStart),IF(AND("PT"="FT",R59=FT_Y5,T59&lt;PolicyDate),1,W59),0))</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IF(K60="","",IF(OR(ISNUMBER(SEARCH("full",L60)),UPPER(TRIM(L60))="FT",UPPER(TRIM(L60))="FTE"),"FT",IF(AND(OR(ISNUMBER(SEARCH("part",L60)),UPPER(TRIM(L60))="PT",UPPER(TRIM(L60))="PTE"),OR($C$10="",N($C$10)&gt;=PT_MinHours)),"PT","None")))</f>
        <v/>
      </c>
      <c r="N60" s="16" t="n">
        <f aca="false">IF(I60&lt;FT_Y5,1,IF(MOD(I60-FT_Y5,12)=0,FT_AnnivDays,1))</f>
        <v>1</v>
      </c>
      <c r="O60" s="16" t="str">
        <f aca="false">IF(K60="","",IF(AND(M60="FT",K60&lt;=AsOfDate,K60&gt;=SchemeStart),IF(AND("FT"="FT",I60=FT_Y5,K60&lt;PolicyDate),1,N60),0))</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IF(T60="","",IF(OR(ISNUMBER(SEARCH("full",U60)),UPPER(TRIM(U60))="FT",UPPER(TRIM(U60))="FTE"),"FT",IF(AND(OR(ISNUMBER(SEARCH("part",U60)),UPPER(TRIM(U60))="PT",UPPER(TRIM(U60))="PTE"),OR($C$10="",N($C$10)&gt;=PT_MinHours)),"PT","None")))</f>
        <v/>
      </c>
      <c r="W60" s="16" t="n">
        <v>1</v>
      </c>
      <c r="X60" s="16" t="str">
        <f aca="false">IF(T60="","",IF(AND(V60="PT",T60&lt;=AsOfDate,T60&gt;=SchemeStart),IF(AND("PT"="FT",R60=FT_Y5,T60&lt;PolicyDate),1,W60),0))</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IF(K61="","",IF(OR(ISNUMBER(SEARCH("full",L61)),UPPER(TRIM(L61))="FT",UPPER(TRIM(L61))="FTE"),"FT",IF(AND(OR(ISNUMBER(SEARCH("part",L61)),UPPER(TRIM(L61))="PT",UPPER(TRIM(L61))="PTE"),OR($C$10="",N($C$10)&gt;=PT_MinHours)),"PT","None")))</f>
        <v/>
      </c>
      <c r="N61" s="16" t="n">
        <f aca="false">IF(I61&lt;FT_Y5,1,IF(MOD(I61-FT_Y5,12)=0,FT_AnnivDays,1))</f>
        <v>1</v>
      </c>
      <c r="O61" s="16" t="str">
        <f aca="false">IF(K61="","",IF(AND(M61="FT",K61&lt;=AsOfDate,K61&gt;=SchemeStart),IF(AND("FT"="FT",I61=FT_Y5,K61&lt;PolicyDate),1,N61),0))</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IF(T61="","",IF(OR(ISNUMBER(SEARCH("full",U61)),UPPER(TRIM(U61))="FT",UPPER(TRIM(U61))="FTE"),"FT",IF(AND(OR(ISNUMBER(SEARCH("part",U61)),UPPER(TRIM(U61))="PT",UPPER(TRIM(U61))="PTE"),OR($C$10="",N($C$10)&gt;=PT_MinHours)),"PT","None")))</f>
        <v/>
      </c>
      <c r="W61" s="16" t="n">
        <v>1</v>
      </c>
      <c r="X61" s="16" t="str">
        <f aca="false">IF(T61="","",IF(AND(V61="PT",T61&lt;=AsOfDate,T61&gt;=SchemeStart),IF(AND("PT"="FT",R61=FT_Y5,T61&lt;PolicyDate),1,W61),0))</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IF(K62="","",IF(OR(ISNUMBER(SEARCH("full",L62)),UPPER(TRIM(L62))="FT",UPPER(TRIM(L62))="FTE"),"FT",IF(AND(OR(ISNUMBER(SEARCH("part",L62)),UPPER(TRIM(L62))="PT",UPPER(TRIM(L62))="PTE"),OR($C$10="",N($C$10)&gt;=PT_MinHours)),"PT","None")))</f>
        <v/>
      </c>
      <c r="N62" s="16" t="n">
        <f aca="false">IF(I62&lt;FT_Y5,1,IF(MOD(I62-FT_Y5,12)=0,FT_AnnivDays,1))</f>
        <v>2</v>
      </c>
      <c r="O62" s="16" t="str">
        <f aca="false">IF(K62="","",IF(AND(M62="FT",K62&lt;=AsOfDate,K62&gt;=SchemeStart),IF(AND("FT"="FT",I62=FT_Y5,K62&lt;PolicyDate),1,N62),0))</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IF(T62="","",IF(OR(ISNUMBER(SEARCH("full",U62)),UPPER(TRIM(U62))="FT",UPPER(TRIM(U62))="FTE"),"FT",IF(AND(OR(ISNUMBER(SEARCH("part",U62)),UPPER(TRIM(U62))="PT",UPPER(TRIM(U62))="PTE"),OR($C$10="",N($C$10)&gt;=PT_MinHours)),"PT","None")))</f>
        <v/>
      </c>
      <c r="W62" s="16" t="n">
        <v>1</v>
      </c>
      <c r="X62" s="16" t="str">
        <f aca="false">IF(T62="","",IF(AND(V62="PT",T62&lt;=AsOfDate,T62&gt;=SchemeStart),IF(AND("PT"="FT",R62=FT_Y5,T62&lt;PolicyDate),1,W62),0))</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IF(K63="","",IF(OR(ISNUMBER(SEARCH("full",L63)),UPPER(TRIM(L63))="FT",UPPER(TRIM(L63))="FTE"),"FT",IF(AND(OR(ISNUMBER(SEARCH("part",L63)),UPPER(TRIM(L63))="PT",UPPER(TRIM(L63))="PTE"),OR($C$10="",N($C$10)&gt;=PT_MinHours)),"PT","None")))</f>
        <v/>
      </c>
      <c r="N63" s="16" t="n">
        <f aca="false">IF(I63&lt;FT_Y5,1,IF(MOD(I63-FT_Y5,12)=0,FT_AnnivDays,1))</f>
        <v>1</v>
      </c>
      <c r="O63" s="16" t="str">
        <f aca="false">IF(K63="","",IF(AND(M63="FT",K63&lt;=AsOfDate,K63&gt;=SchemeStart),IF(AND("FT"="FT",I63=FT_Y5,K63&lt;PolicyDate),1,N63),0))</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IF(T63="","",IF(OR(ISNUMBER(SEARCH("full",U63)),UPPER(TRIM(U63))="FT",UPPER(TRIM(U63))="FTE"),"FT",IF(AND(OR(ISNUMBER(SEARCH("part",U63)),UPPER(TRIM(U63))="PT",UPPER(TRIM(U63))="PTE"),OR($C$10="",N($C$10)&gt;=PT_MinHours)),"PT","None")))</f>
        <v/>
      </c>
      <c r="W63" s="16" t="n">
        <v>1</v>
      </c>
      <c r="X63" s="16" t="str">
        <f aca="false">IF(T63="","",IF(AND(V63="PT",T63&lt;=AsOfDate,T63&gt;=SchemeStart),IF(AND("PT"="FT",R63=FT_Y5,T63&lt;PolicyDate),1,W63),0))</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IF(K64="","",IF(OR(ISNUMBER(SEARCH("full",L64)),UPPER(TRIM(L64))="FT",UPPER(TRIM(L64))="FTE"),"FT",IF(AND(OR(ISNUMBER(SEARCH("part",L64)),UPPER(TRIM(L64))="PT",UPPER(TRIM(L64))="PTE"),OR($C$10="",N($C$10)&gt;=PT_MinHours)),"PT","None")))</f>
        <v/>
      </c>
      <c r="N64" s="16" t="n">
        <f aca="false">IF(I64&lt;FT_Y5,1,IF(MOD(I64-FT_Y5,12)=0,FT_AnnivDays,1))</f>
        <v>1</v>
      </c>
      <c r="O64" s="16" t="str">
        <f aca="false">IF(K64="","",IF(AND(M64="FT",K64&lt;=AsOfDate,K64&gt;=SchemeStart),IF(AND("FT"="FT",I64=FT_Y5,K64&lt;PolicyDate),1,N64),0))</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IF(T64="","",IF(OR(ISNUMBER(SEARCH("full",U64)),UPPER(TRIM(U64))="FT",UPPER(TRIM(U64))="FTE"),"FT",IF(AND(OR(ISNUMBER(SEARCH("part",U64)),UPPER(TRIM(U64))="PT",UPPER(TRIM(U64))="PTE"),OR($C$10="",N($C$10)&gt;=PT_MinHours)),"PT","None")))</f>
        <v/>
      </c>
      <c r="W64" s="16" t="n">
        <v>1</v>
      </c>
      <c r="X64" s="16" t="str">
        <f aca="false">IF(T64="","",IF(AND(V64="PT",T64&lt;=AsOfDate,T64&gt;=SchemeStart),IF(AND("PT"="FT",R64=FT_Y5,T64&lt;PolicyDate),1,W64),0))</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IF(K65="","",IF(OR(ISNUMBER(SEARCH("full",L65)),UPPER(TRIM(L65))="FT",UPPER(TRIM(L65))="FTE"),"FT",IF(AND(OR(ISNUMBER(SEARCH("part",L65)),UPPER(TRIM(L65))="PT",UPPER(TRIM(L65))="PTE"),OR($C$10="",N($C$10)&gt;=PT_MinHours)),"PT","None")))</f>
        <v/>
      </c>
      <c r="N65" s="16" t="n">
        <f aca="false">IF(I65&lt;FT_Y5,1,IF(MOD(I65-FT_Y5,12)=0,FT_AnnivDays,1))</f>
        <v>1</v>
      </c>
      <c r="O65" s="16" t="str">
        <f aca="false">IF(K65="","",IF(AND(M65="FT",K65&lt;=AsOfDate,K65&gt;=SchemeStart),IF(AND("FT"="FT",I65=FT_Y5,K65&lt;PolicyDate),1,N65),0))</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IF(T65="","",IF(OR(ISNUMBER(SEARCH("full",U65)),UPPER(TRIM(U65))="FT",UPPER(TRIM(U65))="FTE"),"FT",IF(AND(OR(ISNUMBER(SEARCH("part",U65)),UPPER(TRIM(U65))="PT",UPPER(TRIM(U65))="PTE"),OR($C$10="",N($C$10)&gt;=PT_MinHours)),"PT","None")))</f>
        <v/>
      </c>
      <c r="W65" s="16" t="n">
        <v>1</v>
      </c>
      <c r="X65" s="16" t="str">
        <f aca="false">IF(T65="","",IF(AND(V65="PT",T65&lt;=AsOfDate,T65&gt;=SchemeStart),IF(AND("PT"="FT",R65=FT_Y5,T65&lt;PolicyDate),1,W65),0))</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IF(K66="","",IF(OR(ISNUMBER(SEARCH("full",L66)),UPPER(TRIM(L66))="FT",UPPER(TRIM(L66))="FTE"),"FT",IF(AND(OR(ISNUMBER(SEARCH("part",L66)),UPPER(TRIM(L66))="PT",UPPER(TRIM(L66))="PTE"),OR($C$10="",N($C$10)&gt;=PT_MinHours)),"PT","None")))</f>
        <v/>
      </c>
      <c r="N66" s="16" t="n">
        <f aca="false">IF(I66&lt;FT_Y5,1,IF(MOD(I66-FT_Y5,12)=0,FT_AnnivDays,1))</f>
        <v>2</v>
      </c>
      <c r="O66" s="16" t="str">
        <f aca="false">IF(K66="","",IF(AND(M66="FT",K66&lt;=AsOfDate,K66&gt;=SchemeStart),IF(AND("FT"="FT",I66=FT_Y5,K66&lt;PolicyDate),1,N66),0))</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IF(T66="","",IF(OR(ISNUMBER(SEARCH("full",U66)),UPPER(TRIM(U66))="FT",UPPER(TRIM(U66))="FTE"),"FT",IF(AND(OR(ISNUMBER(SEARCH("part",U66)),UPPER(TRIM(U66))="PT",UPPER(TRIM(U66))="PTE"),OR($C$10="",N($C$10)&gt;=PT_MinHours)),"PT","None")))</f>
        <v/>
      </c>
      <c r="W66" s="16" t="n">
        <v>1</v>
      </c>
      <c r="X66" s="16" t="str">
        <f aca="false">IF(T66="","",IF(AND(V66="PT",T66&lt;=AsOfDate,T66&gt;=SchemeStart),IF(AND("PT"="FT",R66=FT_Y5,T66&lt;PolicyDate),1,W66),0))</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IF(K67="","",IF(OR(ISNUMBER(SEARCH("full",L67)),UPPER(TRIM(L67))="FT",UPPER(TRIM(L67))="FTE"),"FT",IF(AND(OR(ISNUMBER(SEARCH("part",L67)),UPPER(TRIM(L67))="PT",UPPER(TRIM(L67))="PTE"),OR($C$10="",N($C$10)&gt;=PT_MinHours)),"PT","None")))</f>
        <v/>
      </c>
      <c r="N67" s="16" t="n">
        <f aca="false">IF(I67&lt;FT_Y5,1,IF(MOD(I67-FT_Y5,12)=0,FT_AnnivDays,1))</f>
        <v>1</v>
      </c>
      <c r="O67" s="16" t="str">
        <f aca="false">IF(K67="","",IF(AND(M67="FT",K67&lt;=AsOfDate,K67&gt;=SchemeStart),IF(AND("FT"="FT",I67=FT_Y5,K67&lt;PolicyDate),1,N67),0))</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IF(T67="","",IF(OR(ISNUMBER(SEARCH("full",U67)),UPPER(TRIM(U67))="FT",UPPER(TRIM(U67))="FTE"),"FT",IF(AND(OR(ISNUMBER(SEARCH("part",U67)),UPPER(TRIM(U67))="PT",UPPER(TRIM(U67))="PTE"),OR($C$10="",N($C$10)&gt;=PT_MinHours)),"PT","None")))</f>
        <v/>
      </c>
      <c r="W67" s="16" t="n">
        <v>1</v>
      </c>
      <c r="X67" s="16" t="str">
        <f aca="false">IF(T67="","",IF(AND(V67="PT",T67&lt;=AsOfDate,T67&gt;=SchemeStart),IF(AND("PT"="FT",R67=FT_Y5,T67&lt;PolicyDate),1,W67),0))</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IF(K68="","",IF(OR(ISNUMBER(SEARCH("full",L68)),UPPER(TRIM(L68))="FT",UPPER(TRIM(L68))="FTE"),"FT",IF(AND(OR(ISNUMBER(SEARCH("part",L68)),UPPER(TRIM(L68))="PT",UPPER(TRIM(L68))="PTE"),OR($C$10="",N($C$10)&gt;=PT_MinHours)),"PT","None")))</f>
        <v/>
      </c>
      <c r="N68" s="16" t="n">
        <f aca="false">IF(I68&lt;FT_Y5,1,IF(MOD(I68-FT_Y5,12)=0,FT_AnnivDays,1))</f>
        <v>1</v>
      </c>
      <c r="O68" s="16" t="str">
        <f aca="false">IF(K68="","",IF(AND(M68="FT",K68&lt;=AsOfDate,K68&gt;=SchemeStart),IF(AND("FT"="FT",I68=FT_Y5,K68&lt;PolicyDate),1,N68),0))</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IF(T68="","",IF(OR(ISNUMBER(SEARCH("full",U68)),UPPER(TRIM(U68))="FT",UPPER(TRIM(U68))="FTE"),"FT",IF(AND(OR(ISNUMBER(SEARCH("part",U68)),UPPER(TRIM(U68))="PT",UPPER(TRIM(U68))="PTE"),OR($C$10="",N($C$10)&gt;=PT_MinHours)),"PT","None")))</f>
        <v/>
      </c>
      <c r="W68" s="16" t="n">
        <v>1</v>
      </c>
      <c r="X68" s="16" t="str">
        <f aca="false">IF(T68="","",IF(AND(V68="PT",T68&lt;=AsOfDate,T68&gt;=SchemeStart),IF(AND("PT"="FT",R68=FT_Y5,T68&lt;PolicyDate),1,W68),0))</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IF(K69="","",IF(OR(ISNUMBER(SEARCH("full",L69)),UPPER(TRIM(L69))="FT",UPPER(TRIM(L69))="FTE"),"FT",IF(AND(OR(ISNUMBER(SEARCH("part",L69)),UPPER(TRIM(L69))="PT",UPPER(TRIM(L69))="PTE"),OR($C$10="",N($C$10)&gt;=PT_MinHours)),"PT","None")))</f>
        <v/>
      </c>
      <c r="N69" s="16" t="n">
        <f aca="false">IF(I69&lt;FT_Y5,1,IF(MOD(I69-FT_Y5,12)=0,FT_AnnivDays,1))</f>
        <v>1</v>
      </c>
      <c r="O69" s="16" t="str">
        <f aca="false">IF(K69="","",IF(AND(M69="FT",K69&lt;=AsOfDate,K69&gt;=SchemeStart),IF(AND("FT"="FT",I69=FT_Y5,K69&lt;PolicyDate),1,N69),0))</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IF(T69="","",IF(OR(ISNUMBER(SEARCH("full",U69)),UPPER(TRIM(U69))="FT",UPPER(TRIM(U69))="FTE"),"FT",IF(AND(OR(ISNUMBER(SEARCH("part",U69)),UPPER(TRIM(U69))="PT",UPPER(TRIM(U69))="PTE"),OR($C$10="",N($C$10)&gt;=PT_MinHours)),"PT","None")))</f>
        <v/>
      </c>
      <c r="W69" s="16" t="n">
        <v>1</v>
      </c>
      <c r="X69" s="16" t="str">
        <f aca="false">IF(T69="","",IF(AND(V69="PT",T69&lt;=AsOfDate,T69&gt;=SchemeStart),IF(AND("PT"="FT",R69=FT_Y5,T69&lt;PolicyDate),1,W69),0))</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IF(K70="","",IF(OR(ISNUMBER(SEARCH("full",L70)),UPPER(TRIM(L70))="FT",UPPER(TRIM(L70))="FTE"),"FT",IF(AND(OR(ISNUMBER(SEARCH("part",L70)),UPPER(TRIM(L70))="PT",UPPER(TRIM(L70))="PTE"),OR($C$10="",N($C$10)&gt;=PT_MinHours)),"PT","None")))</f>
        <v/>
      </c>
      <c r="N70" s="16" t="n">
        <f aca="false">IF(I70&lt;FT_Y5,1,IF(MOD(I70-FT_Y5,12)=0,FT_AnnivDays,1))</f>
        <v>2</v>
      </c>
      <c r="O70" s="16" t="str">
        <f aca="false">IF(K70="","",IF(AND(M70="FT",K70&lt;=AsOfDate,K70&gt;=SchemeStart),IF(AND("FT"="FT",I70=FT_Y5,K70&lt;PolicyDate),1,N70),0))</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IF(T70="","",IF(OR(ISNUMBER(SEARCH("full",U70)),UPPER(TRIM(U70))="FT",UPPER(TRIM(U70))="FTE"),"FT",IF(AND(OR(ISNUMBER(SEARCH("part",U70)),UPPER(TRIM(U70))="PT",UPPER(TRIM(U70))="PTE"),OR($C$10="",N($C$10)&gt;=PT_MinHours)),"PT","None")))</f>
        <v/>
      </c>
      <c r="W70" s="16" t="n">
        <v>1</v>
      </c>
      <c r="X70" s="16" t="str">
        <f aca="false">IF(T70="","",IF(AND(V70="PT",T70&lt;=AsOfDate,T70&gt;=SchemeStart),IF(AND("PT"="FT",R70=FT_Y5,T70&lt;PolicyDate),1,W70),0))</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IF(K71="","",IF(OR(ISNUMBER(SEARCH("full",L71)),UPPER(TRIM(L71))="FT",UPPER(TRIM(L71))="FTE"),"FT",IF(AND(OR(ISNUMBER(SEARCH("part",L71)),UPPER(TRIM(L71))="PT",UPPER(TRIM(L71))="PTE"),OR($C$10="",N($C$10)&gt;=PT_MinHours)),"PT","None")))</f>
        <v/>
      </c>
      <c r="N71" s="16" t="n">
        <f aca="false">IF(I71&lt;FT_Y5,1,IF(MOD(I71-FT_Y5,12)=0,FT_AnnivDays,1))</f>
        <v>1</v>
      </c>
      <c r="O71" s="16" t="str">
        <f aca="false">IF(K71="","",IF(AND(M71="FT",K71&lt;=AsOfDate,K71&gt;=SchemeStart),IF(AND("FT"="FT",I71=FT_Y5,K71&lt;PolicyDate),1,N71),0))</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IF(T71="","",IF(OR(ISNUMBER(SEARCH("full",U71)),UPPER(TRIM(U71))="FT",UPPER(TRIM(U71))="FTE"),"FT",IF(AND(OR(ISNUMBER(SEARCH("part",U71)),UPPER(TRIM(U71))="PT",UPPER(TRIM(U71))="PTE"),OR($C$10="",N($C$10)&gt;=PT_MinHours)),"PT","None")))</f>
        <v/>
      </c>
      <c r="W71" s="16" t="n">
        <v>1</v>
      </c>
      <c r="X71" s="16" t="str">
        <f aca="false">IF(T71="","",IF(AND(V71="PT",T71&lt;=AsOfDate,T71&gt;=SchemeStart),IF(AND("PT"="FT",R71=FT_Y5,T71&lt;PolicyDate),1,W71),0))</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IF(K72="","",IF(OR(ISNUMBER(SEARCH("full",L72)),UPPER(TRIM(L72))="FT",UPPER(TRIM(L72))="FTE"),"FT",IF(AND(OR(ISNUMBER(SEARCH("part",L72)),UPPER(TRIM(L72))="PT",UPPER(TRIM(L72))="PTE"),OR($C$10="",N($C$10)&gt;=PT_MinHours)),"PT","None")))</f>
        <v/>
      </c>
      <c r="N72" s="16" t="n">
        <f aca="false">IF(I72&lt;FT_Y5,1,IF(MOD(I72-FT_Y5,12)=0,FT_AnnivDays,1))</f>
        <v>1</v>
      </c>
      <c r="O72" s="16" t="str">
        <f aca="false">IF(K72="","",IF(AND(M72="FT",K72&lt;=AsOfDate,K72&gt;=SchemeStart),IF(AND("FT"="FT",I72=FT_Y5,K72&lt;PolicyDate),1,N72),0))</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IF(T72="","",IF(OR(ISNUMBER(SEARCH("full",U72)),UPPER(TRIM(U72))="FT",UPPER(TRIM(U72))="FTE"),"FT",IF(AND(OR(ISNUMBER(SEARCH("part",U72)),UPPER(TRIM(U72))="PT",UPPER(TRIM(U72))="PTE"),OR($C$10="",N($C$10)&gt;=PT_MinHours)),"PT","None")))</f>
        <v/>
      </c>
      <c r="W72" s="16" t="n">
        <v>1</v>
      </c>
      <c r="X72" s="16" t="str">
        <f aca="false">IF(T72="","",IF(AND(V72="PT",T72&lt;=AsOfDate,T72&gt;=SchemeStart),IF(AND("PT"="FT",R72=FT_Y5,T72&lt;PolicyDate),1,W72),0))</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IF(K73="","",IF(OR(ISNUMBER(SEARCH("full",L73)),UPPER(TRIM(L73))="FT",UPPER(TRIM(L73))="FTE"),"FT",IF(AND(OR(ISNUMBER(SEARCH("part",L73)),UPPER(TRIM(L73))="PT",UPPER(TRIM(L73))="PTE"),OR($C$10="",N($C$10)&gt;=PT_MinHours)),"PT","None")))</f>
        <v/>
      </c>
      <c r="N73" s="16" t="n">
        <f aca="false">IF(I73&lt;FT_Y5,1,IF(MOD(I73-FT_Y5,12)=0,FT_AnnivDays,1))</f>
        <v>1</v>
      </c>
      <c r="O73" s="16" t="str">
        <f aca="false">IF(K73="","",IF(AND(M73="FT",K73&lt;=AsOfDate,K73&gt;=SchemeStart),IF(AND("FT"="FT",I73=FT_Y5,K73&lt;PolicyDate),1,N73),0))</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IF(T73="","",IF(OR(ISNUMBER(SEARCH("full",U73)),UPPER(TRIM(U73))="FT",UPPER(TRIM(U73))="FTE"),"FT",IF(AND(OR(ISNUMBER(SEARCH("part",U73)),UPPER(TRIM(U73))="PT",UPPER(TRIM(U73))="PTE"),OR($C$10="",N($C$10)&gt;=PT_MinHours)),"PT","None")))</f>
        <v/>
      </c>
      <c r="W73" s="16" t="n">
        <v>1</v>
      </c>
      <c r="X73" s="16" t="str">
        <f aca="false">IF(T73="","",IF(AND(V73="PT",T73&lt;=AsOfDate,T73&gt;=SchemeStart),IF(AND("PT"="FT",R73=FT_Y5,T73&lt;PolicyDate),1,W73),0))</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IF(K74="","",IF(OR(ISNUMBER(SEARCH("full",L74)),UPPER(TRIM(L74))="FT",UPPER(TRIM(L74))="FTE"),"FT",IF(AND(OR(ISNUMBER(SEARCH("part",L74)),UPPER(TRIM(L74))="PT",UPPER(TRIM(L74))="PTE"),OR($C$10="",N($C$10)&gt;=PT_MinHours)),"PT","None")))</f>
        <v/>
      </c>
      <c r="N74" s="16" t="n">
        <f aca="false">IF(I74&lt;FT_Y5,1,IF(MOD(I74-FT_Y5,12)=0,FT_AnnivDays,1))</f>
        <v>2</v>
      </c>
      <c r="O74" s="16" t="str">
        <f aca="false">IF(K74="","",IF(AND(M74="FT",K74&lt;=AsOfDate,K74&gt;=SchemeStart),IF(AND("FT"="FT",I74=FT_Y5,K74&lt;PolicyDate),1,N74),0))</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IF(T74="","",IF(OR(ISNUMBER(SEARCH("full",U74)),UPPER(TRIM(U74))="FT",UPPER(TRIM(U74))="FTE"),"FT",IF(AND(OR(ISNUMBER(SEARCH("part",U74)),UPPER(TRIM(U74))="PT",UPPER(TRIM(U74))="PTE"),OR($C$10="",N($C$10)&gt;=PT_MinHours)),"PT","None")))</f>
        <v/>
      </c>
      <c r="W74" s="16" t="n">
        <v>1</v>
      </c>
      <c r="X74" s="16" t="str">
        <f aca="false">IF(T74="","",IF(AND(V74="PT",T74&lt;=AsOfDate,T74&gt;=SchemeStart),IF(AND("PT"="FT",R74=FT_Y5,T74&lt;PolicyDate),1,W74),0))</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IF(K75="","",IF(OR(ISNUMBER(SEARCH("full",L75)),UPPER(TRIM(L75))="FT",UPPER(TRIM(L75))="FTE"),"FT",IF(AND(OR(ISNUMBER(SEARCH("part",L75)),UPPER(TRIM(L75))="PT",UPPER(TRIM(L75))="PTE"),OR($C$10="",N($C$10)&gt;=PT_MinHours)),"PT","None")))</f>
        <v/>
      </c>
      <c r="N75" s="16" t="n">
        <f aca="false">IF(I75&lt;FT_Y5,1,IF(MOD(I75-FT_Y5,12)=0,FT_AnnivDays,1))</f>
        <v>1</v>
      </c>
      <c r="O75" s="16" t="str">
        <f aca="false">IF(K75="","",IF(AND(M75="FT",K75&lt;=AsOfDate,K75&gt;=SchemeStart),IF(AND("FT"="FT",I75=FT_Y5,K75&lt;PolicyDate),1,N75),0))</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IF(T75="","",IF(OR(ISNUMBER(SEARCH("full",U75)),UPPER(TRIM(U75))="FT",UPPER(TRIM(U75))="FTE"),"FT",IF(AND(OR(ISNUMBER(SEARCH("part",U75)),UPPER(TRIM(U75))="PT",UPPER(TRIM(U75))="PTE"),OR($C$10="",N($C$10)&gt;=PT_MinHours)),"PT","None")))</f>
        <v/>
      </c>
      <c r="W75" s="16" t="n">
        <v>1</v>
      </c>
      <c r="X75" s="16" t="str">
        <f aca="false">IF(T75="","",IF(AND(V75="PT",T75&lt;=AsOfDate,T75&gt;=SchemeStart),IF(AND("PT"="FT",R75=FT_Y5,T75&lt;PolicyDate),1,W75),0))</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IF(K76="","",IF(OR(ISNUMBER(SEARCH("full",L76)),UPPER(TRIM(L76))="FT",UPPER(TRIM(L76))="FTE"),"FT",IF(AND(OR(ISNUMBER(SEARCH("part",L76)),UPPER(TRIM(L76))="PT",UPPER(TRIM(L76))="PTE"),OR($C$10="",N($C$10)&gt;=PT_MinHours)),"PT","None")))</f>
        <v/>
      </c>
      <c r="N76" s="16" t="n">
        <f aca="false">IF(I76&lt;FT_Y5,1,IF(MOD(I76-FT_Y5,12)=0,FT_AnnivDays,1))</f>
        <v>1</v>
      </c>
      <c r="O76" s="16" t="str">
        <f aca="false">IF(K76="","",IF(AND(M76="FT",K76&lt;=AsOfDate,K76&gt;=SchemeStart),IF(AND("FT"="FT",I76=FT_Y5,K76&lt;PolicyDate),1,N76),0))</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IF(T76="","",IF(OR(ISNUMBER(SEARCH("full",U76)),UPPER(TRIM(U76))="FT",UPPER(TRIM(U76))="FTE"),"FT",IF(AND(OR(ISNUMBER(SEARCH("part",U76)),UPPER(TRIM(U76))="PT",UPPER(TRIM(U76))="PTE"),OR($C$10="",N($C$10)&gt;=PT_MinHours)),"PT","None")))</f>
        <v/>
      </c>
      <c r="W76" s="16" t="n">
        <v>1</v>
      </c>
      <c r="X76" s="16" t="str">
        <f aca="false">IF(T76="","",IF(AND(V76="PT",T76&lt;=AsOfDate,T76&gt;=SchemeStart),IF(AND("PT"="FT",R76=FT_Y5,T76&lt;PolicyDate),1,W76),0))</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IF(K77="","",IF(OR(ISNUMBER(SEARCH("full",L77)),UPPER(TRIM(L77))="FT",UPPER(TRIM(L77))="FTE"),"FT",IF(AND(OR(ISNUMBER(SEARCH("part",L77)),UPPER(TRIM(L77))="PT",UPPER(TRIM(L77))="PTE"),OR($C$10="",N($C$10)&gt;=PT_MinHours)),"PT","None")))</f>
        <v/>
      </c>
      <c r="N77" s="16" t="n">
        <f aca="false">IF(I77&lt;FT_Y5,1,IF(MOD(I77-FT_Y5,12)=0,FT_AnnivDays,1))</f>
        <v>1</v>
      </c>
      <c r="O77" s="16" t="str">
        <f aca="false">IF(K77="","",IF(AND(M77="FT",K77&lt;=AsOfDate,K77&gt;=SchemeStart),IF(AND("FT"="FT",I77=FT_Y5,K77&lt;PolicyDate),1,N77),0))</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IF(T77="","",IF(OR(ISNUMBER(SEARCH("full",U77)),UPPER(TRIM(U77))="FT",UPPER(TRIM(U77))="FTE"),"FT",IF(AND(OR(ISNUMBER(SEARCH("part",U77)),UPPER(TRIM(U77))="PT",UPPER(TRIM(U77))="PTE"),OR($C$10="",N($C$10)&gt;=PT_MinHours)),"PT","None")))</f>
        <v/>
      </c>
      <c r="W77" s="16" t="n">
        <v>1</v>
      </c>
      <c r="X77" s="16" t="str">
        <f aca="false">IF(T77="","",IF(AND(V77="PT",T77&lt;=AsOfDate,T77&gt;=SchemeStart),IF(AND("PT"="FT",R77=FT_Y5,T77&lt;PolicyDate),1,W77),0))</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IF(K78="","",IF(OR(ISNUMBER(SEARCH("full",L78)),UPPER(TRIM(L78))="FT",UPPER(TRIM(L78))="FTE"),"FT",IF(AND(OR(ISNUMBER(SEARCH("part",L78)),UPPER(TRIM(L78))="PT",UPPER(TRIM(L78))="PTE"),OR($C$10="",N($C$10)&gt;=PT_MinHours)),"PT","None")))</f>
        <v/>
      </c>
      <c r="N78" s="16" t="n">
        <f aca="false">IF(I78&lt;FT_Y5,1,IF(MOD(I78-FT_Y5,12)=0,FT_AnnivDays,1))</f>
        <v>2</v>
      </c>
      <c r="O78" s="16" t="str">
        <f aca="false">IF(K78="","",IF(AND(M78="FT",K78&lt;=AsOfDate,K78&gt;=SchemeStart),IF(AND("FT"="FT",I78=FT_Y5,K78&lt;PolicyDate),1,N78),0))</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IF(T78="","",IF(OR(ISNUMBER(SEARCH("full",U78)),UPPER(TRIM(U78))="FT",UPPER(TRIM(U78))="FTE"),"FT",IF(AND(OR(ISNUMBER(SEARCH("part",U78)),UPPER(TRIM(U78))="PT",UPPER(TRIM(U78))="PTE"),OR($C$10="",N($C$10)&gt;=PT_MinHours)),"PT","None")))</f>
        <v/>
      </c>
      <c r="W78" s="16" t="n">
        <v>1</v>
      </c>
      <c r="X78" s="16" t="str">
        <f aca="false">IF(T78="","",IF(AND(V78="PT",T78&lt;=AsOfDate,T78&gt;=SchemeStart),IF(AND("PT"="FT",R78=FT_Y5,T78&lt;PolicyDate),1,W78),0))</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IF(K79="","",IF(OR(ISNUMBER(SEARCH("full",L79)),UPPER(TRIM(L79))="FT",UPPER(TRIM(L79))="FTE"),"FT",IF(AND(OR(ISNUMBER(SEARCH("part",L79)),UPPER(TRIM(L79))="PT",UPPER(TRIM(L79))="PTE"),OR($C$10="",N($C$10)&gt;=PT_MinHours)),"PT","None")))</f>
        <v/>
      </c>
      <c r="N79" s="16" t="n">
        <f aca="false">IF(I79&lt;FT_Y5,1,IF(MOD(I79-FT_Y5,12)=0,FT_AnnivDays,1))</f>
        <v>1</v>
      </c>
      <c r="O79" s="16" t="str">
        <f aca="false">IF(K79="","",IF(AND(M79="FT",K79&lt;=AsOfDate,K79&gt;=SchemeStart),IF(AND("FT"="FT",I79=FT_Y5,K79&lt;PolicyDate),1,N79),0))</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IF(T79="","",IF(OR(ISNUMBER(SEARCH("full",U79)),UPPER(TRIM(U79))="FT",UPPER(TRIM(U79))="FTE"),"FT",IF(AND(OR(ISNUMBER(SEARCH("part",U79)),UPPER(TRIM(U79))="PT",UPPER(TRIM(U79))="PTE"),OR($C$10="",N($C$10)&gt;=PT_MinHours)),"PT","None")))</f>
        <v/>
      </c>
      <c r="W79" s="16" t="n">
        <v>1</v>
      </c>
      <c r="X79" s="16" t="str">
        <f aca="false">IF(T79="","",IF(AND(V79="PT",T79&lt;=AsOfDate,T79&gt;=SchemeStart),IF(AND("PT"="FT",R79=FT_Y5,T79&lt;PolicyDate),1,W79),0))</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IF(K80="","",IF(OR(ISNUMBER(SEARCH("full",L80)),UPPER(TRIM(L80))="FT",UPPER(TRIM(L80))="FTE"),"FT",IF(AND(OR(ISNUMBER(SEARCH("part",L80)),UPPER(TRIM(L80))="PT",UPPER(TRIM(L80))="PTE"),OR($C$10="",N($C$10)&gt;=PT_MinHours)),"PT","None")))</f>
        <v/>
      </c>
      <c r="N80" s="16" t="n">
        <f aca="false">IF(I80&lt;FT_Y5,1,IF(MOD(I80-FT_Y5,12)=0,FT_AnnivDays,1))</f>
        <v>1</v>
      </c>
      <c r="O80" s="16" t="str">
        <f aca="false">IF(K80="","",IF(AND(M80="FT",K80&lt;=AsOfDate,K80&gt;=SchemeStart),IF(AND("FT"="FT",I80=FT_Y5,K80&lt;PolicyDate),1,N80),0))</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IF(T80="","",IF(OR(ISNUMBER(SEARCH("full",U80)),UPPER(TRIM(U80))="FT",UPPER(TRIM(U80))="FTE"),"FT",IF(AND(OR(ISNUMBER(SEARCH("part",U80)),UPPER(TRIM(U80))="PT",UPPER(TRIM(U80))="PTE"),OR($C$10="",N($C$10)&gt;=PT_MinHours)),"PT","None")))</f>
        <v/>
      </c>
      <c r="W80" s="16" t="n">
        <v>1</v>
      </c>
      <c r="X80" s="16" t="str">
        <f aca="false">IF(T80="","",IF(AND(V80="PT",T80&lt;=AsOfDate,T80&gt;=SchemeStart),IF(AND("PT"="FT",R80=FT_Y5,T80&lt;PolicyDate),1,W80),0))</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IF(K81="","",IF(OR(ISNUMBER(SEARCH("full",L81)),UPPER(TRIM(L81))="FT",UPPER(TRIM(L81))="FTE"),"FT",IF(AND(OR(ISNUMBER(SEARCH("part",L81)),UPPER(TRIM(L81))="PT",UPPER(TRIM(L81))="PTE"),OR($C$10="",N($C$10)&gt;=PT_MinHours)),"PT","None")))</f>
        <v/>
      </c>
      <c r="N81" s="16" t="n">
        <f aca="false">IF(I81&lt;FT_Y5,1,IF(MOD(I81-FT_Y5,12)=0,FT_AnnivDays,1))</f>
        <v>1</v>
      </c>
      <c r="O81" s="16" t="str">
        <f aca="false">IF(K81="","",IF(AND(M81="FT",K81&lt;=AsOfDate,K81&gt;=SchemeStart),IF(AND("FT"="FT",I81=FT_Y5,K81&lt;PolicyDate),1,N81),0))</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IF(T81="","",IF(OR(ISNUMBER(SEARCH("full",U81)),UPPER(TRIM(U81))="FT",UPPER(TRIM(U81))="FTE"),"FT",IF(AND(OR(ISNUMBER(SEARCH("part",U81)),UPPER(TRIM(U81))="PT",UPPER(TRIM(U81))="PTE"),OR($C$10="",N($C$10)&gt;=PT_MinHours)),"PT","None")))</f>
        <v/>
      </c>
      <c r="W81" s="16" t="n">
        <v>1</v>
      </c>
      <c r="X81" s="16" t="str">
        <f aca="false">IF(T81="","",IF(AND(V81="PT",T81&lt;=AsOfDate,T81&gt;=SchemeStart),IF(AND("PT"="FT",R81=FT_Y5,T81&lt;PolicyDate),1,W81),0))</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IF(K82="","",IF(OR(ISNUMBER(SEARCH("full",L82)),UPPER(TRIM(L82))="FT",UPPER(TRIM(L82))="FTE"),"FT",IF(AND(OR(ISNUMBER(SEARCH("part",L82)),UPPER(TRIM(L82))="PT",UPPER(TRIM(L82))="PTE"),OR($C$10="",N($C$10)&gt;=PT_MinHours)),"PT","None")))</f>
        <v/>
      </c>
      <c r="N82" s="16" t="n">
        <f aca="false">IF(I82&lt;FT_Y5,1,IF(MOD(I82-FT_Y5,12)=0,FT_AnnivDays,1))</f>
        <v>2</v>
      </c>
      <c r="O82" s="16" t="str">
        <f aca="false">IF(K82="","",IF(AND(M82="FT",K82&lt;=AsOfDate,K82&gt;=SchemeStart),IF(AND("FT"="FT",I82=FT_Y5,K82&lt;PolicyDate),1,N82),0))</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IF(T82="","",IF(OR(ISNUMBER(SEARCH("full",U82)),UPPER(TRIM(U82))="FT",UPPER(TRIM(U82))="FTE"),"FT",IF(AND(OR(ISNUMBER(SEARCH("part",U82)),UPPER(TRIM(U82))="PT",UPPER(TRIM(U82))="PTE"),OR($C$10="",N($C$10)&gt;=PT_MinHours)),"PT","None")))</f>
        <v/>
      </c>
      <c r="W82" s="16" t="n">
        <v>1</v>
      </c>
      <c r="X82" s="16" t="str">
        <f aca="false">IF(T82="","",IF(AND(V82="PT",T82&lt;=AsOfDate,T82&gt;=SchemeStart),IF(AND("PT"="FT",R82=FT_Y5,T82&lt;PolicyDate),1,W82),0))</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IF(K83="","",IF(OR(ISNUMBER(SEARCH("full",L83)),UPPER(TRIM(L83))="FT",UPPER(TRIM(L83))="FTE"),"FT",IF(AND(OR(ISNUMBER(SEARCH("part",L83)),UPPER(TRIM(L83))="PT",UPPER(TRIM(L83))="PTE"),OR($C$10="",N($C$10)&gt;=PT_MinHours)),"PT","None")))</f>
        <v/>
      </c>
      <c r="N83" s="16" t="n">
        <f aca="false">IF(I83&lt;FT_Y5,1,IF(MOD(I83-FT_Y5,12)=0,FT_AnnivDays,1))</f>
        <v>1</v>
      </c>
      <c r="O83" s="16" t="str">
        <f aca="false">IF(K83="","",IF(AND(M83="FT",K83&lt;=AsOfDate,K83&gt;=SchemeStart),IF(AND("FT"="FT",I83=FT_Y5,K83&lt;PolicyDate),1,N83),0))</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IF(T83="","",IF(OR(ISNUMBER(SEARCH("full",U83)),UPPER(TRIM(U83))="FT",UPPER(TRIM(U83))="FTE"),"FT",IF(AND(OR(ISNUMBER(SEARCH("part",U83)),UPPER(TRIM(U83))="PT",UPPER(TRIM(U83))="PTE"),OR($C$10="",N($C$10)&gt;=PT_MinHours)),"PT","None")))</f>
        <v/>
      </c>
      <c r="W83" s="16" t="n">
        <v>1</v>
      </c>
      <c r="X83" s="16" t="str">
        <f aca="false">IF(T83="","",IF(AND(V83="PT",T83&lt;=AsOfDate,T83&gt;=SchemeStart),IF(AND("PT"="FT",R83=FT_Y5,T83&lt;PolicyDate),1,W83),0))</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IF(K84="","",IF(OR(ISNUMBER(SEARCH("full",L84)),UPPER(TRIM(L84))="FT",UPPER(TRIM(L84))="FTE"),"FT",IF(AND(OR(ISNUMBER(SEARCH("part",L84)),UPPER(TRIM(L84))="PT",UPPER(TRIM(L84))="PTE"),OR($C$10="",N($C$10)&gt;=PT_MinHours)),"PT","None")))</f>
        <v/>
      </c>
      <c r="N84" s="16" t="n">
        <f aca="false">IF(I84&lt;FT_Y5,1,IF(MOD(I84-FT_Y5,12)=0,FT_AnnivDays,1))</f>
        <v>1</v>
      </c>
      <c r="O84" s="16" t="str">
        <f aca="false">IF(K84="","",IF(AND(M84="FT",K84&lt;=AsOfDate,K84&gt;=SchemeStart),IF(AND("FT"="FT",I84=FT_Y5,K84&lt;PolicyDate),1,N84),0))</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IF(T84="","",IF(OR(ISNUMBER(SEARCH("full",U84)),UPPER(TRIM(U84))="FT",UPPER(TRIM(U84))="FTE"),"FT",IF(AND(OR(ISNUMBER(SEARCH("part",U84)),UPPER(TRIM(U84))="PT",UPPER(TRIM(U84))="PTE"),OR($C$10="",N($C$10)&gt;=PT_MinHours)),"PT","None")))</f>
        <v/>
      </c>
      <c r="W84" s="16" t="n">
        <v>1</v>
      </c>
      <c r="X84" s="16" t="str">
        <f aca="false">IF(T84="","",IF(AND(V84="PT",T84&lt;=AsOfDate,T84&gt;=SchemeStart),IF(AND("PT"="FT",R84=FT_Y5,T84&lt;PolicyDate),1,W84),0))</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IF(K85="","",IF(OR(ISNUMBER(SEARCH("full",L85)),UPPER(TRIM(L85))="FT",UPPER(TRIM(L85))="FTE"),"FT",IF(AND(OR(ISNUMBER(SEARCH("part",L85)),UPPER(TRIM(L85))="PT",UPPER(TRIM(L85))="PTE"),OR($C$10="",N($C$10)&gt;=PT_MinHours)),"PT","None")))</f>
        <v/>
      </c>
      <c r="N85" s="16" t="n">
        <f aca="false">IF(I85&lt;FT_Y5,1,IF(MOD(I85-FT_Y5,12)=0,FT_AnnivDays,1))</f>
        <v>1</v>
      </c>
      <c r="O85" s="16" t="str">
        <f aca="false">IF(K85="","",IF(AND(M85="FT",K85&lt;=AsOfDate,K85&gt;=SchemeStart),IF(AND("FT"="FT",I85=FT_Y5,K85&lt;PolicyDate),1,N85),0))</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IF(T85="","",IF(OR(ISNUMBER(SEARCH("full",U85)),UPPER(TRIM(U85))="FT",UPPER(TRIM(U85))="FTE"),"FT",IF(AND(OR(ISNUMBER(SEARCH("part",U85)),UPPER(TRIM(U85))="PT",UPPER(TRIM(U85))="PTE"),OR($C$10="",N($C$10)&gt;=PT_MinHours)),"PT","None")))</f>
        <v/>
      </c>
      <c r="W85" s="16" t="n">
        <v>1</v>
      </c>
      <c r="X85" s="16" t="str">
        <f aca="false">IF(T85="","",IF(AND(V85="PT",T85&lt;=AsOfDate,T85&gt;=SchemeStart),IF(AND("PT"="FT",R85=FT_Y5,T85&lt;PolicyDate),1,W85),0))</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IF(K86="","",IF(OR(ISNUMBER(SEARCH("full",L86)),UPPER(TRIM(L86))="FT",UPPER(TRIM(L86))="FTE"),"FT",IF(AND(OR(ISNUMBER(SEARCH("part",L86)),UPPER(TRIM(L86))="PT",UPPER(TRIM(L86))="PTE"),OR($C$10="",N($C$10)&gt;=PT_MinHours)),"PT","None")))</f>
        <v/>
      </c>
      <c r="N86" s="16" t="n">
        <f aca="false">IF(I86&lt;FT_Y5,1,IF(MOD(I86-FT_Y5,12)=0,FT_AnnivDays,1))</f>
        <v>2</v>
      </c>
      <c r="O86" s="16" t="str">
        <f aca="false">IF(K86="","",IF(AND(M86="FT",K86&lt;=AsOfDate,K86&gt;=SchemeStart),IF(AND("FT"="FT",I86=FT_Y5,K86&lt;PolicyDate),1,N86),0))</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IF(T86="","",IF(OR(ISNUMBER(SEARCH("full",U86)),UPPER(TRIM(U86))="FT",UPPER(TRIM(U86))="FTE"),"FT",IF(AND(OR(ISNUMBER(SEARCH("part",U86)),UPPER(TRIM(U86))="PT",UPPER(TRIM(U86))="PTE"),OR($C$10="",N($C$10)&gt;=PT_MinHours)),"PT","None")))</f>
        <v/>
      </c>
      <c r="W86" s="16" t="n">
        <v>1</v>
      </c>
      <c r="X86" s="16" t="str">
        <f aca="false">IF(T86="","",IF(AND(V86="PT",T86&lt;=AsOfDate,T86&gt;=SchemeStart),IF(AND("PT"="FT",R86=FT_Y5,T86&lt;PolicyDate),1,W86),0))</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IF(K87="","",IF(OR(ISNUMBER(SEARCH("full",L87)),UPPER(TRIM(L87))="FT",UPPER(TRIM(L87))="FTE"),"FT",IF(AND(OR(ISNUMBER(SEARCH("part",L87)),UPPER(TRIM(L87))="PT",UPPER(TRIM(L87))="PTE"),OR($C$10="",N($C$10)&gt;=PT_MinHours)),"PT","None")))</f>
        <v/>
      </c>
      <c r="N87" s="16" t="n">
        <f aca="false">IF(I87&lt;FT_Y5,1,IF(MOD(I87-FT_Y5,12)=0,FT_AnnivDays,1))</f>
        <v>1</v>
      </c>
      <c r="O87" s="16" t="str">
        <f aca="false">IF(K87="","",IF(AND(M87="FT",K87&lt;=AsOfDate,K87&gt;=SchemeStart),IF(AND("FT"="FT",I87=FT_Y5,K87&lt;PolicyDate),1,N87),0))</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IF(T87="","",IF(OR(ISNUMBER(SEARCH("full",U87)),UPPER(TRIM(U87))="FT",UPPER(TRIM(U87))="FTE"),"FT",IF(AND(OR(ISNUMBER(SEARCH("part",U87)),UPPER(TRIM(U87))="PT",UPPER(TRIM(U87))="PTE"),OR($C$10="",N($C$10)&gt;=PT_MinHours)),"PT","None")))</f>
        <v/>
      </c>
      <c r="W87" s="16" t="n">
        <v>1</v>
      </c>
      <c r="X87" s="16" t="str">
        <f aca="false">IF(T87="","",IF(AND(V87="PT",T87&lt;=AsOfDate,T87&gt;=SchemeStart),IF(AND("PT"="FT",R87=FT_Y5,T87&lt;PolicyDate),1,W87),0))</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IF(K88="","",IF(OR(ISNUMBER(SEARCH("full",L88)),UPPER(TRIM(L88))="FT",UPPER(TRIM(L88))="FTE"),"FT",IF(AND(OR(ISNUMBER(SEARCH("part",L88)),UPPER(TRIM(L88))="PT",UPPER(TRIM(L88))="PTE"),OR($C$10="",N($C$10)&gt;=PT_MinHours)),"PT","None")))</f>
        <v/>
      </c>
      <c r="N88" s="16" t="n">
        <f aca="false">IF(I88&lt;FT_Y5,1,IF(MOD(I88-FT_Y5,12)=0,FT_AnnivDays,1))</f>
        <v>1</v>
      </c>
      <c r="O88" s="16" t="str">
        <f aca="false">IF(K88="","",IF(AND(M88="FT",K88&lt;=AsOfDate,K88&gt;=SchemeStart),IF(AND("FT"="FT",I88=FT_Y5,K88&lt;PolicyDate),1,N88),0))</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IF(T88="","",IF(OR(ISNUMBER(SEARCH("full",U88)),UPPER(TRIM(U88))="FT",UPPER(TRIM(U88))="FTE"),"FT",IF(AND(OR(ISNUMBER(SEARCH("part",U88)),UPPER(TRIM(U88))="PT",UPPER(TRIM(U88))="PTE"),OR($C$10="",N($C$10)&gt;=PT_MinHours)),"PT","None")))</f>
        <v/>
      </c>
      <c r="W88" s="16" t="n">
        <v>1</v>
      </c>
      <c r="X88" s="16" t="str">
        <f aca="false">IF(T88="","",IF(AND(V88="PT",T88&lt;=AsOfDate,T88&gt;=SchemeStart),IF(AND("PT"="FT",R88=FT_Y5,T88&lt;PolicyDate),1,W88),0))</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IF(K89="","",IF(OR(ISNUMBER(SEARCH("full",L89)),UPPER(TRIM(L89))="FT",UPPER(TRIM(L89))="FTE"),"FT",IF(AND(OR(ISNUMBER(SEARCH("part",L89)),UPPER(TRIM(L89))="PT",UPPER(TRIM(L89))="PTE"),OR($C$10="",N($C$10)&gt;=PT_MinHours)),"PT","None")))</f>
        <v/>
      </c>
      <c r="N89" s="16" t="n">
        <f aca="false">IF(I89&lt;FT_Y5,1,IF(MOD(I89-FT_Y5,12)=0,FT_AnnivDays,1))</f>
        <v>1</v>
      </c>
      <c r="O89" s="16" t="str">
        <f aca="false">IF(K89="","",IF(AND(M89="FT",K89&lt;=AsOfDate,K89&gt;=SchemeStart),IF(AND("FT"="FT",I89=FT_Y5,K89&lt;PolicyDate),1,N89),0))</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IF(T89="","",IF(OR(ISNUMBER(SEARCH("full",U89)),UPPER(TRIM(U89))="FT",UPPER(TRIM(U89))="FTE"),"FT",IF(AND(OR(ISNUMBER(SEARCH("part",U89)),UPPER(TRIM(U89))="PT",UPPER(TRIM(U89))="PTE"),OR($C$10="",N($C$10)&gt;=PT_MinHours)),"PT","None")))</f>
        <v/>
      </c>
      <c r="W89" s="16" t="n">
        <v>1</v>
      </c>
      <c r="X89" s="16" t="str">
        <f aca="false">IF(T89="","",IF(AND(V89="PT",T89&lt;=AsOfDate,T89&gt;=SchemeStart),IF(AND("PT"="FT",R89=FT_Y5,T89&lt;PolicyDate),1,W89),0))</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IF(K90="","",IF(OR(ISNUMBER(SEARCH("full",L90)),UPPER(TRIM(L90))="FT",UPPER(TRIM(L90))="FTE"),"FT",IF(AND(OR(ISNUMBER(SEARCH("part",L90)),UPPER(TRIM(L90))="PT",UPPER(TRIM(L90))="PTE"),OR($C$10="",N($C$10)&gt;=PT_MinHours)),"PT","None")))</f>
        <v/>
      </c>
      <c r="N90" s="16" t="n">
        <f aca="false">IF(I90&lt;FT_Y5,1,IF(MOD(I90-FT_Y5,12)=0,FT_AnnivDays,1))</f>
        <v>2</v>
      </c>
      <c r="O90" s="16" t="str">
        <f aca="false">IF(K90="","",IF(AND(M90="FT",K90&lt;=AsOfDate,K90&gt;=SchemeStart),IF(AND("FT"="FT",I90=FT_Y5,K90&lt;PolicyDate),1,N90),0))</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IF(T90="","",IF(OR(ISNUMBER(SEARCH("full",U90)),UPPER(TRIM(U90))="FT",UPPER(TRIM(U90))="FTE"),"FT",IF(AND(OR(ISNUMBER(SEARCH("part",U90)),UPPER(TRIM(U90))="PT",UPPER(TRIM(U90))="PTE"),OR($C$10="",N($C$10)&gt;=PT_MinHours)),"PT","None")))</f>
        <v/>
      </c>
      <c r="W90" s="16" t="n">
        <v>1</v>
      </c>
      <c r="X90" s="16" t="str">
        <f aca="false">IF(T90="","",IF(AND(V90="PT",T90&lt;=AsOfDate,T90&gt;=SchemeStart),IF(AND("PT"="FT",R90=FT_Y5,T90&lt;PolicyDate),1,W90),0))</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IF(K91="","",IF(OR(ISNUMBER(SEARCH("full",L91)),UPPER(TRIM(L91))="FT",UPPER(TRIM(L91))="FTE"),"FT",IF(AND(OR(ISNUMBER(SEARCH("part",L91)),UPPER(TRIM(L91))="PT",UPPER(TRIM(L91))="PTE"),OR($C$10="",N($C$10)&gt;=PT_MinHours)),"PT","None")))</f>
        <v/>
      </c>
      <c r="N91" s="16" t="n">
        <f aca="false">IF(I91&lt;FT_Y5,1,IF(MOD(I91-FT_Y5,12)=0,FT_AnnivDays,1))</f>
        <v>1</v>
      </c>
      <c r="O91" s="16" t="str">
        <f aca="false">IF(K91="","",IF(AND(M91="FT",K91&lt;=AsOfDate,K91&gt;=SchemeStart),IF(AND("FT"="FT",I91=FT_Y5,K91&lt;PolicyDate),1,N91),0))</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IF(T91="","",IF(OR(ISNUMBER(SEARCH("full",U91)),UPPER(TRIM(U91))="FT",UPPER(TRIM(U91))="FTE"),"FT",IF(AND(OR(ISNUMBER(SEARCH("part",U91)),UPPER(TRIM(U91))="PT",UPPER(TRIM(U91))="PTE"),OR($C$10="",N($C$10)&gt;=PT_MinHours)),"PT","None")))</f>
        <v/>
      </c>
      <c r="W91" s="16" t="n">
        <v>1</v>
      </c>
      <c r="X91" s="16" t="str">
        <f aca="false">IF(T91="","",IF(AND(V91="PT",T91&lt;=AsOfDate,T91&gt;=SchemeStart),IF(AND("PT"="FT",R91=FT_Y5,T91&lt;PolicyDate),1,W91),0))</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IF(K92="","",IF(OR(ISNUMBER(SEARCH("full",L92)),UPPER(TRIM(L92))="FT",UPPER(TRIM(L92))="FTE"),"FT",IF(AND(OR(ISNUMBER(SEARCH("part",L92)),UPPER(TRIM(L92))="PT",UPPER(TRIM(L92))="PTE"),OR($C$10="",N($C$10)&gt;=PT_MinHours)),"PT","None")))</f>
        <v/>
      </c>
      <c r="N92" s="16" t="n">
        <f aca="false">IF(I92&lt;FT_Y5,1,IF(MOD(I92-FT_Y5,12)=0,FT_AnnivDays,1))</f>
        <v>1</v>
      </c>
      <c r="O92" s="16" t="str">
        <f aca="false">IF(K92="","",IF(AND(M92="FT",K92&lt;=AsOfDate,K92&gt;=SchemeStart),IF(AND("FT"="FT",I92=FT_Y5,K92&lt;PolicyDate),1,N92),0))</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IF(T92="","",IF(OR(ISNUMBER(SEARCH("full",U92)),UPPER(TRIM(U92))="FT",UPPER(TRIM(U92))="FTE"),"FT",IF(AND(OR(ISNUMBER(SEARCH("part",U92)),UPPER(TRIM(U92))="PT",UPPER(TRIM(U92))="PTE"),OR($C$10="",N($C$10)&gt;=PT_MinHours)),"PT","None")))</f>
        <v/>
      </c>
      <c r="W92" s="16" t="n">
        <v>1</v>
      </c>
      <c r="X92" s="16" t="str">
        <f aca="false">IF(T92="","",IF(AND(V92="PT",T92&lt;=AsOfDate,T92&gt;=SchemeStart),IF(AND("PT"="FT",R92=FT_Y5,T92&lt;PolicyDate),1,W92),0))</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IF(K93="","",IF(OR(ISNUMBER(SEARCH("full",L93)),UPPER(TRIM(L93))="FT",UPPER(TRIM(L93))="FTE"),"FT",IF(AND(OR(ISNUMBER(SEARCH("part",L93)),UPPER(TRIM(L93))="PT",UPPER(TRIM(L93))="PTE"),OR($C$10="",N($C$10)&gt;=PT_MinHours)),"PT","None")))</f>
        <v/>
      </c>
      <c r="N93" s="16" t="n">
        <f aca="false">IF(I93&lt;FT_Y5,1,IF(MOD(I93-FT_Y5,12)=0,FT_AnnivDays,1))</f>
        <v>1</v>
      </c>
      <c r="O93" s="16" t="str">
        <f aca="false">IF(K93="","",IF(AND(M93="FT",K93&lt;=AsOfDate,K93&gt;=SchemeStart),IF(AND("FT"="FT",I93=FT_Y5,K93&lt;PolicyDate),1,N93),0))</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IF(T93="","",IF(OR(ISNUMBER(SEARCH("full",U93)),UPPER(TRIM(U93))="FT",UPPER(TRIM(U93))="FTE"),"FT",IF(AND(OR(ISNUMBER(SEARCH("part",U93)),UPPER(TRIM(U93))="PT",UPPER(TRIM(U93))="PTE"),OR($C$10="",N($C$10)&gt;=PT_MinHours)),"PT","None")))</f>
        <v/>
      </c>
      <c r="W93" s="16" t="n">
        <v>1</v>
      </c>
      <c r="X93" s="16" t="str">
        <f aca="false">IF(T93="","",IF(AND(V93="PT",T93&lt;=AsOfDate,T93&gt;=SchemeStart),IF(AND("PT"="FT",R93=FT_Y5,T93&lt;PolicyDate),1,W93),0))</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IF(K94="","",IF(OR(ISNUMBER(SEARCH("full",L94)),UPPER(TRIM(L94))="FT",UPPER(TRIM(L94))="FTE"),"FT",IF(AND(OR(ISNUMBER(SEARCH("part",L94)),UPPER(TRIM(L94))="PT",UPPER(TRIM(L94))="PTE"),OR($C$10="",N($C$10)&gt;=PT_MinHours)),"PT","None")))</f>
        <v/>
      </c>
      <c r="N94" s="16" t="n">
        <f aca="false">IF(I94&lt;FT_Y5,1,IF(MOD(I94-FT_Y5,12)=0,FT_AnnivDays,1))</f>
        <v>2</v>
      </c>
      <c r="O94" s="16" t="str">
        <f aca="false">IF(K94="","",IF(AND(M94="FT",K94&lt;=AsOfDate,K94&gt;=SchemeStart),IF(AND("FT"="FT",I94=FT_Y5,K94&lt;PolicyDate),1,N94),0))</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IF(T94="","",IF(OR(ISNUMBER(SEARCH("full",U94)),UPPER(TRIM(U94))="FT",UPPER(TRIM(U94))="FTE"),"FT",IF(AND(OR(ISNUMBER(SEARCH("part",U94)),UPPER(TRIM(U94))="PT",UPPER(TRIM(U94))="PTE"),OR($C$10="",N($C$10)&gt;=PT_MinHours)),"PT","None")))</f>
        <v/>
      </c>
      <c r="W94" s="16" t="n">
        <v>1</v>
      </c>
      <c r="X94" s="16" t="str">
        <f aca="false">IF(T94="","",IF(AND(V94="PT",T94&lt;=AsOfDate,T94&gt;=SchemeStart),IF(AND("PT"="FT",R94=FT_Y5,T94&lt;PolicyDate),1,W94),0))</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IF(K95="","",IF(OR(ISNUMBER(SEARCH("full",L95)),UPPER(TRIM(L95))="FT",UPPER(TRIM(L95))="FTE"),"FT",IF(AND(OR(ISNUMBER(SEARCH("part",L95)),UPPER(TRIM(L95))="PT",UPPER(TRIM(L95))="PTE"),OR($C$10="",N($C$10)&gt;=PT_MinHours)),"PT","None")))</f>
        <v/>
      </c>
      <c r="N95" s="16" t="n">
        <f aca="false">IF(I95&lt;FT_Y5,1,IF(MOD(I95-FT_Y5,12)=0,FT_AnnivDays,1))</f>
        <v>1</v>
      </c>
      <c r="O95" s="16" t="str">
        <f aca="false">IF(K95="","",IF(AND(M95="FT",K95&lt;=AsOfDate,K95&gt;=SchemeStart),IF(AND("FT"="FT",I95=FT_Y5,K95&lt;PolicyDate),1,N95),0))</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IF(T95="","",IF(OR(ISNUMBER(SEARCH("full",U95)),UPPER(TRIM(U95))="FT",UPPER(TRIM(U95))="FTE"),"FT",IF(AND(OR(ISNUMBER(SEARCH("part",U95)),UPPER(TRIM(U95))="PT",UPPER(TRIM(U95))="PTE"),OR($C$10="",N($C$10)&gt;=PT_MinHours)),"PT","None")))</f>
        <v/>
      </c>
      <c r="W95" s="16" t="n">
        <v>1</v>
      </c>
      <c r="X95" s="16" t="str">
        <f aca="false">IF(T95="","",IF(AND(V95="PT",T95&lt;=AsOfDate,T95&gt;=SchemeStart),IF(AND("PT"="FT",R95=FT_Y5,T95&lt;PolicyDate),1,W95),0))</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IF(K96="","",IF(OR(ISNUMBER(SEARCH("full",L96)),UPPER(TRIM(L96))="FT",UPPER(TRIM(L96))="FTE"),"FT",IF(AND(OR(ISNUMBER(SEARCH("part",L96)),UPPER(TRIM(L96))="PT",UPPER(TRIM(L96))="PTE"),OR($C$10="",N($C$10)&gt;=PT_MinHours)),"PT","None")))</f>
        <v/>
      </c>
      <c r="N96" s="16" t="n">
        <f aca="false">IF(I96&lt;FT_Y5,1,IF(MOD(I96-FT_Y5,12)=0,FT_AnnivDays,1))</f>
        <v>1</v>
      </c>
      <c r="O96" s="16" t="str">
        <f aca="false">IF(K96="","",IF(AND(M96="FT",K96&lt;=AsOfDate,K96&gt;=SchemeStart),IF(AND("FT"="FT",I96=FT_Y5,K96&lt;PolicyDate),1,N96),0))</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IF(T96="","",IF(OR(ISNUMBER(SEARCH("full",U96)),UPPER(TRIM(U96))="FT",UPPER(TRIM(U96))="FTE"),"FT",IF(AND(OR(ISNUMBER(SEARCH("part",U96)),UPPER(TRIM(U96))="PT",UPPER(TRIM(U96))="PTE"),OR($C$10="",N($C$10)&gt;=PT_MinHours)),"PT","None")))</f>
        <v/>
      </c>
      <c r="W96" s="16" t="n">
        <v>1</v>
      </c>
      <c r="X96" s="16" t="str">
        <f aca="false">IF(T96="","",IF(AND(V96="PT",T96&lt;=AsOfDate,T96&gt;=SchemeStart),IF(AND("PT"="FT",R96=FT_Y5,T96&lt;PolicyDate),1,W96),0))</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IF(K97="","",IF(OR(ISNUMBER(SEARCH("full",L97)),UPPER(TRIM(L97))="FT",UPPER(TRIM(L97))="FTE"),"FT",IF(AND(OR(ISNUMBER(SEARCH("part",L97)),UPPER(TRIM(L97))="PT",UPPER(TRIM(L97))="PTE"),OR($C$10="",N($C$10)&gt;=PT_MinHours)),"PT","None")))</f>
        <v/>
      </c>
      <c r="N97" s="16" t="n">
        <f aca="false">IF(I97&lt;FT_Y5,1,IF(MOD(I97-FT_Y5,12)=0,FT_AnnivDays,1))</f>
        <v>1</v>
      </c>
      <c r="O97" s="16" t="str">
        <f aca="false">IF(K97="","",IF(AND(M97="FT",K97&lt;=AsOfDate,K97&gt;=SchemeStart),IF(AND("FT"="FT",I97=FT_Y5,K97&lt;PolicyDate),1,N97),0))</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IF(T97="","",IF(OR(ISNUMBER(SEARCH("full",U97)),UPPER(TRIM(U97))="FT",UPPER(TRIM(U97))="FTE"),"FT",IF(AND(OR(ISNUMBER(SEARCH("part",U97)),UPPER(TRIM(U97))="PT",UPPER(TRIM(U97))="PTE"),OR($C$10="",N($C$10)&gt;=PT_MinHours)),"PT","None")))</f>
        <v/>
      </c>
      <c r="W97" s="16" t="n">
        <v>1</v>
      </c>
      <c r="X97" s="16" t="str">
        <f aca="false">IF(T97="","",IF(AND(V97="PT",T97&lt;=AsOfDate,T97&gt;=SchemeStart),IF(AND("PT"="FT",R97=FT_Y5,T97&lt;PolicyDate),1,W97),0))</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IF(K98="","",IF(OR(ISNUMBER(SEARCH("full",L98)),UPPER(TRIM(L98))="FT",UPPER(TRIM(L98))="FTE"),"FT",IF(AND(OR(ISNUMBER(SEARCH("part",L98)),UPPER(TRIM(L98))="PT",UPPER(TRIM(L98))="PTE"),OR($C$10="",N($C$10)&gt;=PT_MinHours)),"PT","None")))</f>
        <v/>
      </c>
      <c r="N98" s="16" t="n">
        <f aca="false">IF(I98&lt;FT_Y5,1,IF(MOD(I98-FT_Y5,12)=0,FT_AnnivDays,1))</f>
        <v>2</v>
      </c>
      <c r="O98" s="16" t="str">
        <f aca="false">IF(K98="","",IF(AND(M98="FT",K98&lt;=AsOfDate,K98&gt;=SchemeStart),IF(AND("FT"="FT",I98=FT_Y5,K98&lt;PolicyDate),1,N98),0))</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IF(T98="","",IF(OR(ISNUMBER(SEARCH("full",U98)),UPPER(TRIM(U98))="FT",UPPER(TRIM(U98))="FTE"),"FT",IF(AND(OR(ISNUMBER(SEARCH("part",U98)),UPPER(TRIM(U98))="PT",UPPER(TRIM(U98))="PTE"),OR($C$10="",N($C$10)&gt;=PT_MinHours)),"PT","None")))</f>
        <v/>
      </c>
      <c r="W98" s="16" t="n">
        <v>1</v>
      </c>
      <c r="X98" s="16" t="str">
        <f aca="false">IF(T98="","",IF(AND(V98="PT",T98&lt;=AsOfDate,T98&gt;=SchemeStart),IF(AND("PT"="FT",R98=FT_Y5,T98&lt;PolicyDate),1,W98),0))</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IF(K99="","",IF(OR(ISNUMBER(SEARCH("full",L99)),UPPER(TRIM(L99))="FT",UPPER(TRIM(L99))="FTE"),"FT",IF(AND(OR(ISNUMBER(SEARCH("part",L99)),UPPER(TRIM(L99))="PT",UPPER(TRIM(L99))="PTE"),OR($C$10="",N($C$10)&gt;=PT_MinHours)),"PT","None")))</f>
        <v/>
      </c>
      <c r="N99" s="16" t="n">
        <f aca="false">IF(I99&lt;FT_Y5,1,IF(MOD(I99-FT_Y5,12)=0,FT_AnnivDays,1))</f>
        <v>1</v>
      </c>
      <c r="O99" s="16" t="str">
        <f aca="false">IF(K99="","",IF(AND(M99="FT",K99&lt;=AsOfDate,K99&gt;=SchemeStart),IF(AND("FT"="FT",I99=FT_Y5,K99&lt;PolicyDate),1,N99),0))</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IF(T99="","",IF(OR(ISNUMBER(SEARCH("full",U99)),UPPER(TRIM(U99))="FT",UPPER(TRIM(U99))="FTE"),"FT",IF(AND(OR(ISNUMBER(SEARCH("part",U99)),UPPER(TRIM(U99))="PT",UPPER(TRIM(U99))="PTE"),OR($C$10="",N($C$10)&gt;=PT_MinHours)),"PT","None")))</f>
        <v/>
      </c>
      <c r="W99" s="16" t="n">
        <v>1</v>
      </c>
      <c r="X99" s="16" t="str">
        <f aca="false">IF(T99="","",IF(AND(V99="PT",T99&lt;=AsOfDate,T99&gt;=SchemeStart),IF(AND("PT"="FT",R99=FT_Y5,T99&lt;PolicyDate),1,W99),0))</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IF(K100="","",IF(OR(ISNUMBER(SEARCH("full",L100)),UPPER(TRIM(L100))="FT",UPPER(TRIM(L100))="FTE"),"FT",IF(AND(OR(ISNUMBER(SEARCH("part",L100)),UPPER(TRIM(L100))="PT",UPPER(TRIM(L100))="PTE"),OR($C$10="",N($C$10)&gt;=PT_MinHours)),"PT","None")))</f>
        <v/>
      </c>
      <c r="N100" s="16" t="n">
        <f aca="false">IF(I100&lt;FT_Y5,1,IF(MOD(I100-FT_Y5,12)=0,FT_AnnivDays,1))</f>
        <v>1</v>
      </c>
      <c r="O100" s="16" t="str">
        <f aca="false">IF(K100="","",IF(AND(M100="FT",K100&lt;=AsOfDate,K100&gt;=SchemeStart),IF(AND("FT"="FT",I100=FT_Y5,K100&lt;PolicyDate),1,N100),0))</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IF(T100="","",IF(OR(ISNUMBER(SEARCH("full",U100)),UPPER(TRIM(U100))="FT",UPPER(TRIM(U100))="FTE"),"FT",IF(AND(OR(ISNUMBER(SEARCH("part",U100)),UPPER(TRIM(U100))="PT",UPPER(TRIM(U100))="PTE"),OR($C$10="",N($C$10)&gt;=PT_MinHours)),"PT","None")))</f>
        <v/>
      </c>
      <c r="W100" s="16" t="n">
        <v>1</v>
      </c>
      <c r="X100" s="16" t="str">
        <f aca="false">IF(T100="","",IF(AND(V100="PT",T100&lt;=AsOfDate,T100&gt;=SchemeStart),IF(AND("PT"="FT",R100=FT_Y5,T100&lt;PolicyDate),1,W100),0))</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IF(K101="","",IF(OR(ISNUMBER(SEARCH("full",L101)),UPPER(TRIM(L101))="FT",UPPER(TRIM(L101))="FTE"),"FT",IF(AND(OR(ISNUMBER(SEARCH("part",L101)),UPPER(TRIM(L101))="PT",UPPER(TRIM(L101))="PTE"),OR($C$10="",N($C$10)&gt;=PT_MinHours)),"PT","None")))</f>
        <v/>
      </c>
      <c r="N101" s="16" t="n">
        <f aca="false">IF(I101&lt;FT_Y5,1,IF(MOD(I101-FT_Y5,12)=0,FT_AnnivDays,1))</f>
        <v>1</v>
      </c>
      <c r="O101" s="16" t="str">
        <f aca="false">IF(K101="","",IF(AND(M101="FT",K101&lt;=AsOfDate,K101&gt;=SchemeStart),IF(AND("FT"="FT",I101=FT_Y5,K101&lt;PolicyDate),1,N101),0))</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IF(T101="","",IF(OR(ISNUMBER(SEARCH("full",U101)),UPPER(TRIM(U101))="FT",UPPER(TRIM(U101))="FTE"),"FT",IF(AND(OR(ISNUMBER(SEARCH("part",U101)),UPPER(TRIM(U101))="PT",UPPER(TRIM(U101))="PTE"),OR($C$10="",N($C$10)&gt;=PT_MinHours)),"PT","None")))</f>
        <v/>
      </c>
      <c r="W101" s="16" t="n">
        <v>1</v>
      </c>
      <c r="X101" s="16" t="str">
        <f aca="false">IF(T101="","",IF(AND(V101="PT",T101&lt;=AsOfDate,T101&gt;=SchemeStart),IF(AND("PT"="FT",R101=FT_Y5,T101&lt;PolicyDate),1,W101),0))</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IF(K102="","",IF(OR(ISNUMBER(SEARCH("full",L102)),UPPER(TRIM(L102))="FT",UPPER(TRIM(L102))="FTE"),"FT",IF(AND(OR(ISNUMBER(SEARCH("part",L102)),UPPER(TRIM(L102))="PT",UPPER(TRIM(L102))="PTE"),OR($C$10="",N($C$10)&gt;=PT_MinHours)),"PT","None")))</f>
        <v/>
      </c>
      <c r="N102" s="16" t="n">
        <f aca="false">IF(I102&lt;FT_Y5,1,IF(MOD(I102-FT_Y5,12)=0,FT_AnnivDays,1))</f>
        <v>2</v>
      </c>
      <c r="O102" s="16" t="str">
        <f aca="false">IF(K102="","",IF(AND(M102="FT",K102&lt;=AsOfDate,K102&gt;=SchemeStart),IF(AND("FT"="FT",I102=FT_Y5,K102&lt;PolicyDate),1,N102),0))</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IF(T102="","",IF(OR(ISNUMBER(SEARCH("full",U102)),UPPER(TRIM(U102))="FT",UPPER(TRIM(U102))="FTE"),"FT",IF(AND(OR(ISNUMBER(SEARCH("part",U102)),UPPER(TRIM(U102))="PT",UPPER(TRIM(U102))="PTE"),OR($C$10="",N($C$10)&gt;=PT_MinHours)),"PT","None")))</f>
        <v/>
      </c>
      <c r="W102" s="16" t="n">
        <v>1</v>
      </c>
      <c r="X102" s="16" t="str">
        <f aca="false">IF(T102="","",IF(AND(V102="PT",T102&lt;=AsOfDate,T102&gt;=SchemeStart),IF(AND("PT"="FT",R102=FT_Y5,T102&lt;PolicyDate),1,W102),0))</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IF(K103="","",IF(OR(ISNUMBER(SEARCH("full",L103)),UPPER(TRIM(L103))="FT",UPPER(TRIM(L103))="FTE"),"FT",IF(AND(OR(ISNUMBER(SEARCH("part",L103)),UPPER(TRIM(L103))="PT",UPPER(TRIM(L103))="PTE"),OR($C$10="",N($C$10)&gt;=PT_MinHours)),"PT","None")))</f>
        <v/>
      </c>
      <c r="N103" s="16" t="n">
        <f aca="false">IF(I103&lt;FT_Y5,1,IF(MOD(I103-FT_Y5,12)=0,FT_AnnivDays,1))</f>
        <v>1</v>
      </c>
      <c r="O103" s="16" t="str">
        <f aca="false">IF(K103="","",IF(AND(M103="FT",K103&lt;=AsOfDate,K103&gt;=SchemeStart),IF(AND("FT"="FT",I103=FT_Y5,K103&lt;PolicyDate),1,N103),0))</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IF(T103="","",IF(OR(ISNUMBER(SEARCH("full",U103)),UPPER(TRIM(U103))="FT",UPPER(TRIM(U103))="FTE"),"FT",IF(AND(OR(ISNUMBER(SEARCH("part",U103)),UPPER(TRIM(U103))="PT",UPPER(TRIM(U103))="PTE"),OR($C$10="",N($C$10)&gt;=PT_MinHours)),"PT","None")))</f>
        <v/>
      </c>
      <c r="W103" s="16" t="n">
        <v>1</v>
      </c>
      <c r="X103" s="16" t="str">
        <f aca="false">IF(T103="","",IF(AND(V103="PT",T103&lt;=AsOfDate,T103&gt;=SchemeStart),IF(AND("PT"="FT",R103=FT_Y5,T103&lt;PolicyDate),1,W103),0))</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IF(K104="","",IF(OR(ISNUMBER(SEARCH("full",L104)),UPPER(TRIM(L104))="FT",UPPER(TRIM(L104))="FTE"),"FT",IF(AND(OR(ISNUMBER(SEARCH("part",L104)),UPPER(TRIM(L104))="PT",UPPER(TRIM(L104))="PTE"),OR($C$10="",N($C$10)&gt;=PT_MinHours)),"PT","None")))</f>
        <v/>
      </c>
      <c r="N104" s="16" t="n">
        <f aca="false">IF(I104&lt;FT_Y5,1,IF(MOD(I104-FT_Y5,12)=0,FT_AnnivDays,1))</f>
        <v>1</v>
      </c>
      <c r="O104" s="16" t="str">
        <f aca="false">IF(K104="","",IF(AND(M104="FT",K104&lt;=AsOfDate,K104&gt;=SchemeStart),IF(AND("FT"="FT",I104=FT_Y5,K104&lt;PolicyDate),1,N104),0))</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IF(T104="","",IF(OR(ISNUMBER(SEARCH("full",U104)),UPPER(TRIM(U104))="FT",UPPER(TRIM(U104))="FTE"),"FT",IF(AND(OR(ISNUMBER(SEARCH("part",U104)),UPPER(TRIM(U104))="PT",UPPER(TRIM(U104))="PTE"),OR($C$10="",N($C$10)&gt;=PT_MinHours)),"PT","None")))</f>
        <v/>
      </c>
      <c r="W104" s="16" t="n">
        <v>1</v>
      </c>
      <c r="X104" s="16" t="str">
        <f aca="false">IF(T104="","",IF(AND(V104="PT",T104&lt;=AsOfDate,T104&gt;=SchemeStart),IF(AND("PT"="FT",R104=FT_Y5,T104&lt;PolicyDate),1,W104),0))</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IF(K105="","",IF(OR(ISNUMBER(SEARCH("full",L105)),UPPER(TRIM(L105))="FT",UPPER(TRIM(L105))="FTE"),"FT",IF(AND(OR(ISNUMBER(SEARCH("part",L105)),UPPER(TRIM(L105))="PT",UPPER(TRIM(L105))="PTE"),OR($C$10="",N($C$10)&gt;=PT_MinHours)),"PT","None")))</f>
        <v/>
      </c>
      <c r="N105" s="16" t="n">
        <f aca="false">IF(I105&lt;FT_Y5,1,IF(MOD(I105-FT_Y5,12)=0,FT_AnnivDays,1))</f>
        <v>1</v>
      </c>
      <c r="O105" s="16" t="str">
        <f aca="false">IF(K105="","",IF(AND(M105="FT",K105&lt;=AsOfDate,K105&gt;=SchemeStart),IF(AND("FT"="FT",I105=FT_Y5,K105&lt;PolicyDate),1,N105),0))</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IF(T105="","",IF(OR(ISNUMBER(SEARCH("full",U105)),UPPER(TRIM(U105))="FT",UPPER(TRIM(U105))="FTE"),"FT",IF(AND(OR(ISNUMBER(SEARCH("part",U105)),UPPER(TRIM(U105))="PT",UPPER(TRIM(U105))="PTE"),OR($C$10="",N($C$10)&gt;=PT_MinHours)),"PT","None")))</f>
        <v/>
      </c>
      <c r="W105" s="16" t="n">
        <v>1</v>
      </c>
      <c r="X105" s="16" t="str">
        <f aca="false">IF(T105="","",IF(AND(V105="PT",T105&lt;=AsOfDate,T105&gt;=SchemeStart),IF(AND("PT"="FT",R105=FT_Y5,T105&lt;PolicyDate),1,W105),0))</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IF(K106="","",IF(OR(ISNUMBER(SEARCH("full",L106)),UPPER(TRIM(L106))="FT",UPPER(TRIM(L106))="FTE"),"FT",IF(AND(OR(ISNUMBER(SEARCH("part",L106)),UPPER(TRIM(L106))="PT",UPPER(TRIM(L106))="PTE"),OR($C$10="",N($C$10)&gt;=PT_MinHours)),"PT","None")))</f>
        <v/>
      </c>
      <c r="N106" s="16" t="n">
        <f aca="false">IF(I106&lt;FT_Y5,1,IF(MOD(I106-FT_Y5,12)=0,FT_AnnivDays,1))</f>
        <v>2</v>
      </c>
      <c r="O106" s="16" t="str">
        <f aca="false">IF(K106="","",IF(AND(M106="FT",K106&lt;=AsOfDate,K106&gt;=SchemeStart),IF(AND("FT"="FT",I106=FT_Y5,K106&lt;PolicyDate),1,N106),0))</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IF(T106="","",IF(OR(ISNUMBER(SEARCH("full",U106)),UPPER(TRIM(U106))="FT",UPPER(TRIM(U106))="FTE"),"FT",IF(AND(OR(ISNUMBER(SEARCH("part",U106)),UPPER(TRIM(U106))="PT",UPPER(TRIM(U106))="PTE"),OR($C$10="",N($C$10)&gt;=PT_MinHours)),"PT","None")))</f>
        <v/>
      </c>
      <c r="W106" s="16" t="n">
        <v>1</v>
      </c>
      <c r="X106" s="16" t="str">
        <f aca="false">IF(T106="","",IF(AND(V106="PT",T106&lt;=AsOfDate,T106&gt;=SchemeStart),IF(AND("PT"="FT",R106=FT_Y5,T106&lt;PolicyDate),1,W106),0))</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IF(K107="","",IF(OR(ISNUMBER(SEARCH("full",L107)),UPPER(TRIM(L107))="FT",UPPER(TRIM(L107))="FTE"),"FT",IF(AND(OR(ISNUMBER(SEARCH("part",L107)),UPPER(TRIM(L107))="PT",UPPER(TRIM(L107))="PTE"),OR($C$10="",N($C$10)&gt;=PT_MinHours)),"PT","None")))</f>
        <v/>
      </c>
      <c r="N107" s="16" t="n">
        <f aca="false">IF(I107&lt;FT_Y5,1,IF(MOD(I107-FT_Y5,12)=0,FT_AnnivDays,1))</f>
        <v>1</v>
      </c>
      <c r="O107" s="16" t="str">
        <f aca="false">IF(K107="","",IF(AND(M107="FT",K107&lt;=AsOfDate,K107&gt;=SchemeStart),IF(AND("FT"="FT",I107=FT_Y5,K107&lt;PolicyDate),1,N107),0))</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IF(T107="","",IF(OR(ISNUMBER(SEARCH("full",U107)),UPPER(TRIM(U107))="FT",UPPER(TRIM(U107))="FTE"),"FT",IF(AND(OR(ISNUMBER(SEARCH("part",U107)),UPPER(TRIM(U107))="PT",UPPER(TRIM(U107))="PTE"),OR($C$10="",N($C$10)&gt;=PT_MinHours)),"PT","None")))</f>
        <v/>
      </c>
      <c r="W107" s="16" t="n">
        <v>1</v>
      </c>
      <c r="X107" s="16" t="str">
        <f aca="false">IF(T107="","",IF(AND(V107="PT",T107&lt;=AsOfDate,T107&gt;=SchemeStart),IF(AND("PT"="FT",R107=FT_Y5,T107&lt;PolicyDate),1,W107),0))</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IF(K108="","",IF(OR(ISNUMBER(SEARCH("full",L108)),UPPER(TRIM(L108))="FT",UPPER(TRIM(L108))="FTE"),"FT",IF(AND(OR(ISNUMBER(SEARCH("part",L108)),UPPER(TRIM(L108))="PT",UPPER(TRIM(L108))="PTE"),OR($C$10="",N($C$10)&gt;=PT_MinHours)),"PT","None")))</f>
        <v/>
      </c>
      <c r="N108" s="16" t="n">
        <f aca="false">IF(I108&lt;FT_Y5,1,IF(MOD(I108-FT_Y5,12)=0,FT_AnnivDays,1))</f>
        <v>1</v>
      </c>
      <c r="O108" s="16" t="str">
        <f aca="false">IF(K108="","",IF(AND(M108="FT",K108&lt;=AsOfDate,K108&gt;=SchemeStart),IF(AND("FT"="FT",I108=FT_Y5,K108&lt;PolicyDate),1,N108),0))</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IF(T108="","",IF(OR(ISNUMBER(SEARCH("full",U108)),UPPER(TRIM(U108))="FT",UPPER(TRIM(U108))="FTE"),"FT",IF(AND(OR(ISNUMBER(SEARCH("part",U108)),UPPER(TRIM(U108))="PT",UPPER(TRIM(U108))="PTE"),OR($C$10="",N($C$10)&gt;=PT_MinHours)),"PT","None")))</f>
        <v/>
      </c>
      <c r="W108" s="16" t="n">
        <v>1</v>
      </c>
      <c r="X108" s="16" t="str">
        <f aca="false">IF(T108="","",IF(AND(V108="PT",T108&lt;=AsOfDate,T108&gt;=SchemeStart),IF(AND("PT"="FT",R108=FT_Y5,T108&lt;PolicyDate),1,W108),0))</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IF(K109="","",IF(OR(ISNUMBER(SEARCH("full",L109)),UPPER(TRIM(L109))="FT",UPPER(TRIM(L109))="FTE"),"FT",IF(AND(OR(ISNUMBER(SEARCH("part",L109)),UPPER(TRIM(L109))="PT",UPPER(TRIM(L109))="PTE"),OR($C$10="",N($C$10)&gt;=PT_MinHours)),"PT","None")))</f>
        <v/>
      </c>
      <c r="N109" s="16" t="n">
        <f aca="false">IF(I109&lt;FT_Y5,1,IF(MOD(I109-FT_Y5,12)=0,FT_AnnivDays,1))</f>
        <v>1</v>
      </c>
      <c r="O109" s="16" t="str">
        <f aca="false">IF(K109="","",IF(AND(M109="FT",K109&lt;=AsOfDate,K109&gt;=SchemeStart),IF(AND("FT"="FT",I109=FT_Y5,K109&lt;PolicyDate),1,N109),0))</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IF(T109="","",IF(OR(ISNUMBER(SEARCH("full",U109)),UPPER(TRIM(U109))="FT",UPPER(TRIM(U109))="FTE"),"FT",IF(AND(OR(ISNUMBER(SEARCH("part",U109)),UPPER(TRIM(U109))="PT",UPPER(TRIM(U109))="PTE"),OR($C$10="",N($C$10)&gt;=PT_MinHours)),"PT","None")))</f>
        <v/>
      </c>
      <c r="W109" s="16" t="n">
        <v>1</v>
      </c>
      <c r="X109" s="16" t="str">
        <f aca="false">IF(T109="","",IF(AND(V109="PT",T109&lt;=AsOfDate,T109&gt;=SchemeStart),IF(AND("PT"="FT",R109=FT_Y5,T109&lt;PolicyDate),1,W109),0))</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O18"/>
    <mergeCell ref="Q18:X18"/>
  </mergeCells>
  <conditionalFormatting sqref="H20:O109">
    <cfRule type="expression" priority="2" aboveAverage="0" equalAverage="0" bottom="0" percent="0" rank="0" text="" dxfId="12">
      <formula>N($O20)&gt;0</formula>
    </cfRule>
    <cfRule type="expression" priority="3" aboveAverage="0" equalAverage="0" bottom="0" percent="0" rank="0" text="" dxfId="15">
      <formula>AND($K20&lt;&gt;"",$K20&gt;AsOfDate)</formula>
    </cfRule>
  </conditionalFormatting>
  <conditionalFormatting sqref="Q20:X109">
    <cfRule type="expression" priority="4" aboveAverage="0" equalAverage="0" bottom="0" percent="0" rank="0" text="" dxfId="12">
      <formula>N($X20)&gt;0</formula>
    </cfRule>
    <cfRule type="expression" priority="5"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Staff!$BO$5:$BO$154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142</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30</v>
      </c>
      <c r="B4" s="8" t="s">
        <v>31</v>
      </c>
      <c r="C4" s="8" t="s">
        <v>143</v>
      </c>
      <c r="D4" s="8" t="s">
        <v>144</v>
      </c>
      <c r="E4" s="8" t="s">
        <v>44</v>
      </c>
      <c r="F4" s="8" t="s">
        <v>145</v>
      </c>
      <c r="G4" s="8" t="s">
        <v>60</v>
      </c>
      <c r="H4" s="8" t="s">
        <v>146</v>
      </c>
      <c r="I4" s="11" t="s">
        <v>147</v>
      </c>
      <c r="J4" s="11" t="s">
        <v>147</v>
      </c>
      <c r="K4" s="11" t="s">
        <v>147</v>
      </c>
      <c r="L4" s="11" t="s">
        <v>147</v>
      </c>
      <c r="M4" s="11" t="s">
        <v>147</v>
      </c>
      <c r="N4" s="11" t="s">
        <v>147</v>
      </c>
      <c r="O4" s="11" t="s">
        <v>147</v>
      </c>
      <c r="P4" s="11" t="s">
        <v>147</v>
      </c>
      <c r="Q4" s="11" t="s">
        <v>147</v>
      </c>
      <c r="R4" s="11" t="s">
        <v>147</v>
      </c>
      <c r="S4" s="11" t="s">
        <v>147</v>
      </c>
      <c r="T4" s="11" t="s">
        <v>147</v>
      </c>
      <c r="U4" s="11" t="s">
        <v>147</v>
      </c>
      <c r="V4" s="11" t="s">
        <v>147</v>
      </c>
      <c r="W4" s="11" t="s">
        <v>147</v>
      </c>
      <c r="X4" s="11" t="s">
        <v>65</v>
      </c>
      <c r="Y4" s="11" t="s">
        <v>67</v>
      </c>
      <c r="Z4" s="11" t="s">
        <v>68</v>
      </c>
      <c r="AA4" s="11" t="s">
        <v>72</v>
      </c>
      <c r="AB4" s="11" t="s">
        <v>73</v>
      </c>
      <c r="AC4" s="11" t="s">
        <v>74</v>
      </c>
      <c r="AD4" s="11" t="s">
        <v>75</v>
      </c>
    </row>
    <row r="5" customFormat="false" ht="15" hidden="false" customHeight="false" outlineLevel="0" collapsed="false">
      <c r="A5" s="16" t="str">
        <f aca="false">IF(Staff!$A5="","",Staff!$A5)</f>
        <v/>
      </c>
      <c r="B5" s="16" t="str">
        <f aca="false">IF(Staff!$A5="","",Staff!$B5)</f>
        <v/>
      </c>
      <c r="C5" s="16" t="str">
        <f aca="false">IF(Staff!$A5="","",Staff!$C5)</f>
        <v/>
      </c>
      <c r="D5" s="14" t="str">
        <f aca="false">IF(Staff!$A5="","",Staff!$AI5)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"&amp;IF(AND(Milestones!$AB$20="FT",Milestones!$AA$20=FT_Y5,EDATE($D5,Milestones!$AA$20)&lt;PolicyDate),1,Milestones!$AC$20)&amp;";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"&amp;IF(AND(Milestones!$AB$21="FT",Milestones!$AA$21=FT_Y5,EDATE($D5,Milestones!$AA$21)&lt;PolicyDate),1,Milestones!$AC$21)&amp;";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"&amp;IF(AND(Milestones!$AB$22="FT",Milestones!$AA$22=FT_Y5,EDATE($D5,Milestones!$AA$22)&lt;PolicyDate),1,Milestones!$AC$22)&amp;";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"&amp;IF(AND(Milestones!$AB$23="FT",Milestones!$AA$23=FT_Y5,EDATE($D5,Milestones!$AA$23)&lt;PolicyDate),1,Milestones!$AC$23)&amp;";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"&amp;IF(AND(Milestones!$AB$24="FT",Milestones!$AA$24=FT_Y5,EDATE($D5,Milestones!$AA$24)&lt;PolicyDate),1,Milestones!$AC$24)&amp;";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"&amp;IF(AND(Milestones!$AB$25="FT",Milestones!$AA$25=FT_Y5,EDATE($D5,Milestones!$AA$25)&lt;PolicyDate),1,Milestones!$AC$25)&amp;";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"&amp;IF(AND(Milestones!$AB$26="FT",Milestones!$AA$26=FT_Y5,EDATE($D5,Milestones!$AA$26)&lt;PolicyDate),1,Milestones!$AC$26)&amp;";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"&amp;IF(AND(Milestones!$AB$27="FT",Milestones!$AA$27=FT_Y5,EDATE($D5,Milestones!$AA$27)&lt;PolicyDate),1,Milestones!$AC$27)&amp;";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"&amp;IF(AND(Milestones!$AB$28="FT",Milestones!$AA$28=FT_Y5,EDATE($D5,Milestones!$AA$28)&lt;PolicyDate),1,Milestones!$AC$28)&amp;";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"&amp;IF(AND(Milestones!$AB$29="FT",Milestones!$AA$29=FT_Y5,EDATE($D5,Milestones!$AA$29)&lt;PolicyDate),1,Milestones!$AC$29)&amp;";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"&amp;IF(AND(Milestones!$AB$30="FT",Milestones!$AA$30=FT_Y5,EDATE($D5,Milestones!$AA$30)&lt;PolicyDate),1,Milestones!$AC$30)&amp;";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"&amp;IF(AND(Milestones!$AB$31="FT",Milestones!$AA$31=FT_Y5,EDATE($D5,Milestones!$AA$31)&lt;PolicyDate),1,Milestones!$AC$31)&amp;";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"&amp;IF(AND(Milestones!$AB$32="FT",Milestones!$AA$32=FT_Y5,EDATE($D5,Milestones!$AA$32)&lt;PolicyDate),1,Milestones!$AC$32)&amp;";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"&amp;IF(AND(Milestones!$AB$33="FT",Milestones!$AA$33=FT_Y5,EDATE($D5,Milestones!$AA$33)&lt;PolicyDate),1,Milestones!$AC$33)&amp;";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"&amp;IF(AND(Milestones!$AB$34="FT",Milestones!$AA$34=FT_Y5,EDATE($D5,Milestones!$AA$34)&lt;PolicyDate),1,Milestones!$AC$34)&amp;";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"&amp;IF(AND(Milestones!$AB$35="FT",Milestones!$AA$35=FT_Y5,EDATE($D5,Milestones!$AA$35)&lt;PolicyDate),1,Milestones!$AC$35)&amp;";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"&amp;IF(AND(Milestones!$AB$36="FT",Milestones!$AA$36=FT_Y5,EDATE($D5,Milestones!$AA$36)&lt;PolicyDate),1,Milestones!$AC$36)&amp;";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"&amp;IF(AND(Milestones!$AB$37="FT",Milestones!$AA$37=FT_Y5,EDATE($D5,Milestones!$AA$37)&lt;PolicyDate),1,Milestones!$AC$37)&amp;";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"&amp;IF(AND(Milestones!$AB$38="FT",Milestones!$AA$38=FT_Y5,EDATE($D5,Milestones!$AA$38)&lt;PolicyDate),1,Milestones!$AC$38)&amp;";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"&amp;IF(AND(Milestones!$AB$39="FT",Milestones!$AA$39=FT_Y5,EDATE($D5,Milestones!$AA$39)&lt;PolicyDate),1,Milestones!$AC$39)&amp;";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"&amp;IF(AND(Milestones!$AB$40="FT",Milestones!$AA$40=FT_Y5,EDATE($D5,Milestones!$AA$40)&lt;PolicyDate),1,Milestones!$AC$40)&amp;";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"&amp;IF(AND(Milestones!$AB$41="FT",Milestones!$AA$41=FT_Y5,EDATE($D5,Milestones!$AA$41)&lt;PolicyDate),1,Milestones!$AC$41)&amp;";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"&amp;IF(AND(Milestones!$AB$42="FT",Milestones!$AA$42=FT_Y5,EDATE($D5,Milestones!$AA$42)&lt;PolicyDate),1,Milestones!$AC$42)&amp;";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"&amp;IF(AND(Milestones!$AB$43="FT",Milestones!$AA$43=FT_Y5,EDATE($D5,Milestones!$AA$43)&lt;PolicyDate),1,Milestones!$AC$43)&amp;";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"&amp;IF(AND(Milestones!$AB$44="FT",Milestones!$AA$44=FT_Y5,EDATE($D5,Milestones!$AA$44)&lt;PolicyDate),1,Milestones!$AC$44)&amp;";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"&amp;IF(AND(Milestones!$AB$45="FT",Milestones!$AA$45=FT_Y5,EDATE($D5,Milestones!$AA$45)&lt;PolicyDate),1,Milestones!$AC$45)&amp;";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"&amp;IF(AND(Milestones!$AB$46="FT",Milestones!$AA$46=FT_Y5,EDATE($D5,Milestones!$AA$46)&lt;PolicyDate),1,Milestones!$AC$46)&amp;";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"&amp;IF(AND(Milestones!$AB$47="FT",Milestones!$AA$47=FT_Y5,EDATE($D5,Milestones!$AA$47)&lt;PolicyDate),1,Milestones!$AC$47)&amp;";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"&amp;IF(AND(Milestones!$AB$48="FT",Milestones!$AA$48=FT_Y5,EDATE($D5,Milestones!$AA$48)&lt;PolicyDate),1,Milestones!$AC$48)&amp;";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"&amp;IF(AND(Milestones!$AB$49="FT",Milestones!$AA$49=FT_Y5,EDATE($D5,Milestones!$AA$49)&lt;PolicyDate),1,Milestones!$AC$49)&amp;";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"&amp;IF(AND(Milestones!$AB$50="FT",Milestones!$AA$50=FT_Y5,EDATE($D5,Milestones!$AA$50)&lt;PolicyDate),1,Milestones!$AC$50)&amp;";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"&amp;IF(AND(Milestones!$AB$51="FT",Milestones!$AA$51=FT_Y5,EDATE($D5,Milestones!$AA$51)&lt;PolicyDate),1,Milestones!$AC$51)&amp;";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"&amp;IF(AND(Milestones!$AB$52="FT",Milestones!$AA$52=FT_Y5,EDATE($D5,Milestones!$AA$52)&lt;PolicyDate),1,Milestones!$AC$52)&amp;";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"&amp;IF(AND(Milestones!$AB$53="FT",Milestones!$AA$53=FT_Y5,EDATE($D5,Milestones!$AA$53)&lt;PolicyDate),1,Milestones!$AC$53)&amp;";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"&amp;IF(AND(Milestones!$AB$54="FT",Milestones!$AA$54=FT_Y5,EDATE($D5,Milestones!$AA$54)&lt;PolicyDate),1,Milestones!$AC$54)&amp;";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"&amp;IF(AND(Milestones!$AB$55="FT",Milestones!$AA$55=FT_Y5,EDATE($D5,Milestones!$AA$55)&lt;PolicyDate),1,Milestones!$AC$55)&amp;";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"&amp;IF(AND(Milestones!$AB$56="FT",Milestones!$AA$56=FT_Y5,EDATE($D5,Milestones!$AA$56)&lt;PolicyDate),1,Milestones!$AC$56)&amp;";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"&amp;IF(AND(Milestones!$AB$57="FT",Milestones!$AA$57=FT_Y5,EDATE($D5,Milestones!$AA$57)&lt;PolicyDate),1,Milestones!$AC$57)&amp;";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"&amp;IF(AND(Milestones!$AB$58="FT",Milestones!$AA$58=FT_Y5,EDATE($D5,Milestones!$AA$58)&lt;PolicyDate),1,Milestones!$AC$58)&amp;";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"&amp;IF(AND(Milestones!$AB$59="FT",Milestones!$AA$59=FT_Y5,EDATE($D5,Milestones!$AA$59)&lt;PolicyDate),1,Milestones!$AC$59)&amp;";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"&amp;IF(AND(Milestones!$AB$60="FT",Milestones!$AA$60=FT_Y5,EDATE($D5,Milestones!$AA$60)&lt;PolicyDate),1,Milestones!$AC$60)&amp;";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"&amp;IF(AND(Milestones!$AB$61="FT",Milestones!$AA$61=FT_Y5,EDATE($D5,Milestones!$AA$61)&lt;PolicyDate),1,Milestones!$AC$61)&amp;";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"&amp;IF(AND(Milestones!$AB$62="FT",Milestones!$AA$62=FT_Y5,EDATE($D5,Milestones!$AA$62)&lt;PolicyDate),1,Milestones!$AC$62)&amp;";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"&amp;IF(AND(Milestones!$AB$63="FT",Milestones!$AA$63=FT_Y5,EDATE($D5,Milestones!$AA$63)&lt;PolicyDate),1,Milestones!$AC$63)&amp;";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"&amp;IF(AND(Milestones!$AB$64="FT",Milestones!$AA$64=FT_Y5,EDATE($D5,Milestones!$AA$64)&lt;PolicyDate),1,Milestones!$AC$64)&amp;";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"&amp;IF(AND(Milestones!$AB$65="FT",Milestones!$AA$65=FT_Y5,EDATE($D5,Milestones!$AA$65)&lt;PolicyDate),1,Milestones!$AC$65)&amp;";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"&amp;IF(AND(Milestones!$AB$66="FT",Milestones!$AA$66=FT_Y5,EDATE($D5,Milestones!$AA$66)&lt;PolicyDate),1,Milestones!$AC$66)&amp;";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"&amp;IF(AND(Milestones!$AB$67="FT",Milestones!$AA$67=FT_Y5,EDATE($D5,Milestones!$AA$67)&lt;PolicyDate),1,Milestones!$AC$67)&amp;";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"&amp;IF(AND(Milestones!$AB$68="FT",Milestones!$AA$68=FT_Y5,EDATE($D5,Milestones!$AA$68)&lt;PolicyDate),1,Milestones!$AC$68)&amp;";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"&amp;IF(AND(Milestones!$AB$69="FT",Milestones!$AA$69=FT_Y5,EDATE($D5,Milestones!$AA$69)&lt;PolicyDate),1,Milestones!$AC$69)&amp;";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"&amp;IF(AND(Milestones!$AB$70="FT",Milestones!$AA$70=FT_Y5,EDATE($D5,Milestones!$AA$70)&lt;PolicyDate),1,Milestones!$AC$70)&amp;";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"&amp;IF(AND(Milestones!$AB$71="FT",Milestones!$AA$71=FT_Y5,EDATE($D5,Milestones!$AA$71)&lt;PolicyDate),1,Milestones!$AC$71)&amp;";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"&amp;IF(AND(Milestones!$AB$72="FT",Milestones!$AA$72=FT_Y5,EDATE($D5,Milestones!$AA$72)&lt;PolicyDate),1,Milestones!$AC$72)&amp;";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"&amp;IF(AND(Milestones!$AB$73="FT",Milestones!$AA$73=FT_Y5,EDATE($D5,Milestones!$AA$73)&lt;PolicyDate),1,Milestones!$AC$73)&amp;";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"&amp;IF(AND(Milestones!$AB$74="FT",Milestones!$AA$74=FT_Y5,EDATE($D5,Milestones!$AA$74)&lt;PolicyDate),1,Milestones!$AC$74)&amp;";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"&amp;IF(AND(Milestones!$AB$75="FT",Milestones!$AA$75=FT_Y5,EDATE($D5,Milestones!$AA$75)&lt;PolicyDate),1,Milestones!$AC$75)&amp;";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"&amp;IF(AND(Milestones!$AB$76="FT",Milestones!$AA$76=FT_Y5,EDATE($D5,Milestones!$AA$76)&lt;PolicyDate),1,Milestones!$AC$76)&amp;";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"&amp;IF(AND(Milestones!$AB$77="FT",Milestones!$AA$77=FT_Y5,EDATE($D5,Milestones!$AA$77)&lt;PolicyDate),1,Milestones!$AC$77)&amp;";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"&amp;IF(AND(Milestones!$AB$78="FT",Milestones!$AA$78=FT_Y5,EDATE($D5,Milestones!$AA$78)&lt;PolicyDate),1,Milestones!$AC$78)&amp;";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"&amp;IF(AND(Milestones!$AB$79="FT",Milestones!$AA$79=FT_Y5,EDATE($D5,Milestones!$AA$79)&lt;PolicyDate),1,Milestones!$AC$79)&amp;";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"&amp;IF(AND(Milestones!$AB$80="FT",Milestones!$AA$80=FT_Y5,EDATE($D5,Milestones!$AA$80)&lt;PolicyDate),1,Milestones!$AC$80)&amp;";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"&amp;IF(AND(Milestones!$AB$81="FT",Milestones!$AA$81=FT_Y5,EDATE($D5,Milestones!$AA$81)&lt;PolicyDate),1,Milestones!$AC$81)&amp;";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"&amp;IF(AND(Milestones!$AB$82="FT",Milestones!$AA$82=FT_Y5,EDATE($D5,Milestones!$AA$82)&lt;PolicyDate),1,Milestones!$AC$82)&amp;";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"&amp;IF(AND(Milestones!$AB$83="FT",Milestones!$AA$83=FT_Y5,EDATE($D5,Milestones!$AA$83)&lt;PolicyDate),1,Milestones!$AC$83)&amp;";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"&amp;IF(AND(Milestones!$AB$84="FT",Milestones!$AA$84=FT_Y5,EDATE($D5,Milestones!$AA$84)&lt;PolicyDate),1,Milestones!$AC$84)&amp;";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"&amp;IF(AND(Milestones!$AB$85="FT",Milestones!$AA$85=FT_Y5,EDATE($D5,Milestones!$AA$85)&lt;PolicyDate),1,Milestones!$AC$85)&amp;";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"&amp;IF(AND(Milestones!$AB$86="FT",Milestones!$AA$86=FT_Y5,EDATE($D5,Milestones!$AA$86)&lt;PolicyDate),1,Milestones!$AC$86)&amp;";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"&amp;IF(AND(Milestones!$AB$87="FT",Milestones!$AA$87=FT_Y5,EDATE($D5,Milestones!$AA$87)&lt;PolicyDate),1,Milestones!$AC$87)&amp;";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"&amp;IF(AND(Milestones!$AB$88="FT",Milestones!$AA$88=FT_Y5,EDATE($D5,Milestones!$AA$88)&lt;PolicyDate),1,Milestones!$AC$88)&amp;";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"&amp;IF(AND(Milestones!$AB$89="FT",Milestones!$AA$89=FT_Y5,EDATE($D5,Milestones!$AA$89)&lt;PolicyDate),1,Milestones!$AC$89)&amp;";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"&amp;IF(AND(Milestones!$AB$90="FT",Milestones!$AA$90=FT_Y5,EDATE($D5,Milestones!$AA$90)&lt;PolicyDate),1,Milestones!$AC$90)&amp;";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"&amp;IF(AND(Milestones!$AB$91="FT",Milestones!$AA$91=FT_Y5,EDATE($D5,Milestones!$AA$91)&lt;PolicyDate),1,Milestones!$AC$91)&amp;";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"&amp;IF(AND(Milestones!$AB$92="FT",Milestones!$AA$92=FT_Y5,EDATE($D5,Milestones!$AA$92)&lt;PolicyDate),1,Milestones!$AC$92)&amp;";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"&amp;IF(AND(Milestones!$AB$93="FT",Milestones!$AA$93=FT_Y5,EDATE($D5,Milestones!$AA$93)&lt;PolicyDate),1,Milestones!$AC$93)&amp;";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"&amp;IF(AND(Milestones!$AB$94="FT",Milestones!$AA$94=FT_Y5,EDATE($D5,Milestones!$AA$94)&lt;PolicyDate),1,Milestones!$AC$94)&amp;";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"&amp;IF(AND(Milestones!$AB$95="FT",Milestones!$AA$95=FT_Y5,EDATE($D5,Milestones!$AA$95)&lt;PolicyDate),1,Milestones!$AC$95)&amp;";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"&amp;IF(AND(Milestones!$AB$96="FT",Milestones!$AA$96=FT_Y5,EDATE($D5,Milestones!$AA$96)&lt;PolicyDate),1,Milestones!$AC$96)&amp;";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"&amp;IF(AND(Milestones!$AB$97="FT",Milestones!$AA$97=FT_Y5,EDATE($D5,Milestones!$AA$97)&lt;PolicyDate),1,Milestones!$AC$97)&amp;";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"&amp;IF(AND(Milestones!$AB$98="FT",Milestones!$AA$98=FT_Y5,EDATE($D5,Milestones!$AA$98)&lt;PolicyDate),1,Milestones!$AC$98)&amp;";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"&amp;IF(AND(Milestones!$AB$99="FT",Milestones!$AA$99=FT_Y5,EDATE($D5,Milestones!$AA$99)&lt;PolicyDate),1,Milestones!$AC$99)&amp;";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"&amp;IF(AND(Milestones!$AB$100="FT",Milestones!$AA$100=FT_Y5,EDATE($D5,Milestones!$AA$100)&lt;PolicyDate),1,Milestones!$AC$100)&amp;";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"&amp;IF(AND(Milestones!$AB$101="FT",Milestones!$AA$101=FT_Y5,EDATE($D5,Milestones!$AA$101)&lt;PolicyDate),1,Milestones!$AC$101)&amp;";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"&amp;IF(AND(Milestones!$AB$102="FT",Milestones!$AA$102=FT_Y5,EDATE($D5,Milestones!$AA$102)&lt;PolicyDate),1,Milestones!$AC$102)&amp;";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"&amp;IF(AND(Milestones!$AB$103="FT",Milestones!$AA$103=FT_Y5,EDATE($D5,Milestones!$AA$103)&lt;PolicyDate),1,Milestones!$AC$103)&amp;";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"&amp;IF(AND(Milestones!$AB$104="FT",Milestones!$AA$104=FT_Y5,EDATE($D5,Milestones!$AA$104)&lt;PolicyDate),1,Milestones!$AC$104)&amp;";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"&amp;IF(AND(Milestones!$AB$105="FT",Milestones!$AA$105=FT_Y5,EDATE($D5,Milestones!$AA$105)&lt;PolicyDate),1,Milestones!$AC$105)&amp;";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"&amp;IF(AND(Milestones!$AB$106="FT",Milestones!$AA$106=FT_Y5,EDATE($D5,Milestones!$AA$106)&lt;PolicyDate),1,Milestones!$AC$106)&amp;";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"&amp;IF(AND(Milestones!$AB$107="FT",Milestones!$AA$107=FT_Y5,EDATE($D5,Milestones!$AA$107)&lt;PolicyDate),1,Milestones!$AC$107)&amp;";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"&amp;IF(AND(Milestones!$AB$108="FT",Milestones!$AA$108=FT_Y5,EDATE($D5,Milestones!$AA$108)&lt;PolicyDate),1,Milestones!$AC$108)&amp;";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"&amp;IF(AND(Milestones!$AB$109="FT",Milestones!$AA$109=FT_Y5,EDATE($D5,Milestones!$AA$109)&lt;PolicyDate),1,Milestones!$AC$109)&amp;";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"&amp;IF(AND(Milestones!$AB$110="FT",Milestones!$AA$110=FT_Y5,EDATE($D5,Milestones!$AA$110)&lt;PolicyDate),1,Milestones!$AC$110)&amp;";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"&amp;IF(AND(Milestones!$AB$111="FT",Milestones!$AA$111=FT_Y5,EDATE($D5,Milestones!$AA$111)&lt;PolicyDate),1,Milestones!$AC$111)&amp;";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"&amp;IF(AND(Milestones!$AB$112="FT",Milestones!$AA$112=FT_Y5,EDATE($D5,Milestones!$AA$112)&lt;PolicyDate),1,Milestones!$AC$112)&amp;";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"&amp;IF(AND(Milestones!$AB$113="FT",Milestones!$AA$113=FT_Y5,EDATE($D5,Milestones!$AA$113)&lt;PolicyDate),1,Milestones!$AC$113)&amp;";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"&amp;IF(AND(Milestones!$AB$114="FT",Milestones!$AA$114=FT_Y5,EDATE($D5,Milestones!$AA$114)&lt;PolicyDate),1,Milestones!$AC$114)&amp;";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"&amp;IF(AND(Milestones!$AB$115="FT",Milestones!$AA$115=FT_Y5,EDATE($D5,Milestones!$AA$115)&lt;PolicyDate),1,Milestones!$AC$115)&amp;";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"&amp;IF(AND(Milestones!$AB$116="FT",Milestones!$AA$116=FT_Y5,EDATE($D5,Milestones!$AA$116)&lt;PolicyDate),1,Milestones!$AC$116)&amp;";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"&amp;IF(AND(Milestones!$AB$117="FT",Milestones!$AA$117=FT_Y5,EDATE($D5,Milestones!$AA$117)&lt;PolicyDate),1,Milestones!$AC$117)&amp;";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"&amp;IF(AND(Milestones!$AB$118="FT",Milestones!$AA$118=FT_Y5,EDATE($D5,Milestones!$AA$118)&lt;PolicyDate),1,Milestones!$AC$118)&amp;";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"&amp;IF(AND(Milestones!$AB$119="FT",Milestones!$AA$119=FT_Y5,EDATE($D5,Milestones!$AA$119)&lt;PolicyDate),1,Milestones!$AC$119)&amp;";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"&amp;IF(AND(Milestones!$AB$120="FT",Milestones!$AA$120=FT_Y5,EDATE($D5,Milestones!$AA$120)&lt;PolicyDate),1,Milestones!$AC$120)&amp;";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"&amp;IF(AND(Milestones!$AB$121="FT",Milestones!$AA$121=FT_Y5,EDATE($D5,Milestones!$AA$121)&lt;PolicyDate),1,Milestones!$AC$121)&amp;";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"&amp;IF(AND(Milestones!$AB$122="FT",Milestones!$AA$122=FT_Y5,EDATE($D5,Milestones!$AA$122)&lt;PolicyDate),1,Milestones!$AC$122)&amp;";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"&amp;IF(AND(Milestones!$AB$123="FT",Milestones!$AA$123=FT_Y5,EDATE($D5,Milestones!$AA$123)&lt;PolicyDate),1,Milestones!$AC$123)&amp;";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"&amp;IF(AND(Milestones!$AB$124="FT",Milestones!$AA$124=FT_Y5,EDATE($D5,Milestones!$AA$124)&lt;PolicyDate),1,Milestones!$AC$124)&amp;";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"&amp;IF(AND(Milestones!$AB$125="FT",Milestones!$AA$125=FT_Y5,EDATE($D5,Milestones!$AA$125)&lt;PolicyDate),1,Milestones!$AC$125)&amp;";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"&amp;IF(AND(Milestones!$AB$126="FT",Milestones!$AA$126=FT_Y5,EDATE($D5,Milestones!$AA$126)&lt;PolicyDate),1,Milestones!$AC$126)&amp;";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"&amp;IF(AND(Milestones!$AB$127="FT",Milestones!$AA$127=FT_Y5,EDATE($D5,Milestones!$AA$127)&lt;PolicyDate),1,Milestones!$AC$127)&amp;";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"&amp;IF(AND(Milestones!$AB$128="FT",Milestones!$AA$128=FT_Y5,EDATE($D5,Milestones!$AA$128)&lt;PolicyDate),1,Milestones!$AC$128)&amp;";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"&amp;IF(AND(Milestones!$AB$129="FT",Milestones!$AA$129=FT_Y5,EDATE($D5,Milestones!$AA$129)&lt;PolicyDate),1,Milestones!$AC$129)&amp;";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"&amp;IF(AND(Milestones!$AB$130="FT",Milestones!$AA$130=FT_Y5,EDATE($D5,Milestones!$AA$130)&lt;PolicyDate),1,Milestones!$AC$130)&amp;";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"&amp;IF(AND(Milestones!$AB$131="FT",Milestones!$AA$131=FT_Y5,EDATE($D5,Milestones!$AA$131)&lt;PolicyDate),1,Milestones!$AC$131)&amp;";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"&amp;IF(AND(Milestones!$AB$132="FT",Milestones!$AA$132=FT_Y5,EDATE($D5,Milestones!$AA$132)&lt;PolicyDate),1,Milestones!$AC$132)&amp;";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"&amp;IF(AND(Milestones!$AB$133="FT",Milestones!$AA$133=FT_Y5,EDATE($D5,Milestones!$AA$133)&lt;PolicyDate),1,Milestones!$AC$133)&amp;";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"&amp;IF(AND(Milestones!$AB$134="FT",Milestones!$AA$134=FT_Y5,EDATE($D5,Milestones!$AA$134)&lt;PolicyDate),1,Milestones!$AC$134)&amp;";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"&amp;IF(AND(Milestones!$AB$135="FT",Milestones!$AA$135=FT_Y5,EDATE($D5,Milestones!$AA$135)&lt;PolicyDate),1,Milestones!$AC$135)&amp;";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"&amp;IF(AND(Milestones!$AB$136="FT",Milestones!$AA$136=FT_Y5,EDATE($D5,Milestones!$AA$136)&lt;PolicyDate),1,Milestones!$AC$136)&amp;";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"&amp;IF(AND(Milestones!$AB$137="FT",Milestones!$AA$137=FT_Y5,EDATE($D5,Milestones!$AA$137)&lt;PolicyDate),1,Milestones!$AC$137)&amp;";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"&amp;IF(AND(Milestones!$AB$138="FT",Milestones!$AA$138=FT_Y5,EDATE($D5,Milestones!$AA$138)&lt;PolicyDate),1,Milestones!$AC$138)&amp;";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"&amp;IF(AND(Milestones!$AB$139="FT",Milestones!$AA$139=FT_Y5,EDATE($D5,Milestones!$AA$139)&lt;PolicyDate),1,Milestones!$AC$139)&amp;";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"&amp;IF(AND(Milestones!$AB$140="FT",Milestones!$AA$140=FT_Y5,EDATE($D5,Milestones!$AA$140)&lt;PolicyDate),1,Milestones!$AC$140)&amp;";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"&amp;IF(AND(Milestones!$AB$141="FT",Milestones!$AA$141=FT_Y5,EDATE($D5,Milestones!$AA$141)&lt;PolicyDate),1,Milestones!$AC$141)&amp;";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"&amp;IF(AND(Milestones!$AB$142="FT",Milestones!$AA$142=FT_Y5,EDATE($D5,Milestones!$AA$142)&lt;PolicyDate),1,Milestones!$AC$142)&amp;";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"&amp;IF(AND(Milestones!$AB$143="FT",Milestones!$AA$143=FT_Y5,EDATE($D5,Milestones!$AA$143)&lt;PolicyDate),1,Milestones!$AC$143)&amp;";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"&amp;IF(AND(Milestones!$AB$144="FT",Milestones!$AA$144=FT_Y5,EDATE($D5,Milestones!$AA$144)&lt;PolicyDate),1,Milestones!$AC$144)&amp;";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"&amp;IF(AND(Milestones!$AB$145="FT",Milestones!$AA$145=FT_Y5,EDATE($D5,Milestones!$AA$145)&lt;PolicyDate),1,Milestones!$AC$145)&amp;";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"&amp;IF(AND(Milestones!$AB$146="FT",Milestones!$AA$146=FT_Y5,EDATE($D5,Milestones!$AA$146)&lt;PolicyDate),1,Milestones!$AC$146)&amp;";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"&amp;IF(AND(Milestones!$AB$147="FT",Milestones!$AA$147=FT_Y5,EDATE($D5,Milestones!$AA$147)&lt;PolicyDate),1,Milestones!$AC$147)&amp;";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"&amp;IF(AND(Milestones!$AB$148="FT",Milestones!$AA$148=FT_Y5,EDATE($D5,Milestones!$AA$148)&lt;PolicyDate),1,Milestones!$AC$148)&amp;";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"&amp;IF(AND(Milestones!$AB$149="FT",Milestones!$AA$149=FT_Y5,EDATE($D5,Milestones!$AA$149)&lt;PolicyDate),1,Milestones!$AC$149)&amp;";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"&amp;IF(AND(Milestones!$AB$150="FT",Milestones!$AA$150=FT_Y5,EDATE($D5,Milestones!$AA$150)&lt;PolicyDate),1,Milestones!$AC$150)&amp;";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"&amp;IF(AND(Milestones!$AB$151="FT",Milestones!$AA$151=FT_Y5,EDATE($D5,Milestones!$AA$151)&lt;PolicyDate),1,Milestones!$AC$151)&amp;";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"&amp;IF(AND(Milestones!$AB$152="FT",Milestones!$AA$152=FT_Y5,EDATE($D5,Milestones!$AA$152)&lt;PolicyDate),1,Milestones!$AC$152)&amp;";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"&amp;IF(AND(Milestones!$AB$153="FT",Milestones!$AA$153=FT_Y5,EDATE($D5,Milestones!$AA$153)&lt;PolicyDate),1,Milestones!$AC$153)&amp;";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"&amp;IF(AND(Milestones!$AB$154="FT",Milestones!$AA$154=FT_Y5,EDATE($D5,Milestones!$AA$154)&lt;PolicyDate),1,Milestones!$AC$154)&amp;";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"&amp;IF(AND(Milestones!$AB$155="FT",Milestones!$AA$155=FT_Y5,EDATE($D5,Milestones!$AA$155)&lt;PolicyDate),1,Milestones!$AC$155)&amp;";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"&amp;IF(AND(Milestones!$AB$156="FT",Milestones!$AA$156=FT_Y5,EDATE($D5,Milestones!$AA$156)&lt;PolicyDate),1,Milestones!$AC$156)&amp;";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"&amp;IF(AND(Milestones!$AB$157="FT",Milestones!$AA$157=FT_Y5,EDATE($D5,Milestones!$AA$157)&lt;PolicyDate),1,Milestones!$AC$157)&amp;";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"&amp;IF(AND(Milestones!$AB$158="FT",Milestones!$AA$158=FT_Y5,EDATE($D5,Milestones!$AA$158)&lt;PolicyDate),1,Milestones!$AC$158)&amp;";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"&amp;IF(AND(Milestones!$AB$159="FT",Milestones!$AA$159=FT_Y5,EDATE($D5,Milestones!$AA$159)&lt;PolicyDate),1,Milestones!$AC$159)&amp;";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"&amp;IF(AND(Milestones!$AB$160="FT",Milestones!$AA$160=FT_Y5,EDATE($D5,Milestones!$AA$160)&lt;PolicyDate),1,Milestones!$AC$160)&amp;";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"&amp;IF(AND(Milestones!$AB$161="FT",Milestones!$AA$161=FT_Y5,EDATE($D5,Milestones!$AA$161)&lt;PolicyDate),1,Milestones!$AC$161)&amp;";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"&amp;IF(AND(Milestones!$AB$162="FT",Milestones!$AA$162=FT_Y5,EDATE($D5,Milestones!$AA$162)&lt;PolicyDate),1,Milestones!$AC$162)&amp;";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"&amp;IF(AND(Milestones!$AB$163="FT",Milestones!$AA$163=FT_Y5,EDATE($D5,Milestones!$AA$163)&lt;PolicyDate),1,Milestones!$AC$163)&amp;";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"&amp;IF(AND(Milestones!$AB$164="FT",Milestones!$AA$164=FT_Y5,EDATE($D5,Milestones!$AA$164)&lt;PolicyDate),1,Milestones!$AC$164)&amp;";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"&amp;IF(AND(Milestones!$AB$165="FT",Milestones!$AA$165=FT_Y5,EDATE($D5,Milestones!$AA$165)&lt;PolicyDate),1,Milestones!$AC$165)&amp;";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"&amp;IF(AND(Milestones!$AB$166="FT",Milestones!$AA$166=FT_Y5,EDATE($D5,Milestones!$AA$166)&lt;PolicyDate),1,Milestones!$AC$166)&amp;";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"&amp;IF(AND(Milestones!$AB$167="FT",Milestones!$AA$167=FT_Y5,EDATE($D5,Milestones!$AA$167)&lt;PolicyDate),1,Milestones!$AC$167)&amp;";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"&amp;IF(AND(Milestones!$AB$168="FT",Milestones!$AA$168=FT_Y5,EDATE($D5,Milestones!$AA$168)&lt;PolicyDate),1,Milestones!$AC$168)&amp;";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"&amp;IF(AND(Milestones!$AB$169="FT",Milestones!$AA$169=FT_Y5,EDATE($D5,Milestones!$AA$169)&lt;PolicyDate),1,Milestones!$AC$169)&amp;";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"&amp;IF(AND(Milestones!$AB$170="FT",Milestones!$AA$170=FT_Y5,EDATE($D5,Milestones!$AA$170)&lt;PolicyDate),1,Milestones!$AC$170)&amp;";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"&amp;IF(AND(Milestones!$AB$171="FT",Milestones!$AA$171=FT_Y5,EDATE($D5,Milestones!$AA$171)&lt;PolicyDate),1,Milestones!$AC$171)&amp;";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"&amp;IF(AND(Milestones!$AB$172="FT",Milestones!$AA$172=FT_Y5,EDATE($D5,Milestones!$AA$172)&lt;PolicyDate),1,Milestones!$AC$172)&amp;";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"&amp;IF(AND(Milestones!$AB$173="FT",Milestones!$AA$173=FT_Y5,EDATE($D5,Milestones!$AA$173)&lt;PolicyDate),1,Milestones!$AC$173)&amp;";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"&amp;IF(AND(Milestones!$AB$174="FT",Milestones!$AA$174=FT_Y5,EDATE($D5,Milestones!$AA$174)&lt;PolicyDate),1,Milestones!$AC$174)&amp;";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"&amp;IF(AND(Milestones!$AB$175="FT",Milestones!$AA$175=FT_Y5,EDATE($D5,Milestones!$AA$175)&lt;PolicyDate),1,Milestones!$AC$175)&amp;";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"&amp;IF(AND(Milestones!$AB$176="FT",Milestones!$AA$176=FT_Y5,EDATE($D5,Milestones!$AA$176)&lt;PolicyDate),1,Milestones!$AC$176)&amp;";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"&amp;IF(AND(Milestones!$AB$177="FT",Milestones!$AA$177=FT_Y5,EDATE($D5,Milestones!$AA$177)&lt;PolicyDate),1,Milestones!$AC$177)&amp;";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"&amp;IF(AND(Milestones!$AB$178="FT",Milestones!$AA$178=FT_Y5,EDATE($D5,Milestones!$AA$178)&lt;PolicyDate),1,Milestones!$AC$178)&amp;";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"&amp;IF(AND(Milestones!$AB$179="FT",Milestones!$AA$179=FT_Y5,EDATE($D5,Milestones!$AA$179)&lt;PolicyDate),1,Milestones!$AC$179)&amp;";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"&amp;IF(AND(Milestones!$AB$180="FT",Milestones!$AA$180=FT_Y5,EDATE($D5,Milestones!$AA$180)&lt;PolicyDate),1,Milestones!$AC$180)&amp;";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"&amp;IF(AND(Milestones!$AB$181="FT",Milestones!$AA$181=FT_Y5,EDATE($D5,Milestones!$AA$181)&lt;PolicyDate),1,Milestones!$AC$181)&amp;";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"&amp;IF(AND(Milestones!$AB$182="FT",Milestones!$AA$182=FT_Y5,EDATE($D5,Milestones!$AA$182)&lt;PolicyDate),1,Milestones!$AC$182)&amp;";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"&amp;IF(AND(Milestones!$AB$183="FT",Milestones!$AA$183=FT_Y5,EDATE($D5,Milestones!$AA$183)&lt;PolicyDate),1,Milestones!$AC$183)&amp;";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"&amp;IF(AND(Milestones!$AB$184="FT",Milestones!$AA$184=FT_Y5,EDATE($D5,Milestones!$AA$184)&lt;PolicyDate),1,Milestones!$AC$184)&amp;";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"&amp;IF(AND(Milestones!$AB$185="FT",Milestones!$AA$185=FT_Y5,EDATE($D5,Milestones!$AA$185)&lt;PolicyDate),1,Milestones!$AC$185)&amp;";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"&amp;IF(AND(Milestones!$AB$186="FT",Milestones!$AA$186=FT_Y5,EDATE($D5,Milestones!$AA$186)&lt;PolicyDate),1,Milestones!$AC$186)&amp;";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"&amp;IF(AND(Milestones!$AB$187="FT",Milestones!$AA$187=FT_Y5,EDATE($D5,Milestones!$AA$187)&lt;PolicyDate),1,Milestones!$AC$187)&amp;";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"&amp;IF(AND(Milestones!$AB$188="FT",Milestones!$AA$188=FT_Y5,EDATE($D5,Milestones!$AA$188)&lt;PolicyDate),1,Milestones!$AC$188)&amp;";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"&amp;IF(AND(Milestones!$AB$189="FT",Milestones!$AA$189=FT_Y5,EDATE($D5,Milestones!$AA$189)&lt;PolicyDate),1,Milestones!$AC$189)&amp;";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"&amp;IF(AND(Milestones!$AB$190="FT",Milestones!$AA$190=FT_Y5,EDATE($D5,Milestones!$AA$190)&lt;PolicyDate),1,Milestones!$AC$190)&amp;";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"&amp;IF(AND(Milestones!$AB$191="FT",Milestones!$AA$191=FT_Y5,EDATE($D5,Milestones!$AA$191)&lt;PolicyDate),1,Milestones!$AC$191)&amp;";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"&amp;IF(AND(Milestones!$AB$192="FT",Milestones!$AA$192=FT_Y5,EDATE($D5,Milestones!$AA$192)&lt;PolicyDate),1,Milestones!$AC$192)&amp;";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"&amp;IF(AND(Milestones!$AB$193="FT",Milestones!$AA$193=FT_Y5,EDATE($D5,Milestones!$AA$193)&lt;PolicyDate),1,Milestones!$AC$193)&amp;";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"&amp;IF(AND(Milestones!$AB$194="FT",Milestones!$AA$194=FT_Y5,EDATE($D5,Milestones!$AA$194)&lt;PolicyDate),1,Milestones!$AC$194)&amp;";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"&amp;IF(AND(Milestones!$AB$195="FT",Milestones!$AA$195=FT_Y5,EDATE($D5,Milestones!$AA$195)&lt;PolicyDate),1,Milestones!$AC$195)&amp;";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"&amp;IF(AND(Milestones!$AB$196="FT",Milestones!$AA$196=FT_Y5,EDATE($D5,Milestones!$AA$196)&lt;PolicyDate),1,Milestones!$AC$196)&amp;";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"&amp;IF(AND(Milestones!$AB$197="FT",Milestones!$AA$197=FT_Y5,EDATE($D5,Milestones!$AA$197)&lt;PolicyDate),1,Milestones!$AC$197)&amp;";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"&amp;IF(AND(Milestones!$AB$198="FT",Milestones!$AA$198=FT_Y5,EDATE($D5,Milestones!$AA$198)&lt;PolicyDate),1,Milestones!$AC$198)&amp;";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"&amp;IF(AND(Milestones!$AB$199="FT",Milestones!$AA$199=FT_Y5,EDATE($D5,Milestones!$AA$199)&lt;PolicyDate),1,Milestones!$AC$199)&amp;";  ",""))</f>
        <v/>
      </c>
      <c r="X5" s="0" t="str">
        <f aca="false">IF(Staff!$A5="","",Staff!$AJ5)</f>
        <v/>
      </c>
      <c r="Y5" s="0" t="str">
        <f aca="false">IF(Staff!$A5="","",Staff!$AL5)</f>
        <v/>
      </c>
      <c r="Z5" s="0" t="str">
        <f aca="false">IF(Staff!$A5="","",Staff!$AM5)</f>
        <v/>
      </c>
      <c r="AA5" s="0" t="str">
        <f aca="false">IF(Staff!$A5="","",Staff!$AQ5)</f>
        <v/>
      </c>
      <c r="AB5" s="0" t="str">
        <f aca="false">IF(Staff!$A5="","",Staff!$AR5)</f>
        <v/>
      </c>
      <c r="AC5" s="0" t="str">
        <f aca="false">IF(Staff!$A5="","",Staff!$AS5)</f>
        <v/>
      </c>
      <c r="AD5" s="0" t="str">
        <f aca="false">IF(Staff!$A5="","",Staff!$AT5)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IF(Staff!$A6="","",Staff!$AI6)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"&amp;IF(AND(Milestones!$AB$20="FT",Milestones!$AA$20=FT_Y5,EDATE($D6,Milestones!$AA$20)&lt;PolicyDate),1,Milestones!$AC$20)&amp;";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"&amp;IF(AND(Milestones!$AB$21="FT",Milestones!$AA$21=FT_Y5,EDATE($D6,Milestones!$AA$21)&lt;PolicyDate),1,Milestones!$AC$21)&amp;";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"&amp;IF(AND(Milestones!$AB$22="FT",Milestones!$AA$22=FT_Y5,EDATE($D6,Milestones!$AA$22)&lt;PolicyDate),1,Milestones!$AC$22)&amp;";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"&amp;IF(AND(Milestones!$AB$23="FT",Milestones!$AA$23=FT_Y5,EDATE($D6,Milestones!$AA$23)&lt;PolicyDate),1,Milestones!$AC$23)&amp;";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"&amp;IF(AND(Milestones!$AB$24="FT",Milestones!$AA$24=FT_Y5,EDATE($D6,Milestones!$AA$24)&lt;PolicyDate),1,Milestones!$AC$24)&amp;";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"&amp;IF(AND(Milestones!$AB$25="FT",Milestones!$AA$25=FT_Y5,EDATE($D6,Milestones!$AA$25)&lt;PolicyDate),1,Milestones!$AC$25)&amp;";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"&amp;IF(AND(Milestones!$AB$26="FT",Milestones!$AA$26=FT_Y5,EDATE($D6,Milestones!$AA$26)&lt;PolicyDate),1,Milestones!$AC$26)&amp;";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"&amp;IF(AND(Milestones!$AB$27="FT",Milestones!$AA$27=FT_Y5,EDATE($D6,Milestones!$AA$27)&lt;PolicyDate),1,Milestones!$AC$27)&amp;";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"&amp;IF(AND(Milestones!$AB$28="FT",Milestones!$AA$28=FT_Y5,EDATE($D6,Milestones!$AA$28)&lt;PolicyDate),1,Milestones!$AC$28)&amp;";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"&amp;IF(AND(Milestones!$AB$29="FT",Milestones!$AA$29=FT_Y5,EDATE($D6,Milestones!$AA$29)&lt;PolicyDate),1,Milestones!$AC$29)&amp;";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"&amp;IF(AND(Milestones!$AB$30="FT",Milestones!$AA$30=FT_Y5,EDATE($D6,Milestones!$AA$30)&lt;PolicyDate),1,Milestones!$AC$30)&amp;";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"&amp;IF(AND(Milestones!$AB$31="FT",Milestones!$AA$31=FT_Y5,EDATE($D6,Milestones!$AA$31)&lt;PolicyDate),1,Milestones!$AC$31)&amp;";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"&amp;IF(AND(Milestones!$AB$32="FT",Milestones!$AA$32=FT_Y5,EDATE($D6,Milestones!$AA$32)&lt;PolicyDate),1,Milestones!$AC$32)&amp;";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"&amp;IF(AND(Milestones!$AB$33="FT",Milestones!$AA$33=FT_Y5,EDATE($D6,Milestones!$AA$33)&lt;PolicyDate),1,Milestones!$AC$33)&amp;";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"&amp;IF(AND(Milestones!$AB$34="FT",Milestones!$AA$34=FT_Y5,EDATE($D6,Milestones!$AA$34)&lt;PolicyDate),1,Milestones!$AC$34)&amp;";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"&amp;IF(AND(Milestones!$AB$35="FT",Milestones!$AA$35=FT_Y5,EDATE($D6,Milestones!$AA$35)&lt;PolicyDate),1,Milestones!$AC$35)&amp;";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"&amp;IF(AND(Milestones!$AB$36="FT",Milestones!$AA$36=FT_Y5,EDATE($D6,Milestones!$AA$36)&lt;PolicyDate),1,Milestones!$AC$36)&amp;";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"&amp;IF(AND(Milestones!$AB$37="FT",Milestones!$AA$37=FT_Y5,EDATE($D6,Milestones!$AA$37)&lt;PolicyDate),1,Milestones!$AC$37)&amp;";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"&amp;IF(AND(Milestones!$AB$38="FT",Milestones!$AA$38=FT_Y5,EDATE($D6,Milestones!$AA$38)&lt;PolicyDate),1,Milestones!$AC$38)&amp;";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"&amp;IF(AND(Milestones!$AB$39="FT",Milestones!$AA$39=FT_Y5,EDATE($D6,Milestones!$AA$39)&lt;PolicyDate),1,Milestones!$AC$39)&amp;";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"&amp;IF(AND(Milestones!$AB$40="FT",Milestones!$AA$40=FT_Y5,EDATE($D6,Milestones!$AA$40)&lt;PolicyDate),1,Milestones!$AC$40)&amp;";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"&amp;IF(AND(Milestones!$AB$41="FT",Milestones!$AA$41=FT_Y5,EDATE($D6,Milestones!$AA$41)&lt;PolicyDate),1,Milestones!$AC$41)&amp;";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"&amp;IF(AND(Milestones!$AB$42="FT",Milestones!$AA$42=FT_Y5,EDATE($D6,Milestones!$AA$42)&lt;PolicyDate),1,Milestones!$AC$42)&amp;";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"&amp;IF(AND(Milestones!$AB$43="FT",Milestones!$AA$43=FT_Y5,EDATE($D6,Milestones!$AA$43)&lt;PolicyDate),1,Milestones!$AC$43)&amp;";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"&amp;IF(AND(Milestones!$AB$44="FT",Milestones!$AA$44=FT_Y5,EDATE($D6,Milestones!$AA$44)&lt;PolicyDate),1,Milestones!$AC$44)&amp;";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"&amp;IF(AND(Milestones!$AB$45="FT",Milestones!$AA$45=FT_Y5,EDATE($D6,Milestones!$AA$45)&lt;PolicyDate),1,Milestones!$AC$45)&amp;";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"&amp;IF(AND(Milestones!$AB$46="FT",Milestones!$AA$46=FT_Y5,EDATE($D6,Milestones!$AA$46)&lt;PolicyDate),1,Milestones!$AC$46)&amp;";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"&amp;IF(AND(Milestones!$AB$47="FT",Milestones!$AA$47=FT_Y5,EDATE($D6,Milestones!$AA$47)&lt;PolicyDate),1,Milestones!$AC$47)&amp;";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"&amp;IF(AND(Milestones!$AB$48="FT",Milestones!$AA$48=FT_Y5,EDATE($D6,Milestones!$AA$48)&lt;PolicyDate),1,Milestones!$AC$48)&amp;";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"&amp;IF(AND(Milestones!$AB$49="FT",Milestones!$AA$49=FT_Y5,EDATE($D6,Milestones!$AA$49)&lt;PolicyDate),1,Milestones!$AC$49)&amp;";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"&amp;IF(AND(Milestones!$AB$50="FT",Milestones!$AA$50=FT_Y5,EDATE($D6,Milestones!$AA$50)&lt;PolicyDate),1,Milestones!$AC$50)&amp;";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"&amp;IF(AND(Milestones!$AB$51="FT",Milestones!$AA$51=FT_Y5,EDATE($D6,Milestones!$AA$51)&lt;PolicyDate),1,Milestones!$AC$51)&amp;";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"&amp;IF(AND(Milestones!$AB$52="FT",Milestones!$AA$52=FT_Y5,EDATE($D6,Milestones!$AA$52)&lt;PolicyDate),1,Milestones!$AC$52)&amp;";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"&amp;IF(AND(Milestones!$AB$53="FT",Milestones!$AA$53=FT_Y5,EDATE($D6,Milestones!$AA$53)&lt;PolicyDate),1,Milestones!$AC$53)&amp;";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"&amp;IF(AND(Milestones!$AB$54="FT",Milestones!$AA$54=FT_Y5,EDATE($D6,Milestones!$AA$54)&lt;PolicyDate),1,Milestones!$AC$54)&amp;";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"&amp;IF(AND(Milestones!$AB$55="FT",Milestones!$AA$55=FT_Y5,EDATE($D6,Milestones!$AA$55)&lt;PolicyDate),1,Milestones!$AC$55)&amp;";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"&amp;IF(AND(Milestones!$AB$56="FT",Milestones!$AA$56=FT_Y5,EDATE($D6,Milestones!$AA$56)&lt;PolicyDate),1,Milestones!$AC$56)&amp;";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"&amp;IF(AND(Milestones!$AB$57="FT",Milestones!$AA$57=FT_Y5,EDATE($D6,Milestones!$AA$57)&lt;PolicyDate),1,Milestones!$AC$57)&amp;";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"&amp;IF(AND(Milestones!$AB$58="FT",Milestones!$AA$58=FT_Y5,EDATE($D6,Milestones!$AA$58)&lt;PolicyDate),1,Milestones!$AC$58)&amp;";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"&amp;IF(AND(Milestones!$AB$59="FT",Milestones!$AA$59=FT_Y5,EDATE($D6,Milestones!$AA$59)&lt;PolicyDate),1,Milestones!$AC$59)&amp;";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"&amp;IF(AND(Milestones!$AB$60="FT",Milestones!$AA$60=FT_Y5,EDATE($D6,Milestones!$AA$60)&lt;PolicyDate),1,Milestones!$AC$60)&amp;";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"&amp;IF(AND(Milestones!$AB$61="FT",Milestones!$AA$61=FT_Y5,EDATE($D6,Milestones!$AA$61)&lt;PolicyDate),1,Milestones!$AC$61)&amp;";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"&amp;IF(AND(Milestones!$AB$62="FT",Milestones!$AA$62=FT_Y5,EDATE($D6,Milestones!$AA$62)&lt;PolicyDate),1,Milestones!$AC$62)&amp;";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"&amp;IF(AND(Milestones!$AB$63="FT",Milestones!$AA$63=FT_Y5,EDATE($D6,Milestones!$AA$63)&lt;PolicyDate),1,Milestones!$AC$63)&amp;";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"&amp;IF(AND(Milestones!$AB$64="FT",Milestones!$AA$64=FT_Y5,EDATE($D6,Milestones!$AA$64)&lt;PolicyDate),1,Milestones!$AC$64)&amp;";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"&amp;IF(AND(Milestones!$AB$65="FT",Milestones!$AA$65=FT_Y5,EDATE($D6,Milestones!$AA$65)&lt;PolicyDate),1,Milestones!$AC$65)&amp;";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"&amp;IF(AND(Milestones!$AB$66="FT",Milestones!$AA$66=FT_Y5,EDATE($D6,Milestones!$AA$66)&lt;PolicyDate),1,Milestones!$AC$66)&amp;";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"&amp;IF(AND(Milestones!$AB$67="FT",Milestones!$AA$67=FT_Y5,EDATE($D6,Milestones!$AA$67)&lt;PolicyDate),1,Milestones!$AC$67)&amp;";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"&amp;IF(AND(Milestones!$AB$68="FT",Milestones!$AA$68=FT_Y5,EDATE($D6,Milestones!$AA$68)&lt;PolicyDate),1,Milestones!$AC$68)&amp;";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"&amp;IF(AND(Milestones!$AB$69="FT",Milestones!$AA$69=FT_Y5,EDATE($D6,Milestones!$AA$69)&lt;PolicyDate),1,Milestones!$AC$69)&amp;";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"&amp;IF(AND(Milestones!$AB$70="FT",Milestones!$AA$70=FT_Y5,EDATE($D6,Milestones!$AA$70)&lt;PolicyDate),1,Milestones!$AC$70)&amp;";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"&amp;IF(AND(Milestones!$AB$71="FT",Milestones!$AA$71=FT_Y5,EDATE($D6,Milestones!$AA$71)&lt;PolicyDate),1,Milestones!$AC$71)&amp;";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"&amp;IF(AND(Milestones!$AB$72="FT",Milestones!$AA$72=FT_Y5,EDATE($D6,Milestones!$AA$72)&lt;PolicyDate),1,Milestones!$AC$72)&amp;";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"&amp;IF(AND(Milestones!$AB$73="FT",Milestones!$AA$73=FT_Y5,EDATE($D6,Milestones!$AA$73)&lt;PolicyDate),1,Milestones!$AC$73)&amp;";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"&amp;IF(AND(Milestones!$AB$74="FT",Milestones!$AA$74=FT_Y5,EDATE($D6,Milestones!$AA$74)&lt;PolicyDate),1,Milestones!$AC$74)&amp;";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"&amp;IF(AND(Milestones!$AB$75="FT",Milestones!$AA$75=FT_Y5,EDATE($D6,Milestones!$AA$75)&lt;PolicyDate),1,Milestones!$AC$75)&amp;";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"&amp;IF(AND(Milestones!$AB$76="FT",Milestones!$AA$76=FT_Y5,EDATE($D6,Milestones!$AA$76)&lt;PolicyDate),1,Milestones!$AC$76)&amp;";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"&amp;IF(AND(Milestones!$AB$77="FT",Milestones!$AA$77=FT_Y5,EDATE($D6,Milestones!$AA$77)&lt;PolicyDate),1,Milestones!$AC$77)&amp;";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"&amp;IF(AND(Milestones!$AB$78="FT",Milestones!$AA$78=FT_Y5,EDATE($D6,Milestones!$AA$78)&lt;PolicyDate),1,Milestones!$AC$78)&amp;";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"&amp;IF(AND(Milestones!$AB$79="FT",Milestones!$AA$79=FT_Y5,EDATE($D6,Milestones!$AA$79)&lt;PolicyDate),1,Milestones!$AC$79)&amp;";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"&amp;IF(AND(Milestones!$AB$80="FT",Milestones!$AA$80=FT_Y5,EDATE($D6,Milestones!$AA$80)&lt;PolicyDate),1,Milestones!$AC$80)&amp;";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"&amp;IF(AND(Milestones!$AB$81="FT",Milestones!$AA$81=FT_Y5,EDATE($D6,Milestones!$AA$81)&lt;PolicyDate),1,Milestones!$AC$81)&amp;";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"&amp;IF(AND(Milestones!$AB$82="FT",Milestones!$AA$82=FT_Y5,EDATE($D6,Milestones!$AA$82)&lt;PolicyDate),1,Milestones!$AC$82)&amp;";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"&amp;IF(AND(Milestones!$AB$83="FT",Milestones!$AA$83=FT_Y5,EDATE($D6,Milestones!$AA$83)&lt;PolicyDate),1,Milestones!$AC$83)&amp;";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"&amp;IF(AND(Milestones!$AB$84="FT",Milestones!$AA$84=FT_Y5,EDATE($D6,Milestones!$AA$84)&lt;PolicyDate),1,Milestones!$AC$84)&amp;";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"&amp;IF(AND(Milestones!$AB$85="FT",Milestones!$AA$85=FT_Y5,EDATE($D6,Milestones!$AA$85)&lt;PolicyDate),1,Milestones!$AC$85)&amp;";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"&amp;IF(AND(Milestones!$AB$86="FT",Milestones!$AA$86=FT_Y5,EDATE($D6,Milestones!$AA$86)&lt;PolicyDate),1,Milestones!$AC$86)&amp;";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"&amp;IF(AND(Milestones!$AB$87="FT",Milestones!$AA$87=FT_Y5,EDATE($D6,Milestones!$AA$87)&lt;PolicyDate),1,Milestones!$AC$87)&amp;";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"&amp;IF(AND(Milestones!$AB$88="FT",Milestones!$AA$88=FT_Y5,EDATE($D6,Milestones!$AA$88)&lt;PolicyDate),1,Milestones!$AC$88)&amp;";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"&amp;IF(AND(Milestones!$AB$89="FT",Milestones!$AA$89=FT_Y5,EDATE($D6,Milestones!$AA$89)&lt;PolicyDate),1,Milestones!$AC$89)&amp;";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"&amp;IF(AND(Milestones!$AB$90="FT",Milestones!$AA$90=FT_Y5,EDATE($D6,Milestones!$AA$90)&lt;PolicyDate),1,Milestones!$AC$90)&amp;";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"&amp;IF(AND(Milestones!$AB$91="FT",Milestones!$AA$91=FT_Y5,EDATE($D6,Milestones!$AA$91)&lt;PolicyDate),1,Milestones!$AC$91)&amp;";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"&amp;IF(AND(Milestones!$AB$92="FT",Milestones!$AA$92=FT_Y5,EDATE($D6,Milestones!$AA$92)&lt;PolicyDate),1,Milestones!$AC$92)&amp;";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"&amp;IF(AND(Milestones!$AB$93="FT",Milestones!$AA$93=FT_Y5,EDATE($D6,Milestones!$AA$93)&lt;PolicyDate),1,Milestones!$AC$93)&amp;";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"&amp;IF(AND(Milestones!$AB$94="FT",Milestones!$AA$94=FT_Y5,EDATE($D6,Milestones!$AA$94)&lt;PolicyDate),1,Milestones!$AC$94)&amp;";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"&amp;IF(AND(Milestones!$AB$95="FT",Milestones!$AA$95=FT_Y5,EDATE($D6,Milestones!$AA$95)&lt;PolicyDate),1,Milestones!$AC$95)&amp;";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"&amp;IF(AND(Milestones!$AB$96="FT",Milestones!$AA$96=FT_Y5,EDATE($D6,Milestones!$AA$96)&lt;PolicyDate),1,Milestones!$AC$96)&amp;";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"&amp;IF(AND(Milestones!$AB$97="FT",Milestones!$AA$97=FT_Y5,EDATE($D6,Milestones!$AA$97)&lt;PolicyDate),1,Milestones!$AC$97)&amp;";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"&amp;IF(AND(Milestones!$AB$98="FT",Milestones!$AA$98=FT_Y5,EDATE($D6,Milestones!$AA$98)&lt;PolicyDate),1,Milestones!$AC$98)&amp;";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"&amp;IF(AND(Milestones!$AB$99="FT",Milestones!$AA$99=FT_Y5,EDATE($D6,Milestones!$AA$99)&lt;PolicyDate),1,Milestones!$AC$99)&amp;";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"&amp;IF(AND(Milestones!$AB$100="FT",Milestones!$AA$100=FT_Y5,EDATE($D6,Milestones!$AA$100)&lt;PolicyDate),1,Milestones!$AC$100)&amp;";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"&amp;IF(AND(Milestones!$AB$101="FT",Milestones!$AA$101=FT_Y5,EDATE($D6,Milestones!$AA$101)&lt;PolicyDate),1,Milestones!$AC$101)&amp;";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"&amp;IF(AND(Milestones!$AB$102="FT",Milestones!$AA$102=FT_Y5,EDATE($D6,Milestones!$AA$102)&lt;PolicyDate),1,Milestones!$AC$102)&amp;";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"&amp;IF(AND(Milestones!$AB$103="FT",Milestones!$AA$103=FT_Y5,EDATE($D6,Milestones!$AA$103)&lt;PolicyDate),1,Milestones!$AC$103)&amp;";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"&amp;IF(AND(Milestones!$AB$104="FT",Milestones!$AA$104=FT_Y5,EDATE($D6,Milestones!$AA$104)&lt;PolicyDate),1,Milestones!$AC$104)&amp;";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"&amp;IF(AND(Milestones!$AB$105="FT",Milestones!$AA$105=FT_Y5,EDATE($D6,Milestones!$AA$105)&lt;PolicyDate),1,Milestones!$AC$105)&amp;";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"&amp;IF(AND(Milestones!$AB$106="FT",Milestones!$AA$106=FT_Y5,EDATE($D6,Milestones!$AA$106)&lt;PolicyDate),1,Milestones!$AC$106)&amp;";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"&amp;IF(AND(Milestones!$AB$107="FT",Milestones!$AA$107=FT_Y5,EDATE($D6,Milestones!$AA$107)&lt;PolicyDate),1,Milestones!$AC$107)&amp;";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"&amp;IF(AND(Milestones!$AB$108="FT",Milestones!$AA$108=FT_Y5,EDATE($D6,Milestones!$AA$108)&lt;PolicyDate),1,Milestones!$AC$108)&amp;";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"&amp;IF(AND(Milestones!$AB$109="FT",Milestones!$AA$109=FT_Y5,EDATE($D6,Milestones!$AA$109)&lt;PolicyDate),1,Milestones!$AC$109)&amp;";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"&amp;IF(AND(Milestones!$AB$110="FT",Milestones!$AA$110=FT_Y5,EDATE($D6,Milestones!$AA$110)&lt;PolicyDate),1,Milestones!$AC$110)&amp;";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"&amp;IF(AND(Milestones!$AB$111="FT",Milestones!$AA$111=FT_Y5,EDATE($D6,Milestones!$AA$111)&lt;PolicyDate),1,Milestones!$AC$111)&amp;";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"&amp;IF(AND(Milestones!$AB$112="FT",Milestones!$AA$112=FT_Y5,EDATE($D6,Milestones!$AA$112)&lt;PolicyDate),1,Milestones!$AC$112)&amp;";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"&amp;IF(AND(Milestones!$AB$113="FT",Milestones!$AA$113=FT_Y5,EDATE($D6,Milestones!$AA$113)&lt;PolicyDate),1,Milestones!$AC$113)&amp;";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"&amp;IF(AND(Milestones!$AB$114="FT",Milestones!$AA$114=FT_Y5,EDATE($D6,Milestones!$AA$114)&lt;PolicyDate),1,Milestones!$AC$114)&amp;";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"&amp;IF(AND(Milestones!$AB$115="FT",Milestones!$AA$115=FT_Y5,EDATE($D6,Milestones!$AA$115)&lt;PolicyDate),1,Milestones!$AC$115)&amp;";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"&amp;IF(AND(Milestones!$AB$116="FT",Milestones!$AA$116=FT_Y5,EDATE($D6,Milestones!$AA$116)&lt;PolicyDate),1,Milestones!$AC$116)&amp;";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"&amp;IF(AND(Milestones!$AB$117="FT",Milestones!$AA$117=FT_Y5,EDATE($D6,Milestones!$AA$117)&lt;PolicyDate),1,Milestones!$AC$117)&amp;";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"&amp;IF(AND(Milestones!$AB$118="FT",Milestones!$AA$118=FT_Y5,EDATE($D6,Milestones!$AA$118)&lt;PolicyDate),1,Milestones!$AC$118)&amp;";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"&amp;IF(AND(Milestones!$AB$119="FT",Milestones!$AA$119=FT_Y5,EDATE($D6,Milestones!$AA$119)&lt;PolicyDate),1,Milestones!$AC$119)&amp;";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"&amp;IF(AND(Milestones!$AB$120="FT",Milestones!$AA$120=FT_Y5,EDATE($D6,Milestones!$AA$120)&lt;PolicyDate),1,Milestones!$AC$120)&amp;";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"&amp;IF(AND(Milestones!$AB$121="FT",Milestones!$AA$121=FT_Y5,EDATE($D6,Milestones!$AA$121)&lt;PolicyDate),1,Milestones!$AC$121)&amp;";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"&amp;IF(AND(Milestones!$AB$122="FT",Milestones!$AA$122=FT_Y5,EDATE($D6,Milestones!$AA$122)&lt;PolicyDate),1,Milestones!$AC$122)&amp;";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"&amp;IF(AND(Milestones!$AB$123="FT",Milestones!$AA$123=FT_Y5,EDATE($D6,Milestones!$AA$123)&lt;PolicyDate),1,Milestones!$AC$123)&amp;";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"&amp;IF(AND(Milestones!$AB$124="FT",Milestones!$AA$124=FT_Y5,EDATE($D6,Milestones!$AA$124)&lt;PolicyDate),1,Milestones!$AC$124)&amp;";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"&amp;IF(AND(Milestones!$AB$125="FT",Milestones!$AA$125=FT_Y5,EDATE($D6,Milestones!$AA$125)&lt;PolicyDate),1,Milestones!$AC$125)&amp;";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"&amp;IF(AND(Milestones!$AB$126="FT",Milestones!$AA$126=FT_Y5,EDATE($D6,Milestones!$AA$126)&lt;PolicyDate),1,Milestones!$AC$126)&amp;";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"&amp;IF(AND(Milestones!$AB$127="FT",Milestones!$AA$127=FT_Y5,EDATE($D6,Milestones!$AA$127)&lt;PolicyDate),1,Milestones!$AC$127)&amp;";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"&amp;IF(AND(Milestones!$AB$128="FT",Milestones!$AA$128=FT_Y5,EDATE($D6,Milestones!$AA$128)&lt;PolicyDate),1,Milestones!$AC$128)&amp;";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"&amp;IF(AND(Milestones!$AB$129="FT",Milestones!$AA$129=FT_Y5,EDATE($D6,Milestones!$AA$129)&lt;PolicyDate),1,Milestones!$AC$129)&amp;";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"&amp;IF(AND(Milestones!$AB$130="FT",Milestones!$AA$130=FT_Y5,EDATE($D6,Milestones!$AA$130)&lt;PolicyDate),1,Milestones!$AC$130)&amp;";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"&amp;IF(AND(Milestones!$AB$131="FT",Milestones!$AA$131=FT_Y5,EDATE($D6,Milestones!$AA$131)&lt;PolicyDate),1,Milestones!$AC$131)&amp;";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"&amp;IF(AND(Milestones!$AB$132="FT",Milestones!$AA$132=FT_Y5,EDATE($D6,Milestones!$AA$132)&lt;PolicyDate),1,Milestones!$AC$132)&amp;";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"&amp;IF(AND(Milestones!$AB$133="FT",Milestones!$AA$133=FT_Y5,EDATE($D6,Milestones!$AA$133)&lt;PolicyDate),1,Milestones!$AC$133)&amp;";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"&amp;IF(AND(Milestones!$AB$134="FT",Milestones!$AA$134=FT_Y5,EDATE($D6,Milestones!$AA$134)&lt;PolicyDate),1,Milestones!$AC$134)&amp;";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"&amp;IF(AND(Milestones!$AB$135="FT",Milestones!$AA$135=FT_Y5,EDATE($D6,Milestones!$AA$135)&lt;PolicyDate),1,Milestones!$AC$135)&amp;";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"&amp;IF(AND(Milestones!$AB$136="FT",Milestones!$AA$136=FT_Y5,EDATE($D6,Milestones!$AA$136)&lt;PolicyDate),1,Milestones!$AC$136)&amp;";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"&amp;IF(AND(Milestones!$AB$137="FT",Milestones!$AA$137=FT_Y5,EDATE($D6,Milestones!$AA$137)&lt;PolicyDate),1,Milestones!$AC$137)&amp;";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"&amp;IF(AND(Milestones!$AB$138="FT",Milestones!$AA$138=FT_Y5,EDATE($D6,Milestones!$AA$138)&lt;PolicyDate),1,Milestones!$AC$138)&amp;";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"&amp;IF(AND(Milestones!$AB$139="FT",Milestones!$AA$139=FT_Y5,EDATE($D6,Milestones!$AA$139)&lt;PolicyDate),1,Milestones!$AC$139)&amp;";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"&amp;IF(AND(Milestones!$AB$140="FT",Milestones!$AA$140=FT_Y5,EDATE($D6,Milestones!$AA$140)&lt;PolicyDate),1,Milestones!$AC$140)&amp;";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"&amp;IF(AND(Milestones!$AB$141="FT",Milestones!$AA$141=FT_Y5,EDATE($D6,Milestones!$AA$141)&lt;PolicyDate),1,Milestones!$AC$141)&amp;";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"&amp;IF(AND(Milestones!$AB$142="FT",Milestones!$AA$142=FT_Y5,EDATE($D6,Milestones!$AA$142)&lt;PolicyDate),1,Milestones!$AC$142)&amp;";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"&amp;IF(AND(Milestones!$AB$143="FT",Milestones!$AA$143=FT_Y5,EDATE($D6,Milestones!$AA$143)&lt;PolicyDate),1,Milestones!$AC$143)&amp;";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"&amp;IF(AND(Milestones!$AB$144="FT",Milestones!$AA$144=FT_Y5,EDATE($D6,Milestones!$AA$144)&lt;PolicyDate),1,Milestones!$AC$144)&amp;";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"&amp;IF(AND(Milestones!$AB$145="FT",Milestones!$AA$145=FT_Y5,EDATE($D6,Milestones!$AA$145)&lt;PolicyDate),1,Milestones!$AC$145)&amp;";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"&amp;IF(AND(Milestones!$AB$146="FT",Milestones!$AA$146=FT_Y5,EDATE($D6,Milestones!$AA$146)&lt;PolicyDate),1,Milestones!$AC$146)&amp;";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"&amp;IF(AND(Milestones!$AB$147="FT",Milestones!$AA$147=FT_Y5,EDATE($D6,Milestones!$AA$147)&lt;PolicyDate),1,Milestones!$AC$147)&amp;";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"&amp;IF(AND(Milestones!$AB$148="FT",Milestones!$AA$148=FT_Y5,EDATE($D6,Milestones!$AA$148)&lt;PolicyDate),1,Milestones!$AC$148)&amp;";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"&amp;IF(AND(Milestones!$AB$149="FT",Milestones!$AA$149=FT_Y5,EDATE($D6,Milestones!$AA$149)&lt;PolicyDate),1,Milestones!$AC$149)&amp;";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"&amp;IF(AND(Milestones!$AB$150="FT",Milestones!$AA$150=FT_Y5,EDATE($D6,Milestones!$AA$150)&lt;PolicyDate),1,Milestones!$AC$150)&amp;";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"&amp;IF(AND(Milestones!$AB$151="FT",Milestones!$AA$151=FT_Y5,EDATE($D6,Milestones!$AA$151)&lt;PolicyDate),1,Milestones!$AC$151)&amp;";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"&amp;IF(AND(Milestones!$AB$152="FT",Milestones!$AA$152=FT_Y5,EDATE($D6,Milestones!$AA$152)&lt;PolicyDate),1,Milestones!$AC$152)&amp;";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"&amp;IF(AND(Milestones!$AB$153="FT",Milestones!$AA$153=FT_Y5,EDATE($D6,Milestones!$AA$153)&lt;PolicyDate),1,Milestones!$AC$153)&amp;";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"&amp;IF(AND(Milestones!$AB$154="FT",Milestones!$AA$154=FT_Y5,EDATE($D6,Milestones!$AA$154)&lt;PolicyDate),1,Milestones!$AC$154)&amp;";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"&amp;IF(AND(Milestones!$AB$155="FT",Milestones!$AA$155=FT_Y5,EDATE($D6,Milestones!$AA$155)&lt;PolicyDate),1,Milestones!$AC$155)&amp;";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"&amp;IF(AND(Milestones!$AB$156="FT",Milestones!$AA$156=FT_Y5,EDATE($D6,Milestones!$AA$156)&lt;PolicyDate),1,Milestones!$AC$156)&amp;";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"&amp;IF(AND(Milestones!$AB$157="FT",Milestones!$AA$157=FT_Y5,EDATE($D6,Milestones!$AA$157)&lt;PolicyDate),1,Milestones!$AC$157)&amp;";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"&amp;IF(AND(Milestones!$AB$158="FT",Milestones!$AA$158=FT_Y5,EDATE($D6,Milestones!$AA$158)&lt;PolicyDate),1,Milestones!$AC$158)&amp;";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"&amp;IF(AND(Milestones!$AB$159="FT",Milestones!$AA$159=FT_Y5,EDATE($D6,Milestones!$AA$159)&lt;PolicyDate),1,Milestones!$AC$159)&amp;";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"&amp;IF(AND(Milestones!$AB$160="FT",Milestones!$AA$160=FT_Y5,EDATE($D6,Milestones!$AA$160)&lt;PolicyDate),1,Milestones!$AC$160)&amp;";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"&amp;IF(AND(Milestones!$AB$161="FT",Milestones!$AA$161=FT_Y5,EDATE($D6,Milestones!$AA$161)&lt;PolicyDate),1,Milestones!$AC$161)&amp;";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"&amp;IF(AND(Milestones!$AB$162="FT",Milestones!$AA$162=FT_Y5,EDATE($D6,Milestones!$AA$162)&lt;PolicyDate),1,Milestones!$AC$162)&amp;";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"&amp;IF(AND(Milestones!$AB$163="FT",Milestones!$AA$163=FT_Y5,EDATE($D6,Milestones!$AA$163)&lt;PolicyDate),1,Milestones!$AC$163)&amp;";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"&amp;IF(AND(Milestones!$AB$164="FT",Milestones!$AA$164=FT_Y5,EDATE($D6,Milestones!$AA$164)&lt;PolicyDate),1,Milestones!$AC$164)&amp;";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"&amp;IF(AND(Milestones!$AB$165="FT",Milestones!$AA$165=FT_Y5,EDATE($D6,Milestones!$AA$165)&lt;PolicyDate),1,Milestones!$AC$165)&amp;";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"&amp;IF(AND(Milestones!$AB$166="FT",Milestones!$AA$166=FT_Y5,EDATE($D6,Milestones!$AA$166)&lt;PolicyDate),1,Milestones!$AC$166)&amp;";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"&amp;IF(AND(Milestones!$AB$167="FT",Milestones!$AA$167=FT_Y5,EDATE($D6,Milestones!$AA$167)&lt;PolicyDate),1,Milestones!$AC$167)&amp;";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"&amp;IF(AND(Milestones!$AB$168="FT",Milestones!$AA$168=FT_Y5,EDATE($D6,Milestones!$AA$168)&lt;PolicyDate),1,Milestones!$AC$168)&amp;";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"&amp;IF(AND(Milestones!$AB$169="FT",Milestones!$AA$169=FT_Y5,EDATE($D6,Milestones!$AA$169)&lt;PolicyDate),1,Milestones!$AC$169)&amp;";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"&amp;IF(AND(Milestones!$AB$170="FT",Milestones!$AA$170=FT_Y5,EDATE($D6,Milestones!$AA$170)&lt;PolicyDate),1,Milestones!$AC$170)&amp;";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"&amp;IF(AND(Milestones!$AB$171="FT",Milestones!$AA$171=FT_Y5,EDATE($D6,Milestones!$AA$171)&lt;PolicyDate),1,Milestones!$AC$171)&amp;";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"&amp;IF(AND(Milestones!$AB$172="FT",Milestones!$AA$172=FT_Y5,EDATE($D6,Milestones!$AA$172)&lt;PolicyDate),1,Milestones!$AC$172)&amp;";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"&amp;IF(AND(Milestones!$AB$173="FT",Milestones!$AA$173=FT_Y5,EDATE($D6,Milestones!$AA$173)&lt;PolicyDate),1,Milestones!$AC$173)&amp;";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"&amp;IF(AND(Milestones!$AB$174="FT",Milestones!$AA$174=FT_Y5,EDATE($D6,Milestones!$AA$174)&lt;PolicyDate),1,Milestones!$AC$174)&amp;";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"&amp;IF(AND(Milestones!$AB$175="FT",Milestones!$AA$175=FT_Y5,EDATE($D6,Milestones!$AA$175)&lt;PolicyDate),1,Milestones!$AC$175)&amp;";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"&amp;IF(AND(Milestones!$AB$176="FT",Milestones!$AA$176=FT_Y5,EDATE($D6,Milestones!$AA$176)&lt;PolicyDate),1,Milestones!$AC$176)&amp;";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"&amp;IF(AND(Milestones!$AB$177="FT",Milestones!$AA$177=FT_Y5,EDATE($D6,Milestones!$AA$177)&lt;PolicyDate),1,Milestones!$AC$177)&amp;";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"&amp;IF(AND(Milestones!$AB$178="FT",Milestones!$AA$178=FT_Y5,EDATE($D6,Milestones!$AA$178)&lt;PolicyDate),1,Milestones!$AC$178)&amp;";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"&amp;IF(AND(Milestones!$AB$179="FT",Milestones!$AA$179=FT_Y5,EDATE($D6,Milestones!$AA$179)&lt;PolicyDate),1,Milestones!$AC$179)&amp;";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"&amp;IF(AND(Milestones!$AB$180="FT",Milestones!$AA$180=FT_Y5,EDATE($D6,Milestones!$AA$180)&lt;PolicyDate),1,Milestones!$AC$180)&amp;";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"&amp;IF(AND(Milestones!$AB$181="FT",Milestones!$AA$181=FT_Y5,EDATE($D6,Milestones!$AA$181)&lt;PolicyDate),1,Milestones!$AC$181)&amp;";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"&amp;IF(AND(Milestones!$AB$182="FT",Milestones!$AA$182=FT_Y5,EDATE($D6,Milestones!$AA$182)&lt;PolicyDate),1,Milestones!$AC$182)&amp;";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"&amp;IF(AND(Milestones!$AB$183="FT",Milestones!$AA$183=FT_Y5,EDATE($D6,Milestones!$AA$183)&lt;PolicyDate),1,Milestones!$AC$183)&amp;";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"&amp;IF(AND(Milestones!$AB$184="FT",Milestones!$AA$184=FT_Y5,EDATE($D6,Milestones!$AA$184)&lt;PolicyDate),1,Milestones!$AC$184)&amp;";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"&amp;IF(AND(Milestones!$AB$185="FT",Milestones!$AA$185=FT_Y5,EDATE($D6,Milestones!$AA$185)&lt;PolicyDate),1,Milestones!$AC$185)&amp;";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"&amp;IF(AND(Milestones!$AB$186="FT",Milestones!$AA$186=FT_Y5,EDATE($D6,Milestones!$AA$186)&lt;PolicyDate),1,Milestones!$AC$186)&amp;";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"&amp;IF(AND(Milestones!$AB$187="FT",Milestones!$AA$187=FT_Y5,EDATE($D6,Milestones!$AA$187)&lt;PolicyDate),1,Milestones!$AC$187)&amp;";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"&amp;IF(AND(Milestones!$AB$188="FT",Milestones!$AA$188=FT_Y5,EDATE($D6,Milestones!$AA$188)&lt;PolicyDate),1,Milestones!$AC$188)&amp;";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"&amp;IF(AND(Milestones!$AB$189="FT",Milestones!$AA$189=FT_Y5,EDATE($D6,Milestones!$AA$189)&lt;PolicyDate),1,Milestones!$AC$189)&amp;";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"&amp;IF(AND(Milestones!$AB$190="FT",Milestones!$AA$190=FT_Y5,EDATE($D6,Milestones!$AA$190)&lt;PolicyDate),1,Milestones!$AC$190)&amp;";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"&amp;IF(AND(Milestones!$AB$191="FT",Milestones!$AA$191=FT_Y5,EDATE($D6,Milestones!$AA$191)&lt;PolicyDate),1,Milestones!$AC$191)&amp;";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"&amp;IF(AND(Milestones!$AB$192="FT",Milestones!$AA$192=FT_Y5,EDATE($D6,Milestones!$AA$192)&lt;PolicyDate),1,Milestones!$AC$192)&amp;";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"&amp;IF(AND(Milestones!$AB$193="FT",Milestones!$AA$193=FT_Y5,EDATE($D6,Milestones!$AA$193)&lt;PolicyDate),1,Milestones!$AC$193)&amp;";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"&amp;IF(AND(Milestones!$AB$194="FT",Milestones!$AA$194=FT_Y5,EDATE($D6,Milestones!$AA$194)&lt;PolicyDate),1,Milestones!$AC$194)&amp;";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"&amp;IF(AND(Milestones!$AB$195="FT",Milestones!$AA$195=FT_Y5,EDATE($D6,Milestones!$AA$195)&lt;PolicyDate),1,Milestones!$AC$195)&amp;";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"&amp;IF(AND(Milestones!$AB$196="FT",Milestones!$AA$196=FT_Y5,EDATE($D6,Milestones!$AA$196)&lt;PolicyDate),1,Milestones!$AC$196)&amp;";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"&amp;IF(AND(Milestones!$AB$197="FT",Milestones!$AA$197=FT_Y5,EDATE($D6,Milestones!$AA$197)&lt;PolicyDate),1,Milestones!$AC$197)&amp;";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"&amp;IF(AND(Milestones!$AB$198="FT",Milestones!$AA$198=FT_Y5,EDATE($D6,Milestones!$AA$198)&lt;PolicyDate),1,Milestones!$AC$198)&amp;";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"&amp;IF(AND(Milestones!$AB$199="FT",Milestones!$AA$199=FT_Y5,EDATE($D6,Milestones!$AA$199)&lt;PolicyDate),1,Milestones!$AC$199)&amp;";  ",""))</f>
        <v/>
      </c>
      <c r="X6" s="0" t="str">
        <f aca="false">IF(Staff!$A6="","",Staff!$AJ6)</f>
        <v/>
      </c>
      <c r="Y6" s="0" t="str">
        <f aca="false">IF(Staff!$A6="","",Staff!$AL6)</f>
        <v/>
      </c>
      <c r="Z6" s="0" t="str">
        <f aca="false">IF(Staff!$A6="","",Staff!$AM6)</f>
        <v/>
      </c>
      <c r="AA6" s="0" t="str">
        <f aca="false">IF(Staff!$A6="","",Staff!$AQ6)</f>
        <v/>
      </c>
      <c r="AB6" s="0" t="str">
        <f aca="false">IF(Staff!$A6="","",Staff!$AR6)</f>
        <v/>
      </c>
      <c r="AC6" s="0" t="str">
        <f aca="false">IF(Staff!$A6="","",Staff!$AS6)</f>
        <v/>
      </c>
      <c r="AD6" s="0" t="str">
        <f aca="false">IF(Staff!$A6="","",Staff!$AT6)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IF(Staff!$A7="","",Staff!$AI7)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"&amp;IF(AND(Milestones!$AB$20="FT",Milestones!$AA$20=FT_Y5,EDATE($D7,Milestones!$AA$20)&lt;PolicyDate),1,Milestones!$AC$20)&amp;";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"&amp;IF(AND(Milestones!$AB$21="FT",Milestones!$AA$21=FT_Y5,EDATE($D7,Milestones!$AA$21)&lt;PolicyDate),1,Milestones!$AC$21)&amp;";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"&amp;IF(AND(Milestones!$AB$22="FT",Milestones!$AA$22=FT_Y5,EDATE($D7,Milestones!$AA$22)&lt;PolicyDate),1,Milestones!$AC$22)&amp;";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"&amp;IF(AND(Milestones!$AB$23="FT",Milestones!$AA$23=FT_Y5,EDATE($D7,Milestones!$AA$23)&lt;PolicyDate),1,Milestones!$AC$23)&amp;";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"&amp;IF(AND(Milestones!$AB$24="FT",Milestones!$AA$24=FT_Y5,EDATE($D7,Milestones!$AA$24)&lt;PolicyDate),1,Milestones!$AC$24)&amp;";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"&amp;IF(AND(Milestones!$AB$25="FT",Milestones!$AA$25=FT_Y5,EDATE($D7,Milestones!$AA$25)&lt;PolicyDate),1,Milestones!$AC$25)&amp;";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"&amp;IF(AND(Milestones!$AB$26="FT",Milestones!$AA$26=FT_Y5,EDATE($D7,Milestones!$AA$26)&lt;PolicyDate),1,Milestones!$AC$26)&amp;";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"&amp;IF(AND(Milestones!$AB$27="FT",Milestones!$AA$27=FT_Y5,EDATE($D7,Milestones!$AA$27)&lt;PolicyDate),1,Milestones!$AC$27)&amp;";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"&amp;IF(AND(Milestones!$AB$28="FT",Milestones!$AA$28=FT_Y5,EDATE($D7,Milestones!$AA$28)&lt;PolicyDate),1,Milestones!$AC$28)&amp;";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"&amp;IF(AND(Milestones!$AB$29="FT",Milestones!$AA$29=FT_Y5,EDATE($D7,Milestones!$AA$29)&lt;PolicyDate),1,Milestones!$AC$29)&amp;";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"&amp;IF(AND(Milestones!$AB$30="FT",Milestones!$AA$30=FT_Y5,EDATE($D7,Milestones!$AA$30)&lt;PolicyDate),1,Milestones!$AC$30)&amp;";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"&amp;IF(AND(Milestones!$AB$31="FT",Milestones!$AA$31=FT_Y5,EDATE($D7,Milestones!$AA$31)&lt;PolicyDate),1,Milestones!$AC$31)&amp;";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"&amp;IF(AND(Milestones!$AB$32="FT",Milestones!$AA$32=FT_Y5,EDATE($D7,Milestones!$AA$32)&lt;PolicyDate),1,Milestones!$AC$32)&amp;";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"&amp;IF(AND(Milestones!$AB$33="FT",Milestones!$AA$33=FT_Y5,EDATE($D7,Milestones!$AA$33)&lt;PolicyDate),1,Milestones!$AC$33)&amp;";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"&amp;IF(AND(Milestones!$AB$34="FT",Milestones!$AA$34=FT_Y5,EDATE($D7,Milestones!$AA$34)&lt;PolicyDate),1,Milestones!$AC$34)&amp;";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"&amp;IF(AND(Milestones!$AB$35="FT",Milestones!$AA$35=FT_Y5,EDATE($D7,Milestones!$AA$35)&lt;PolicyDate),1,Milestones!$AC$35)&amp;";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"&amp;IF(AND(Milestones!$AB$36="FT",Milestones!$AA$36=FT_Y5,EDATE($D7,Milestones!$AA$36)&lt;PolicyDate),1,Milestones!$AC$36)&amp;";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"&amp;IF(AND(Milestones!$AB$37="FT",Milestones!$AA$37=FT_Y5,EDATE($D7,Milestones!$AA$37)&lt;PolicyDate),1,Milestones!$AC$37)&amp;";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"&amp;IF(AND(Milestones!$AB$38="FT",Milestones!$AA$38=FT_Y5,EDATE($D7,Milestones!$AA$38)&lt;PolicyDate),1,Milestones!$AC$38)&amp;";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"&amp;IF(AND(Milestones!$AB$39="FT",Milestones!$AA$39=FT_Y5,EDATE($D7,Milestones!$AA$39)&lt;PolicyDate),1,Milestones!$AC$39)&amp;";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"&amp;IF(AND(Milestones!$AB$40="FT",Milestones!$AA$40=FT_Y5,EDATE($D7,Milestones!$AA$40)&lt;PolicyDate),1,Milestones!$AC$40)&amp;";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"&amp;IF(AND(Milestones!$AB$41="FT",Milestones!$AA$41=FT_Y5,EDATE($D7,Milestones!$AA$41)&lt;PolicyDate),1,Milestones!$AC$41)&amp;";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"&amp;IF(AND(Milestones!$AB$42="FT",Milestones!$AA$42=FT_Y5,EDATE($D7,Milestones!$AA$42)&lt;PolicyDate),1,Milestones!$AC$42)&amp;";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"&amp;IF(AND(Milestones!$AB$43="FT",Milestones!$AA$43=FT_Y5,EDATE($D7,Milestones!$AA$43)&lt;PolicyDate),1,Milestones!$AC$43)&amp;";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"&amp;IF(AND(Milestones!$AB$44="FT",Milestones!$AA$44=FT_Y5,EDATE($D7,Milestones!$AA$44)&lt;PolicyDate),1,Milestones!$AC$44)&amp;";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"&amp;IF(AND(Milestones!$AB$45="FT",Milestones!$AA$45=FT_Y5,EDATE($D7,Milestones!$AA$45)&lt;PolicyDate),1,Milestones!$AC$45)&amp;";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"&amp;IF(AND(Milestones!$AB$46="FT",Milestones!$AA$46=FT_Y5,EDATE($D7,Milestones!$AA$46)&lt;PolicyDate),1,Milestones!$AC$46)&amp;";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"&amp;IF(AND(Milestones!$AB$47="FT",Milestones!$AA$47=FT_Y5,EDATE($D7,Milestones!$AA$47)&lt;PolicyDate),1,Milestones!$AC$47)&amp;";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"&amp;IF(AND(Milestones!$AB$48="FT",Milestones!$AA$48=FT_Y5,EDATE($D7,Milestones!$AA$48)&lt;PolicyDate),1,Milestones!$AC$48)&amp;";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"&amp;IF(AND(Milestones!$AB$49="FT",Milestones!$AA$49=FT_Y5,EDATE($D7,Milestones!$AA$49)&lt;PolicyDate),1,Milestones!$AC$49)&amp;";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"&amp;IF(AND(Milestones!$AB$50="FT",Milestones!$AA$50=FT_Y5,EDATE($D7,Milestones!$AA$50)&lt;PolicyDate),1,Milestones!$AC$50)&amp;";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"&amp;IF(AND(Milestones!$AB$51="FT",Milestones!$AA$51=FT_Y5,EDATE($D7,Milestones!$AA$51)&lt;PolicyDate),1,Milestones!$AC$51)&amp;";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"&amp;IF(AND(Milestones!$AB$52="FT",Milestones!$AA$52=FT_Y5,EDATE($D7,Milestones!$AA$52)&lt;PolicyDate),1,Milestones!$AC$52)&amp;";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"&amp;IF(AND(Milestones!$AB$53="FT",Milestones!$AA$53=FT_Y5,EDATE($D7,Milestones!$AA$53)&lt;PolicyDate),1,Milestones!$AC$53)&amp;";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"&amp;IF(AND(Milestones!$AB$54="FT",Milestones!$AA$54=FT_Y5,EDATE($D7,Milestones!$AA$54)&lt;PolicyDate),1,Milestones!$AC$54)&amp;";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"&amp;IF(AND(Milestones!$AB$55="FT",Milestones!$AA$55=FT_Y5,EDATE($D7,Milestones!$AA$55)&lt;PolicyDate),1,Milestones!$AC$55)&amp;";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"&amp;IF(AND(Milestones!$AB$56="FT",Milestones!$AA$56=FT_Y5,EDATE($D7,Milestones!$AA$56)&lt;PolicyDate),1,Milestones!$AC$56)&amp;";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"&amp;IF(AND(Milestones!$AB$57="FT",Milestones!$AA$57=FT_Y5,EDATE($D7,Milestones!$AA$57)&lt;PolicyDate),1,Milestones!$AC$57)&amp;";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"&amp;IF(AND(Milestones!$AB$58="FT",Milestones!$AA$58=FT_Y5,EDATE($D7,Milestones!$AA$58)&lt;PolicyDate),1,Milestones!$AC$58)&amp;";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"&amp;IF(AND(Milestones!$AB$59="FT",Milestones!$AA$59=FT_Y5,EDATE($D7,Milestones!$AA$59)&lt;PolicyDate),1,Milestones!$AC$59)&amp;";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"&amp;IF(AND(Milestones!$AB$60="FT",Milestones!$AA$60=FT_Y5,EDATE($D7,Milestones!$AA$60)&lt;PolicyDate),1,Milestones!$AC$60)&amp;";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"&amp;IF(AND(Milestones!$AB$61="FT",Milestones!$AA$61=FT_Y5,EDATE($D7,Milestones!$AA$61)&lt;PolicyDate),1,Milestones!$AC$61)&amp;";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"&amp;IF(AND(Milestones!$AB$62="FT",Milestones!$AA$62=FT_Y5,EDATE($D7,Milestones!$AA$62)&lt;PolicyDate),1,Milestones!$AC$62)&amp;";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"&amp;IF(AND(Milestones!$AB$63="FT",Milestones!$AA$63=FT_Y5,EDATE($D7,Milestones!$AA$63)&lt;PolicyDate),1,Milestones!$AC$63)&amp;";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"&amp;IF(AND(Milestones!$AB$64="FT",Milestones!$AA$64=FT_Y5,EDATE($D7,Milestones!$AA$64)&lt;PolicyDate),1,Milestones!$AC$64)&amp;";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"&amp;IF(AND(Milestones!$AB$65="FT",Milestones!$AA$65=FT_Y5,EDATE($D7,Milestones!$AA$65)&lt;PolicyDate),1,Milestones!$AC$65)&amp;";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"&amp;IF(AND(Milestones!$AB$66="FT",Milestones!$AA$66=FT_Y5,EDATE($D7,Milestones!$AA$66)&lt;PolicyDate),1,Milestones!$AC$66)&amp;";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"&amp;IF(AND(Milestones!$AB$67="FT",Milestones!$AA$67=FT_Y5,EDATE($D7,Milestones!$AA$67)&lt;PolicyDate),1,Milestones!$AC$67)&amp;";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"&amp;IF(AND(Milestones!$AB$68="FT",Milestones!$AA$68=FT_Y5,EDATE($D7,Milestones!$AA$68)&lt;PolicyDate),1,Milestones!$AC$68)&amp;";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"&amp;IF(AND(Milestones!$AB$69="FT",Milestones!$AA$69=FT_Y5,EDATE($D7,Milestones!$AA$69)&lt;PolicyDate),1,Milestones!$AC$69)&amp;";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"&amp;IF(AND(Milestones!$AB$70="FT",Milestones!$AA$70=FT_Y5,EDATE($D7,Milestones!$AA$70)&lt;PolicyDate),1,Milestones!$AC$70)&amp;";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"&amp;IF(AND(Milestones!$AB$71="FT",Milestones!$AA$71=FT_Y5,EDATE($D7,Milestones!$AA$71)&lt;PolicyDate),1,Milestones!$AC$71)&amp;";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"&amp;IF(AND(Milestones!$AB$72="FT",Milestones!$AA$72=FT_Y5,EDATE($D7,Milestones!$AA$72)&lt;PolicyDate),1,Milestones!$AC$72)&amp;";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"&amp;IF(AND(Milestones!$AB$73="FT",Milestones!$AA$73=FT_Y5,EDATE($D7,Milestones!$AA$73)&lt;PolicyDate),1,Milestones!$AC$73)&amp;";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"&amp;IF(AND(Milestones!$AB$74="FT",Milestones!$AA$74=FT_Y5,EDATE($D7,Milestones!$AA$74)&lt;PolicyDate),1,Milestones!$AC$74)&amp;";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"&amp;IF(AND(Milestones!$AB$75="FT",Milestones!$AA$75=FT_Y5,EDATE($D7,Milestones!$AA$75)&lt;PolicyDate),1,Milestones!$AC$75)&amp;";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"&amp;IF(AND(Milestones!$AB$76="FT",Milestones!$AA$76=FT_Y5,EDATE($D7,Milestones!$AA$76)&lt;PolicyDate),1,Milestones!$AC$76)&amp;";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"&amp;IF(AND(Milestones!$AB$77="FT",Milestones!$AA$77=FT_Y5,EDATE($D7,Milestones!$AA$77)&lt;PolicyDate),1,Milestones!$AC$77)&amp;";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"&amp;IF(AND(Milestones!$AB$78="FT",Milestones!$AA$78=FT_Y5,EDATE($D7,Milestones!$AA$78)&lt;PolicyDate),1,Milestones!$AC$78)&amp;";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"&amp;IF(AND(Milestones!$AB$79="FT",Milestones!$AA$79=FT_Y5,EDATE($D7,Milestones!$AA$79)&lt;PolicyDate),1,Milestones!$AC$79)&amp;";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"&amp;IF(AND(Milestones!$AB$80="FT",Milestones!$AA$80=FT_Y5,EDATE($D7,Milestones!$AA$80)&lt;PolicyDate),1,Milestones!$AC$80)&amp;";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"&amp;IF(AND(Milestones!$AB$81="FT",Milestones!$AA$81=FT_Y5,EDATE($D7,Milestones!$AA$81)&lt;PolicyDate),1,Milestones!$AC$81)&amp;";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"&amp;IF(AND(Milestones!$AB$82="FT",Milestones!$AA$82=FT_Y5,EDATE($D7,Milestones!$AA$82)&lt;PolicyDate),1,Milestones!$AC$82)&amp;";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"&amp;IF(AND(Milestones!$AB$83="FT",Milestones!$AA$83=FT_Y5,EDATE($D7,Milestones!$AA$83)&lt;PolicyDate),1,Milestones!$AC$83)&amp;";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"&amp;IF(AND(Milestones!$AB$84="FT",Milestones!$AA$84=FT_Y5,EDATE($D7,Milestones!$AA$84)&lt;PolicyDate),1,Milestones!$AC$84)&amp;";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"&amp;IF(AND(Milestones!$AB$85="FT",Milestones!$AA$85=FT_Y5,EDATE($D7,Milestones!$AA$85)&lt;PolicyDate),1,Milestones!$AC$85)&amp;";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"&amp;IF(AND(Milestones!$AB$86="FT",Milestones!$AA$86=FT_Y5,EDATE($D7,Milestones!$AA$86)&lt;PolicyDate),1,Milestones!$AC$86)&amp;";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"&amp;IF(AND(Milestones!$AB$87="FT",Milestones!$AA$87=FT_Y5,EDATE($D7,Milestones!$AA$87)&lt;PolicyDate),1,Milestones!$AC$87)&amp;";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"&amp;IF(AND(Milestones!$AB$88="FT",Milestones!$AA$88=FT_Y5,EDATE($D7,Milestones!$AA$88)&lt;PolicyDate),1,Milestones!$AC$88)&amp;";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"&amp;IF(AND(Milestones!$AB$89="FT",Milestones!$AA$89=FT_Y5,EDATE($D7,Milestones!$AA$89)&lt;PolicyDate),1,Milestones!$AC$89)&amp;";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"&amp;IF(AND(Milestones!$AB$90="FT",Milestones!$AA$90=FT_Y5,EDATE($D7,Milestones!$AA$90)&lt;PolicyDate),1,Milestones!$AC$90)&amp;";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"&amp;IF(AND(Milestones!$AB$91="FT",Milestones!$AA$91=FT_Y5,EDATE($D7,Milestones!$AA$91)&lt;PolicyDate),1,Milestones!$AC$91)&amp;";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"&amp;IF(AND(Milestones!$AB$92="FT",Milestones!$AA$92=FT_Y5,EDATE($D7,Milestones!$AA$92)&lt;PolicyDate),1,Milestones!$AC$92)&amp;";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"&amp;IF(AND(Milestones!$AB$93="FT",Milestones!$AA$93=FT_Y5,EDATE($D7,Milestones!$AA$93)&lt;PolicyDate),1,Milestones!$AC$93)&amp;";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"&amp;IF(AND(Milestones!$AB$94="FT",Milestones!$AA$94=FT_Y5,EDATE($D7,Milestones!$AA$94)&lt;PolicyDate),1,Milestones!$AC$94)&amp;";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"&amp;IF(AND(Milestones!$AB$95="FT",Milestones!$AA$95=FT_Y5,EDATE($D7,Milestones!$AA$95)&lt;PolicyDate),1,Milestones!$AC$95)&amp;";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"&amp;IF(AND(Milestones!$AB$96="FT",Milestones!$AA$96=FT_Y5,EDATE($D7,Milestones!$AA$96)&lt;PolicyDate),1,Milestones!$AC$96)&amp;";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"&amp;IF(AND(Milestones!$AB$97="FT",Milestones!$AA$97=FT_Y5,EDATE($D7,Milestones!$AA$97)&lt;PolicyDate),1,Milestones!$AC$97)&amp;";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"&amp;IF(AND(Milestones!$AB$98="FT",Milestones!$AA$98=FT_Y5,EDATE($D7,Milestones!$AA$98)&lt;PolicyDate),1,Milestones!$AC$98)&amp;";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"&amp;IF(AND(Milestones!$AB$99="FT",Milestones!$AA$99=FT_Y5,EDATE($D7,Milestones!$AA$99)&lt;PolicyDate),1,Milestones!$AC$99)&amp;";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"&amp;IF(AND(Milestones!$AB$100="FT",Milestones!$AA$100=FT_Y5,EDATE($D7,Milestones!$AA$100)&lt;PolicyDate),1,Milestones!$AC$100)&amp;";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"&amp;IF(AND(Milestones!$AB$101="FT",Milestones!$AA$101=FT_Y5,EDATE($D7,Milestones!$AA$101)&lt;PolicyDate),1,Milestones!$AC$101)&amp;";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"&amp;IF(AND(Milestones!$AB$102="FT",Milestones!$AA$102=FT_Y5,EDATE($D7,Milestones!$AA$102)&lt;PolicyDate),1,Milestones!$AC$102)&amp;";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"&amp;IF(AND(Milestones!$AB$103="FT",Milestones!$AA$103=FT_Y5,EDATE($D7,Milestones!$AA$103)&lt;PolicyDate),1,Milestones!$AC$103)&amp;";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"&amp;IF(AND(Milestones!$AB$104="FT",Milestones!$AA$104=FT_Y5,EDATE($D7,Milestones!$AA$104)&lt;PolicyDate),1,Milestones!$AC$104)&amp;";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"&amp;IF(AND(Milestones!$AB$105="FT",Milestones!$AA$105=FT_Y5,EDATE($D7,Milestones!$AA$105)&lt;PolicyDate),1,Milestones!$AC$105)&amp;";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"&amp;IF(AND(Milestones!$AB$106="FT",Milestones!$AA$106=FT_Y5,EDATE($D7,Milestones!$AA$106)&lt;PolicyDate),1,Milestones!$AC$106)&amp;";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"&amp;IF(AND(Milestones!$AB$107="FT",Milestones!$AA$107=FT_Y5,EDATE($D7,Milestones!$AA$107)&lt;PolicyDate),1,Milestones!$AC$107)&amp;";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"&amp;IF(AND(Milestones!$AB$108="FT",Milestones!$AA$108=FT_Y5,EDATE($D7,Milestones!$AA$108)&lt;PolicyDate),1,Milestones!$AC$108)&amp;";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"&amp;IF(AND(Milestones!$AB$109="FT",Milestones!$AA$109=FT_Y5,EDATE($D7,Milestones!$AA$109)&lt;PolicyDate),1,Milestones!$AC$109)&amp;";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"&amp;IF(AND(Milestones!$AB$110="FT",Milestones!$AA$110=FT_Y5,EDATE($D7,Milestones!$AA$110)&lt;PolicyDate),1,Milestones!$AC$110)&amp;";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"&amp;IF(AND(Milestones!$AB$111="FT",Milestones!$AA$111=FT_Y5,EDATE($D7,Milestones!$AA$111)&lt;PolicyDate),1,Milestones!$AC$111)&amp;";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"&amp;IF(AND(Milestones!$AB$112="FT",Milestones!$AA$112=FT_Y5,EDATE($D7,Milestones!$AA$112)&lt;PolicyDate),1,Milestones!$AC$112)&amp;";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"&amp;IF(AND(Milestones!$AB$113="FT",Milestones!$AA$113=FT_Y5,EDATE($D7,Milestones!$AA$113)&lt;PolicyDate),1,Milestones!$AC$113)&amp;";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"&amp;IF(AND(Milestones!$AB$114="FT",Milestones!$AA$114=FT_Y5,EDATE($D7,Milestones!$AA$114)&lt;PolicyDate),1,Milestones!$AC$114)&amp;";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"&amp;IF(AND(Milestones!$AB$115="FT",Milestones!$AA$115=FT_Y5,EDATE($D7,Milestones!$AA$115)&lt;PolicyDate),1,Milestones!$AC$115)&amp;";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"&amp;IF(AND(Milestones!$AB$116="FT",Milestones!$AA$116=FT_Y5,EDATE($D7,Milestones!$AA$116)&lt;PolicyDate),1,Milestones!$AC$116)&amp;";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"&amp;IF(AND(Milestones!$AB$117="FT",Milestones!$AA$117=FT_Y5,EDATE($D7,Milestones!$AA$117)&lt;PolicyDate),1,Milestones!$AC$117)&amp;";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"&amp;IF(AND(Milestones!$AB$118="FT",Milestones!$AA$118=FT_Y5,EDATE($D7,Milestones!$AA$118)&lt;PolicyDate),1,Milestones!$AC$118)&amp;";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"&amp;IF(AND(Milestones!$AB$119="FT",Milestones!$AA$119=FT_Y5,EDATE($D7,Milestones!$AA$119)&lt;PolicyDate),1,Milestones!$AC$119)&amp;";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"&amp;IF(AND(Milestones!$AB$120="FT",Milestones!$AA$120=FT_Y5,EDATE($D7,Milestones!$AA$120)&lt;PolicyDate),1,Milestones!$AC$120)&amp;";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"&amp;IF(AND(Milestones!$AB$121="FT",Milestones!$AA$121=FT_Y5,EDATE($D7,Milestones!$AA$121)&lt;PolicyDate),1,Milestones!$AC$121)&amp;";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"&amp;IF(AND(Milestones!$AB$122="FT",Milestones!$AA$122=FT_Y5,EDATE($D7,Milestones!$AA$122)&lt;PolicyDate),1,Milestones!$AC$122)&amp;";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"&amp;IF(AND(Milestones!$AB$123="FT",Milestones!$AA$123=FT_Y5,EDATE($D7,Milestones!$AA$123)&lt;PolicyDate),1,Milestones!$AC$123)&amp;";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"&amp;IF(AND(Milestones!$AB$124="FT",Milestones!$AA$124=FT_Y5,EDATE($D7,Milestones!$AA$124)&lt;PolicyDate),1,Milestones!$AC$124)&amp;";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"&amp;IF(AND(Milestones!$AB$125="FT",Milestones!$AA$125=FT_Y5,EDATE($D7,Milestones!$AA$125)&lt;PolicyDate),1,Milestones!$AC$125)&amp;";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"&amp;IF(AND(Milestones!$AB$126="FT",Milestones!$AA$126=FT_Y5,EDATE($D7,Milestones!$AA$126)&lt;PolicyDate),1,Milestones!$AC$126)&amp;";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"&amp;IF(AND(Milestones!$AB$127="FT",Milestones!$AA$127=FT_Y5,EDATE($D7,Milestones!$AA$127)&lt;PolicyDate),1,Milestones!$AC$127)&amp;";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"&amp;IF(AND(Milestones!$AB$128="FT",Milestones!$AA$128=FT_Y5,EDATE($D7,Milestones!$AA$128)&lt;PolicyDate),1,Milestones!$AC$128)&amp;";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"&amp;IF(AND(Milestones!$AB$129="FT",Milestones!$AA$129=FT_Y5,EDATE($D7,Milestones!$AA$129)&lt;PolicyDate),1,Milestones!$AC$129)&amp;";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"&amp;IF(AND(Milestones!$AB$130="FT",Milestones!$AA$130=FT_Y5,EDATE($D7,Milestones!$AA$130)&lt;PolicyDate),1,Milestones!$AC$130)&amp;";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"&amp;IF(AND(Milestones!$AB$131="FT",Milestones!$AA$131=FT_Y5,EDATE($D7,Milestones!$AA$131)&lt;PolicyDate),1,Milestones!$AC$131)&amp;";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"&amp;IF(AND(Milestones!$AB$132="FT",Milestones!$AA$132=FT_Y5,EDATE($D7,Milestones!$AA$132)&lt;PolicyDate),1,Milestones!$AC$132)&amp;";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"&amp;IF(AND(Milestones!$AB$133="FT",Milestones!$AA$133=FT_Y5,EDATE($D7,Milestones!$AA$133)&lt;PolicyDate),1,Milestones!$AC$133)&amp;";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"&amp;IF(AND(Milestones!$AB$134="FT",Milestones!$AA$134=FT_Y5,EDATE($D7,Milestones!$AA$134)&lt;PolicyDate),1,Milestones!$AC$134)&amp;";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"&amp;IF(AND(Milestones!$AB$135="FT",Milestones!$AA$135=FT_Y5,EDATE($D7,Milestones!$AA$135)&lt;PolicyDate),1,Milestones!$AC$135)&amp;";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"&amp;IF(AND(Milestones!$AB$136="FT",Milestones!$AA$136=FT_Y5,EDATE($D7,Milestones!$AA$136)&lt;PolicyDate),1,Milestones!$AC$136)&amp;";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"&amp;IF(AND(Milestones!$AB$137="FT",Milestones!$AA$137=FT_Y5,EDATE($D7,Milestones!$AA$137)&lt;PolicyDate),1,Milestones!$AC$137)&amp;";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"&amp;IF(AND(Milestones!$AB$138="FT",Milestones!$AA$138=FT_Y5,EDATE($D7,Milestones!$AA$138)&lt;PolicyDate),1,Milestones!$AC$138)&amp;";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"&amp;IF(AND(Milestones!$AB$139="FT",Milestones!$AA$139=FT_Y5,EDATE($D7,Milestones!$AA$139)&lt;PolicyDate),1,Milestones!$AC$139)&amp;";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"&amp;IF(AND(Milestones!$AB$140="FT",Milestones!$AA$140=FT_Y5,EDATE($D7,Milestones!$AA$140)&lt;PolicyDate),1,Milestones!$AC$140)&amp;";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"&amp;IF(AND(Milestones!$AB$141="FT",Milestones!$AA$141=FT_Y5,EDATE($D7,Milestones!$AA$141)&lt;PolicyDate),1,Milestones!$AC$141)&amp;";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"&amp;IF(AND(Milestones!$AB$142="FT",Milestones!$AA$142=FT_Y5,EDATE($D7,Milestones!$AA$142)&lt;PolicyDate),1,Milestones!$AC$142)&amp;";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"&amp;IF(AND(Milestones!$AB$143="FT",Milestones!$AA$143=FT_Y5,EDATE($D7,Milestones!$AA$143)&lt;PolicyDate),1,Milestones!$AC$143)&amp;";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"&amp;IF(AND(Milestones!$AB$144="FT",Milestones!$AA$144=FT_Y5,EDATE($D7,Milestones!$AA$144)&lt;PolicyDate),1,Milestones!$AC$144)&amp;";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"&amp;IF(AND(Milestones!$AB$145="FT",Milestones!$AA$145=FT_Y5,EDATE($D7,Milestones!$AA$145)&lt;PolicyDate),1,Milestones!$AC$145)&amp;";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"&amp;IF(AND(Milestones!$AB$146="FT",Milestones!$AA$146=FT_Y5,EDATE($D7,Milestones!$AA$146)&lt;PolicyDate),1,Milestones!$AC$146)&amp;";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"&amp;IF(AND(Milestones!$AB$147="FT",Milestones!$AA$147=FT_Y5,EDATE($D7,Milestones!$AA$147)&lt;PolicyDate),1,Milestones!$AC$147)&amp;";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"&amp;IF(AND(Milestones!$AB$148="FT",Milestones!$AA$148=FT_Y5,EDATE($D7,Milestones!$AA$148)&lt;PolicyDate),1,Milestones!$AC$148)&amp;";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"&amp;IF(AND(Milestones!$AB$149="FT",Milestones!$AA$149=FT_Y5,EDATE($D7,Milestones!$AA$149)&lt;PolicyDate),1,Milestones!$AC$149)&amp;";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"&amp;IF(AND(Milestones!$AB$150="FT",Milestones!$AA$150=FT_Y5,EDATE($D7,Milestones!$AA$150)&lt;PolicyDate),1,Milestones!$AC$150)&amp;";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"&amp;IF(AND(Milestones!$AB$151="FT",Milestones!$AA$151=FT_Y5,EDATE($D7,Milestones!$AA$151)&lt;PolicyDate),1,Milestones!$AC$151)&amp;";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"&amp;IF(AND(Milestones!$AB$152="FT",Milestones!$AA$152=FT_Y5,EDATE($D7,Milestones!$AA$152)&lt;PolicyDate),1,Milestones!$AC$152)&amp;";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"&amp;IF(AND(Milestones!$AB$153="FT",Milestones!$AA$153=FT_Y5,EDATE($D7,Milestones!$AA$153)&lt;PolicyDate),1,Milestones!$AC$153)&amp;";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"&amp;IF(AND(Milestones!$AB$154="FT",Milestones!$AA$154=FT_Y5,EDATE($D7,Milestones!$AA$154)&lt;PolicyDate),1,Milestones!$AC$154)&amp;";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"&amp;IF(AND(Milestones!$AB$155="FT",Milestones!$AA$155=FT_Y5,EDATE($D7,Milestones!$AA$155)&lt;PolicyDate),1,Milestones!$AC$155)&amp;";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"&amp;IF(AND(Milestones!$AB$156="FT",Milestones!$AA$156=FT_Y5,EDATE($D7,Milestones!$AA$156)&lt;PolicyDate),1,Milestones!$AC$156)&amp;";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"&amp;IF(AND(Milestones!$AB$157="FT",Milestones!$AA$157=FT_Y5,EDATE($D7,Milestones!$AA$157)&lt;PolicyDate),1,Milestones!$AC$157)&amp;";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"&amp;IF(AND(Milestones!$AB$158="FT",Milestones!$AA$158=FT_Y5,EDATE($D7,Milestones!$AA$158)&lt;PolicyDate),1,Milestones!$AC$158)&amp;";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"&amp;IF(AND(Milestones!$AB$159="FT",Milestones!$AA$159=FT_Y5,EDATE($D7,Milestones!$AA$159)&lt;PolicyDate),1,Milestones!$AC$159)&amp;";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"&amp;IF(AND(Milestones!$AB$160="FT",Milestones!$AA$160=FT_Y5,EDATE($D7,Milestones!$AA$160)&lt;PolicyDate),1,Milestones!$AC$160)&amp;";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"&amp;IF(AND(Milestones!$AB$161="FT",Milestones!$AA$161=FT_Y5,EDATE($D7,Milestones!$AA$161)&lt;PolicyDate),1,Milestones!$AC$161)&amp;";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"&amp;IF(AND(Milestones!$AB$162="FT",Milestones!$AA$162=FT_Y5,EDATE($D7,Milestones!$AA$162)&lt;PolicyDate),1,Milestones!$AC$162)&amp;";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"&amp;IF(AND(Milestones!$AB$163="FT",Milestones!$AA$163=FT_Y5,EDATE($D7,Milestones!$AA$163)&lt;PolicyDate),1,Milestones!$AC$163)&amp;";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"&amp;IF(AND(Milestones!$AB$164="FT",Milestones!$AA$164=FT_Y5,EDATE($D7,Milestones!$AA$164)&lt;PolicyDate),1,Milestones!$AC$164)&amp;";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"&amp;IF(AND(Milestones!$AB$165="FT",Milestones!$AA$165=FT_Y5,EDATE($D7,Milestones!$AA$165)&lt;PolicyDate),1,Milestones!$AC$165)&amp;";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"&amp;IF(AND(Milestones!$AB$166="FT",Milestones!$AA$166=FT_Y5,EDATE($D7,Milestones!$AA$166)&lt;PolicyDate),1,Milestones!$AC$166)&amp;";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"&amp;IF(AND(Milestones!$AB$167="FT",Milestones!$AA$167=FT_Y5,EDATE($D7,Milestones!$AA$167)&lt;PolicyDate),1,Milestones!$AC$167)&amp;";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"&amp;IF(AND(Milestones!$AB$168="FT",Milestones!$AA$168=FT_Y5,EDATE($D7,Milestones!$AA$168)&lt;PolicyDate),1,Milestones!$AC$168)&amp;";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"&amp;IF(AND(Milestones!$AB$169="FT",Milestones!$AA$169=FT_Y5,EDATE($D7,Milestones!$AA$169)&lt;PolicyDate),1,Milestones!$AC$169)&amp;";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"&amp;IF(AND(Milestones!$AB$170="FT",Milestones!$AA$170=FT_Y5,EDATE($D7,Milestones!$AA$170)&lt;PolicyDate),1,Milestones!$AC$170)&amp;";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"&amp;IF(AND(Milestones!$AB$171="FT",Milestones!$AA$171=FT_Y5,EDATE($D7,Milestones!$AA$171)&lt;PolicyDate),1,Milestones!$AC$171)&amp;";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"&amp;IF(AND(Milestones!$AB$172="FT",Milestones!$AA$172=FT_Y5,EDATE($D7,Milestones!$AA$172)&lt;PolicyDate),1,Milestones!$AC$172)&amp;";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"&amp;IF(AND(Milestones!$AB$173="FT",Milestones!$AA$173=FT_Y5,EDATE($D7,Milestones!$AA$173)&lt;PolicyDate),1,Milestones!$AC$173)&amp;";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"&amp;IF(AND(Milestones!$AB$174="FT",Milestones!$AA$174=FT_Y5,EDATE($D7,Milestones!$AA$174)&lt;PolicyDate),1,Milestones!$AC$174)&amp;";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"&amp;IF(AND(Milestones!$AB$175="FT",Milestones!$AA$175=FT_Y5,EDATE($D7,Milestones!$AA$175)&lt;PolicyDate),1,Milestones!$AC$175)&amp;";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"&amp;IF(AND(Milestones!$AB$176="FT",Milestones!$AA$176=FT_Y5,EDATE($D7,Milestones!$AA$176)&lt;PolicyDate),1,Milestones!$AC$176)&amp;";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"&amp;IF(AND(Milestones!$AB$177="FT",Milestones!$AA$177=FT_Y5,EDATE($D7,Milestones!$AA$177)&lt;PolicyDate),1,Milestones!$AC$177)&amp;";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"&amp;IF(AND(Milestones!$AB$178="FT",Milestones!$AA$178=FT_Y5,EDATE($D7,Milestones!$AA$178)&lt;PolicyDate),1,Milestones!$AC$178)&amp;";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"&amp;IF(AND(Milestones!$AB$179="FT",Milestones!$AA$179=FT_Y5,EDATE($D7,Milestones!$AA$179)&lt;PolicyDate),1,Milestones!$AC$179)&amp;";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"&amp;IF(AND(Milestones!$AB$180="FT",Milestones!$AA$180=FT_Y5,EDATE($D7,Milestones!$AA$180)&lt;PolicyDate),1,Milestones!$AC$180)&amp;";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"&amp;IF(AND(Milestones!$AB$181="FT",Milestones!$AA$181=FT_Y5,EDATE($D7,Milestones!$AA$181)&lt;PolicyDate),1,Milestones!$AC$181)&amp;";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"&amp;IF(AND(Milestones!$AB$182="FT",Milestones!$AA$182=FT_Y5,EDATE($D7,Milestones!$AA$182)&lt;PolicyDate),1,Milestones!$AC$182)&amp;";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"&amp;IF(AND(Milestones!$AB$183="FT",Milestones!$AA$183=FT_Y5,EDATE($D7,Milestones!$AA$183)&lt;PolicyDate),1,Milestones!$AC$183)&amp;";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"&amp;IF(AND(Milestones!$AB$184="FT",Milestones!$AA$184=FT_Y5,EDATE($D7,Milestones!$AA$184)&lt;PolicyDate),1,Milestones!$AC$184)&amp;";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"&amp;IF(AND(Milestones!$AB$185="FT",Milestones!$AA$185=FT_Y5,EDATE($D7,Milestones!$AA$185)&lt;PolicyDate),1,Milestones!$AC$185)&amp;";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"&amp;IF(AND(Milestones!$AB$186="FT",Milestones!$AA$186=FT_Y5,EDATE($D7,Milestones!$AA$186)&lt;PolicyDate),1,Milestones!$AC$186)&amp;";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"&amp;IF(AND(Milestones!$AB$187="FT",Milestones!$AA$187=FT_Y5,EDATE($D7,Milestones!$AA$187)&lt;PolicyDate),1,Milestones!$AC$187)&amp;";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"&amp;IF(AND(Milestones!$AB$188="FT",Milestones!$AA$188=FT_Y5,EDATE($D7,Milestones!$AA$188)&lt;PolicyDate),1,Milestones!$AC$188)&amp;";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"&amp;IF(AND(Milestones!$AB$189="FT",Milestones!$AA$189=FT_Y5,EDATE($D7,Milestones!$AA$189)&lt;PolicyDate),1,Milestones!$AC$189)&amp;";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"&amp;IF(AND(Milestones!$AB$190="FT",Milestones!$AA$190=FT_Y5,EDATE($D7,Milestones!$AA$190)&lt;PolicyDate),1,Milestones!$AC$190)&amp;";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"&amp;IF(AND(Milestones!$AB$191="FT",Milestones!$AA$191=FT_Y5,EDATE($D7,Milestones!$AA$191)&lt;PolicyDate),1,Milestones!$AC$191)&amp;";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"&amp;IF(AND(Milestones!$AB$192="FT",Milestones!$AA$192=FT_Y5,EDATE($D7,Milestones!$AA$192)&lt;PolicyDate),1,Milestones!$AC$192)&amp;";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"&amp;IF(AND(Milestones!$AB$193="FT",Milestones!$AA$193=FT_Y5,EDATE($D7,Milestones!$AA$193)&lt;PolicyDate),1,Milestones!$AC$193)&amp;";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"&amp;IF(AND(Milestones!$AB$194="FT",Milestones!$AA$194=FT_Y5,EDATE($D7,Milestones!$AA$194)&lt;PolicyDate),1,Milestones!$AC$194)&amp;";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"&amp;IF(AND(Milestones!$AB$195="FT",Milestones!$AA$195=FT_Y5,EDATE($D7,Milestones!$AA$195)&lt;PolicyDate),1,Milestones!$AC$195)&amp;";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"&amp;IF(AND(Milestones!$AB$196="FT",Milestones!$AA$196=FT_Y5,EDATE($D7,Milestones!$AA$196)&lt;PolicyDate),1,Milestones!$AC$196)&amp;";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"&amp;IF(AND(Milestones!$AB$197="FT",Milestones!$AA$197=FT_Y5,EDATE($D7,Milestones!$AA$197)&lt;PolicyDate),1,Milestones!$AC$197)&amp;";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"&amp;IF(AND(Milestones!$AB$198="FT",Milestones!$AA$198=FT_Y5,EDATE($D7,Milestones!$AA$198)&lt;PolicyDate),1,Milestones!$AC$198)&amp;";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"&amp;IF(AND(Milestones!$AB$199="FT",Milestones!$AA$199=FT_Y5,EDATE($D7,Milestones!$AA$199)&lt;PolicyDate),1,Milestones!$AC$199)&amp;";  ",""))</f>
        <v/>
      </c>
      <c r="X7" s="0" t="str">
        <f aca="false">IF(Staff!$A7="","",Staff!$AJ7)</f>
        <v/>
      </c>
      <c r="Y7" s="0" t="str">
        <f aca="false">IF(Staff!$A7="","",Staff!$AL7)</f>
        <v/>
      </c>
      <c r="Z7" s="0" t="str">
        <f aca="false">IF(Staff!$A7="","",Staff!$AM7)</f>
        <v/>
      </c>
      <c r="AA7" s="0" t="str">
        <f aca="false">IF(Staff!$A7="","",Staff!$AQ7)</f>
        <v/>
      </c>
      <c r="AB7" s="0" t="str">
        <f aca="false">IF(Staff!$A7="","",Staff!$AR7)</f>
        <v/>
      </c>
      <c r="AC7" s="0" t="str">
        <f aca="false">IF(Staff!$A7="","",Staff!$AS7)</f>
        <v/>
      </c>
      <c r="AD7" s="0" t="str">
        <f aca="false">IF(Staff!$A7="","",Staff!$AT7)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IF(Staff!$A8="","",Staff!$AI8)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"&amp;IF(AND(Milestones!$AB$20="FT",Milestones!$AA$20=FT_Y5,EDATE($D8,Milestones!$AA$20)&lt;PolicyDate),1,Milestones!$AC$20)&amp;";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"&amp;IF(AND(Milestones!$AB$21="FT",Milestones!$AA$21=FT_Y5,EDATE($D8,Milestones!$AA$21)&lt;PolicyDate),1,Milestones!$AC$21)&amp;";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"&amp;IF(AND(Milestones!$AB$22="FT",Milestones!$AA$22=FT_Y5,EDATE($D8,Milestones!$AA$22)&lt;PolicyDate),1,Milestones!$AC$22)&amp;";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"&amp;IF(AND(Milestones!$AB$23="FT",Milestones!$AA$23=FT_Y5,EDATE($D8,Milestones!$AA$23)&lt;PolicyDate),1,Milestones!$AC$23)&amp;";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"&amp;IF(AND(Milestones!$AB$24="FT",Milestones!$AA$24=FT_Y5,EDATE($D8,Milestones!$AA$24)&lt;PolicyDate),1,Milestones!$AC$24)&amp;";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"&amp;IF(AND(Milestones!$AB$25="FT",Milestones!$AA$25=FT_Y5,EDATE($D8,Milestones!$AA$25)&lt;PolicyDate),1,Milestones!$AC$25)&amp;";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"&amp;IF(AND(Milestones!$AB$26="FT",Milestones!$AA$26=FT_Y5,EDATE($D8,Milestones!$AA$26)&lt;PolicyDate),1,Milestones!$AC$26)&amp;";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"&amp;IF(AND(Milestones!$AB$27="FT",Milestones!$AA$27=FT_Y5,EDATE($D8,Milestones!$AA$27)&lt;PolicyDate),1,Milestones!$AC$27)&amp;";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"&amp;IF(AND(Milestones!$AB$28="FT",Milestones!$AA$28=FT_Y5,EDATE($D8,Milestones!$AA$28)&lt;PolicyDate),1,Milestones!$AC$28)&amp;";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"&amp;IF(AND(Milestones!$AB$29="FT",Milestones!$AA$29=FT_Y5,EDATE($D8,Milestones!$AA$29)&lt;PolicyDate),1,Milestones!$AC$29)&amp;";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"&amp;IF(AND(Milestones!$AB$30="FT",Milestones!$AA$30=FT_Y5,EDATE($D8,Milestones!$AA$30)&lt;PolicyDate),1,Milestones!$AC$30)&amp;";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"&amp;IF(AND(Milestones!$AB$31="FT",Milestones!$AA$31=FT_Y5,EDATE($D8,Milestones!$AA$31)&lt;PolicyDate),1,Milestones!$AC$31)&amp;";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"&amp;IF(AND(Milestones!$AB$32="FT",Milestones!$AA$32=FT_Y5,EDATE($D8,Milestones!$AA$32)&lt;PolicyDate),1,Milestones!$AC$32)&amp;";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"&amp;IF(AND(Milestones!$AB$33="FT",Milestones!$AA$33=FT_Y5,EDATE($D8,Milestones!$AA$33)&lt;PolicyDate),1,Milestones!$AC$33)&amp;";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"&amp;IF(AND(Milestones!$AB$34="FT",Milestones!$AA$34=FT_Y5,EDATE($D8,Milestones!$AA$34)&lt;PolicyDate),1,Milestones!$AC$34)&amp;";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"&amp;IF(AND(Milestones!$AB$35="FT",Milestones!$AA$35=FT_Y5,EDATE($D8,Milestones!$AA$35)&lt;PolicyDate),1,Milestones!$AC$35)&amp;";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"&amp;IF(AND(Milestones!$AB$36="FT",Milestones!$AA$36=FT_Y5,EDATE($D8,Milestones!$AA$36)&lt;PolicyDate),1,Milestones!$AC$36)&amp;";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"&amp;IF(AND(Milestones!$AB$37="FT",Milestones!$AA$37=FT_Y5,EDATE($D8,Milestones!$AA$37)&lt;PolicyDate),1,Milestones!$AC$37)&amp;";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"&amp;IF(AND(Milestones!$AB$38="FT",Milestones!$AA$38=FT_Y5,EDATE($D8,Milestones!$AA$38)&lt;PolicyDate),1,Milestones!$AC$38)&amp;";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"&amp;IF(AND(Milestones!$AB$39="FT",Milestones!$AA$39=FT_Y5,EDATE($D8,Milestones!$AA$39)&lt;PolicyDate),1,Milestones!$AC$39)&amp;";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"&amp;IF(AND(Milestones!$AB$40="FT",Milestones!$AA$40=FT_Y5,EDATE($D8,Milestones!$AA$40)&lt;PolicyDate),1,Milestones!$AC$40)&amp;";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"&amp;IF(AND(Milestones!$AB$41="FT",Milestones!$AA$41=FT_Y5,EDATE($D8,Milestones!$AA$41)&lt;PolicyDate),1,Milestones!$AC$41)&amp;";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"&amp;IF(AND(Milestones!$AB$42="FT",Milestones!$AA$42=FT_Y5,EDATE($D8,Milestones!$AA$42)&lt;PolicyDate),1,Milestones!$AC$42)&amp;";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"&amp;IF(AND(Milestones!$AB$43="FT",Milestones!$AA$43=FT_Y5,EDATE($D8,Milestones!$AA$43)&lt;PolicyDate),1,Milestones!$AC$43)&amp;";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"&amp;IF(AND(Milestones!$AB$44="FT",Milestones!$AA$44=FT_Y5,EDATE($D8,Milestones!$AA$44)&lt;PolicyDate),1,Milestones!$AC$44)&amp;";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"&amp;IF(AND(Milestones!$AB$45="FT",Milestones!$AA$45=FT_Y5,EDATE($D8,Milestones!$AA$45)&lt;PolicyDate),1,Milestones!$AC$45)&amp;";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"&amp;IF(AND(Milestones!$AB$46="FT",Milestones!$AA$46=FT_Y5,EDATE($D8,Milestones!$AA$46)&lt;PolicyDate),1,Milestones!$AC$46)&amp;";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"&amp;IF(AND(Milestones!$AB$47="FT",Milestones!$AA$47=FT_Y5,EDATE($D8,Milestones!$AA$47)&lt;PolicyDate),1,Milestones!$AC$47)&amp;";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"&amp;IF(AND(Milestones!$AB$48="FT",Milestones!$AA$48=FT_Y5,EDATE($D8,Milestones!$AA$48)&lt;PolicyDate),1,Milestones!$AC$48)&amp;";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"&amp;IF(AND(Milestones!$AB$49="FT",Milestones!$AA$49=FT_Y5,EDATE($D8,Milestones!$AA$49)&lt;PolicyDate),1,Milestones!$AC$49)&amp;";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"&amp;IF(AND(Milestones!$AB$50="FT",Milestones!$AA$50=FT_Y5,EDATE($D8,Milestones!$AA$50)&lt;PolicyDate),1,Milestones!$AC$50)&amp;";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"&amp;IF(AND(Milestones!$AB$51="FT",Milestones!$AA$51=FT_Y5,EDATE($D8,Milestones!$AA$51)&lt;PolicyDate),1,Milestones!$AC$51)&amp;";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"&amp;IF(AND(Milestones!$AB$52="FT",Milestones!$AA$52=FT_Y5,EDATE($D8,Milestones!$AA$52)&lt;PolicyDate),1,Milestones!$AC$52)&amp;";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"&amp;IF(AND(Milestones!$AB$53="FT",Milestones!$AA$53=FT_Y5,EDATE($D8,Milestones!$AA$53)&lt;PolicyDate),1,Milestones!$AC$53)&amp;";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"&amp;IF(AND(Milestones!$AB$54="FT",Milestones!$AA$54=FT_Y5,EDATE($D8,Milestones!$AA$54)&lt;PolicyDate),1,Milestones!$AC$54)&amp;";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"&amp;IF(AND(Milestones!$AB$55="FT",Milestones!$AA$55=FT_Y5,EDATE($D8,Milestones!$AA$55)&lt;PolicyDate),1,Milestones!$AC$55)&amp;";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"&amp;IF(AND(Milestones!$AB$56="FT",Milestones!$AA$56=FT_Y5,EDATE($D8,Milestones!$AA$56)&lt;PolicyDate),1,Milestones!$AC$56)&amp;";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"&amp;IF(AND(Milestones!$AB$57="FT",Milestones!$AA$57=FT_Y5,EDATE($D8,Milestones!$AA$57)&lt;PolicyDate),1,Milestones!$AC$57)&amp;";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"&amp;IF(AND(Milestones!$AB$58="FT",Milestones!$AA$58=FT_Y5,EDATE($D8,Milestones!$AA$58)&lt;PolicyDate),1,Milestones!$AC$58)&amp;";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"&amp;IF(AND(Milestones!$AB$59="FT",Milestones!$AA$59=FT_Y5,EDATE($D8,Milestones!$AA$59)&lt;PolicyDate),1,Milestones!$AC$59)&amp;";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"&amp;IF(AND(Milestones!$AB$60="FT",Milestones!$AA$60=FT_Y5,EDATE($D8,Milestones!$AA$60)&lt;PolicyDate),1,Milestones!$AC$60)&amp;";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"&amp;IF(AND(Milestones!$AB$61="FT",Milestones!$AA$61=FT_Y5,EDATE($D8,Milestones!$AA$61)&lt;PolicyDate),1,Milestones!$AC$61)&amp;";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"&amp;IF(AND(Milestones!$AB$62="FT",Milestones!$AA$62=FT_Y5,EDATE($D8,Milestones!$AA$62)&lt;PolicyDate),1,Milestones!$AC$62)&amp;";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"&amp;IF(AND(Milestones!$AB$63="FT",Milestones!$AA$63=FT_Y5,EDATE($D8,Milestones!$AA$63)&lt;PolicyDate),1,Milestones!$AC$63)&amp;";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"&amp;IF(AND(Milestones!$AB$64="FT",Milestones!$AA$64=FT_Y5,EDATE($D8,Milestones!$AA$64)&lt;PolicyDate),1,Milestones!$AC$64)&amp;";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"&amp;IF(AND(Milestones!$AB$65="FT",Milestones!$AA$65=FT_Y5,EDATE($D8,Milestones!$AA$65)&lt;PolicyDate),1,Milestones!$AC$65)&amp;";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"&amp;IF(AND(Milestones!$AB$66="FT",Milestones!$AA$66=FT_Y5,EDATE($D8,Milestones!$AA$66)&lt;PolicyDate),1,Milestones!$AC$66)&amp;";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"&amp;IF(AND(Milestones!$AB$67="FT",Milestones!$AA$67=FT_Y5,EDATE($D8,Milestones!$AA$67)&lt;PolicyDate),1,Milestones!$AC$67)&amp;";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"&amp;IF(AND(Milestones!$AB$68="FT",Milestones!$AA$68=FT_Y5,EDATE($D8,Milestones!$AA$68)&lt;PolicyDate),1,Milestones!$AC$68)&amp;";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"&amp;IF(AND(Milestones!$AB$69="FT",Milestones!$AA$69=FT_Y5,EDATE($D8,Milestones!$AA$69)&lt;PolicyDate),1,Milestones!$AC$69)&amp;";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"&amp;IF(AND(Milestones!$AB$70="FT",Milestones!$AA$70=FT_Y5,EDATE($D8,Milestones!$AA$70)&lt;PolicyDate),1,Milestones!$AC$70)&amp;";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"&amp;IF(AND(Milestones!$AB$71="FT",Milestones!$AA$71=FT_Y5,EDATE($D8,Milestones!$AA$71)&lt;PolicyDate),1,Milestones!$AC$71)&amp;";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"&amp;IF(AND(Milestones!$AB$72="FT",Milestones!$AA$72=FT_Y5,EDATE($D8,Milestones!$AA$72)&lt;PolicyDate),1,Milestones!$AC$72)&amp;";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"&amp;IF(AND(Milestones!$AB$73="FT",Milestones!$AA$73=FT_Y5,EDATE($D8,Milestones!$AA$73)&lt;PolicyDate),1,Milestones!$AC$73)&amp;";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"&amp;IF(AND(Milestones!$AB$74="FT",Milestones!$AA$74=FT_Y5,EDATE($D8,Milestones!$AA$74)&lt;PolicyDate),1,Milestones!$AC$74)&amp;";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"&amp;IF(AND(Milestones!$AB$75="FT",Milestones!$AA$75=FT_Y5,EDATE($D8,Milestones!$AA$75)&lt;PolicyDate),1,Milestones!$AC$75)&amp;";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"&amp;IF(AND(Milestones!$AB$76="FT",Milestones!$AA$76=FT_Y5,EDATE($D8,Milestones!$AA$76)&lt;PolicyDate),1,Milestones!$AC$76)&amp;";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"&amp;IF(AND(Milestones!$AB$77="FT",Milestones!$AA$77=FT_Y5,EDATE($D8,Milestones!$AA$77)&lt;PolicyDate),1,Milestones!$AC$77)&amp;";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"&amp;IF(AND(Milestones!$AB$78="FT",Milestones!$AA$78=FT_Y5,EDATE($D8,Milestones!$AA$78)&lt;PolicyDate),1,Milestones!$AC$78)&amp;";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"&amp;IF(AND(Milestones!$AB$79="FT",Milestones!$AA$79=FT_Y5,EDATE($D8,Milestones!$AA$79)&lt;PolicyDate),1,Milestones!$AC$79)&amp;";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"&amp;IF(AND(Milestones!$AB$80="FT",Milestones!$AA$80=FT_Y5,EDATE($D8,Milestones!$AA$80)&lt;PolicyDate),1,Milestones!$AC$80)&amp;";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"&amp;IF(AND(Milestones!$AB$81="FT",Milestones!$AA$81=FT_Y5,EDATE($D8,Milestones!$AA$81)&lt;PolicyDate),1,Milestones!$AC$81)&amp;";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"&amp;IF(AND(Milestones!$AB$82="FT",Milestones!$AA$82=FT_Y5,EDATE($D8,Milestones!$AA$82)&lt;PolicyDate),1,Milestones!$AC$82)&amp;";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"&amp;IF(AND(Milestones!$AB$83="FT",Milestones!$AA$83=FT_Y5,EDATE($D8,Milestones!$AA$83)&lt;PolicyDate),1,Milestones!$AC$83)&amp;";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"&amp;IF(AND(Milestones!$AB$84="FT",Milestones!$AA$84=FT_Y5,EDATE($D8,Milestones!$AA$84)&lt;PolicyDate),1,Milestones!$AC$84)&amp;";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"&amp;IF(AND(Milestones!$AB$85="FT",Milestones!$AA$85=FT_Y5,EDATE($D8,Milestones!$AA$85)&lt;PolicyDate),1,Milestones!$AC$85)&amp;";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"&amp;IF(AND(Milestones!$AB$86="FT",Milestones!$AA$86=FT_Y5,EDATE($D8,Milestones!$AA$86)&lt;PolicyDate),1,Milestones!$AC$86)&amp;";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"&amp;IF(AND(Milestones!$AB$87="FT",Milestones!$AA$87=FT_Y5,EDATE($D8,Milestones!$AA$87)&lt;PolicyDate),1,Milestones!$AC$87)&amp;";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"&amp;IF(AND(Milestones!$AB$88="FT",Milestones!$AA$88=FT_Y5,EDATE($D8,Milestones!$AA$88)&lt;PolicyDate),1,Milestones!$AC$88)&amp;";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"&amp;IF(AND(Milestones!$AB$89="FT",Milestones!$AA$89=FT_Y5,EDATE($D8,Milestones!$AA$89)&lt;PolicyDate),1,Milestones!$AC$89)&amp;";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"&amp;IF(AND(Milestones!$AB$90="FT",Milestones!$AA$90=FT_Y5,EDATE($D8,Milestones!$AA$90)&lt;PolicyDate),1,Milestones!$AC$90)&amp;";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"&amp;IF(AND(Milestones!$AB$91="FT",Milestones!$AA$91=FT_Y5,EDATE($D8,Milestones!$AA$91)&lt;PolicyDate),1,Milestones!$AC$91)&amp;";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"&amp;IF(AND(Milestones!$AB$92="FT",Milestones!$AA$92=FT_Y5,EDATE($D8,Milestones!$AA$92)&lt;PolicyDate),1,Milestones!$AC$92)&amp;";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"&amp;IF(AND(Milestones!$AB$93="FT",Milestones!$AA$93=FT_Y5,EDATE($D8,Milestones!$AA$93)&lt;PolicyDate),1,Milestones!$AC$93)&amp;";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"&amp;IF(AND(Milestones!$AB$94="FT",Milestones!$AA$94=FT_Y5,EDATE($D8,Milestones!$AA$94)&lt;PolicyDate),1,Milestones!$AC$94)&amp;";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"&amp;IF(AND(Milestones!$AB$95="FT",Milestones!$AA$95=FT_Y5,EDATE($D8,Milestones!$AA$95)&lt;PolicyDate),1,Milestones!$AC$95)&amp;";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"&amp;IF(AND(Milestones!$AB$96="FT",Milestones!$AA$96=FT_Y5,EDATE($D8,Milestones!$AA$96)&lt;PolicyDate),1,Milestones!$AC$96)&amp;";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"&amp;IF(AND(Milestones!$AB$97="FT",Milestones!$AA$97=FT_Y5,EDATE($D8,Milestones!$AA$97)&lt;PolicyDate),1,Milestones!$AC$97)&amp;";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"&amp;IF(AND(Milestones!$AB$98="FT",Milestones!$AA$98=FT_Y5,EDATE($D8,Milestones!$AA$98)&lt;PolicyDate),1,Milestones!$AC$98)&amp;";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"&amp;IF(AND(Milestones!$AB$99="FT",Milestones!$AA$99=FT_Y5,EDATE($D8,Milestones!$AA$99)&lt;PolicyDate),1,Milestones!$AC$99)&amp;";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"&amp;IF(AND(Milestones!$AB$100="FT",Milestones!$AA$100=FT_Y5,EDATE($D8,Milestones!$AA$100)&lt;PolicyDate),1,Milestones!$AC$100)&amp;";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"&amp;IF(AND(Milestones!$AB$101="FT",Milestones!$AA$101=FT_Y5,EDATE($D8,Milestones!$AA$101)&lt;PolicyDate),1,Milestones!$AC$101)&amp;";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"&amp;IF(AND(Milestones!$AB$102="FT",Milestones!$AA$102=FT_Y5,EDATE($D8,Milestones!$AA$102)&lt;PolicyDate),1,Milestones!$AC$102)&amp;";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"&amp;IF(AND(Milestones!$AB$103="FT",Milestones!$AA$103=FT_Y5,EDATE($D8,Milestones!$AA$103)&lt;PolicyDate),1,Milestones!$AC$103)&amp;";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"&amp;IF(AND(Milestones!$AB$104="FT",Milestones!$AA$104=FT_Y5,EDATE($D8,Milestones!$AA$104)&lt;PolicyDate),1,Milestones!$AC$104)&amp;";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"&amp;IF(AND(Milestones!$AB$105="FT",Milestones!$AA$105=FT_Y5,EDATE($D8,Milestones!$AA$105)&lt;PolicyDate),1,Milestones!$AC$105)&amp;";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"&amp;IF(AND(Milestones!$AB$106="FT",Milestones!$AA$106=FT_Y5,EDATE($D8,Milestones!$AA$106)&lt;PolicyDate),1,Milestones!$AC$106)&amp;";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"&amp;IF(AND(Milestones!$AB$107="FT",Milestones!$AA$107=FT_Y5,EDATE($D8,Milestones!$AA$107)&lt;PolicyDate),1,Milestones!$AC$107)&amp;";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"&amp;IF(AND(Milestones!$AB$108="FT",Milestones!$AA$108=FT_Y5,EDATE($D8,Milestones!$AA$108)&lt;PolicyDate),1,Milestones!$AC$108)&amp;";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"&amp;IF(AND(Milestones!$AB$109="FT",Milestones!$AA$109=FT_Y5,EDATE($D8,Milestones!$AA$109)&lt;PolicyDate),1,Milestones!$AC$109)&amp;";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"&amp;IF(AND(Milestones!$AB$110="FT",Milestones!$AA$110=FT_Y5,EDATE($D8,Milestones!$AA$110)&lt;PolicyDate),1,Milestones!$AC$110)&amp;";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"&amp;IF(AND(Milestones!$AB$111="FT",Milestones!$AA$111=FT_Y5,EDATE($D8,Milestones!$AA$111)&lt;PolicyDate),1,Milestones!$AC$111)&amp;";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"&amp;IF(AND(Milestones!$AB$112="FT",Milestones!$AA$112=FT_Y5,EDATE($D8,Milestones!$AA$112)&lt;PolicyDate),1,Milestones!$AC$112)&amp;";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"&amp;IF(AND(Milestones!$AB$113="FT",Milestones!$AA$113=FT_Y5,EDATE($D8,Milestones!$AA$113)&lt;PolicyDate),1,Milestones!$AC$113)&amp;";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"&amp;IF(AND(Milestones!$AB$114="FT",Milestones!$AA$114=FT_Y5,EDATE($D8,Milestones!$AA$114)&lt;PolicyDate),1,Milestones!$AC$114)&amp;";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"&amp;IF(AND(Milestones!$AB$115="FT",Milestones!$AA$115=FT_Y5,EDATE($D8,Milestones!$AA$115)&lt;PolicyDate),1,Milestones!$AC$115)&amp;";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"&amp;IF(AND(Milestones!$AB$116="FT",Milestones!$AA$116=FT_Y5,EDATE($D8,Milestones!$AA$116)&lt;PolicyDate),1,Milestones!$AC$116)&amp;";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"&amp;IF(AND(Milestones!$AB$117="FT",Milestones!$AA$117=FT_Y5,EDATE($D8,Milestones!$AA$117)&lt;PolicyDate),1,Milestones!$AC$117)&amp;";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"&amp;IF(AND(Milestones!$AB$118="FT",Milestones!$AA$118=FT_Y5,EDATE($D8,Milestones!$AA$118)&lt;PolicyDate),1,Milestones!$AC$118)&amp;";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"&amp;IF(AND(Milestones!$AB$119="FT",Milestones!$AA$119=FT_Y5,EDATE($D8,Milestones!$AA$119)&lt;PolicyDate),1,Milestones!$AC$119)&amp;";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"&amp;IF(AND(Milestones!$AB$120="FT",Milestones!$AA$120=FT_Y5,EDATE($D8,Milestones!$AA$120)&lt;PolicyDate),1,Milestones!$AC$120)&amp;";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"&amp;IF(AND(Milestones!$AB$121="FT",Milestones!$AA$121=FT_Y5,EDATE($D8,Milestones!$AA$121)&lt;PolicyDate),1,Milestones!$AC$121)&amp;";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"&amp;IF(AND(Milestones!$AB$122="FT",Milestones!$AA$122=FT_Y5,EDATE($D8,Milestones!$AA$122)&lt;PolicyDate),1,Milestones!$AC$122)&amp;";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"&amp;IF(AND(Milestones!$AB$123="FT",Milestones!$AA$123=FT_Y5,EDATE($D8,Milestones!$AA$123)&lt;PolicyDate),1,Milestones!$AC$123)&amp;";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"&amp;IF(AND(Milestones!$AB$124="FT",Milestones!$AA$124=FT_Y5,EDATE($D8,Milestones!$AA$124)&lt;PolicyDate),1,Milestones!$AC$124)&amp;";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"&amp;IF(AND(Milestones!$AB$125="FT",Milestones!$AA$125=FT_Y5,EDATE($D8,Milestones!$AA$125)&lt;PolicyDate),1,Milestones!$AC$125)&amp;";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"&amp;IF(AND(Milestones!$AB$126="FT",Milestones!$AA$126=FT_Y5,EDATE($D8,Milestones!$AA$126)&lt;PolicyDate),1,Milestones!$AC$126)&amp;";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"&amp;IF(AND(Milestones!$AB$127="FT",Milestones!$AA$127=FT_Y5,EDATE($D8,Milestones!$AA$127)&lt;PolicyDate),1,Milestones!$AC$127)&amp;";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"&amp;IF(AND(Milestones!$AB$128="FT",Milestones!$AA$128=FT_Y5,EDATE($D8,Milestones!$AA$128)&lt;PolicyDate),1,Milestones!$AC$128)&amp;";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"&amp;IF(AND(Milestones!$AB$129="FT",Milestones!$AA$129=FT_Y5,EDATE($D8,Milestones!$AA$129)&lt;PolicyDate),1,Milestones!$AC$129)&amp;";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"&amp;IF(AND(Milestones!$AB$130="FT",Milestones!$AA$130=FT_Y5,EDATE($D8,Milestones!$AA$130)&lt;PolicyDate),1,Milestones!$AC$130)&amp;";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"&amp;IF(AND(Milestones!$AB$131="FT",Milestones!$AA$131=FT_Y5,EDATE($D8,Milestones!$AA$131)&lt;PolicyDate),1,Milestones!$AC$131)&amp;";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"&amp;IF(AND(Milestones!$AB$132="FT",Milestones!$AA$132=FT_Y5,EDATE($D8,Milestones!$AA$132)&lt;PolicyDate),1,Milestones!$AC$132)&amp;";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"&amp;IF(AND(Milestones!$AB$133="FT",Milestones!$AA$133=FT_Y5,EDATE($D8,Milestones!$AA$133)&lt;PolicyDate),1,Milestones!$AC$133)&amp;";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"&amp;IF(AND(Milestones!$AB$134="FT",Milestones!$AA$134=FT_Y5,EDATE($D8,Milestones!$AA$134)&lt;PolicyDate),1,Milestones!$AC$134)&amp;";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"&amp;IF(AND(Milestones!$AB$135="FT",Milestones!$AA$135=FT_Y5,EDATE($D8,Milestones!$AA$135)&lt;PolicyDate),1,Milestones!$AC$135)&amp;";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"&amp;IF(AND(Milestones!$AB$136="FT",Milestones!$AA$136=FT_Y5,EDATE($D8,Milestones!$AA$136)&lt;PolicyDate),1,Milestones!$AC$136)&amp;";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"&amp;IF(AND(Milestones!$AB$137="FT",Milestones!$AA$137=FT_Y5,EDATE($D8,Milestones!$AA$137)&lt;PolicyDate),1,Milestones!$AC$137)&amp;";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"&amp;IF(AND(Milestones!$AB$138="FT",Milestones!$AA$138=FT_Y5,EDATE($D8,Milestones!$AA$138)&lt;PolicyDate),1,Milestones!$AC$138)&amp;";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"&amp;IF(AND(Milestones!$AB$139="FT",Milestones!$AA$139=FT_Y5,EDATE($D8,Milestones!$AA$139)&lt;PolicyDate),1,Milestones!$AC$139)&amp;";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"&amp;IF(AND(Milestones!$AB$140="FT",Milestones!$AA$140=FT_Y5,EDATE($D8,Milestones!$AA$140)&lt;PolicyDate),1,Milestones!$AC$140)&amp;";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"&amp;IF(AND(Milestones!$AB$141="FT",Milestones!$AA$141=FT_Y5,EDATE($D8,Milestones!$AA$141)&lt;PolicyDate),1,Milestones!$AC$141)&amp;";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"&amp;IF(AND(Milestones!$AB$142="FT",Milestones!$AA$142=FT_Y5,EDATE($D8,Milestones!$AA$142)&lt;PolicyDate),1,Milestones!$AC$142)&amp;";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"&amp;IF(AND(Milestones!$AB$143="FT",Milestones!$AA$143=FT_Y5,EDATE($D8,Milestones!$AA$143)&lt;PolicyDate),1,Milestones!$AC$143)&amp;";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"&amp;IF(AND(Milestones!$AB$144="FT",Milestones!$AA$144=FT_Y5,EDATE($D8,Milestones!$AA$144)&lt;PolicyDate),1,Milestones!$AC$144)&amp;";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"&amp;IF(AND(Milestones!$AB$145="FT",Milestones!$AA$145=FT_Y5,EDATE($D8,Milestones!$AA$145)&lt;PolicyDate),1,Milestones!$AC$145)&amp;";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"&amp;IF(AND(Milestones!$AB$146="FT",Milestones!$AA$146=FT_Y5,EDATE($D8,Milestones!$AA$146)&lt;PolicyDate),1,Milestones!$AC$146)&amp;";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"&amp;IF(AND(Milestones!$AB$147="FT",Milestones!$AA$147=FT_Y5,EDATE($D8,Milestones!$AA$147)&lt;PolicyDate),1,Milestones!$AC$147)&amp;";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"&amp;IF(AND(Milestones!$AB$148="FT",Milestones!$AA$148=FT_Y5,EDATE($D8,Milestones!$AA$148)&lt;PolicyDate),1,Milestones!$AC$148)&amp;";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"&amp;IF(AND(Milestones!$AB$149="FT",Milestones!$AA$149=FT_Y5,EDATE($D8,Milestones!$AA$149)&lt;PolicyDate),1,Milestones!$AC$149)&amp;";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"&amp;IF(AND(Milestones!$AB$150="FT",Milestones!$AA$150=FT_Y5,EDATE($D8,Milestones!$AA$150)&lt;PolicyDate),1,Milestones!$AC$150)&amp;";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"&amp;IF(AND(Milestones!$AB$151="FT",Milestones!$AA$151=FT_Y5,EDATE($D8,Milestones!$AA$151)&lt;PolicyDate),1,Milestones!$AC$151)&amp;";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"&amp;IF(AND(Milestones!$AB$152="FT",Milestones!$AA$152=FT_Y5,EDATE($D8,Milestones!$AA$152)&lt;PolicyDate),1,Milestones!$AC$152)&amp;";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"&amp;IF(AND(Milestones!$AB$153="FT",Milestones!$AA$153=FT_Y5,EDATE($D8,Milestones!$AA$153)&lt;PolicyDate),1,Milestones!$AC$153)&amp;";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"&amp;IF(AND(Milestones!$AB$154="FT",Milestones!$AA$154=FT_Y5,EDATE($D8,Milestones!$AA$154)&lt;PolicyDate),1,Milestones!$AC$154)&amp;";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"&amp;IF(AND(Milestones!$AB$155="FT",Milestones!$AA$155=FT_Y5,EDATE($D8,Milestones!$AA$155)&lt;PolicyDate),1,Milestones!$AC$155)&amp;";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"&amp;IF(AND(Milestones!$AB$156="FT",Milestones!$AA$156=FT_Y5,EDATE($D8,Milestones!$AA$156)&lt;PolicyDate),1,Milestones!$AC$156)&amp;";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"&amp;IF(AND(Milestones!$AB$157="FT",Milestones!$AA$157=FT_Y5,EDATE($D8,Milestones!$AA$157)&lt;PolicyDate),1,Milestones!$AC$157)&amp;";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"&amp;IF(AND(Milestones!$AB$158="FT",Milestones!$AA$158=FT_Y5,EDATE($D8,Milestones!$AA$158)&lt;PolicyDate),1,Milestones!$AC$158)&amp;";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"&amp;IF(AND(Milestones!$AB$159="FT",Milestones!$AA$159=FT_Y5,EDATE($D8,Milestones!$AA$159)&lt;PolicyDate),1,Milestones!$AC$159)&amp;";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"&amp;IF(AND(Milestones!$AB$160="FT",Milestones!$AA$160=FT_Y5,EDATE($D8,Milestones!$AA$160)&lt;PolicyDate),1,Milestones!$AC$160)&amp;";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"&amp;IF(AND(Milestones!$AB$161="FT",Milestones!$AA$161=FT_Y5,EDATE($D8,Milestones!$AA$161)&lt;PolicyDate),1,Milestones!$AC$161)&amp;";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"&amp;IF(AND(Milestones!$AB$162="FT",Milestones!$AA$162=FT_Y5,EDATE($D8,Milestones!$AA$162)&lt;PolicyDate),1,Milestones!$AC$162)&amp;";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"&amp;IF(AND(Milestones!$AB$163="FT",Milestones!$AA$163=FT_Y5,EDATE($D8,Milestones!$AA$163)&lt;PolicyDate),1,Milestones!$AC$163)&amp;";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"&amp;IF(AND(Milestones!$AB$164="FT",Milestones!$AA$164=FT_Y5,EDATE($D8,Milestones!$AA$164)&lt;PolicyDate),1,Milestones!$AC$164)&amp;";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"&amp;IF(AND(Milestones!$AB$165="FT",Milestones!$AA$165=FT_Y5,EDATE($D8,Milestones!$AA$165)&lt;PolicyDate),1,Milestones!$AC$165)&amp;";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"&amp;IF(AND(Milestones!$AB$166="FT",Milestones!$AA$166=FT_Y5,EDATE($D8,Milestones!$AA$166)&lt;PolicyDate),1,Milestones!$AC$166)&amp;";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"&amp;IF(AND(Milestones!$AB$167="FT",Milestones!$AA$167=FT_Y5,EDATE($D8,Milestones!$AA$167)&lt;PolicyDate),1,Milestones!$AC$167)&amp;";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"&amp;IF(AND(Milestones!$AB$168="FT",Milestones!$AA$168=FT_Y5,EDATE($D8,Milestones!$AA$168)&lt;PolicyDate),1,Milestones!$AC$168)&amp;";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"&amp;IF(AND(Milestones!$AB$169="FT",Milestones!$AA$169=FT_Y5,EDATE($D8,Milestones!$AA$169)&lt;PolicyDate),1,Milestones!$AC$169)&amp;";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"&amp;IF(AND(Milestones!$AB$170="FT",Milestones!$AA$170=FT_Y5,EDATE($D8,Milestones!$AA$170)&lt;PolicyDate),1,Milestones!$AC$170)&amp;";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"&amp;IF(AND(Milestones!$AB$171="FT",Milestones!$AA$171=FT_Y5,EDATE($D8,Milestones!$AA$171)&lt;PolicyDate),1,Milestones!$AC$171)&amp;";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"&amp;IF(AND(Milestones!$AB$172="FT",Milestones!$AA$172=FT_Y5,EDATE($D8,Milestones!$AA$172)&lt;PolicyDate),1,Milestones!$AC$172)&amp;";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"&amp;IF(AND(Milestones!$AB$173="FT",Milestones!$AA$173=FT_Y5,EDATE($D8,Milestones!$AA$173)&lt;PolicyDate),1,Milestones!$AC$173)&amp;";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"&amp;IF(AND(Milestones!$AB$174="FT",Milestones!$AA$174=FT_Y5,EDATE($D8,Milestones!$AA$174)&lt;PolicyDate),1,Milestones!$AC$174)&amp;";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"&amp;IF(AND(Milestones!$AB$175="FT",Milestones!$AA$175=FT_Y5,EDATE($D8,Milestones!$AA$175)&lt;PolicyDate),1,Milestones!$AC$175)&amp;";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"&amp;IF(AND(Milestones!$AB$176="FT",Milestones!$AA$176=FT_Y5,EDATE($D8,Milestones!$AA$176)&lt;PolicyDate),1,Milestones!$AC$176)&amp;";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"&amp;IF(AND(Milestones!$AB$177="FT",Milestones!$AA$177=FT_Y5,EDATE($D8,Milestones!$AA$177)&lt;PolicyDate),1,Milestones!$AC$177)&amp;";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"&amp;IF(AND(Milestones!$AB$178="FT",Milestones!$AA$178=FT_Y5,EDATE($D8,Milestones!$AA$178)&lt;PolicyDate),1,Milestones!$AC$178)&amp;";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"&amp;IF(AND(Milestones!$AB$179="FT",Milestones!$AA$179=FT_Y5,EDATE($D8,Milestones!$AA$179)&lt;PolicyDate),1,Milestones!$AC$179)&amp;";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"&amp;IF(AND(Milestones!$AB$180="FT",Milestones!$AA$180=FT_Y5,EDATE($D8,Milestones!$AA$180)&lt;PolicyDate),1,Milestones!$AC$180)&amp;";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"&amp;IF(AND(Milestones!$AB$181="FT",Milestones!$AA$181=FT_Y5,EDATE($D8,Milestones!$AA$181)&lt;PolicyDate),1,Milestones!$AC$181)&amp;";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"&amp;IF(AND(Milestones!$AB$182="FT",Milestones!$AA$182=FT_Y5,EDATE($D8,Milestones!$AA$182)&lt;PolicyDate),1,Milestones!$AC$182)&amp;";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"&amp;IF(AND(Milestones!$AB$183="FT",Milestones!$AA$183=FT_Y5,EDATE($D8,Milestones!$AA$183)&lt;PolicyDate),1,Milestones!$AC$183)&amp;";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"&amp;IF(AND(Milestones!$AB$184="FT",Milestones!$AA$184=FT_Y5,EDATE($D8,Milestones!$AA$184)&lt;PolicyDate),1,Milestones!$AC$184)&amp;";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"&amp;IF(AND(Milestones!$AB$185="FT",Milestones!$AA$185=FT_Y5,EDATE($D8,Milestones!$AA$185)&lt;PolicyDate),1,Milestones!$AC$185)&amp;";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"&amp;IF(AND(Milestones!$AB$186="FT",Milestones!$AA$186=FT_Y5,EDATE($D8,Milestones!$AA$186)&lt;PolicyDate),1,Milestones!$AC$186)&amp;";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"&amp;IF(AND(Milestones!$AB$187="FT",Milestones!$AA$187=FT_Y5,EDATE($D8,Milestones!$AA$187)&lt;PolicyDate),1,Milestones!$AC$187)&amp;";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"&amp;IF(AND(Milestones!$AB$188="FT",Milestones!$AA$188=FT_Y5,EDATE($D8,Milestones!$AA$188)&lt;PolicyDate),1,Milestones!$AC$188)&amp;";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"&amp;IF(AND(Milestones!$AB$189="FT",Milestones!$AA$189=FT_Y5,EDATE($D8,Milestones!$AA$189)&lt;PolicyDate),1,Milestones!$AC$189)&amp;";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"&amp;IF(AND(Milestones!$AB$190="FT",Milestones!$AA$190=FT_Y5,EDATE($D8,Milestones!$AA$190)&lt;PolicyDate),1,Milestones!$AC$190)&amp;";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"&amp;IF(AND(Milestones!$AB$191="FT",Milestones!$AA$191=FT_Y5,EDATE($D8,Milestones!$AA$191)&lt;PolicyDate),1,Milestones!$AC$191)&amp;";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"&amp;IF(AND(Milestones!$AB$192="FT",Milestones!$AA$192=FT_Y5,EDATE($D8,Milestones!$AA$192)&lt;PolicyDate),1,Milestones!$AC$192)&amp;";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"&amp;IF(AND(Milestones!$AB$193="FT",Milestones!$AA$193=FT_Y5,EDATE($D8,Milestones!$AA$193)&lt;PolicyDate),1,Milestones!$AC$193)&amp;";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"&amp;IF(AND(Milestones!$AB$194="FT",Milestones!$AA$194=FT_Y5,EDATE($D8,Milestones!$AA$194)&lt;PolicyDate),1,Milestones!$AC$194)&amp;";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"&amp;IF(AND(Milestones!$AB$195="FT",Milestones!$AA$195=FT_Y5,EDATE($D8,Milestones!$AA$195)&lt;PolicyDate),1,Milestones!$AC$195)&amp;";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"&amp;IF(AND(Milestones!$AB$196="FT",Milestones!$AA$196=FT_Y5,EDATE($D8,Milestones!$AA$196)&lt;PolicyDate),1,Milestones!$AC$196)&amp;";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"&amp;IF(AND(Milestones!$AB$197="FT",Milestones!$AA$197=FT_Y5,EDATE($D8,Milestones!$AA$197)&lt;PolicyDate),1,Milestones!$AC$197)&amp;";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"&amp;IF(AND(Milestones!$AB$198="FT",Milestones!$AA$198=FT_Y5,EDATE($D8,Milestones!$AA$198)&lt;PolicyDate),1,Milestones!$AC$198)&amp;";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"&amp;IF(AND(Milestones!$AB$199="FT",Milestones!$AA$199=FT_Y5,EDATE($D8,Milestones!$AA$199)&lt;PolicyDate),1,Milestones!$AC$199)&amp;";  ",""))</f>
        <v/>
      </c>
      <c r="X8" s="0" t="str">
        <f aca="false">IF(Staff!$A8="","",Staff!$AJ8)</f>
        <v/>
      </c>
      <c r="Y8" s="0" t="str">
        <f aca="false">IF(Staff!$A8="","",Staff!$AL8)</f>
        <v/>
      </c>
      <c r="Z8" s="0" t="str">
        <f aca="false">IF(Staff!$A8="","",Staff!$AM8)</f>
        <v/>
      </c>
      <c r="AA8" s="0" t="str">
        <f aca="false">IF(Staff!$A8="","",Staff!$AQ8)</f>
        <v/>
      </c>
      <c r="AB8" s="0" t="str">
        <f aca="false">IF(Staff!$A8="","",Staff!$AR8)</f>
        <v/>
      </c>
      <c r="AC8" s="0" t="str">
        <f aca="false">IF(Staff!$A8="","",Staff!$AS8)</f>
        <v/>
      </c>
      <c r="AD8" s="0" t="str">
        <f aca="false">IF(Staff!$A8="","",Staff!$AT8)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IF(Staff!$A9="","",Staff!$AI9)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"&amp;IF(AND(Milestones!$AB$20="FT",Milestones!$AA$20=FT_Y5,EDATE($D9,Milestones!$AA$20)&lt;PolicyDate),1,Milestones!$AC$20)&amp;";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"&amp;IF(AND(Milestones!$AB$21="FT",Milestones!$AA$21=FT_Y5,EDATE($D9,Milestones!$AA$21)&lt;PolicyDate),1,Milestones!$AC$21)&amp;";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"&amp;IF(AND(Milestones!$AB$22="FT",Milestones!$AA$22=FT_Y5,EDATE($D9,Milestones!$AA$22)&lt;PolicyDate),1,Milestones!$AC$22)&amp;";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"&amp;IF(AND(Milestones!$AB$23="FT",Milestones!$AA$23=FT_Y5,EDATE($D9,Milestones!$AA$23)&lt;PolicyDate),1,Milestones!$AC$23)&amp;";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"&amp;IF(AND(Milestones!$AB$24="FT",Milestones!$AA$24=FT_Y5,EDATE($D9,Milestones!$AA$24)&lt;PolicyDate),1,Milestones!$AC$24)&amp;";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"&amp;IF(AND(Milestones!$AB$25="FT",Milestones!$AA$25=FT_Y5,EDATE($D9,Milestones!$AA$25)&lt;PolicyDate),1,Milestones!$AC$25)&amp;";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"&amp;IF(AND(Milestones!$AB$26="FT",Milestones!$AA$26=FT_Y5,EDATE($D9,Milestones!$AA$26)&lt;PolicyDate),1,Milestones!$AC$26)&amp;";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"&amp;IF(AND(Milestones!$AB$27="FT",Milestones!$AA$27=FT_Y5,EDATE($D9,Milestones!$AA$27)&lt;PolicyDate),1,Milestones!$AC$27)&amp;";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"&amp;IF(AND(Milestones!$AB$28="FT",Milestones!$AA$28=FT_Y5,EDATE($D9,Milestones!$AA$28)&lt;PolicyDate),1,Milestones!$AC$28)&amp;";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"&amp;IF(AND(Milestones!$AB$29="FT",Milestones!$AA$29=FT_Y5,EDATE($D9,Milestones!$AA$29)&lt;PolicyDate),1,Milestones!$AC$29)&amp;";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"&amp;IF(AND(Milestones!$AB$30="FT",Milestones!$AA$30=FT_Y5,EDATE($D9,Milestones!$AA$30)&lt;PolicyDate),1,Milestones!$AC$30)&amp;";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"&amp;IF(AND(Milestones!$AB$31="FT",Milestones!$AA$31=FT_Y5,EDATE($D9,Milestones!$AA$31)&lt;PolicyDate),1,Milestones!$AC$31)&amp;";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"&amp;IF(AND(Milestones!$AB$32="FT",Milestones!$AA$32=FT_Y5,EDATE($D9,Milestones!$AA$32)&lt;PolicyDate),1,Milestones!$AC$32)&amp;";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"&amp;IF(AND(Milestones!$AB$33="FT",Milestones!$AA$33=FT_Y5,EDATE($D9,Milestones!$AA$33)&lt;PolicyDate),1,Milestones!$AC$33)&amp;";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"&amp;IF(AND(Milestones!$AB$34="FT",Milestones!$AA$34=FT_Y5,EDATE($D9,Milestones!$AA$34)&lt;PolicyDate),1,Milestones!$AC$34)&amp;";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"&amp;IF(AND(Milestones!$AB$35="FT",Milestones!$AA$35=FT_Y5,EDATE($D9,Milestones!$AA$35)&lt;PolicyDate),1,Milestones!$AC$35)&amp;";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"&amp;IF(AND(Milestones!$AB$36="FT",Milestones!$AA$36=FT_Y5,EDATE($D9,Milestones!$AA$36)&lt;PolicyDate),1,Milestones!$AC$36)&amp;";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"&amp;IF(AND(Milestones!$AB$37="FT",Milestones!$AA$37=FT_Y5,EDATE($D9,Milestones!$AA$37)&lt;PolicyDate),1,Milestones!$AC$37)&amp;";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"&amp;IF(AND(Milestones!$AB$38="FT",Milestones!$AA$38=FT_Y5,EDATE($D9,Milestones!$AA$38)&lt;PolicyDate),1,Milestones!$AC$38)&amp;";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"&amp;IF(AND(Milestones!$AB$39="FT",Milestones!$AA$39=FT_Y5,EDATE($D9,Milestones!$AA$39)&lt;PolicyDate),1,Milestones!$AC$39)&amp;";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"&amp;IF(AND(Milestones!$AB$40="FT",Milestones!$AA$40=FT_Y5,EDATE($D9,Milestones!$AA$40)&lt;PolicyDate),1,Milestones!$AC$40)&amp;";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"&amp;IF(AND(Milestones!$AB$41="FT",Milestones!$AA$41=FT_Y5,EDATE($D9,Milestones!$AA$41)&lt;PolicyDate),1,Milestones!$AC$41)&amp;";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"&amp;IF(AND(Milestones!$AB$42="FT",Milestones!$AA$42=FT_Y5,EDATE($D9,Milestones!$AA$42)&lt;PolicyDate),1,Milestones!$AC$42)&amp;";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"&amp;IF(AND(Milestones!$AB$43="FT",Milestones!$AA$43=FT_Y5,EDATE($D9,Milestones!$AA$43)&lt;PolicyDate),1,Milestones!$AC$43)&amp;";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"&amp;IF(AND(Milestones!$AB$44="FT",Milestones!$AA$44=FT_Y5,EDATE($D9,Milestones!$AA$44)&lt;PolicyDate),1,Milestones!$AC$44)&amp;";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"&amp;IF(AND(Milestones!$AB$45="FT",Milestones!$AA$45=FT_Y5,EDATE($D9,Milestones!$AA$45)&lt;PolicyDate),1,Milestones!$AC$45)&amp;";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"&amp;IF(AND(Milestones!$AB$46="FT",Milestones!$AA$46=FT_Y5,EDATE($D9,Milestones!$AA$46)&lt;PolicyDate),1,Milestones!$AC$46)&amp;";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"&amp;IF(AND(Milestones!$AB$47="FT",Milestones!$AA$47=FT_Y5,EDATE($D9,Milestones!$AA$47)&lt;PolicyDate),1,Milestones!$AC$47)&amp;";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"&amp;IF(AND(Milestones!$AB$48="FT",Milestones!$AA$48=FT_Y5,EDATE($D9,Milestones!$AA$48)&lt;PolicyDate),1,Milestones!$AC$48)&amp;";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"&amp;IF(AND(Milestones!$AB$49="FT",Milestones!$AA$49=FT_Y5,EDATE($D9,Milestones!$AA$49)&lt;PolicyDate),1,Milestones!$AC$49)&amp;";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"&amp;IF(AND(Milestones!$AB$50="FT",Milestones!$AA$50=FT_Y5,EDATE($D9,Milestones!$AA$50)&lt;PolicyDate),1,Milestones!$AC$50)&amp;";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"&amp;IF(AND(Milestones!$AB$51="FT",Milestones!$AA$51=FT_Y5,EDATE($D9,Milestones!$AA$51)&lt;PolicyDate),1,Milestones!$AC$51)&amp;";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"&amp;IF(AND(Milestones!$AB$52="FT",Milestones!$AA$52=FT_Y5,EDATE($D9,Milestones!$AA$52)&lt;PolicyDate),1,Milestones!$AC$52)&amp;";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"&amp;IF(AND(Milestones!$AB$53="FT",Milestones!$AA$53=FT_Y5,EDATE($D9,Milestones!$AA$53)&lt;PolicyDate),1,Milestones!$AC$53)&amp;";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"&amp;IF(AND(Milestones!$AB$54="FT",Milestones!$AA$54=FT_Y5,EDATE($D9,Milestones!$AA$54)&lt;PolicyDate),1,Milestones!$AC$54)&amp;";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"&amp;IF(AND(Milestones!$AB$55="FT",Milestones!$AA$55=FT_Y5,EDATE($D9,Milestones!$AA$55)&lt;PolicyDate),1,Milestones!$AC$55)&amp;";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"&amp;IF(AND(Milestones!$AB$56="FT",Milestones!$AA$56=FT_Y5,EDATE($D9,Milestones!$AA$56)&lt;PolicyDate),1,Milestones!$AC$56)&amp;";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"&amp;IF(AND(Milestones!$AB$57="FT",Milestones!$AA$57=FT_Y5,EDATE($D9,Milestones!$AA$57)&lt;PolicyDate),1,Milestones!$AC$57)&amp;";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"&amp;IF(AND(Milestones!$AB$58="FT",Milestones!$AA$58=FT_Y5,EDATE($D9,Milestones!$AA$58)&lt;PolicyDate),1,Milestones!$AC$58)&amp;";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"&amp;IF(AND(Milestones!$AB$59="FT",Milestones!$AA$59=FT_Y5,EDATE($D9,Milestones!$AA$59)&lt;PolicyDate),1,Milestones!$AC$59)&amp;";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"&amp;IF(AND(Milestones!$AB$60="FT",Milestones!$AA$60=FT_Y5,EDATE($D9,Milestones!$AA$60)&lt;PolicyDate),1,Milestones!$AC$60)&amp;";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"&amp;IF(AND(Milestones!$AB$61="FT",Milestones!$AA$61=FT_Y5,EDATE($D9,Milestones!$AA$61)&lt;PolicyDate),1,Milestones!$AC$61)&amp;";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"&amp;IF(AND(Milestones!$AB$62="FT",Milestones!$AA$62=FT_Y5,EDATE($D9,Milestones!$AA$62)&lt;PolicyDate),1,Milestones!$AC$62)&amp;";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"&amp;IF(AND(Milestones!$AB$63="FT",Milestones!$AA$63=FT_Y5,EDATE($D9,Milestones!$AA$63)&lt;PolicyDate),1,Milestones!$AC$63)&amp;";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"&amp;IF(AND(Milestones!$AB$64="FT",Milestones!$AA$64=FT_Y5,EDATE($D9,Milestones!$AA$64)&lt;PolicyDate),1,Milestones!$AC$64)&amp;";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"&amp;IF(AND(Milestones!$AB$65="FT",Milestones!$AA$65=FT_Y5,EDATE($D9,Milestones!$AA$65)&lt;PolicyDate),1,Milestones!$AC$65)&amp;";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"&amp;IF(AND(Milestones!$AB$66="FT",Milestones!$AA$66=FT_Y5,EDATE($D9,Milestones!$AA$66)&lt;PolicyDate),1,Milestones!$AC$66)&amp;";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"&amp;IF(AND(Milestones!$AB$67="FT",Milestones!$AA$67=FT_Y5,EDATE($D9,Milestones!$AA$67)&lt;PolicyDate),1,Milestones!$AC$67)&amp;";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"&amp;IF(AND(Milestones!$AB$68="FT",Milestones!$AA$68=FT_Y5,EDATE($D9,Milestones!$AA$68)&lt;PolicyDate),1,Milestones!$AC$68)&amp;";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"&amp;IF(AND(Milestones!$AB$69="FT",Milestones!$AA$69=FT_Y5,EDATE($D9,Milestones!$AA$69)&lt;PolicyDate),1,Milestones!$AC$69)&amp;";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"&amp;IF(AND(Milestones!$AB$70="FT",Milestones!$AA$70=FT_Y5,EDATE($D9,Milestones!$AA$70)&lt;PolicyDate),1,Milestones!$AC$70)&amp;";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"&amp;IF(AND(Milestones!$AB$71="FT",Milestones!$AA$71=FT_Y5,EDATE($D9,Milestones!$AA$71)&lt;PolicyDate),1,Milestones!$AC$71)&amp;";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"&amp;IF(AND(Milestones!$AB$72="FT",Milestones!$AA$72=FT_Y5,EDATE($D9,Milestones!$AA$72)&lt;PolicyDate),1,Milestones!$AC$72)&amp;";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"&amp;IF(AND(Milestones!$AB$73="FT",Milestones!$AA$73=FT_Y5,EDATE($D9,Milestones!$AA$73)&lt;PolicyDate),1,Milestones!$AC$73)&amp;";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"&amp;IF(AND(Milestones!$AB$74="FT",Milestones!$AA$74=FT_Y5,EDATE($D9,Milestones!$AA$74)&lt;PolicyDate),1,Milestones!$AC$74)&amp;";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"&amp;IF(AND(Milestones!$AB$75="FT",Milestones!$AA$75=FT_Y5,EDATE($D9,Milestones!$AA$75)&lt;PolicyDate),1,Milestones!$AC$75)&amp;";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"&amp;IF(AND(Milestones!$AB$76="FT",Milestones!$AA$76=FT_Y5,EDATE($D9,Milestones!$AA$76)&lt;PolicyDate),1,Milestones!$AC$76)&amp;";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"&amp;IF(AND(Milestones!$AB$77="FT",Milestones!$AA$77=FT_Y5,EDATE($D9,Milestones!$AA$77)&lt;PolicyDate),1,Milestones!$AC$77)&amp;";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"&amp;IF(AND(Milestones!$AB$78="FT",Milestones!$AA$78=FT_Y5,EDATE($D9,Milestones!$AA$78)&lt;PolicyDate),1,Milestones!$AC$78)&amp;";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"&amp;IF(AND(Milestones!$AB$79="FT",Milestones!$AA$79=FT_Y5,EDATE($D9,Milestones!$AA$79)&lt;PolicyDate),1,Milestones!$AC$79)&amp;";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"&amp;IF(AND(Milestones!$AB$80="FT",Milestones!$AA$80=FT_Y5,EDATE($D9,Milestones!$AA$80)&lt;PolicyDate),1,Milestones!$AC$80)&amp;";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"&amp;IF(AND(Milestones!$AB$81="FT",Milestones!$AA$81=FT_Y5,EDATE($D9,Milestones!$AA$81)&lt;PolicyDate),1,Milestones!$AC$81)&amp;";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"&amp;IF(AND(Milestones!$AB$82="FT",Milestones!$AA$82=FT_Y5,EDATE($D9,Milestones!$AA$82)&lt;PolicyDate),1,Milestones!$AC$82)&amp;";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"&amp;IF(AND(Milestones!$AB$83="FT",Milestones!$AA$83=FT_Y5,EDATE($D9,Milestones!$AA$83)&lt;PolicyDate),1,Milestones!$AC$83)&amp;";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"&amp;IF(AND(Milestones!$AB$84="FT",Milestones!$AA$84=FT_Y5,EDATE($D9,Milestones!$AA$84)&lt;PolicyDate),1,Milestones!$AC$84)&amp;";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"&amp;IF(AND(Milestones!$AB$85="FT",Milestones!$AA$85=FT_Y5,EDATE($D9,Milestones!$AA$85)&lt;PolicyDate),1,Milestones!$AC$85)&amp;";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"&amp;IF(AND(Milestones!$AB$86="FT",Milestones!$AA$86=FT_Y5,EDATE($D9,Milestones!$AA$86)&lt;PolicyDate),1,Milestones!$AC$86)&amp;";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"&amp;IF(AND(Milestones!$AB$87="FT",Milestones!$AA$87=FT_Y5,EDATE($D9,Milestones!$AA$87)&lt;PolicyDate),1,Milestones!$AC$87)&amp;";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"&amp;IF(AND(Milestones!$AB$88="FT",Milestones!$AA$88=FT_Y5,EDATE($D9,Milestones!$AA$88)&lt;PolicyDate),1,Milestones!$AC$88)&amp;";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"&amp;IF(AND(Milestones!$AB$89="FT",Milestones!$AA$89=FT_Y5,EDATE($D9,Milestones!$AA$89)&lt;PolicyDate),1,Milestones!$AC$89)&amp;";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"&amp;IF(AND(Milestones!$AB$90="FT",Milestones!$AA$90=FT_Y5,EDATE($D9,Milestones!$AA$90)&lt;PolicyDate),1,Milestones!$AC$90)&amp;";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"&amp;IF(AND(Milestones!$AB$91="FT",Milestones!$AA$91=FT_Y5,EDATE($D9,Milestones!$AA$91)&lt;PolicyDate),1,Milestones!$AC$91)&amp;";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"&amp;IF(AND(Milestones!$AB$92="FT",Milestones!$AA$92=FT_Y5,EDATE($D9,Milestones!$AA$92)&lt;PolicyDate),1,Milestones!$AC$92)&amp;";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"&amp;IF(AND(Milestones!$AB$93="FT",Milestones!$AA$93=FT_Y5,EDATE($D9,Milestones!$AA$93)&lt;PolicyDate),1,Milestones!$AC$93)&amp;";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"&amp;IF(AND(Milestones!$AB$94="FT",Milestones!$AA$94=FT_Y5,EDATE($D9,Milestones!$AA$94)&lt;PolicyDate),1,Milestones!$AC$94)&amp;";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"&amp;IF(AND(Milestones!$AB$95="FT",Milestones!$AA$95=FT_Y5,EDATE($D9,Milestones!$AA$95)&lt;PolicyDate),1,Milestones!$AC$95)&amp;";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"&amp;IF(AND(Milestones!$AB$96="FT",Milestones!$AA$96=FT_Y5,EDATE($D9,Milestones!$AA$96)&lt;PolicyDate),1,Milestones!$AC$96)&amp;";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"&amp;IF(AND(Milestones!$AB$97="FT",Milestones!$AA$97=FT_Y5,EDATE($D9,Milestones!$AA$97)&lt;PolicyDate),1,Milestones!$AC$97)&amp;";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"&amp;IF(AND(Milestones!$AB$98="FT",Milestones!$AA$98=FT_Y5,EDATE($D9,Milestones!$AA$98)&lt;PolicyDate),1,Milestones!$AC$98)&amp;";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"&amp;IF(AND(Milestones!$AB$99="FT",Milestones!$AA$99=FT_Y5,EDATE($D9,Milestones!$AA$99)&lt;PolicyDate),1,Milestones!$AC$99)&amp;";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"&amp;IF(AND(Milestones!$AB$100="FT",Milestones!$AA$100=FT_Y5,EDATE($D9,Milestones!$AA$100)&lt;PolicyDate),1,Milestones!$AC$100)&amp;";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"&amp;IF(AND(Milestones!$AB$101="FT",Milestones!$AA$101=FT_Y5,EDATE($D9,Milestones!$AA$101)&lt;PolicyDate),1,Milestones!$AC$101)&amp;";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"&amp;IF(AND(Milestones!$AB$102="FT",Milestones!$AA$102=FT_Y5,EDATE($D9,Milestones!$AA$102)&lt;PolicyDate),1,Milestones!$AC$102)&amp;";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"&amp;IF(AND(Milestones!$AB$103="FT",Milestones!$AA$103=FT_Y5,EDATE($D9,Milestones!$AA$103)&lt;PolicyDate),1,Milestones!$AC$103)&amp;";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"&amp;IF(AND(Milestones!$AB$104="FT",Milestones!$AA$104=FT_Y5,EDATE($D9,Milestones!$AA$104)&lt;PolicyDate),1,Milestones!$AC$104)&amp;";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"&amp;IF(AND(Milestones!$AB$105="FT",Milestones!$AA$105=FT_Y5,EDATE($D9,Milestones!$AA$105)&lt;PolicyDate),1,Milestones!$AC$105)&amp;";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"&amp;IF(AND(Milestones!$AB$106="FT",Milestones!$AA$106=FT_Y5,EDATE($D9,Milestones!$AA$106)&lt;PolicyDate),1,Milestones!$AC$106)&amp;";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"&amp;IF(AND(Milestones!$AB$107="FT",Milestones!$AA$107=FT_Y5,EDATE($D9,Milestones!$AA$107)&lt;PolicyDate),1,Milestones!$AC$107)&amp;";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"&amp;IF(AND(Milestones!$AB$108="FT",Milestones!$AA$108=FT_Y5,EDATE($D9,Milestones!$AA$108)&lt;PolicyDate),1,Milestones!$AC$108)&amp;";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"&amp;IF(AND(Milestones!$AB$109="FT",Milestones!$AA$109=FT_Y5,EDATE($D9,Milestones!$AA$109)&lt;PolicyDate),1,Milestones!$AC$109)&amp;";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"&amp;IF(AND(Milestones!$AB$110="FT",Milestones!$AA$110=FT_Y5,EDATE($D9,Milestones!$AA$110)&lt;PolicyDate),1,Milestones!$AC$110)&amp;";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"&amp;IF(AND(Milestones!$AB$111="FT",Milestones!$AA$111=FT_Y5,EDATE($D9,Milestones!$AA$111)&lt;PolicyDate),1,Milestones!$AC$111)&amp;";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"&amp;IF(AND(Milestones!$AB$112="FT",Milestones!$AA$112=FT_Y5,EDATE($D9,Milestones!$AA$112)&lt;PolicyDate),1,Milestones!$AC$112)&amp;";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"&amp;IF(AND(Milestones!$AB$113="FT",Milestones!$AA$113=FT_Y5,EDATE($D9,Milestones!$AA$113)&lt;PolicyDate),1,Milestones!$AC$113)&amp;";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"&amp;IF(AND(Milestones!$AB$114="FT",Milestones!$AA$114=FT_Y5,EDATE($D9,Milestones!$AA$114)&lt;PolicyDate),1,Milestones!$AC$114)&amp;";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"&amp;IF(AND(Milestones!$AB$115="FT",Milestones!$AA$115=FT_Y5,EDATE($D9,Milestones!$AA$115)&lt;PolicyDate),1,Milestones!$AC$115)&amp;";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"&amp;IF(AND(Milestones!$AB$116="FT",Milestones!$AA$116=FT_Y5,EDATE($D9,Milestones!$AA$116)&lt;PolicyDate),1,Milestones!$AC$116)&amp;";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"&amp;IF(AND(Milestones!$AB$117="FT",Milestones!$AA$117=FT_Y5,EDATE($D9,Milestones!$AA$117)&lt;PolicyDate),1,Milestones!$AC$117)&amp;";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"&amp;IF(AND(Milestones!$AB$118="FT",Milestones!$AA$118=FT_Y5,EDATE($D9,Milestones!$AA$118)&lt;PolicyDate),1,Milestones!$AC$118)&amp;";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"&amp;IF(AND(Milestones!$AB$119="FT",Milestones!$AA$119=FT_Y5,EDATE($D9,Milestones!$AA$119)&lt;PolicyDate),1,Milestones!$AC$119)&amp;";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"&amp;IF(AND(Milestones!$AB$120="FT",Milestones!$AA$120=FT_Y5,EDATE($D9,Milestones!$AA$120)&lt;PolicyDate),1,Milestones!$AC$120)&amp;";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"&amp;IF(AND(Milestones!$AB$121="FT",Milestones!$AA$121=FT_Y5,EDATE($D9,Milestones!$AA$121)&lt;PolicyDate),1,Milestones!$AC$121)&amp;";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"&amp;IF(AND(Milestones!$AB$122="FT",Milestones!$AA$122=FT_Y5,EDATE($D9,Milestones!$AA$122)&lt;PolicyDate),1,Milestones!$AC$122)&amp;";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"&amp;IF(AND(Milestones!$AB$123="FT",Milestones!$AA$123=FT_Y5,EDATE($D9,Milestones!$AA$123)&lt;PolicyDate),1,Milestones!$AC$123)&amp;";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"&amp;IF(AND(Milestones!$AB$124="FT",Milestones!$AA$124=FT_Y5,EDATE($D9,Milestones!$AA$124)&lt;PolicyDate),1,Milestones!$AC$124)&amp;";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"&amp;IF(AND(Milestones!$AB$125="FT",Milestones!$AA$125=FT_Y5,EDATE($D9,Milestones!$AA$125)&lt;PolicyDate),1,Milestones!$AC$125)&amp;";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"&amp;IF(AND(Milestones!$AB$126="FT",Milestones!$AA$126=FT_Y5,EDATE($D9,Milestones!$AA$126)&lt;PolicyDate),1,Milestones!$AC$126)&amp;";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"&amp;IF(AND(Milestones!$AB$127="FT",Milestones!$AA$127=FT_Y5,EDATE($D9,Milestones!$AA$127)&lt;PolicyDate),1,Milestones!$AC$127)&amp;";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"&amp;IF(AND(Milestones!$AB$128="FT",Milestones!$AA$128=FT_Y5,EDATE($D9,Milestones!$AA$128)&lt;PolicyDate),1,Milestones!$AC$128)&amp;";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"&amp;IF(AND(Milestones!$AB$129="FT",Milestones!$AA$129=FT_Y5,EDATE($D9,Milestones!$AA$129)&lt;PolicyDate),1,Milestones!$AC$129)&amp;";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"&amp;IF(AND(Milestones!$AB$130="FT",Milestones!$AA$130=FT_Y5,EDATE($D9,Milestones!$AA$130)&lt;PolicyDate),1,Milestones!$AC$130)&amp;";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"&amp;IF(AND(Milestones!$AB$131="FT",Milestones!$AA$131=FT_Y5,EDATE($D9,Milestones!$AA$131)&lt;PolicyDate),1,Milestones!$AC$131)&amp;";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"&amp;IF(AND(Milestones!$AB$132="FT",Milestones!$AA$132=FT_Y5,EDATE($D9,Milestones!$AA$132)&lt;PolicyDate),1,Milestones!$AC$132)&amp;";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"&amp;IF(AND(Milestones!$AB$133="FT",Milestones!$AA$133=FT_Y5,EDATE($D9,Milestones!$AA$133)&lt;PolicyDate),1,Milestones!$AC$133)&amp;";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"&amp;IF(AND(Milestones!$AB$134="FT",Milestones!$AA$134=FT_Y5,EDATE($D9,Milestones!$AA$134)&lt;PolicyDate),1,Milestones!$AC$134)&amp;";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"&amp;IF(AND(Milestones!$AB$135="FT",Milestones!$AA$135=FT_Y5,EDATE($D9,Milestones!$AA$135)&lt;PolicyDate),1,Milestones!$AC$135)&amp;";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"&amp;IF(AND(Milestones!$AB$136="FT",Milestones!$AA$136=FT_Y5,EDATE($D9,Milestones!$AA$136)&lt;PolicyDate),1,Milestones!$AC$136)&amp;";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"&amp;IF(AND(Milestones!$AB$137="FT",Milestones!$AA$137=FT_Y5,EDATE($D9,Milestones!$AA$137)&lt;PolicyDate),1,Milestones!$AC$137)&amp;";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"&amp;IF(AND(Milestones!$AB$138="FT",Milestones!$AA$138=FT_Y5,EDATE($D9,Milestones!$AA$138)&lt;PolicyDate),1,Milestones!$AC$138)&amp;";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"&amp;IF(AND(Milestones!$AB$139="FT",Milestones!$AA$139=FT_Y5,EDATE($D9,Milestones!$AA$139)&lt;PolicyDate),1,Milestones!$AC$139)&amp;";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"&amp;IF(AND(Milestones!$AB$140="FT",Milestones!$AA$140=FT_Y5,EDATE($D9,Milestones!$AA$140)&lt;PolicyDate),1,Milestones!$AC$140)&amp;";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"&amp;IF(AND(Milestones!$AB$141="FT",Milestones!$AA$141=FT_Y5,EDATE($D9,Milestones!$AA$141)&lt;PolicyDate),1,Milestones!$AC$141)&amp;";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"&amp;IF(AND(Milestones!$AB$142="FT",Milestones!$AA$142=FT_Y5,EDATE($D9,Milestones!$AA$142)&lt;PolicyDate),1,Milestones!$AC$142)&amp;";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"&amp;IF(AND(Milestones!$AB$143="FT",Milestones!$AA$143=FT_Y5,EDATE($D9,Milestones!$AA$143)&lt;PolicyDate),1,Milestones!$AC$143)&amp;";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"&amp;IF(AND(Milestones!$AB$144="FT",Milestones!$AA$144=FT_Y5,EDATE($D9,Milestones!$AA$144)&lt;PolicyDate),1,Milestones!$AC$144)&amp;";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"&amp;IF(AND(Milestones!$AB$145="FT",Milestones!$AA$145=FT_Y5,EDATE($D9,Milestones!$AA$145)&lt;PolicyDate),1,Milestones!$AC$145)&amp;";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"&amp;IF(AND(Milestones!$AB$146="FT",Milestones!$AA$146=FT_Y5,EDATE($D9,Milestones!$AA$146)&lt;PolicyDate),1,Milestones!$AC$146)&amp;";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"&amp;IF(AND(Milestones!$AB$147="FT",Milestones!$AA$147=FT_Y5,EDATE($D9,Milestones!$AA$147)&lt;PolicyDate),1,Milestones!$AC$147)&amp;";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"&amp;IF(AND(Milestones!$AB$148="FT",Milestones!$AA$148=FT_Y5,EDATE($D9,Milestones!$AA$148)&lt;PolicyDate),1,Milestones!$AC$148)&amp;";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"&amp;IF(AND(Milestones!$AB$149="FT",Milestones!$AA$149=FT_Y5,EDATE($D9,Milestones!$AA$149)&lt;PolicyDate),1,Milestones!$AC$149)&amp;";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"&amp;IF(AND(Milestones!$AB$150="FT",Milestones!$AA$150=FT_Y5,EDATE($D9,Milestones!$AA$150)&lt;PolicyDate),1,Milestones!$AC$150)&amp;";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"&amp;IF(AND(Milestones!$AB$151="FT",Milestones!$AA$151=FT_Y5,EDATE($D9,Milestones!$AA$151)&lt;PolicyDate),1,Milestones!$AC$151)&amp;";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"&amp;IF(AND(Milestones!$AB$152="FT",Milestones!$AA$152=FT_Y5,EDATE($D9,Milestones!$AA$152)&lt;PolicyDate),1,Milestones!$AC$152)&amp;";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"&amp;IF(AND(Milestones!$AB$153="FT",Milestones!$AA$153=FT_Y5,EDATE($D9,Milestones!$AA$153)&lt;PolicyDate),1,Milestones!$AC$153)&amp;";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"&amp;IF(AND(Milestones!$AB$154="FT",Milestones!$AA$154=FT_Y5,EDATE($D9,Milestones!$AA$154)&lt;PolicyDate),1,Milestones!$AC$154)&amp;";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"&amp;IF(AND(Milestones!$AB$155="FT",Milestones!$AA$155=FT_Y5,EDATE($D9,Milestones!$AA$155)&lt;PolicyDate),1,Milestones!$AC$155)&amp;";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"&amp;IF(AND(Milestones!$AB$156="FT",Milestones!$AA$156=FT_Y5,EDATE($D9,Milestones!$AA$156)&lt;PolicyDate),1,Milestones!$AC$156)&amp;";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"&amp;IF(AND(Milestones!$AB$157="FT",Milestones!$AA$157=FT_Y5,EDATE($D9,Milestones!$AA$157)&lt;PolicyDate),1,Milestones!$AC$157)&amp;";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"&amp;IF(AND(Milestones!$AB$158="FT",Milestones!$AA$158=FT_Y5,EDATE($D9,Milestones!$AA$158)&lt;PolicyDate),1,Milestones!$AC$158)&amp;";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"&amp;IF(AND(Milestones!$AB$159="FT",Milestones!$AA$159=FT_Y5,EDATE($D9,Milestones!$AA$159)&lt;PolicyDate),1,Milestones!$AC$159)&amp;";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"&amp;IF(AND(Milestones!$AB$160="FT",Milestones!$AA$160=FT_Y5,EDATE($D9,Milestones!$AA$160)&lt;PolicyDate),1,Milestones!$AC$160)&amp;";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"&amp;IF(AND(Milestones!$AB$161="FT",Milestones!$AA$161=FT_Y5,EDATE($D9,Milestones!$AA$161)&lt;PolicyDate),1,Milestones!$AC$161)&amp;";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"&amp;IF(AND(Milestones!$AB$162="FT",Milestones!$AA$162=FT_Y5,EDATE($D9,Milestones!$AA$162)&lt;PolicyDate),1,Milestones!$AC$162)&amp;";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"&amp;IF(AND(Milestones!$AB$163="FT",Milestones!$AA$163=FT_Y5,EDATE($D9,Milestones!$AA$163)&lt;PolicyDate),1,Milestones!$AC$163)&amp;";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"&amp;IF(AND(Milestones!$AB$164="FT",Milestones!$AA$164=FT_Y5,EDATE($D9,Milestones!$AA$164)&lt;PolicyDate),1,Milestones!$AC$164)&amp;";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"&amp;IF(AND(Milestones!$AB$165="FT",Milestones!$AA$165=FT_Y5,EDATE($D9,Milestones!$AA$165)&lt;PolicyDate),1,Milestones!$AC$165)&amp;";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"&amp;IF(AND(Milestones!$AB$166="FT",Milestones!$AA$166=FT_Y5,EDATE($D9,Milestones!$AA$166)&lt;PolicyDate),1,Milestones!$AC$166)&amp;";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"&amp;IF(AND(Milestones!$AB$167="FT",Milestones!$AA$167=FT_Y5,EDATE($D9,Milestones!$AA$167)&lt;PolicyDate),1,Milestones!$AC$167)&amp;";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"&amp;IF(AND(Milestones!$AB$168="FT",Milestones!$AA$168=FT_Y5,EDATE($D9,Milestones!$AA$168)&lt;PolicyDate),1,Milestones!$AC$168)&amp;";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"&amp;IF(AND(Milestones!$AB$169="FT",Milestones!$AA$169=FT_Y5,EDATE($D9,Milestones!$AA$169)&lt;PolicyDate),1,Milestones!$AC$169)&amp;";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"&amp;IF(AND(Milestones!$AB$170="FT",Milestones!$AA$170=FT_Y5,EDATE($D9,Milestones!$AA$170)&lt;PolicyDate),1,Milestones!$AC$170)&amp;";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"&amp;IF(AND(Milestones!$AB$171="FT",Milestones!$AA$171=FT_Y5,EDATE($D9,Milestones!$AA$171)&lt;PolicyDate),1,Milestones!$AC$171)&amp;";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"&amp;IF(AND(Milestones!$AB$172="FT",Milestones!$AA$172=FT_Y5,EDATE($D9,Milestones!$AA$172)&lt;PolicyDate),1,Milestones!$AC$172)&amp;";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"&amp;IF(AND(Milestones!$AB$173="FT",Milestones!$AA$173=FT_Y5,EDATE($D9,Milestones!$AA$173)&lt;PolicyDate),1,Milestones!$AC$173)&amp;";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"&amp;IF(AND(Milestones!$AB$174="FT",Milestones!$AA$174=FT_Y5,EDATE($D9,Milestones!$AA$174)&lt;PolicyDate),1,Milestones!$AC$174)&amp;";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"&amp;IF(AND(Milestones!$AB$175="FT",Milestones!$AA$175=FT_Y5,EDATE($D9,Milestones!$AA$175)&lt;PolicyDate),1,Milestones!$AC$175)&amp;";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"&amp;IF(AND(Milestones!$AB$176="FT",Milestones!$AA$176=FT_Y5,EDATE($D9,Milestones!$AA$176)&lt;PolicyDate),1,Milestones!$AC$176)&amp;";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"&amp;IF(AND(Milestones!$AB$177="FT",Milestones!$AA$177=FT_Y5,EDATE($D9,Milestones!$AA$177)&lt;PolicyDate),1,Milestones!$AC$177)&amp;";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"&amp;IF(AND(Milestones!$AB$178="FT",Milestones!$AA$178=FT_Y5,EDATE($D9,Milestones!$AA$178)&lt;PolicyDate),1,Milestones!$AC$178)&amp;";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"&amp;IF(AND(Milestones!$AB$179="FT",Milestones!$AA$179=FT_Y5,EDATE($D9,Milestones!$AA$179)&lt;PolicyDate),1,Milestones!$AC$179)&amp;";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"&amp;IF(AND(Milestones!$AB$180="FT",Milestones!$AA$180=FT_Y5,EDATE($D9,Milestones!$AA$180)&lt;PolicyDate),1,Milestones!$AC$180)&amp;";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"&amp;IF(AND(Milestones!$AB$181="FT",Milestones!$AA$181=FT_Y5,EDATE($D9,Milestones!$AA$181)&lt;PolicyDate),1,Milestones!$AC$181)&amp;";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"&amp;IF(AND(Milestones!$AB$182="FT",Milestones!$AA$182=FT_Y5,EDATE($D9,Milestones!$AA$182)&lt;PolicyDate),1,Milestones!$AC$182)&amp;";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"&amp;IF(AND(Milestones!$AB$183="FT",Milestones!$AA$183=FT_Y5,EDATE($D9,Milestones!$AA$183)&lt;PolicyDate),1,Milestones!$AC$183)&amp;";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"&amp;IF(AND(Milestones!$AB$184="FT",Milestones!$AA$184=FT_Y5,EDATE($D9,Milestones!$AA$184)&lt;PolicyDate),1,Milestones!$AC$184)&amp;";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"&amp;IF(AND(Milestones!$AB$185="FT",Milestones!$AA$185=FT_Y5,EDATE($D9,Milestones!$AA$185)&lt;PolicyDate),1,Milestones!$AC$185)&amp;";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"&amp;IF(AND(Milestones!$AB$186="FT",Milestones!$AA$186=FT_Y5,EDATE($D9,Milestones!$AA$186)&lt;PolicyDate),1,Milestones!$AC$186)&amp;";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"&amp;IF(AND(Milestones!$AB$187="FT",Milestones!$AA$187=FT_Y5,EDATE($D9,Milestones!$AA$187)&lt;PolicyDate),1,Milestones!$AC$187)&amp;";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"&amp;IF(AND(Milestones!$AB$188="FT",Milestones!$AA$188=FT_Y5,EDATE($D9,Milestones!$AA$188)&lt;PolicyDate),1,Milestones!$AC$188)&amp;";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"&amp;IF(AND(Milestones!$AB$189="FT",Milestones!$AA$189=FT_Y5,EDATE($D9,Milestones!$AA$189)&lt;PolicyDate),1,Milestones!$AC$189)&amp;";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"&amp;IF(AND(Milestones!$AB$190="FT",Milestones!$AA$190=FT_Y5,EDATE($D9,Milestones!$AA$190)&lt;PolicyDate),1,Milestones!$AC$190)&amp;";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"&amp;IF(AND(Milestones!$AB$191="FT",Milestones!$AA$191=FT_Y5,EDATE($D9,Milestones!$AA$191)&lt;PolicyDate),1,Milestones!$AC$191)&amp;";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"&amp;IF(AND(Milestones!$AB$192="FT",Milestones!$AA$192=FT_Y5,EDATE($D9,Milestones!$AA$192)&lt;PolicyDate),1,Milestones!$AC$192)&amp;";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"&amp;IF(AND(Milestones!$AB$193="FT",Milestones!$AA$193=FT_Y5,EDATE($D9,Milestones!$AA$193)&lt;PolicyDate),1,Milestones!$AC$193)&amp;";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"&amp;IF(AND(Milestones!$AB$194="FT",Milestones!$AA$194=FT_Y5,EDATE($D9,Milestones!$AA$194)&lt;PolicyDate),1,Milestones!$AC$194)&amp;";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"&amp;IF(AND(Milestones!$AB$195="FT",Milestones!$AA$195=FT_Y5,EDATE($D9,Milestones!$AA$195)&lt;PolicyDate),1,Milestones!$AC$195)&amp;";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"&amp;IF(AND(Milestones!$AB$196="FT",Milestones!$AA$196=FT_Y5,EDATE($D9,Milestones!$AA$196)&lt;PolicyDate),1,Milestones!$AC$196)&amp;";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"&amp;IF(AND(Milestones!$AB$197="FT",Milestones!$AA$197=FT_Y5,EDATE($D9,Milestones!$AA$197)&lt;PolicyDate),1,Milestones!$AC$197)&amp;";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"&amp;IF(AND(Milestones!$AB$198="FT",Milestones!$AA$198=FT_Y5,EDATE($D9,Milestones!$AA$198)&lt;PolicyDate),1,Milestones!$AC$198)&amp;";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"&amp;IF(AND(Milestones!$AB$199="FT",Milestones!$AA$199=FT_Y5,EDATE($D9,Milestones!$AA$199)&lt;PolicyDate),1,Milestones!$AC$199)&amp;";  ",""))</f>
        <v/>
      </c>
      <c r="X9" s="0" t="str">
        <f aca="false">IF(Staff!$A9="","",Staff!$AJ9)</f>
        <v/>
      </c>
      <c r="Y9" s="0" t="str">
        <f aca="false">IF(Staff!$A9="","",Staff!$AL9)</f>
        <v/>
      </c>
      <c r="Z9" s="0" t="str">
        <f aca="false">IF(Staff!$A9="","",Staff!$AM9)</f>
        <v/>
      </c>
      <c r="AA9" s="0" t="str">
        <f aca="false">IF(Staff!$A9="","",Staff!$AQ9)</f>
        <v/>
      </c>
      <c r="AB9" s="0" t="str">
        <f aca="false">IF(Staff!$A9="","",Staff!$AR9)</f>
        <v/>
      </c>
      <c r="AC9" s="0" t="str">
        <f aca="false">IF(Staff!$A9="","",Staff!$AS9)</f>
        <v/>
      </c>
      <c r="AD9" s="0" t="str">
        <f aca="false">IF(Staff!$A9="","",Staff!$AT9)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IF(Staff!$A10="","",Staff!$AI10)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"&amp;IF(AND(Milestones!$AB$20="FT",Milestones!$AA$20=FT_Y5,EDATE($D10,Milestones!$AA$20)&lt;PolicyDate),1,Milestones!$AC$20)&amp;";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"&amp;IF(AND(Milestones!$AB$21="FT",Milestones!$AA$21=FT_Y5,EDATE($D10,Milestones!$AA$21)&lt;PolicyDate),1,Milestones!$AC$21)&amp;";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"&amp;IF(AND(Milestones!$AB$22="FT",Milestones!$AA$22=FT_Y5,EDATE($D10,Milestones!$AA$22)&lt;PolicyDate),1,Milestones!$AC$22)&amp;";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"&amp;IF(AND(Milestones!$AB$23="FT",Milestones!$AA$23=FT_Y5,EDATE($D10,Milestones!$AA$23)&lt;PolicyDate),1,Milestones!$AC$23)&amp;";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"&amp;IF(AND(Milestones!$AB$24="FT",Milestones!$AA$24=FT_Y5,EDATE($D10,Milestones!$AA$24)&lt;PolicyDate),1,Milestones!$AC$24)&amp;";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"&amp;IF(AND(Milestones!$AB$25="FT",Milestones!$AA$25=FT_Y5,EDATE($D10,Milestones!$AA$25)&lt;PolicyDate),1,Milestones!$AC$25)&amp;";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"&amp;IF(AND(Milestones!$AB$26="FT",Milestones!$AA$26=FT_Y5,EDATE($D10,Milestones!$AA$26)&lt;PolicyDate),1,Milestones!$AC$26)&amp;";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"&amp;IF(AND(Milestones!$AB$27="FT",Milestones!$AA$27=FT_Y5,EDATE($D10,Milestones!$AA$27)&lt;PolicyDate),1,Milestones!$AC$27)&amp;";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"&amp;IF(AND(Milestones!$AB$28="FT",Milestones!$AA$28=FT_Y5,EDATE($D10,Milestones!$AA$28)&lt;PolicyDate),1,Milestones!$AC$28)&amp;";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"&amp;IF(AND(Milestones!$AB$29="FT",Milestones!$AA$29=FT_Y5,EDATE($D10,Milestones!$AA$29)&lt;PolicyDate),1,Milestones!$AC$29)&amp;";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"&amp;IF(AND(Milestones!$AB$30="FT",Milestones!$AA$30=FT_Y5,EDATE($D10,Milestones!$AA$30)&lt;PolicyDate),1,Milestones!$AC$30)&amp;";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"&amp;IF(AND(Milestones!$AB$31="FT",Milestones!$AA$31=FT_Y5,EDATE($D10,Milestones!$AA$31)&lt;PolicyDate),1,Milestones!$AC$31)&amp;";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"&amp;IF(AND(Milestones!$AB$32="FT",Milestones!$AA$32=FT_Y5,EDATE($D10,Milestones!$AA$32)&lt;PolicyDate),1,Milestones!$AC$32)&amp;";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"&amp;IF(AND(Milestones!$AB$33="FT",Milestones!$AA$33=FT_Y5,EDATE($D10,Milestones!$AA$33)&lt;PolicyDate),1,Milestones!$AC$33)&amp;";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"&amp;IF(AND(Milestones!$AB$34="FT",Milestones!$AA$34=FT_Y5,EDATE($D10,Milestones!$AA$34)&lt;PolicyDate),1,Milestones!$AC$34)&amp;";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"&amp;IF(AND(Milestones!$AB$35="FT",Milestones!$AA$35=FT_Y5,EDATE($D10,Milestones!$AA$35)&lt;PolicyDate),1,Milestones!$AC$35)&amp;";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"&amp;IF(AND(Milestones!$AB$36="FT",Milestones!$AA$36=FT_Y5,EDATE($D10,Milestones!$AA$36)&lt;PolicyDate),1,Milestones!$AC$36)&amp;";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"&amp;IF(AND(Milestones!$AB$37="FT",Milestones!$AA$37=FT_Y5,EDATE($D10,Milestones!$AA$37)&lt;PolicyDate),1,Milestones!$AC$37)&amp;";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"&amp;IF(AND(Milestones!$AB$38="FT",Milestones!$AA$38=FT_Y5,EDATE($D10,Milestones!$AA$38)&lt;PolicyDate),1,Milestones!$AC$38)&amp;";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"&amp;IF(AND(Milestones!$AB$39="FT",Milestones!$AA$39=FT_Y5,EDATE($D10,Milestones!$AA$39)&lt;PolicyDate),1,Milestones!$AC$39)&amp;";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"&amp;IF(AND(Milestones!$AB$40="FT",Milestones!$AA$40=FT_Y5,EDATE($D10,Milestones!$AA$40)&lt;PolicyDate),1,Milestones!$AC$40)&amp;";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"&amp;IF(AND(Milestones!$AB$41="FT",Milestones!$AA$41=FT_Y5,EDATE($D10,Milestones!$AA$41)&lt;PolicyDate),1,Milestones!$AC$41)&amp;";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"&amp;IF(AND(Milestones!$AB$42="FT",Milestones!$AA$42=FT_Y5,EDATE($D10,Milestones!$AA$42)&lt;PolicyDate),1,Milestones!$AC$42)&amp;";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"&amp;IF(AND(Milestones!$AB$43="FT",Milestones!$AA$43=FT_Y5,EDATE($D10,Milestones!$AA$43)&lt;PolicyDate),1,Milestones!$AC$43)&amp;";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"&amp;IF(AND(Milestones!$AB$44="FT",Milestones!$AA$44=FT_Y5,EDATE($D10,Milestones!$AA$44)&lt;PolicyDate),1,Milestones!$AC$44)&amp;";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"&amp;IF(AND(Milestones!$AB$45="FT",Milestones!$AA$45=FT_Y5,EDATE($D10,Milestones!$AA$45)&lt;PolicyDate),1,Milestones!$AC$45)&amp;";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"&amp;IF(AND(Milestones!$AB$46="FT",Milestones!$AA$46=FT_Y5,EDATE($D10,Milestones!$AA$46)&lt;PolicyDate),1,Milestones!$AC$46)&amp;";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"&amp;IF(AND(Milestones!$AB$47="FT",Milestones!$AA$47=FT_Y5,EDATE($D10,Milestones!$AA$47)&lt;PolicyDate),1,Milestones!$AC$47)&amp;";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"&amp;IF(AND(Milestones!$AB$48="FT",Milestones!$AA$48=FT_Y5,EDATE($D10,Milestones!$AA$48)&lt;PolicyDate),1,Milestones!$AC$48)&amp;";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"&amp;IF(AND(Milestones!$AB$49="FT",Milestones!$AA$49=FT_Y5,EDATE($D10,Milestones!$AA$49)&lt;PolicyDate),1,Milestones!$AC$49)&amp;";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"&amp;IF(AND(Milestones!$AB$50="FT",Milestones!$AA$50=FT_Y5,EDATE($D10,Milestones!$AA$50)&lt;PolicyDate),1,Milestones!$AC$50)&amp;";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"&amp;IF(AND(Milestones!$AB$51="FT",Milestones!$AA$51=FT_Y5,EDATE($D10,Milestones!$AA$51)&lt;PolicyDate),1,Milestones!$AC$51)&amp;";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"&amp;IF(AND(Milestones!$AB$52="FT",Milestones!$AA$52=FT_Y5,EDATE($D10,Milestones!$AA$52)&lt;PolicyDate),1,Milestones!$AC$52)&amp;";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"&amp;IF(AND(Milestones!$AB$53="FT",Milestones!$AA$53=FT_Y5,EDATE($D10,Milestones!$AA$53)&lt;PolicyDate),1,Milestones!$AC$53)&amp;";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"&amp;IF(AND(Milestones!$AB$54="FT",Milestones!$AA$54=FT_Y5,EDATE($D10,Milestones!$AA$54)&lt;PolicyDate),1,Milestones!$AC$54)&amp;";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"&amp;IF(AND(Milestones!$AB$55="FT",Milestones!$AA$55=FT_Y5,EDATE($D10,Milestones!$AA$55)&lt;PolicyDate),1,Milestones!$AC$55)&amp;";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"&amp;IF(AND(Milestones!$AB$56="FT",Milestones!$AA$56=FT_Y5,EDATE($D10,Milestones!$AA$56)&lt;PolicyDate),1,Milestones!$AC$56)&amp;";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"&amp;IF(AND(Milestones!$AB$57="FT",Milestones!$AA$57=FT_Y5,EDATE($D10,Milestones!$AA$57)&lt;PolicyDate),1,Milestones!$AC$57)&amp;";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"&amp;IF(AND(Milestones!$AB$58="FT",Milestones!$AA$58=FT_Y5,EDATE($D10,Milestones!$AA$58)&lt;PolicyDate),1,Milestones!$AC$58)&amp;";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"&amp;IF(AND(Milestones!$AB$59="FT",Milestones!$AA$59=FT_Y5,EDATE($D10,Milestones!$AA$59)&lt;PolicyDate),1,Milestones!$AC$59)&amp;";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"&amp;IF(AND(Milestones!$AB$60="FT",Milestones!$AA$60=FT_Y5,EDATE($D10,Milestones!$AA$60)&lt;PolicyDate),1,Milestones!$AC$60)&amp;";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"&amp;IF(AND(Milestones!$AB$61="FT",Milestones!$AA$61=FT_Y5,EDATE($D10,Milestones!$AA$61)&lt;PolicyDate),1,Milestones!$AC$61)&amp;";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"&amp;IF(AND(Milestones!$AB$62="FT",Milestones!$AA$62=FT_Y5,EDATE($D10,Milestones!$AA$62)&lt;PolicyDate),1,Milestones!$AC$62)&amp;";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"&amp;IF(AND(Milestones!$AB$63="FT",Milestones!$AA$63=FT_Y5,EDATE($D10,Milestones!$AA$63)&lt;PolicyDate),1,Milestones!$AC$63)&amp;";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"&amp;IF(AND(Milestones!$AB$64="FT",Milestones!$AA$64=FT_Y5,EDATE($D10,Milestones!$AA$64)&lt;PolicyDate),1,Milestones!$AC$64)&amp;";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"&amp;IF(AND(Milestones!$AB$65="FT",Milestones!$AA$65=FT_Y5,EDATE($D10,Milestones!$AA$65)&lt;PolicyDate),1,Milestones!$AC$65)&amp;";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"&amp;IF(AND(Milestones!$AB$66="FT",Milestones!$AA$66=FT_Y5,EDATE($D10,Milestones!$AA$66)&lt;PolicyDate),1,Milestones!$AC$66)&amp;";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"&amp;IF(AND(Milestones!$AB$67="FT",Milestones!$AA$67=FT_Y5,EDATE($D10,Milestones!$AA$67)&lt;PolicyDate),1,Milestones!$AC$67)&amp;";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"&amp;IF(AND(Milestones!$AB$68="FT",Milestones!$AA$68=FT_Y5,EDATE($D10,Milestones!$AA$68)&lt;PolicyDate),1,Milestones!$AC$68)&amp;";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"&amp;IF(AND(Milestones!$AB$69="FT",Milestones!$AA$69=FT_Y5,EDATE($D10,Milestones!$AA$69)&lt;PolicyDate),1,Milestones!$AC$69)&amp;";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"&amp;IF(AND(Milestones!$AB$70="FT",Milestones!$AA$70=FT_Y5,EDATE($D10,Milestones!$AA$70)&lt;PolicyDate),1,Milestones!$AC$70)&amp;";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"&amp;IF(AND(Milestones!$AB$71="FT",Milestones!$AA$71=FT_Y5,EDATE($D10,Milestones!$AA$71)&lt;PolicyDate),1,Milestones!$AC$71)&amp;";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"&amp;IF(AND(Milestones!$AB$72="FT",Milestones!$AA$72=FT_Y5,EDATE($D10,Milestones!$AA$72)&lt;PolicyDate),1,Milestones!$AC$72)&amp;";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"&amp;IF(AND(Milestones!$AB$73="FT",Milestones!$AA$73=FT_Y5,EDATE($D10,Milestones!$AA$73)&lt;PolicyDate),1,Milestones!$AC$73)&amp;";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"&amp;IF(AND(Milestones!$AB$74="FT",Milestones!$AA$74=FT_Y5,EDATE($D10,Milestones!$AA$74)&lt;PolicyDate),1,Milestones!$AC$74)&amp;";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"&amp;IF(AND(Milestones!$AB$75="FT",Milestones!$AA$75=FT_Y5,EDATE($D10,Milestones!$AA$75)&lt;PolicyDate),1,Milestones!$AC$75)&amp;";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"&amp;IF(AND(Milestones!$AB$76="FT",Milestones!$AA$76=FT_Y5,EDATE($D10,Milestones!$AA$76)&lt;PolicyDate),1,Milestones!$AC$76)&amp;";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"&amp;IF(AND(Milestones!$AB$77="FT",Milestones!$AA$77=FT_Y5,EDATE($D10,Milestones!$AA$77)&lt;PolicyDate),1,Milestones!$AC$77)&amp;";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"&amp;IF(AND(Milestones!$AB$78="FT",Milestones!$AA$78=FT_Y5,EDATE($D10,Milestones!$AA$78)&lt;PolicyDate),1,Milestones!$AC$78)&amp;";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"&amp;IF(AND(Milestones!$AB$79="FT",Milestones!$AA$79=FT_Y5,EDATE($D10,Milestones!$AA$79)&lt;PolicyDate),1,Milestones!$AC$79)&amp;";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"&amp;IF(AND(Milestones!$AB$80="FT",Milestones!$AA$80=FT_Y5,EDATE($D10,Milestones!$AA$80)&lt;PolicyDate),1,Milestones!$AC$80)&amp;";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"&amp;IF(AND(Milestones!$AB$81="FT",Milestones!$AA$81=FT_Y5,EDATE($D10,Milestones!$AA$81)&lt;PolicyDate),1,Milestones!$AC$81)&amp;";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"&amp;IF(AND(Milestones!$AB$82="FT",Milestones!$AA$82=FT_Y5,EDATE($D10,Milestones!$AA$82)&lt;PolicyDate),1,Milestones!$AC$82)&amp;";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"&amp;IF(AND(Milestones!$AB$83="FT",Milestones!$AA$83=FT_Y5,EDATE($D10,Milestones!$AA$83)&lt;PolicyDate),1,Milestones!$AC$83)&amp;";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"&amp;IF(AND(Milestones!$AB$84="FT",Milestones!$AA$84=FT_Y5,EDATE($D10,Milestones!$AA$84)&lt;PolicyDate),1,Milestones!$AC$84)&amp;";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"&amp;IF(AND(Milestones!$AB$85="FT",Milestones!$AA$85=FT_Y5,EDATE($D10,Milestones!$AA$85)&lt;PolicyDate),1,Milestones!$AC$85)&amp;";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"&amp;IF(AND(Milestones!$AB$86="FT",Milestones!$AA$86=FT_Y5,EDATE($D10,Milestones!$AA$86)&lt;PolicyDate),1,Milestones!$AC$86)&amp;";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"&amp;IF(AND(Milestones!$AB$87="FT",Milestones!$AA$87=FT_Y5,EDATE($D10,Milestones!$AA$87)&lt;PolicyDate),1,Milestones!$AC$87)&amp;";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"&amp;IF(AND(Milestones!$AB$88="FT",Milestones!$AA$88=FT_Y5,EDATE($D10,Milestones!$AA$88)&lt;PolicyDate),1,Milestones!$AC$88)&amp;";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"&amp;IF(AND(Milestones!$AB$89="FT",Milestones!$AA$89=FT_Y5,EDATE($D10,Milestones!$AA$89)&lt;PolicyDate),1,Milestones!$AC$89)&amp;";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"&amp;IF(AND(Milestones!$AB$90="FT",Milestones!$AA$90=FT_Y5,EDATE($D10,Milestones!$AA$90)&lt;PolicyDate),1,Milestones!$AC$90)&amp;";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"&amp;IF(AND(Milestones!$AB$91="FT",Milestones!$AA$91=FT_Y5,EDATE($D10,Milestones!$AA$91)&lt;PolicyDate),1,Milestones!$AC$91)&amp;";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"&amp;IF(AND(Milestones!$AB$92="FT",Milestones!$AA$92=FT_Y5,EDATE($D10,Milestones!$AA$92)&lt;PolicyDate),1,Milestones!$AC$92)&amp;";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"&amp;IF(AND(Milestones!$AB$93="FT",Milestones!$AA$93=FT_Y5,EDATE($D10,Milestones!$AA$93)&lt;PolicyDate),1,Milestones!$AC$93)&amp;";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"&amp;IF(AND(Milestones!$AB$94="FT",Milestones!$AA$94=FT_Y5,EDATE($D10,Milestones!$AA$94)&lt;PolicyDate),1,Milestones!$AC$94)&amp;";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"&amp;IF(AND(Milestones!$AB$95="FT",Milestones!$AA$95=FT_Y5,EDATE($D10,Milestones!$AA$95)&lt;PolicyDate),1,Milestones!$AC$95)&amp;";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"&amp;IF(AND(Milestones!$AB$96="FT",Milestones!$AA$96=FT_Y5,EDATE($D10,Milestones!$AA$96)&lt;PolicyDate),1,Milestones!$AC$96)&amp;";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"&amp;IF(AND(Milestones!$AB$97="FT",Milestones!$AA$97=FT_Y5,EDATE($D10,Milestones!$AA$97)&lt;PolicyDate),1,Milestones!$AC$97)&amp;";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"&amp;IF(AND(Milestones!$AB$98="FT",Milestones!$AA$98=FT_Y5,EDATE($D10,Milestones!$AA$98)&lt;PolicyDate),1,Milestones!$AC$98)&amp;";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"&amp;IF(AND(Milestones!$AB$99="FT",Milestones!$AA$99=FT_Y5,EDATE($D10,Milestones!$AA$99)&lt;PolicyDate),1,Milestones!$AC$99)&amp;";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"&amp;IF(AND(Milestones!$AB$100="FT",Milestones!$AA$100=FT_Y5,EDATE($D10,Milestones!$AA$100)&lt;PolicyDate),1,Milestones!$AC$100)&amp;";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"&amp;IF(AND(Milestones!$AB$101="FT",Milestones!$AA$101=FT_Y5,EDATE($D10,Milestones!$AA$101)&lt;PolicyDate),1,Milestones!$AC$101)&amp;";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"&amp;IF(AND(Milestones!$AB$102="FT",Milestones!$AA$102=FT_Y5,EDATE($D10,Milestones!$AA$102)&lt;PolicyDate),1,Milestones!$AC$102)&amp;";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"&amp;IF(AND(Milestones!$AB$103="FT",Milestones!$AA$103=FT_Y5,EDATE($D10,Milestones!$AA$103)&lt;PolicyDate),1,Milestones!$AC$103)&amp;";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"&amp;IF(AND(Milestones!$AB$104="FT",Milestones!$AA$104=FT_Y5,EDATE($D10,Milestones!$AA$104)&lt;PolicyDate),1,Milestones!$AC$104)&amp;";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"&amp;IF(AND(Milestones!$AB$105="FT",Milestones!$AA$105=FT_Y5,EDATE($D10,Milestones!$AA$105)&lt;PolicyDate),1,Milestones!$AC$105)&amp;";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"&amp;IF(AND(Milestones!$AB$106="FT",Milestones!$AA$106=FT_Y5,EDATE($D10,Milestones!$AA$106)&lt;PolicyDate),1,Milestones!$AC$106)&amp;";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"&amp;IF(AND(Milestones!$AB$107="FT",Milestones!$AA$107=FT_Y5,EDATE($D10,Milestones!$AA$107)&lt;PolicyDate),1,Milestones!$AC$107)&amp;";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"&amp;IF(AND(Milestones!$AB$108="FT",Milestones!$AA$108=FT_Y5,EDATE($D10,Milestones!$AA$108)&lt;PolicyDate),1,Milestones!$AC$108)&amp;";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"&amp;IF(AND(Milestones!$AB$109="FT",Milestones!$AA$109=FT_Y5,EDATE($D10,Milestones!$AA$109)&lt;PolicyDate),1,Milestones!$AC$109)&amp;";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"&amp;IF(AND(Milestones!$AB$110="FT",Milestones!$AA$110=FT_Y5,EDATE($D10,Milestones!$AA$110)&lt;PolicyDate),1,Milestones!$AC$110)&amp;";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"&amp;IF(AND(Milestones!$AB$111="FT",Milestones!$AA$111=FT_Y5,EDATE($D10,Milestones!$AA$111)&lt;PolicyDate),1,Milestones!$AC$111)&amp;";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"&amp;IF(AND(Milestones!$AB$112="FT",Milestones!$AA$112=FT_Y5,EDATE($D10,Milestones!$AA$112)&lt;PolicyDate),1,Milestones!$AC$112)&amp;";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"&amp;IF(AND(Milestones!$AB$113="FT",Milestones!$AA$113=FT_Y5,EDATE($D10,Milestones!$AA$113)&lt;PolicyDate),1,Milestones!$AC$113)&amp;";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"&amp;IF(AND(Milestones!$AB$114="FT",Milestones!$AA$114=FT_Y5,EDATE($D10,Milestones!$AA$114)&lt;PolicyDate),1,Milestones!$AC$114)&amp;";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"&amp;IF(AND(Milestones!$AB$115="FT",Milestones!$AA$115=FT_Y5,EDATE($D10,Milestones!$AA$115)&lt;PolicyDate),1,Milestones!$AC$115)&amp;";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"&amp;IF(AND(Milestones!$AB$116="FT",Milestones!$AA$116=FT_Y5,EDATE($D10,Milestones!$AA$116)&lt;PolicyDate),1,Milestones!$AC$116)&amp;";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"&amp;IF(AND(Milestones!$AB$117="FT",Milestones!$AA$117=FT_Y5,EDATE($D10,Milestones!$AA$117)&lt;PolicyDate),1,Milestones!$AC$117)&amp;";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"&amp;IF(AND(Milestones!$AB$118="FT",Milestones!$AA$118=FT_Y5,EDATE($D10,Milestones!$AA$118)&lt;PolicyDate),1,Milestones!$AC$118)&amp;";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"&amp;IF(AND(Milestones!$AB$119="FT",Milestones!$AA$119=FT_Y5,EDATE($D10,Milestones!$AA$119)&lt;PolicyDate),1,Milestones!$AC$119)&amp;";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"&amp;IF(AND(Milestones!$AB$120="FT",Milestones!$AA$120=FT_Y5,EDATE($D10,Milestones!$AA$120)&lt;PolicyDate),1,Milestones!$AC$120)&amp;";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"&amp;IF(AND(Milestones!$AB$121="FT",Milestones!$AA$121=FT_Y5,EDATE($D10,Milestones!$AA$121)&lt;PolicyDate),1,Milestones!$AC$121)&amp;";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"&amp;IF(AND(Milestones!$AB$122="FT",Milestones!$AA$122=FT_Y5,EDATE($D10,Milestones!$AA$122)&lt;PolicyDate),1,Milestones!$AC$122)&amp;";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"&amp;IF(AND(Milestones!$AB$123="FT",Milestones!$AA$123=FT_Y5,EDATE($D10,Milestones!$AA$123)&lt;PolicyDate),1,Milestones!$AC$123)&amp;";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"&amp;IF(AND(Milestones!$AB$124="FT",Milestones!$AA$124=FT_Y5,EDATE($D10,Milestones!$AA$124)&lt;PolicyDate),1,Milestones!$AC$124)&amp;";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"&amp;IF(AND(Milestones!$AB$125="FT",Milestones!$AA$125=FT_Y5,EDATE($D10,Milestones!$AA$125)&lt;PolicyDate),1,Milestones!$AC$125)&amp;";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"&amp;IF(AND(Milestones!$AB$126="FT",Milestones!$AA$126=FT_Y5,EDATE($D10,Milestones!$AA$126)&lt;PolicyDate),1,Milestones!$AC$126)&amp;";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"&amp;IF(AND(Milestones!$AB$127="FT",Milestones!$AA$127=FT_Y5,EDATE($D10,Milestones!$AA$127)&lt;PolicyDate),1,Milestones!$AC$127)&amp;";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"&amp;IF(AND(Milestones!$AB$128="FT",Milestones!$AA$128=FT_Y5,EDATE($D10,Milestones!$AA$128)&lt;PolicyDate),1,Milestones!$AC$128)&amp;";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"&amp;IF(AND(Milestones!$AB$129="FT",Milestones!$AA$129=FT_Y5,EDATE($D10,Milestones!$AA$129)&lt;PolicyDate),1,Milestones!$AC$129)&amp;";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"&amp;IF(AND(Milestones!$AB$130="FT",Milestones!$AA$130=FT_Y5,EDATE($D10,Milestones!$AA$130)&lt;PolicyDate),1,Milestones!$AC$130)&amp;";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"&amp;IF(AND(Milestones!$AB$131="FT",Milestones!$AA$131=FT_Y5,EDATE($D10,Milestones!$AA$131)&lt;PolicyDate),1,Milestones!$AC$131)&amp;";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"&amp;IF(AND(Milestones!$AB$132="FT",Milestones!$AA$132=FT_Y5,EDATE($D10,Milestones!$AA$132)&lt;PolicyDate),1,Milestones!$AC$132)&amp;";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"&amp;IF(AND(Milestones!$AB$133="FT",Milestones!$AA$133=FT_Y5,EDATE($D10,Milestones!$AA$133)&lt;PolicyDate),1,Milestones!$AC$133)&amp;";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"&amp;IF(AND(Milestones!$AB$134="FT",Milestones!$AA$134=FT_Y5,EDATE($D10,Milestones!$AA$134)&lt;PolicyDate),1,Milestones!$AC$134)&amp;";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"&amp;IF(AND(Milestones!$AB$135="FT",Milestones!$AA$135=FT_Y5,EDATE($D10,Milestones!$AA$135)&lt;PolicyDate),1,Milestones!$AC$135)&amp;";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"&amp;IF(AND(Milestones!$AB$136="FT",Milestones!$AA$136=FT_Y5,EDATE($D10,Milestones!$AA$136)&lt;PolicyDate),1,Milestones!$AC$136)&amp;";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"&amp;IF(AND(Milestones!$AB$137="FT",Milestones!$AA$137=FT_Y5,EDATE($D10,Milestones!$AA$137)&lt;PolicyDate),1,Milestones!$AC$137)&amp;";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"&amp;IF(AND(Milestones!$AB$138="FT",Milestones!$AA$138=FT_Y5,EDATE($D10,Milestones!$AA$138)&lt;PolicyDate),1,Milestones!$AC$138)&amp;";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"&amp;IF(AND(Milestones!$AB$139="FT",Milestones!$AA$139=FT_Y5,EDATE($D10,Milestones!$AA$139)&lt;PolicyDate),1,Milestones!$AC$139)&amp;";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"&amp;IF(AND(Milestones!$AB$140="FT",Milestones!$AA$140=FT_Y5,EDATE($D10,Milestones!$AA$140)&lt;PolicyDate),1,Milestones!$AC$140)&amp;";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"&amp;IF(AND(Milestones!$AB$141="FT",Milestones!$AA$141=FT_Y5,EDATE($D10,Milestones!$AA$141)&lt;PolicyDate),1,Milestones!$AC$141)&amp;";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"&amp;IF(AND(Milestones!$AB$142="FT",Milestones!$AA$142=FT_Y5,EDATE($D10,Milestones!$AA$142)&lt;PolicyDate),1,Milestones!$AC$142)&amp;";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"&amp;IF(AND(Milestones!$AB$143="FT",Milestones!$AA$143=FT_Y5,EDATE($D10,Milestones!$AA$143)&lt;PolicyDate),1,Milestones!$AC$143)&amp;";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"&amp;IF(AND(Milestones!$AB$144="FT",Milestones!$AA$144=FT_Y5,EDATE($D10,Milestones!$AA$144)&lt;PolicyDate),1,Milestones!$AC$144)&amp;";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"&amp;IF(AND(Milestones!$AB$145="FT",Milestones!$AA$145=FT_Y5,EDATE($D10,Milestones!$AA$145)&lt;PolicyDate),1,Milestones!$AC$145)&amp;";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"&amp;IF(AND(Milestones!$AB$146="FT",Milestones!$AA$146=FT_Y5,EDATE($D10,Milestones!$AA$146)&lt;PolicyDate),1,Milestones!$AC$146)&amp;";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"&amp;IF(AND(Milestones!$AB$147="FT",Milestones!$AA$147=FT_Y5,EDATE($D10,Milestones!$AA$147)&lt;PolicyDate),1,Milestones!$AC$147)&amp;";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"&amp;IF(AND(Milestones!$AB$148="FT",Milestones!$AA$148=FT_Y5,EDATE($D10,Milestones!$AA$148)&lt;PolicyDate),1,Milestones!$AC$148)&amp;";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"&amp;IF(AND(Milestones!$AB$149="FT",Milestones!$AA$149=FT_Y5,EDATE($D10,Milestones!$AA$149)&lt;PolicyDate),1,Milestones!$AC$149)&amp;";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"&amp;IF(AND(Milestones!$AB$150="FT",Milestones!$AA$150=FT_Y5,EDATE($D10,Milestones!$AA$150)&lt;PolicyDate),1,Milestones!$AC$150)&amp;";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"&amp;IF(AND(Milestones!$AB$151="FT",Milestones!$AA$151=FT_Y5,EDATE($D10,Milestones!$AA$151)&lt;PolicyDate),1,Milestones!$AC$151)&amp;";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"&amp;IF(AND(Milestones!$AB$152="FT",Milestones!$AA$152=FT_Y5,EDATE($D10,Milestones!$AA$152)&lt;PolicyDate),1,Milestones!$AC$152)&amp;";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"&amp;IF(AND(Milestones!$AB$153="FT",Milestones!$AA$153=FT_Y5,EDATE($D10,Milestones!$AA$153)&lt;PolicyDate),1,Milestones!$AC$153)&amp;";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"&amp;IF(AND(Milestones!$AB$154="FT",Milestones!$AA$154=FT_Y5,EDATE($D10,Milestones!$AA$154)&lt;PolicyDate),1,Milestones!$AC$154)&amp;";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"&amp;IF(AND(Milestones!$AB$155="FT",Milestones!$AA$155=FT_Y5,EDATE($D10,Milestones!$AA$155)&lt;PolicyDate),1,Milestones!$AC$155)&amp;";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"&amp;IF(AND(Milestones!$AB$156="FT",Milestones!$AA$156=FT_Y5,EDATE($D10,Milestones!$AA$156)&lt;PolicyDate),1,Milestones!$AC$156)&amp;";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"&amp;IF(AND(Milestones!$AB$157="FT",Milestones!$AA$157=FT_Y5,EDATE($D10,Milestones!$AA$157)&lt;PolicyDate),1,Milestones!$AC$157)&amp;";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"&amp;IF(AND(Milestones!$AB$158="FT",Milestones!$AA$158=FT_Y5,EDATE($D10,Milestones!$AA$158)&lt;PolicyDate),1,Milestones!$AC$158)&amp;";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"&amp;IF(AND(Milestones!$AB$159="FT",Milestones!$AA$159=FT_Y5,EDATE($D10,Milestones!$AA$159)&lt;PolicyDate),1,Milestones!$AC$159)&amp;";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"&amp;IF(AND(Milestones!$AB$160="FT",Milestones!$AA$160=FT_Y5,EDATE($D10,Milestones!$AA$160)&lt;PolicyDate),1,Milestones!$AC$160)&amp;";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"&amp;IF(AND(Milestones!$AB$161="FT",Milestones!$AA$161=FT_Y5,EDATE($D10,Milestones!$AA$161)&lt;PolicyDate),1,Milestones!$AC$161)&amp;";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"&amp;IF(AND(Milestones!$AB$162="FT",Milestones!$AA$162=FT_Y5,EDATE($D10,Milestones!$AA$162)&lt;PolicyDate),1,Milestones!$AC$162)&amp;";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"&amp;IF(AND(Milestones!$AB$163="FT",Milestones!$AA$163=FT_Y5,EDATE($D10,Milestones!$AA$163)&lt;PolicyDate),1,Milestones!$AC$163)&amp;";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"&amp;IF(AND(Milestones!$AB$164="FT",Milestones!$AA$164=FT_Y5,EDATE($D10,Milestones!$AA$164)&lt;PolicyDate),1,Milestones!$AC$164)&amp;";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"&amp;IF(AND(Milestones!$AB$165="FT",Milestones!$AA$165=FT_Y5,EDATE($D10,Milestones!$AA$165)&lt;PolicyDate),1,Milestones!$AC$165)&amp;";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"&amp;IF(AND(Milestones!$AB$166="FT",Milestones!$AA$166=FT_Y5,EDATE($D10,Milestones!$AA$166)&lt;PolicyDate),1,Milestones!$AC$166)&amp;";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"&amp;IF(AND(Milestones!$AB$167="FT",Milestones!$AA$167=FT_Y5,EDATE($D10,Milestones!$AA$167)&lt;PolicyDate),1,Milestones!$AC$167)&amp;";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"&amp;IF(AND(Milestones!$AB$168="FT",Milestones!$AA$168=FT_Y5,EDATE($D10,Milestones!$AA$168)&lt;PolicyDate),1,Milestones!$AC$168)&amp;";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"&amp;IF(AND(Milestones!$AB$169="FT",Milestones!$AA$169=FT_Y5,EDATE($D10,Milestones!$AA$169)&lt;PolicyDate),1,Milestones!$AC$169)&amp;";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"&amp;IF(AND(Milestones!$AB$170="FT",Milestones!$AA$170=FT_Y5,EDATE($D10,Milestones!$AA$170)&lt;PolicyDate),1,Milestones!$AC$170)&amp;";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"&amp;IF(AND(Milestones!$AB$171="FT",Milestones!$AA$171=FT_Y5,EDATE($D10,Milestones!$AA$171)&lt;PolicyDate),1,Milestones!$AC$171)&amp;";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"&amp;IF(AND(Milestones!$AB$172="FT",Milestones!$AA$172=FT_Y5,EDATE($D10,Milestones!$AA$172)&lt;PolicyDate),1,Milestones!$AC$172)&amp;";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"&amp;IF(AND(Milestones!$AB$173="FT",Milestones!$AA$173=FT_Y5,EDATE($D10,Milestones!$AA$173)&lt;PolicyDate),1,Milestones!$AC$173)&amp;";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"&amp;IF(AND(Milestones!$AB$174="FT",Milestones!$AA$174=FT_Y5,EDATE($D10,Milestones!$AA$174)&lt;PolicyDate),1,Milestones!$AC$174)&amp;";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"&amp;IF(AND(Milestones!$AB$175="FT",Milestones!$AA$175=FT_Y5,EDATE($D10,Milestones!$AA$175)&lt;PolicyDate),1,Milestones!$AC$175)&amp;";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"&amp;IF(AND(Milestones!$AB$176="FT",Milestones!$AA$176=FT_Y5,EDATE($D10,Milestones!$AA$176)&lt;PolicyDate),1,Milestones!$AC$176)&amp;";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"&amp;IF(AND(Milestones!$AB$177="FT",Milestones!$AA$177=FT_Y5,EDATE($D10,Milestones!$AA$177)&lt;PolicyDate),1,Milestones!$AC$177)&amp;";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"&amp;IF(AND(Milestones!$AB$178="FT",Milestones!$AA$178=FT_Y5,EDATE($D10,Milestones!$AA$178)&lt;PolicyDate),1,Milestones!$AC$178)&amp;";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"&amp;IF(AND(Milestones!$AB$179="FT",Milestones!$AA$179=FT_Y5,EDATE($D10,Milestones!$AA$179)&lt;PolicyDate),1,Milestones!$AC$179)&amp;";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"&amp;IF(AND(Milestones!$AB$180="FT",Milestones!$AA$180=FT_Y5,EDATE($D10,Milestones!$AA$180)&lt;PolicyDate),1,Milestones!$AC$180)&amp;";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"&amp;IF(AND(Milestones!$AB$181="FT",Milestones!$AA$181=FT_Y5,EDATE($D10,Milestones!$AA$181)&lt;PolicyDate),1,Milestones!$AC$181)&amp;";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"&amp;IF(AND(Milestones!$AB$182="FT",Milestones!$AA$182=FT_Y5,EDATE($D10,Milestones!$AA$182)&lt;PolicyDate),1,Milestones!$AC$182)&amp;";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"&amp;IF(AND(Milestones!$AB$183="FT",Milestones!$AA$183=FT_Y5,EDATE($D10,Milestones!$AA$183)&lt;PolicyDate),1,Milestones!$AC$183)&amp;";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"&amp;IF(AND(Milestones!$AB$184="FT",Milestones!$AA$184=FT_Y5,EDATE($D10,Milestones!$AA$184)&lt;PolicyDate),1,Milestones!$AC$184)&amp;";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"&amp;IF(AND(Milestones!$AB$185="FT",Milestones!$AA$185=FT_Y5,EDATE($D10,Milestones!$AA$185)&lt;PolicyDate),1,Milestones!$AC$185)&amp;";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"&amp;IF(AND(Milestones!$AB$186="FT",Milestones!$AA$186=FT_Y5,EDATE($D10,Milestones!$AA$186)&lt;PolicyDate),1,Milestones!$AC$186)&amp;";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"&amp;IF(AND(Milestones!$AB$187="FT",Milestones!$AA$187=FT_Y5,EDATE($D10,Milestones!$AA$187)&lt;PolicyDate),1,Milestones!$AC$187)&amp;";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"&amp;IF(AND(Milestones!$AB$188="FT",Milestones!$AA$188=FT_Y5,EDATE($D10,Milestones!$AA$188)&lt;PolicyDate),1,Milestones!$AC$188)&amp;";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"&amp;IF(AND(Milestones!$AB$189="FT",Milestones!$AA$189=FT_Y5,EDATE($D10,Milestones!$AA$189)&lt;PolicyDate),1,Milestones!$AC$189)&amp;";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"&amp;IF(AND(Milestones!$AB$190="FT",Milestones!$AA$190=FT_Y5,EDATE($D10,Milestones!$AA$190)&lt;PolicyDate),1,Milestones!$AC$190)&amp;";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"&amp;IF(AND(Milestones!$AB$191="FT",Milestones!$AA$191=FT_Y5,EDATE($D10,Milestones!$AA$191)&lt;PolicyDate),1,Milestones!$AC$191)&amp;";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"&amp;IF(AND(Milestones!$AB$192="FT",Milestones!$AA$192=FT_Y5,EDATE($D10,Milestones!$AA$192)&lt;PolicyDate),1,Milestones!$AC$192)&amp;";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"&amp;IF(AND(Milestones!$AB$193="FT",Milestones!$AA$193=FT_Y5,EDATE($D10,Milestones!$AA$193)&lt;PolicyDate),1,Milestones!$AC$193)&amp;";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"&amp;IF(AND(Milestones!$AB$194="FT",Milestones!$AA$194=FT_Y5,EDATE($D10,Milestones!$AA$194)&lt;PolicyDate),1,Milestones!$AC$194)&amp;";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"&amp;IF(AND(Milestones!$AB$195="FT",Milestones!$AA$195=FT_Y5,EDATE($D10,Milestones!$AA$195)&lt;PolicyDate),1,Milestones!$AC$195)&amp;";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"&amp;IF(AND(Milestones!$AB$196="FT",Milestones!$AA$196=FT_Y5,EDATE($D10,Milestones!$AA$196)&lt;PolicyDate),1,Milestones!$AC$196)&amp;";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"&amp;IF(AND(Milestones!$AB$197="FT",Milestones!$AA$197=FT_Y5,EDATE($D10,Milestones!$AA$197)&lt;PolicyDate),1,Milestones!$AC$197)&amp;";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"&amp;IF(AND(Milestones!$AB$198="FT",Milestones!$AA$198=FT_Y5,EDATE($D10,Milestones!$AA$198)&lt;PolicyDate),1,Milestones!$AC$198)&amp;";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"&amp;IF(AND(Milestones!$AB$199="FT",Milestones!$AA$199=FT_Y5,EDATE($D10,Milestones!$AA$199)&lt;PolicyDate),1,Milestones!$AC$199)&amp;";  ",""))</f>
        <v/>
      </c>
      <c r="X10" s="0" t="str">
        <f aca="false">IF(Staff!$A10="","",Staff!$AJ10)</f>
        <v/>
      </c>
      <c r="Y10" s="0" t="str">
        <f aca="false">IF(Staff!$A10="","",Staff!$AL10)</f>
        <v/>
      </c>
      <c r="Z10" s="0" t="str">
        <f aca="false">IF(Staff!$A10="","",Staff!$AM10)</f>
        <v/>
      </c>
      <c r="AA10" s="0" t="str">
        <f aca="false">IF(Staff!$A10="","",Staff!$AQ10)</f>
        <v/>
      </c>
      <c r="AB10" s="0" t="str">
        <f aca="false">IF(Staff!$A10="","",Staff!$AR10)</f>
        <v/>
      </c>
      <c r="AC10" s="0" t="str">
        <f aca="false">IF(Staff!$A10="","",Staff!$AS10)</f>
        <v/>
      </c>
      <c r="AD10" s="0" t="str">
        <f aca="false">IF(Staff!$A10="","",Staff!$AT10)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IF(Staff!$A11="","",Staff!$AI11)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"&amp;IF(AND(Milestones!$AB$20="FT",Milestones!$AA$20=FT_Y5,EDATE($D11,Milestones!$AA$20)&lt;PolicyDate),1,Milestones!$AC$20)&amp;";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"&amp;IF(AND(Milestones!$AB$21="FT",Milestones!$AA$21=FT_Y5,EDATE($D11,Milestones!$AA$21)&lt;PolicyDate),1,Milestones!$AC$21)&amp;";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"&amp;IF(AND(Milestones!$AB$22="FT",Milestones!$AA$22=FT_Y5,EDATE($D11,Milestones!$AA$22)&lt;PolicyDate),1,Milestones!$AC$22)&amp;";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"&amp;IF(AND(Milestones!$AB$23="FT",Milestones!$AA$23=FT_Y5,EDATE($D11,Milestones!$AA$23)&lt;PolicyDate),1,Milestones!$AC$23)&amp;";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"&amp;IF(AND(Milestones!$AB$24="FT",Milestones!$AA$24=FT_Y5,EDATE($D11,Milestones!$AA$24)&lt;PolicyDate),1,Milestones!$AC$24)&amp;";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"&amp;IF(AND(Milestones!$AB$25="FT",Milestones!$AA$25=FT_Y5,EDATE($D11,Milestones!$AA$25)&lt;PolicyDate),1,Milestones!$AC$25)&amp;";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"&amp;IF(AND(Milestones!$AB$26="FT",Milestones!$AA$26=FT_Y5,EDATE($D11,Milestones!$AA$26)&lt;PolicyDate),1,Milestones!$AC$26)&amp;";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"&amp;IF(AND(Milestones!$AB$27="FT",Milestones!$AA$27=FT_Y5,EDATE($D11,Milestones!$AA$27)&lt;PolicyDate),1,Milestones!$AC$27)&amp;";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"&amp;IF(AND(Milestones!$AB$28="FT",Milestones!$AA$28=FT_Y5,EDATE($D11,Milestones!$AA$28)&lt;PolicyDate),1,Milestones!$AC$28)&amp;";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"&amp;IF(AND(Milestones!$AB$29="FT",Milestones!$AA$29=FT_Y5,EDATE($D11,Milestones!$AA$29)&lt;PolicyDate),1,Milestones!$AC$29)&amp;";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"&amp;IF(AND(Milestones!$AB$30="FT",Milestones!$AA$30=FT_Y5,EDATE($D11,Milestones!$AA$30)&lt;PolicyDate),1,Milestones!$AC$30)&amp;";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"&amp;IF(AND(Milestones!$AB$31="FT",Milestones!$AA$31=FT_Y5,EDATE($D11,Milestones!$AA$31)&lt;PolicyDate),1,Milestones!$AC$31)&amp;";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"&amp;IF(AND(Milestones!$AB$32="FT",Milestones!$AA$32=FT_Y5,EDATE($D11,Milestones!$AA$32)&lt;PolicyDate),1,Milestones!$AC$32)&amp;";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"&amp;IF(AND(Milestones!$AB$33="FT",Milestones!$AA$33=FT_Y5,EDATE($D11,Milestones!$AA$33)&lt;PolicyDate),1,Milestones!$AC$33)&amp;";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"&amp;IF(AND(Milestones!$AB$34="FT",Milestones!$AA$34=FT_Y5,EDATE($D11,Milestones!$AA$34)&lt;PolicyDate),1,Milestones!$AC$34)&amp;";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"&amp;IF(AND(Milestones!$AB$35="FT",Milestones!$AA$35=FT_Y5,EDATE($D11,Milestones!$AA$35)&lt;PolicyDate),1,Milestones!$AC$35)&amp;";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"&amp;IF(AND(Milestones!$AB$36="FT",Milestones!$AA$36=FT_Y5,EDATE($D11,Milestones!$AA$36)&lt;PolicyDate),1,Milestones!$AC$36)&amp;";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"&amp;IF(AND(Milestones!$AB$37="FT",Milestones!$AA$37=FT_Y5,EDATE($D11,Milestones!$AA$37)&lt;PolicyDate),1,Milestones!$AC$37)&amp;";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"&amp;IF(AND(Milestones!$AB$38="FT",Milestones!$AA$38=FT_Y5,EDATE($D11,Milestones!$AA$38)&lt;PolicyDate),1,Milestones!$AC$38)&amp;";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"&amp;IF(AND(Milestones!$AB$39="FT",Milestones!$AA$39=FT_Y5,EDATE($D11,Milestones!$AA$39)&lt;PolicyDate),1,Milestones!$AC$39)&amp;";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"&amp;IF(AND(Milestones!$AB$40="FT",Milestones!$AA$40=FT_Y5,EDATE($D11,Milestones!$AA$40)&lt;PolicyDate),1,Milestones!$AC$40)&amp;";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"&amp;IF(AND(Milestones!$AB$41="FT",Milestones!$AA$41=FT_Y5,EDATE($D11,Milestones!$AA$41)&lt;PolicyDate),1,Milestones!$AC$41)&amp;";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"&amp;IF(AND(Milestones!$AB$42="FT",Milestones!$AA$42=FT_Y5,EDATE($D11,Milestones!$AA$42)&lt;PolicyDate),1,Milestones!$AC$42)&amp;";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"&amp;IF(AND(Milestones!$AB$43="FT",Milestones!$AA$43=FT_Y5,EDATE($D11,Milestones!$AA$43)&lt;PolicyDate),1,Milestones!$AC$43)&amp;";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"&amp;IF(AND(Milestones!$AB$44="FT",Milestones!$AA$44=FT_Y5,EDATE($D11,Milestones!$AA$44)&lt;PolicyDate),1,Milestones!$AC$44)&amp;";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"&amp;IF(AND(Milestones!$AB$45="FT",Milestones!$AA$45=FT_Y5,EDATE($D11,Milestones!$AA$45)&lt;PolicyDate),1,Milestones!$AC$45)&amp;";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"&amp;IF(AND(Milestones!$AB$46="FT",Milestones!$AA$46=FT_Y5,EDATE($D11,Milestones!$AA$46)&lt;PolicyDate),1,Milestones!$AC$46)&amp;";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"&amp;IF(AND(Milestones!$AB$47="FT",Milestones!$AA$47=FT_Y5,EDATE($D11,Milestones!$AA$47)&lt;PolicyDate),1,Milestones!$AC$47)&amp;";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"&amp;IF(AND(Milestones!$AB$48="FT",Milestones!$AA$48=FT_Y5,EDATE($D11,Milestones!$AA$48)&lt;PolicyDate),1,Milestones!$AC$48)&amp;";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"&amp;IF(AND(Milestones!$AB$49="FT",Milestones!$AA$49=FT_Y5,EDATE($D11,Milestones!$AA$49)&lt;PolicyDate),1,Milestones!$AC$49)&amp;";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"&amp;IF(AND(Milestones!$AB$50="FT",Milestones!$AA$50=FT_Y5,EDATE($D11,Milestones!$AA$50)&lt;PolicyDate),1,Milestones!$AC$50)&amp;";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"&amp;IF(AND(Milestones!$AB$51="FT",Milestones!$AA$51=FT_Y5,EDATE($D11,Milestones!$AA$51)&lt;PolicyDate),1,Milestones!$AC$51)&amp;";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"&amp;IF(AND(Milestones!$AB$52="FT",Milestones!$AA$52=FT_Y5,EDATE($D11,Milestones!$AA$52)&lt;PolicyDate),1,Milestones!$AC$52)&amp;";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"&amp;IF(AND(Milestones!$AB$53="FT",Milestones!$AA$53=FT_Y5,EDATE($D11,Milestones!$AA$53)&lt;PolicyDate),1,Milestones!$AC$53)&amp;";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"&amp;IF(AND(Milestones!$AB$54="FT",Milestones!$AA$54=FT_Y5,EDATE($D11,Milestones!$AA$54)&lt;PolicyDate),1,Milestones!$AC$54)&amp;";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"&amp;IF(AND(Milestones!$AB$55="FT",Milestones!$AA$55=FT_Y5,EDATE($D11,Milestones!$AA$55)&lt;PolicyDate),1,Milestones!$AC$55)&amp;";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"&amp;IF(AND(Milestones!$AB$56="FT",Milestones!$AA$56=FT_Y5,EDATE($D11,Milestones!$AA$56)&lt;PolicyDate),1,Milestones!$AC$56)&amp;";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"&amp;IF(AND(Milestones!$AB$57="FT",Milestones!$AA$57=FT_Y5,EDATE($D11,Milestones!$AA$57)&lt;PolicyDate),1,Milestones!$AC$57)&amp;";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"&amp;IF(AND(Milestones!$AB$58="FT",Milestones!$AA$58=FT_Y5,EDATE($D11,Milestones!$AA$58)&lt;PolicyDate),1,Milestones!$AC$58)&amp;";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"&amp;IF(AND(Milestones!$AB$59="FT",Milestones!$AA$59=FT_Y5,EDATE($D11,Milestones!$AA$59)&lt;PolicyDate),1,Milestones!$AC$59)&amp;";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"&amp;IF(AND(Milestones!$AB$60="FT",Milestones!$AA$60=FT_Y5,EDATE($D11,Milestones!$AA$60)&lt;PolicyDate),1,Milestones!$AC$60)&amp;";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"&amp;IF(AND(Milestones!$AB$61="FT",Milestones!$AA$61=FT_Y5,EDATE($D11,Milestones!$AA$61)&lt;PolicyDate),1,Milestones!$AC$61)&amp;";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"&amp;IF(AND(Milestones!$AB$62="FT",Milestones!$AA$62=FT_Y5,EDATE($D11,Milestones!$AA$62)&lt;PolicyDate),1,Milestones!$AC$62)&amp;";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"&amp;IF(AND(Milestones!$AB$63="FT",Milestones!$AA$63=FT_Y5,EDATE($D11,Milestones!$AA$63)&lt;PolicyDate),1,Milestones!$AC$63)&amp;";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"&amp;IF(AND(Milestones!$AB$64="FT",Milestones!$AA$64=FT_Y5,EDATE($D11,Milestones!$AA$64)&lt;PolicyDate),1,Milestones!$AC$64)&amp;";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"&amp;IF(AND(Milestones!$AB$65="FT",Milestones!$AA$65=FT_Y5,EDATE($D11,Milestones!$AA$65)&lt;PolicyDate),1,Milestones!$AC$65)&amp;";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"&amp;IF(AND(Milestones!$AB$66="FT",Milestones!$AA$66=FT_Y5,EDATE($D11,Milestones!$AA$66)&lt;PolicyDate),1,Milestones!$AC$66)&amp;";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"&amp;IF(AND(Milestones!$AB$67="FT",Milestones!$AA$67=FT_Y5,EDATE($D11,Milestones!$AA$67)&lt;PolicyDate),1,Milestones!$AC$67)&amp;";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"&amp;IF(AND(Milestones!$AB$68="FT",Milestones!$AA$68=FT_Y5,EDATE($D11,Milestones!$AA$68)&lt;PolicyDate),1,Milestones!$AC$68)&amp;";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"&amp;IF(AND(Milestones!$AB$69="FT",Milestones!$AA$69=FT_Y5,EDATE($D11,Milestones!$AA$69)&lt;PolicyDate),1,Milestones!$AC$69)&amp;";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"&amp;IF(AND(Milestones!$AB$70="FT",Milestones!$AA$70=FT_Y5,EDATE($D11,Milestones!$AA$70)&lt;PolicyDate),1,Milestones!$AC$70)&amp;";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"&amp;IF(AND(Milestones!$AB$71="FT",Milestones!$AA$71=FT_Y5,EDATE($D11,Milestones!$AA$71)&lt;PolicyDate),1,Milestones!$AC$71)&amp;";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"&amp;IF(AND(Milestones!$AB$72="FT",Milestones!$AA$72=FT_Y5,EDATE($D11,Milestones!$AA$72)&lt;PolicyDate),1,Milestones!$AC$72)&amp;";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"&amp;IF(AND(Milestones!$AB$73="FT",Milestones!$AA$73=FT_Y5,EDATE($D11,Milestones!$AA$73)&lt;PolicyDate),1,Milestones!$AC$73)&amp;";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"&amp;IF(AND(Milestones!$AB$74="FT",Milestones!$AA$74=FT_Y5,EDATE($D11,Milestones!$AA$74)&lt;PolicyDate),1,Milestones!$AC$74)&amp;";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"&amp;IF(AND(Milestones!$AB$75="FT",Milestones!$AA$75=FT_Y5,EDATE($D11,Milestones!$AA$75)&lt;PolicyDate),1,Milestones!$AC$75)&amp;";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"&amp;IF(AND(Milestones!$AB$76="FT",Milestones!$AA$76=FT_Y5,EDATE($D11,Milestones!$AA$76)&lt;PolicyDate),1,Milestones!$AC$76)&amp;";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"&amp;IF(AND(Milestones!$AB$77="FT",Milestones!$AA$77=FT_Y5,EDATE($D11,Milestones!$AA$77)&lt;PolicyDate),1,Milestones!$AC$77)&amp;";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"&amp;IF(AND(Milestones!$AB$78="FT",Milestones!$AA$78=FT_Y5,EDATE($D11,Milestones!$AA$78)&lt;PolicyDate),1,Milestones!$AC$78)&amp;";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"&amp;IF(AND(Milestones!$AB$79="FT",Milestones!$AA$79=FT_Y5,EDATE($D11,Milestones!$AA$79)&lt;PolicyDate),1,Milestones!$AC$79)&amp;";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"&amp;IF(AND(Milestones!$AB$80="FT",Milestones!$AA$80=FT_Y5,EDATE($D11,Milestones!$AA$80)&lt;PolicyDate),1,Milestones!$AC$80)&amp;";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"&amp;IF(AND(Milestones!$AB$81="FT",Milestones!$AA$81=FT_Y5,EDATE($D11,Milestones!$AA$81)&lt;PolicyDate),1,Milestones!$AC$81)&amp;";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"&amp;IF(AND(Milestones!$AB$82="FT",Milestones!$AA$82=FT_Y5,EDATE($D11,Milestones!$AA$82)&lt;PolicyDate),1,Milestones!$AC$82)&amp;";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"&amp;IF(AND(Milestones!$AB$83="FT",Milestones!$AA$83=FT_Y5,EDATE($D11,Milestones!$AA$83)&lt;PolicyDate),1,Milestones!$AC$83)&amp;";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"&amp;IF(AND(Milestones!$AB$84="FT",Milestones!$AA$84=FT_Y5,EDATE($D11,Milestones!$AA$84)&lt;PolicyDate),1,Milestones!$AC$84)&amp;";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"&amp;IF(AND(Milestones!$AB$85="FT",Milestones!$AA$85=FT_Y5,EDATE($D11,Milestones!$AA$85)&lt;PolicyDate),1,Milestones!$AC$85)&amp;";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"&amp;IF(AND(Milestones!$AB$86="FT",Milestones!$AA$86=FT_Y5,EDATE($D11,Milestones!$AA$86)&lt;PolicyDate),1,Milestones!$AC$86)&amp;";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"&amp;IF(AND(Milestones!$AB$87="FT",Milestones!$AA$87=FT_Y5,EDATE($D11,Milestones!$AA$87)&lt;PolicyDate),1,Milestones!$AC$87)&amp;";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"&amp;IF(AND(Milestones!$AB$88="FT",Milestones!$AA$88=FT_Y5,EDATE($D11,Milestones!$AA$88)&lt;PolicyDate),1,Milestones!$AC$88)&amp;";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"&amp;IF(AND(Milestones!$AB$89="FT",Milestones!$AA$89=FT_Y5,EDATE($D11,Milestones!$AA$89)&lt;PolicyDate),1,Milestones!$AC$89)&amp;";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"&amp;IF(AND(Milestones!$AB$90="FT",Milestones!$AA$90=FT_Y5,EDATE($D11,Milestones!$AA$90)&lt;PolicyDate),1,Milestones!$AC$90)&amp;";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"&amp;IF(AND(Milestones!$AB$91="FT",Milestones!$AA$91=FT_Y5,EDATE($D11,Milestones!$AA$91)&lt;PolicyDate),1,Milestones!$AC$91)&amp;";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"&amp;IF(AND(Milestones!$AB$92="FT",Milestones!$AA$92=FT_Y5,EDATE($D11,Milestones!$AA$92)&lt;PolicyDate),1,Milestones!$AC$92)&amp;";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"&amp;IF(AND(Milestones!$AB$93="FT",Milestones!$AA$93=FT_Y5,EDATE($D11,Milestones!$AA$93)&lt;PolicyDate),1,Milestones!$AC$93)&amp;";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"&amp;IF(AND(Milestones!$AB$94="FT",Milestones!$AA$94=FT_Y5,EDATE($D11,Milestones!$AA$94)&lt;PolicyDate),1,Milestones!$AC$94)&amp;";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"&amp;IF(AND(Milestones!$AB$95="FT",Milestones!$AA$95=FT_Y5,EDATE($D11,Milestones!$AA$95)&lt;PolicyDate),1,Milestones!$AC$95)&amp;";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"&amp;IF(AND(Milestones!$AB$96="FT",Milestones!$AA$96=FT_Y5,EDATE($D11,Milestones!$AA$96)&lt;PolicyDate),1,Milestones!$AC$96)&amp;";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"&amp;IF(AND(Milestones!$AB$97="FT",Milestones!$AA$97=FT_Y5,EDATE($D11,Milestones!$AA$97)&lt;PolicyDate),1,Milestones!$AC$97)&amp;";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"&amp;IF(AND(Milestones!$AB$98="FT",Milestones!$AA$98=FT_Y5,EDATE($D11,Milestones!$AA$98)&lt;PolicyDate),1,Milestones!$AC$98)&amp;";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"&amp;IF(AND(Milestones!$AB$99="FT",Milestones!$AA$99=FT_Y5,EDATE($D11,Milestones!$AA$99)&lt;PolicyDate),1,Milestones!$AC$99)&amp;";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"&amp;IF(AND(Milestones!$AB$100="FT",Milestones!$AA$100=FT_Y5,EDATE($D11,Milestones!$AA$100)&lt;PolicyDate),1,Milestones!$AC$100)&amp;";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"&amp;IF(AND(Milestones!$AB$101="FT",Milestones!$AA$101=FT_Y5,EDATE($D11,Milestones!$AA$101)&lt;PolicyDate),1,Milestones!$AC$101)&amp;";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"&amp;IF(AND(Milestones!$AB$102="FT",Milestones!$AA$102=FT_Y5,EDATE($D11,Milestones!$AA$102)&lt;PolicyDate),1,Milestones!$AC$102)&amp;";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"&amp;IF(AND(Milestones!$AB$103="FT",Milestones!$AA$103=FT_Y5,EDATE($D11,Milestones!$AA$103)&lt;PolicyDate),1,Milestones!$AC$103)&amp;";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"&amp;IF(AND(Milestones!$AB$104="FT",Milestones!$AA$104=FT_Y5,EDATE($D11,Milestones!$AA$104)&lt;PolicyDate),1,Milestones!$AC$104)&amp;";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"&amp;IF(AND(Milestones!$AB$105="FT",Milestones!$AA$105=FT_Y5,EDATE($D11,Milestones!$AA$105)&lt;PolicyDate),1,Milestones!$AC$105)&amp;";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"&amp;IF(AND(Milestones!$AB$106="FT",Milestones!$AA$106=FT_Y5,EDATE($D11,Milestones!$AA$106)&lt;PolicyDate),1,Milestones!$AC$106)&amp;";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"&amp;IF(AND(Milestones!$AB$107="FT",Milestones!$AA$107=FT_Y5,EDATE($D11,Milestones!$AA$107)&lt;PolicyDate),1,Milestones!$AC$107)&amp;";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"&amp;IF(AND(Milestones!$AB$108="FT",Milestones!$AA$108=FT_Y5,EDATE($D11,Milestones!$AA$108)&lt;PolicyDate),1,Milestones!$AC$108)&amp;";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"&amp;IF(AND(Milestones!$AB$109="FT",Milestones!$AA$109=FT_Y5,EDATE($D11,Milestones!$AA$109)&lt;PolicyDate),1,Milestones!$AC$109)&amp;";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"&amp;IF(AND(Milestones!$AB$110="FT",Milestones!$AA$110=FT_Y5,EDATE($D11,Milestones!$AA$110)&lt;PolicyDate),1,Milestones!$AC$110)&amp;";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"&amp;IF(AND(Milestones!$AB$111="FT",Milestones!$AA$111=FT_Y5,EDATE($D11,Milestones!$AA$111)&lt;PolicyDate),1,Milestones!$AC$111)&amp;";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"&amp;IF(AND(Milestones!$AB$112="FT",Milestones!$AA$112=FT_Y5,EDATE($D11,Milestones!$AA$112)&lt;PolicyDate),1,Milestones!$AC$112)&amp;";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"&amp;IF(AND(Milestones!$AB$113="FT",Milestones!$AA$113=FT_Y5,EDATE($D11,Milestones!$AA$113)&lt;PolicyDate),1,Milestones!$AC$113)&amp;";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"&amp;IF(AND(Milestones!$AB$114="FT",Milestones!$AA$114=FT_Y5,EDATE($D11,Milestones!$AA$114)&lt;PolicyDate),1,Milestones!$AC$114)&amp;";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"&amp;IF(AND(Milestones!$AB$115="FT",Milestones!$AA$115=FT_Y5,EDATE($D11,Milestones!$AA$115)&lt;PolicyDate),1,Milestones!$AC$115)&amp;";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"&amp;IF(AND(Milestones!$AB$116="FT",Milestones!$AA$116=FT_Y5,EDATE($D11,Milestones!$AA$116)&lt;PolicyDate),1,Milestones!$AC$116)&amp;";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"&amp;IF(AND(Milestones!$AB$117="FT",Milestones!$AA$117=FT_Y5,EDATE($D11,Milestones!$AA$117)&lt;PolicyDate),1,Milestones!$AC$117)&amp;";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"&amp;IF(AND(Milestones!$AB$118="FT",Milestones!$AA$118=FT_Y5,EDATE($D11,Milestones!$AA$118)&lt;PolicyDate),1,Milestones!$AC$118)&amp;";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"&amp;IF(AND(Milestones!$AB$119="FT",Milestones!$AA$119=FT_Y5,EDATE($D11,Milestones!$AA$119)&lt;PolicyDate),1,Milestones!$AC$119)&amp;";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"&amp;IF(AND(Milestones!$AB$120="FT",Milestones!$AA$120=FT_Y5,EDATE($D11,Milestones!$AA$120)&lt;PolicyDate),1,Milestones!$AC$120)&amp;";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"&amp;IF(AND(Milestones!$AB$121="FT",Milestones!$AA$121=FT_Y5,EDATE($D11,Milestones!$AA$121)&lt;PolicyDate),1,Milestones!$AC$121)&amp;";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"&amp;IF(AND(Milestones!$AB$122="FT",Milestones!$AA$122=FT_Y5,EDATE($D11,Milestones!$AA$122)&lt;PolicyDate),1,Milestones!$AC$122)&amp;";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"&amp;IF(AND(Milestones!$AB$123="FT",Milestones!$AA$123=FT_Y5,EDATE($D11,Milestones!$AA$123)&lt;PolicyDate),1,Milestones!$AC$123)&amp;";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"&amp;IF(AND(Milestones!$AB$124="FT",Milestones!$AA$124=FT_Y5,EDATE($D11,Milestones!$AA$124)&lt;PolicyDate),1,Milestones!$AC$124)&amp;";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"&amp;IF(AND(Milestones!$AB$125="FT",Milestones!$AA$125=FT_Y5,EDATE($D11,Milestones!$AA$125)&lt;PolicyDate),1,Milestones!$AC$125)&amp;";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"&amp;IF(AND(Milestones!$AB$126="FT",Milestones!$AA$126=FT_Y5,EDATE($D11,Milestones!$AA$126)&lt;PolicyDate),1,Milestones!$AC$126)&amp;";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"&amp;IF(AND(Milestones!$AB$127="FT",Milestones!$AA$127=FT_Y5,EDATE($D11,Milestones!$AA$127)&lt;PolicyDate),1,Milestones!$AC$127)&amp;";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"&amp;IF(AND(Milestones!$AB$128="FT",Milestones!$AA$128=FT_Y5,EDATE($D11,Milestones!$AA$128)&lt;PolicyDate),1,Milestones!$AC$128)&amp;";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"&amp;IF(AND(Milestones!$AB$129="FT",Milestones!$AA$129=FT_Y5,EDATE($D11,Milestones!$AA$129)&lt;PolicyDate),1,Milestones!$AC$129)&amp;";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"&amp;IF(AND(Milestones!$AB$130="FT",Milestones!$AA$130=FT_Y5,EDATE($D11,Milestones!$AA$130)&lt;PolicyDate),1,Milestones!$AC$130)&amp;";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"&amp;IF(AND(Milestones!$AB$131="FT",Milestones!$AA$131=FT_Y5,EDATE($D11,Milestones!$AA$131)&lt;PolicyDate),1,Milestones!$AC$131)&amp;";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"&amp;IF(AND(Milestones!$AB$132="FT",Milestones!$AA$132=FT_Y5,EDATE($D11,Milestones!$AA$132)&lt;PolicyDate),1,Milestones!$AC$132)&amp;";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"&amp;IF(AND(Milestones!$AB$133="FT",Milestones!$AA$133=FT_Y5,EDATE($D11,Milestones!$AA$133)&lt;PolicyDate),1,Milestones!$AC$133)&amp;";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"&amp;IF(AND(Milestones!$AB$134="FT",Milestones!$AA$134=FT_Y5,EDATE($D11,Milestones!$AA$134)&lt;PolicyDate),1,Milestones!$AC$134)&amp;";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"&amp;IF(AND(Milestones!$AB$135="FT",Milestones!$AA$135=FT_Y5,EDATE($D11,Milestones!$AA$135)&lt;PolicyDate),1,Milestones!$AC$135)&amp;";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"&amp;IF(AND(Milestones!$AB$136="FT",Milestones!$AA$136=FT_Y5,EDATE($D11,Milestones!$AA$136)&lt;PolicyDate),1,Milestones!$AC$136)&amp;";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"&amp;IF(AND(Milestones!$AB$137="FT",Milestones!$AA$137=FT_Y5,EDATE($D11,Milestones!$AA$137)&lt;PolicyDate),1,Milestones!$AC$137)&amp;";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"&amp;IF(AND(Milestones!$AB$138="FT",Milestones!$AA$138=FT_Y5,EDATE($D11,Milestones!$AA$138)&lt;PolicyDate),1,Milestones!$AC$138)&amp;";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"&amp;IF(AND(Milestones!$AB$139="FT",Milestones!$AA$139=FT_Y5,EDATE($D11,Milestones!$AA$139)&lt;PolicyDate),1,Milestones!$AC$139)&amp;";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"&amp;IF(AND(Milestones!$AB$140="FT",Milestones!$AA$140=FT_Y5,EDATE($D11,Milestones!$AA$140)&lt;PolicyDate),1,Milestones!$AC$140)&amp;";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"&amp;IF(AND(Milestones!$AB$141="FT",Milestones!$AA$141=FT_Y5,EDATE($D11,Milestones!$AA$141)&lt;PolicyDate),1,Milestones!$AC$141)&amp;";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"&amp;IF(AND(Milestones!$AB$142="FT",Milestones!$AA$142=FT_Y5,EDATE($D11,Milestones!$AA$142)&lt;PolicyDate),1,Milestones!$AC$142)&amp;";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"&amp;IF(AND(Milestones!$AB$143="FT",Milestones!$AA$143=FT_Y5,EDATE($D11,Milestones!$AA$143)&lt;PolicyDate),1,Milestones!$AC$143)&amp;";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"&amp;IF(AND(Milestones!$AB$144="FT",Milestones!$AA$144=FT_Y5,EDATE($D11,Milestones!$AA$144)&lt;PolicyDate),1,Milestones!$AC$144)&amp;";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"&amp;IF(AND(Milestones!$AB$145="FT",Milestones!$AA$145=FT_Y5,EDATE($D11,Milestones!$AA$145)&lt;PolicyDate),1,Milestones!$AC$145)&amp;";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"&amp;IF(AND(Milestones!$AB$146="FT",Milestones!$AA$146=FT_Y5,EDATE($D11,Milestones!$AA$146)&lt;PolicyDate),1,Milestones!$AC$146)&amp;";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"&amp;IF(AND(Milestones!$AB$147="FT",Milestones!$AA$147=FT_Y5,EDATE($D11,Milestones!$AA$147)&lt;PolicyDate),1,Milestones!$AC$147)&amp;";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"&amp;IF(AND(Milestones!$AB$148="FT",Milestones!$AA$148=FT_Y5,EDATE($D11,Milestones!$AA$148)&lt;PolicyDate),1,Milestones!$AC$148)&amp;";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"&amp;IF(AND(Milestones!$AB$149="FT",Milestones!$AA$149=FT_Y5,EDATE($D11,Milestones!$AA$149)&lt;PolicyDate),1,Milestones!$AC$149)&amp;";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"&amp;IF(AND(Milestones!$AB$150="FT",Milestones!$AA$150=FT_Y5,EDATE($D11,Milestones!$AA$150)&lt;PolicyDate),1,Milestones!$AC$150)&amp;";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"&amp;IF(AND(Milestones!$AB$151="FT",Milestones!$AA$151=FT_Y5,EDATE($D11,Milestones!$AA$151)&lt;PolicyDate),1,Milestones!$AC$151)&amp;";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"&amp;IF(AND(Milestones!$AB$152="FT",Milestones!$AA$152=FT_Y5,EDATE($D11,Milestones!$AA$152)&lt;PolicyDate),1,Milestones!$AC$152)&amp;";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"&amp;IF(AND(Milestones!$AB$153="FT",Milestones!$AA$153=FT_Y5,EDATE($D11,Milestones!$AA$153)&lt;PolicyDate),1,Milestones!$AC$153)&amp;";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"&amp;IF(AND(Milestones!$AB$154="FT",Milestones!$AA$154=FT_Y5,EDATE($D11,Milestones!$AA$154)&lt;PolicyDate),1,Milestones!$AC$154)&amp;";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"&amp;IF(AND(Milestones!$AB$155="FT",Milestones!$AA$155=FT_Y5,EDATE($D11,Milestones!$AA$155)&lt;PolicyDate),1,Milestones!$AC$155)&amp;";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"&amp;IF(AND(Milestones!$AB$156="FT",Milestones!$AA$156=FT_Y5,EDATE($D11,Milestones!$AA$156)&lt;PolicyDate),1,Milestones!$AC$156)&amp;";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"&amp;IF(AND(Milestones!$AB$157="FT",Milestones!$AA$157=FT_Y5,EDATE($D11,Milestones!$AA$157)&lt;PolicyDate),1,Milestones!$AC$157)&amp;";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"&amp;IF(AND(Milestones!$AB$158="FT",Milestones!$AA$158=FT_Y5,EDATE($D11,Milestones!$AA$158)&lt;PolicyDate),1,Milestones!$AC$158)&amp;";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"&amp;IF(AND(Milestones!$AB$159="FT",Milestones!$AA$159=FT_Y5,EDATE($D11,Milestones!$AA$159)&lt;PolicyDate),1,Milestones!$AC$159)&amp;";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"&amp;IF(AND(Milestones!$AB$160="FT",Milestones!$AA$160=FT_Y5,EDATE($D11,Milestones!$AA$160)&lt;PolicyDate),1,Milestones!$AC$160)&amp;";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"&amp;IF(AND(Milestones!$AB$161="FT",Milestones!$AA$161=FT_Y5,EDATE($D11,Milestones!$AA$161)&lt;PolicyDate),1,Milestones!$AC$161)&amp;";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"&amp;IF(AND(Milestones!$AB$162="FT",Milestones!$AA$162=FT_Y5,EDATE($D11,Milestones!$AA$162)&lt;PolicyDate),1,Milestones!$AC$162)&amp;";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"&amp;IF(AND(Milestones!$AB$163="FT",Milestones!$AA$163=FT_Y5,EDATE($D11,Milestones!$AA$163)&lt;PolicyDate),1,Milestones!$AC$163)&amp;";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"&amp;IF(AND(Milestones!$AB$164="FT",Milestones!$AA$164=FT_Y5,EDATE($D11,Milestones!$AA$164)&lt;PolicyDate),1,Milestones!$AC$164)&amp;";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"&amp;IF(AND(Milestones!$AB$165="FT",Milestones!$AA$165=FT_Y5,EDATE($D11,Milestones!$AA$165)&lt;PolicyDate),1,Milestones!$AC$165)&amp;";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"&amp;IF(AND(Milestones!$AB$166="FT",Milestones!$AA$166=FT_Y5,EDATE($D11,Milestones!$AA$166)&lt;PolicyDate),1,Milestones!$AC$166)&amp;";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"&amp;IF(AND(Milestones!$AB$167="FT",Milestones!$AA$167=FT_Y5,EDATE($D11,Milestones!$AA$167)&lt;PolicyDate),1,Milestones!$AC$167)&amp;";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"&amp;IF(AND(Milestones!$AB$168="FT",Milestones!$AA$168=FT_Y5,EDATE($D11,Milestones!$AA$168)&lt;PolicyDate),1,Milestones!$AC$168)&amp;";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"&amp;IF(AND(Milestones!$AB$169="FT",Milestones!$AA$169=FT_Y5,EDATE($D11,Milestones!$AA$169)&lt;PolicyDate),1,Milestones!$AC$169)&amp;";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"&amp;IF(AND(Milestones!$AB$170="FT",Milestones!$AA$170=FT_Y5,EDATE($D11,Milestones!$AA$170)&lt;PolicyDate),1,Milestones!$AC$170)&amp;";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"&amp;IF(AND(Milestones!$AB$171="FT",Milestones!$AA$171=FT_Y5,EDATE($D11,Milestones!$AA$171)&lt;PolicyDate),1,Milestones!$AC$171)&amp;";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"&amp;IF(AND(Milestones!$AB$172="FT",Milestones!$AA$172=FT_Y5,EDATE($D11,Milestones!$AA$172)&lt;PolicyDate),1,Milestones!$AC$172)&amp;";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"&amp;IF(AND(Milestones!$AB$173="FT",Milestones!$AA$173=FT_Y5,EDATE($D11,Milestones!$AA$173)&lt;PolicyDate),1,Milestones!$AC$173)&amp;";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"&amp;IF(AND(Milestones!$AB$174="FT",Milestones!$AA$174=FT_Y5,EDATE($D11,Milestones!$AA$174)&lt;PolicyDate),1,Milestones!$AC$174)&amp;";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"&amp;IF(AND(Milestones!$AB$175="FT",Milestones!$AA$175=FT_Y5,EDATE($D11,Milestones!$AA$175)&lt;PolicyDate),1,Milestones!$AC$175)&amp;";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"&amp;IF(AND(Milestones!$AB$176="FT",Milestones!$AA$176=FT_Y5,EDATE($D11,Milestones!$AA$176)&lt;PolicyDate),1,Milestones!$AC$176)&amp;";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"&amp;IF(AND(Milestones!$AB$177="FT",Milestones!$AA$177=FT_Y5,EDATE($D11,Milestones!$AA$177)&lt;PolicyDate),1,Milestones!$AC$177)&amp;";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"&amp;IF(AND(Milestones!$AB$178="FT",Milestones!$AA$178=FT_Y5,EDATE($D11,Milestones!$AA$178)&lt;PolicyDate),1,Milestones!$AC$178)&amp;";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"&amp;IF(AND(Milestones!$AB$179="FT",Milestones!$AA$179=FT_Y5,EDATE($D11,Milestones!$AA$179)&lt;PolicyDate),1,Milestones!$AC$179)&amp;";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"&amp;IF(AND(Milestones!$AB$180="FT",Milestones!$AA$180=FT_Y5,EDATE($D11,Milestones!$AA$180)&lt;PolicyDate),1,Milestones!$AC$180)&amp;";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"&amp;IF(AND(Milestones!$AB$181="FT",Milestones!$AA$181=FT_Y5,EDATE($D11,Milestones!$AA$181)&lt;PolicyDate),1,Milestones!$AC$181)&amp;";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"&amp;IF(AND(Milestones!$AB$182="FT",Milestones!$AA$182=FT_Y5,EDATE($D11,Milestones!$AA$182)&lt;PolicyDate),1,Milestones!$AC$182)&amp;";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"&amp;IF(AND(Milestones!$AB$183="FT",Milestones!$AA$183=FT_Y5,EDATE($D11,Milestones!$AA$183)&lt;PolicyDate),1,Milestones!$AC$183)&amp;";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"&amp;IF(AND(Milestones!$AB$184="FT",Milestones!$AA$184=FT_Y5,EDATE($D11,Milestones!$AA$184)&lt;PolicyDate),1,Milestones!$AC$184)&amp;";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"&amp;IF(AND(Milestones!$AB$185="FT",Milestones!$AA$185=FT_Y5,EDATE($D11,Milestones!$AA$185)&lt;PolicyDate),1,Milestones!$AC$185)&amp;";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"&amp;IF(AND(Milestones!$AB$186="FT",Milestones!$AA$186=FT_Y5,EDATE($D11,Milestones!$AA$186)&lt;PolicyDate),1,Milestones!$AC$186)&amp;";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"&amp;IF(AND(Milestones!$AB$187="FT",Milestones!$AA$187=FT_Y5,EDATE($D11,Milestones!$AA$187)&lt;PolicyDate),1,Milestones!$AC$187)&amp;";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"&amp;IF(AND(Milestones!$AB$188="FT",Milestones!$AA$188=FT_Y5,EDATE($D11,Milestones!$AA$188)&lt;PolicyDate),1,Milestones!$AC$188)&amp;";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"&amp;IF(AND(Milestones!$AB$189="FT",Milestones!$AA$189=FT_Y5,EDATE($D11,Milestones!$AA$189)&lt;PolicyDate),1,Milestones!$AC$189)&amp;";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"&amp;IF(AND(Milestones!$AB$190="FT",Milestones!$AA$190=FT_Y5,EDATE($D11,Milestones!$AA$190)&lt;PolicyDate),1,Milestones!$AC$190)&amp;";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"&amp;IF(AND(Milestones!$AB$191="FT",Milestones!$AA$191=FT_Y5,EDATE($D11,Milestones!$AA$191)&lt;PolicyDate),1,Milestones!$AC$191)&amp;";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"&amp;IF(AND(Milestones!$AB$192="FT",Milestones!$AA$192=FT_Y5,EDATE($D11,Milestones!$AA$192)&lt;PolicyDate),1,Milestones!$AC$192)&amp;";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"&amp;IF(AND(Milestones!$AB$193="FT",Milestones!$AA$193=FT_Y5,EDATE($D11,Milestones!$AA$193)&lt;PolicyDate),1,Milestones!$AC$193)&amp;";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"&amp;IF(AND(Milestones!$AB$194="FT",Milestones!$AA$194=FT_Y5,EDATE($D11,Milestones!$AA$194)&lt;PolicyDate),1,Milestones!$AC$194)&amp;";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"&amp;IF(AND(Milestones!$AB$195="FT",Milestones!$AA$195=FT_Y5,EDATE($D11,Milestones!$AA$195)&lt;PolicyDate),1,Milestones!$AC$195)&amp;";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"&amp;IF(AND(Milestones!$AB$196="FT",Milestones!$AA$196=FT_Y5,EDATE($D11,Milestones!$AA$196)&lt;PolicyDate),1,Milestones!$AC$196)&amp;";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"&amp;IF(AND(Milestones!$AB$197="FT",Milestones!$AA$197=FT_Y5,EDATE($D11,Milestones!$AA$197)&lt;PolicyDate),1,Milestones!$AC$197)&amp;";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"&amp;IF(AND(Milestones!$AB$198="FT",Milestones!$AA$198=FT_Y5,EDATE($D11,Milestones!$AA$198)&lt;PolicyDate),1,Milestones!$AC$198)&amp;";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"&amp;IF(AND(Milestones!$AB$199="FT",Milestones!$AA$199=FT_Y5,EDATE($D11,Milestones!$AA$199)&lt;PolicyDate),1,Milestones!$AC$199)&amp;";  ",""))</f>
        <v/>
      </c>
      <c r="X11" s="0" t="str">
        <f aca="false">IF(Staff!$A11="","",Staff!$AJ11)</f>
        <v/>
      </c>
      <c r="Y11" s="0" t="str">
        <f aca="false">IF(Staff!$A11="","",Staff!$AL11)</f>
        <v/>
      </c>
      <c r="Z11" s="0" t="str">
        <f aca="false">IF(Staff!$A11="","",Staff!$AM11)</f>
        <v/>
      </c>
      <c r="AA11" s="0" t="str">
        <f aca="false">IF(Staff!$A11="","",Staff!$AQ11)</f>
        <v/>
      </c>
      <c r="AB11" s="0" t="str">
        <f aca="false">IF(Staff!$A11="","",Staff!$AR11)</f>
        <v/>
      </c>
      <c r="AC11" s="0" t="str">
        <f aca="false">IF(Staff!$A11="","",Staff!$AS11)</f>
        <v/>
      </c>
      <c r="AD11" s="0" t="str">
        <f aca="false">IF(Staff!$A11="","",Staff!$AT11)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IF(Staff!$A12="","",Staff!$AI12)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"&amp;IF(AND(Milestones!$AB$20="FT",Milestones!$AA$20=FT_Y5,EDATE($D12,Milestones!$AA$20)&lt;PolicyDate),1,Milestones!$AC$20)&amp;";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"&amp;IF(AND(Milestones!$AB$21="FT",Milestones!$AA$21=FT_Y5,EDATE($D12,Milestones!$AA$21)&lt;PolicyDate),1,Milestones!$AC$21)&amp;";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"&amp;IF(AND(Milestones!$AB$22="FT",Milestones!$AA$22=FT_Y5,EDATE($D12,Milestones!$AA$22)&lt;PolicyDate),1,Milestones!$AC$22)&amp;";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"&amp;IF(AND(Milestones!$AB$23="FT",Milestones!$AA$23=FT_Y5,EDATE($D12,Milestones!$AA$23)&lt;PolicyDate),1,Milestones!$AC$23)&amp;";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"&amp;IF(AND(Milestones!$AB$24="FT",Milestones!$AA$24=FT_Y5,EDATE($D12,Milestones!$AA$24)&lt;PolicyDate),1,Milestones!$AC$24)&amp;";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"&amp;IF(AND(Milestones!$AB$25="FT",Milestones!$AA$25=FT_Y5,EDATE($D12,Milestones!$AA$25)&lt;PolicyDate),1,Milestones!$AC$25)&amp;";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"&amp;IF(AND(Milestones!$AB$26="FT",Milestones!$AA$26=FT_Y5,EDATE($D12,Milestones!$AA$26)&lt;PolicyDate),1,Milestones!$AC$26)&amp;";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"&amp;IF(AND(Milestones!$AB$27="FT",Milestones!$AA$27=FT_Y5,EDATE($D12,Milestones!$AA$27)&lt;PolicyDate),1,Milestones!$AC$27)&amp;";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"&amp;IF(AND(Milestones!$AB$28="FT",Milestones!$AA$28=FT_Y5,EDATE($D12,Milestones!$AA$28)&lt;PolicyDate),1,Milestones!$AC$28)&amp;";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"&amp;IF(AND(Milestones!$AB$29="FT",Milestones!$AA$29=FT_Y5,EDATE($D12,Milestones!$AA$29)&lt;PolicyDate),1,Milestones!$AC$29)&amp;";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"&amp;IF(AND(Milestones!$AB$30="FT",Milestones!$AA$30=FT_Y5,EDATE($D12,Milestones!$AA$30)&lt;PolicyDate),1,Milestones!$AC$30)&amp;";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"&amp;IF(AND(Milestones!$AB$31="FT",Milestones!$AA$31=FT_Y5,EDATE($D12,Milestones!$AA$31)&lt;PolicyDate),1,Milestones!$AC$31)&amp;";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"&amp;IF(AND(Milestones!$AB$32="FT",Milestones!$AA$32=FT_Y5,EDATE($D12,Milestones!$AA$32)&lt;PolicyDate),1,Milestones!$AC$32)&amp;";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"&amp;IF(AND(Milestones!$AB$33="FT",Milestones!$AA$33=FT_Y5,EDATE($D12,Milestones!$AA$33)&lt;PolicyDate),1,Milestones!$AC$33)&amp;";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"&amp;IF(AND(Milestones!$AB$34="FT",Milestones!$AA$34=FT_Y5,EDATE($D12,Milestones!$AA$34)&lt;PolicyDate),1,Milestones!$AC$34)&amp;";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"&amp;IF(AND(Milestones!$AB$35="FT",Milestones!$AA$35=FT_Y5,EDATE($D12,Milestones!$AA$35)&lt;PolicyDate),1,Milestones!$AC$35)&amp;";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"&amp;IF(AND(Milestones!$AB$36="FT",Milestones!$AA$36=FT_Y5,EDATE($D12,Milestones!$AA$36)&lt;PolicyDate),1,Milestones!$AC$36)&amp;";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"&amp;IF(AND(Milestones!$AB$37="FT",Milestones!$AA$37=FT_Y5,EDATE($D12,Milestones!$AA$37)&lt;PolicyDate),1,Milestones!$AC$37)&amp;";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"&amp;IF(AND(Milestones!$AB$38="FT",Milestones!$AA$38=FT_Y5,EDATE($D12,Milestones!$AA$38)&lt;PolicyDate),1,Milestones!$AC$38)&amp;";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"&amp;IF(AND(Milestones!$AB$39="FT",Milestones!$AA$39=FT_Y5,EDATE($D12,Milestones!$AA$39)&lt;PolicyDate),1,Milestones!$AC$39)&amp;";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"&amp;IF(AND(Milestones!$AB$40="FT",Milestones!$AA$40=FT_Y5,EDATE($D12,Milestones!$AA$40)&lt;PolicyDate),1,Milestones!$AC$40)&amp;";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"&amp;IF(AND(Milestones!$AB$41="FT",Milestones!$AA$41=FT_Y5,EDATE($D12,Milestones!$AA$41)&lt;PolicyDate),1,Milestones!$AC$41)&amp;";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"&amp;IF(AND(Milestones!$AB$42="FT",Milestones!$AA$42=FT_Y5,EDATE($D12,Milestones!$AA$42)&lt;PolicyDate),1,Milestones!$AC$42)&amp;";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"&amp;IF(AND(Milestones!$AB$43="FT",Milestones!$AA$43=FT_Y5,EDATE($D12,Milestones!$AA$43)&lt;PolicyDate),1,Milestones!$AC$43)&amp;";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"&amp;IF(AND(Milestones!$AB$44="FT",Milestones!$AA$44=FT_Y5,EDATE($D12,Milestones!$AA$44)&lt;PolicyDate),1,Milestones!$AC$44)&amp;";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"&amp;IF(AND(Milestones!$AB$45="FT",Milestones!$AA$45=FT_Y5,EDATE($D12,Milestones!$AA$45)&lt;PolicyDate),1,Milestones!$AC$45)&amp;";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"&amp;IF(AND(Milestones!$AB$46="FT",Milestones!$AA$46=FT_Y5,EDATE($D12,Milestones!$AA$46)&lt;PolicyDate),1,Milestones!$AC$46)&amp;";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"&amp;IF(AND(Milestones!$AB$47="FT",Milestones!$AA$47=FT_Y5,EDATE($D12,Milestones!$AA$47)&lt;PolicyDate),1,Milestones!$AC$47)&amp;";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"&amp;IF(AND(Milestones!$AB$48="FT",Milestones!$AA$48=FT_Y5,EDATE($D12,Milestones!$AA$48)&lt;PolicyDate),1,Milestones!$AC$48)&amp;";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"&amp;IF(AND(Milestones!$AB$49="FT",Milestones!$AA$49=FT_Y5,EDATE($D12,Milestones!$AA$49)&lt;PolicyDate),1,Milestones!$AC$49)&amp;";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"&amp;IF(AND(Milestones!$AB$50="FT",Milestones!$AA$50=FT_Y5,EDATE($D12,Milestones!$AA$50)&lt;PolicyDate),1,Milestones!$AC$50)&amp;";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"&amp;IF(AND(Milestones!$AB$51="FT",Milestones!$AA$51=FT_Y5,EDATE($D12,Milestones!$AA$51)&lt;PolicyDate),1,Milestones!$AC$51)&amp;";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"&amp;IF(AND(Milestones!$AB$52="FT",Milestones!$AA$52=FT_Y5,EDATE($D12,Milestones!$AA$52)&lt;PolicyDate),1,Milestones!$AC$52)&amp;";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"&amp;IF(AND(Milestones!$AB$53="FT",Milestones!$AA$53=FT_Y5,EDATE($D12,Milestones!$AA$53)&lt;PolicyDate),1,Milestones!$AC$53)&amp;";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"&amp;IF(AND(Milestones!$AB$54="FT",Milestones!$AA$54=FT_Y5,EDATE($D12,Milestones!$AA$54)&lt;PolicyDate),1,Milestones!$AC$54)&amp;";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"&amp;IF(AND(Milestones!$AB$55="FT",Milestones!$AA$55=FT_Y5,EDATE($D12,Milestones!$AA$55)&lt;PolicyDate),1,Milestones!$AC$55)&amp;";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"&amp;IF(AND(Milestones!$AB$56="FT",Milestones!$AA$56=FT_Y5,EDATE($D12,Milestones!$AA$56)&lt;PolicyDate),1,Milestones!$AC$56)&amp;";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"&amp;IF(AND(Milestones!$AB$57="FT",Milestones!$AA$57=FT_Y5,EDATE($D12,Milestones!$AA$57)&lt;PolicyDate),1,Milestones!$AC$57)&amp;";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"&amp;IF(AND(Milestones!$AB$58="FT",Milestones!$AA$58=FT_Y5,EDATE($D12,Milestones!$AA$58)&lt;PolicyDate),1,Milestones!$AC$58)&amp;";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"&amp;IF(AND(Milestones!$AB$59="FT",Milestones!$AA$59=FT_Y5,EDATE($D12,Milestones!$AA$59)&lt;PolicyDate),1,Milestones!$AC$59)&amp;";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"&amp;IF(AND(Milestones!$AB$60="FT",Milestones!$AA$60=FT_Y5,EDATE($D12,Milestones!$AA$60)&lt;PolicyDate),1,Milestones!$AC$60)&amp;";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"&amp;IF(AND(Milestones!$AB$61="FT",Milestones!$AA$61=FT_Y5,EDATE($D12,Milestones!$AA$61)&lt;PolicyDate),1,Milestones!$AC$61)&amp;";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"&amp;IF(AND(Milestones!$AB$62="FT",Milestones!$AA$62=FT_Y5,EDATE($D12,Milestones!$AA$62)&lt;PolicyDate),1,Milestones!$AC$62)&amp;";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"&amp;IF(AND(Milestones!$AB$63="FT",Milestones!$AA$63=FT_Y5,EDATE($D12,Milestones!$AA$63)&lt;PolicyDate),1,Milestones!$AC$63)&amp;";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"&amp;IF(AND(Milestones!$AB$64="FT",Milestones!$AA$64=FT_Y5,EDATE($D12,Milestones!$AA$64)&lt;PolicyDate),1,Milestones!$AC$64)&amp;";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"&amp;IF(AND(Milestones!$AB$65="FT",Milestones!$AA$65=FT_Y5,EDATE($D12,Milestones!$AA$65)&lt;PolicyDate),1,Milestones!$AC$65)&amp;";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"&amp;IF(AND(Milestones!$AB$66="FT",Milestones!$AA$66=FT_Y5,EDATE($D12,Milestones!$AA$66)&lt;PolicyDate),1,Milestones!$AC$66)&amp;";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"&amp;IF(AND(Milestones!$AB$67="FT",Milestones!$AA$67=FT_Y5,EDATE($D12,Milestones!$AA$67)&lt;PolicyDate),1,Milestones!$AC$67)&amp;";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"&amp;IF(AND(Milestones!$AB$68="FT",Milestones!$AA$68=FT_Y5,EDATE($D12,Milestones!$AA$68)&lt;PolicyDate),1,Milestones!$AC$68)&amp;";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"&amp;IF(AND(Milestones!$AB$69="FT",Milestones!$AA$69=FT_Y5,EDATE($D12,Milestones!$AA$69)&lt;PolicyDate),1,Milestones!$AC$69)&amp;";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"&amp;IF(AND(Milestones!$AB$70="FT",Milestones!$AA$70=FT_Y5,EDATE($D12,Milestones!$AA$70)&lt;PolicyDate),1,Milestones!$AC$70)&amp;";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"&amp;IF(AND(Milestones!$AB$71="FT",Milestones!$AA$71=FT_Y5,EDATE($D12,Milestones!$AA$71)&lt;PolicyDate),1,Milestones!$AC$71)&amp;";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"&amp;IF(AND(Milestones!$AB$72="FT",Milestones!$AA$72=FT_Y5,EDATE($D12,Milestones!$AA$72)&lt;PolicyDate),1,Milestones!$AC$72)&amp;";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"&amp;IF(AND(Milestones!$AB$73="FT",Milestones!$AA$73=FT_Y5,EDATE($D12,Milestones!$AA$73)&lt;PolicyDate),1,Milestones!$AC$73)&amp;";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"&amp;IF(AND(Milestones!$AB$74="FT",Milestones!$AA$74=FT_Y5,EDATE($D12,Milestones!$AA$74)&lt;PolicyDate),1,Milestones!$AC$74)&amp;";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"&amp;IF(AND(Milestones!$AB$75="FT",Milestones!$AA$75=FT_Y5,EDATE($D12,Milestones!$AA$75)&lt;PolicyDate),1,Milestones!$AC$75)&amp;";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"&amp;IF(AND(Milestones!$AB$76="FT",Milestones!$AA$76=FT_Y5,EDATE($D12,Milestones!$AA$76)&lt;PolicyDate),1,Milestones!$AC$76)&amp;";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"&amp;IF(AND(Milestones!$AB$77="FT",Milestones!$AA$77=FT_Y5,EDATE($D12,Milestones!$AA$77)&lt;PolicyDate),1,Milestones!$AC$77)&amp;";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"&amp;IF(AND(Milestones!$AB$78="FT",Milestones!$AA$78=FT_Y5,EDATE($D12,Milestones!$AA$78)&lt;PolicyDate),1,Milestones!$AC$78)&amp;";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"&amp;IF(AND(Milestones!$AB$79="FT",Milestones!$AA$79=FT_Y5,EDATE($D12,Milestones!$AA$79)&lt;PolicyDate),1,Milestones!$AC$79)&amp;";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"&amp;IF(AND(Milestones!$AB$80="FT",Milestones!$AA$80=FT_Y5,EDATE($D12,Milestones!$AA$80)&lt;PolicyDate),1,Milestones!$AC$80)&amp;";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"&amp;IF(AND(Milestones!$AB$81="FT",Milestones!$AA$81=FT_Y5,EDATE($D12,Milestones!$AA$81)&lt;PolicyDate),1,Milestones!$AC$81)&amp;";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"&amp;IF(AND(Milestones!$AB$82="FT",Milestones!$AA$82=FT_Y5,EDATE($D12,Milestones!$AA$82)&lt;PolicyDate),1,Milestones!$AC$82)&amp;";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"&amp;IF(AND(Milestones!$AB$83="FT",Milestones!$AA$83=FT_Y5,EDATE($D12,Milestones!$AA$83)&lt;PolicyDate),1,Milestones!$AC$83)&amp;";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"&amp;IF(AND(Milestones!$AB$84="FT",Milestones!$AA$84=FT_Y5,EDATE($D12,Milestones!$AA$84)&lt;PolicyDate),1,Milestones!$AC$84)&amp;";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"&amp;IF(AND(Milestones!$AB$85="FT",Milestones!$AA$85=FT_Y5,EDATE($D12,Milestones!$AA$85)&lt;PolicyDate),1,Milestones!$AC$85)&amp;";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"&amp;IF(AND(Milestones!$AB$86="FT",Milestones!$AA$86=FT_Y5,EDATE($D12,Milestones!$AA$86)&lt;PolicyDate),1,Milestones!$AC$86)&amp;";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"&amp;IF(AND(Milestones!$AB$87="FT",Milestones!$AA$87=FT_Y5,EDATE($D12,Milestones!$AA$87)&lt;PolicyDate),1,Milestones!$AC$87)&amp;";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"&amp;IF(AND(Milestones!$AB$88="FT",Milestones!$AA$88=FT_Y5,EDATE($D12,Milestones!$AA$88)&lt;PolicyDate),1,Milestones!$AC$88)&amp;";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"&amp;IF(AND(Milestones!$AB$89="FT",Milestones!$AA$89=FT_Y5,EDATE($D12,Milestones!$AA$89)&lt;PolicyDate),1,Milestones!$AC$89)&amp;";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"&amp;IF(AND(Milestones!$AB$90="FT",Milestones!$AA$90=FT_Y5,EDATE($D12,Milestones!$AA$90)&lt;PolicyDate),1,Milestones!$AC$90)&amp;";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"&amp;IF(AND(Milestones!$AB$91="FT",Milestones!$AA$91=FT_Y5,EDATE($D12,Milestones!$AA$91)&lt;PolicyDate),1,Milestones!$AC$91)&amp;";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"&amp;IF(AND(Milestones!$AB$92="FT",Milestones!$AA$92=FT_Y5,EDATE($D12,Milestones!$AA$92)&lt;PolicyDate),1,Milestones!$AC$92)&amp;";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"&amp;IF(AND(Milestones!$AB$93="FT",Milestones!$AA$93=FT_Y5,EDATE($D12,Milestones!$AA$93)&lt;PolicyDate),1,Milestones!$AC$93)&amp;";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"&amp;IF(AND(Milestones!$AB$94="FT",Milestones!$AA$94=FT_Y5,EDATE($D12,Milestones!$AA$94)&lt;PolicyDate),1,Milestones!$AC$94)&amp;";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"&amp;IF(AND(Milestones!$AB$95="FT",Milestones!$AA$95=FT_Y5,EDATE($D12,Milestones!$AA$95)&lt;PolicyDate),1,Milestones!$AC$95)&amp;";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"&amp;IF(AND(Milestones!$AB$96="FT",Milestones!$AA$96=FT_Y5,EDATE($D12,Milestones!$AA$96)&lt;PolicyDate),1,Milestones!$AC$96)&amp;";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"&amp;IF(AND(Milestones!$AB$97="FT",Milestones!$AA$97=FT_Y5,EDATE($D12,Milestones!$AA$97)&lt;PolicyDate),1,Milestones!$AC$97)&amp;";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"&amp;IF(AND(Milestones!$AB$98="FT",Milestones!$AA$98=FT_Y5,EDATE($D12,Milestones!$AA$98)&lt;PolicyDate),1,Milestones!$AC$98)&amp;";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"&amp;IF(AND(Milestones!$AB$99="FT",Milestones!$AA$99=FT_Y5,EDATE($D12,Milestones!$AA$99)&lt;PolicyDate),1,Milestones!$AC$99)&amp;";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"&amp;IF(AND(Milestones!$AB$100="FT",Milestones!$AA$100=FT_Y5,EDATE($D12,Milestones!$AA$100)&lt;PolicyDate),1,Milestones!$AC$100)&amp;";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"&amp;IF(AND(Milestones!$AB$101="FT",Milestones!$AA$101=FT_Y5,EDATE($D12,Milestones!$AA$101)&lt;PolicyDate),1,Milestones!$AC$101)&amp;";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"&amp;IF(AND(Milestones!$AB$102="FT",Milestones!$AA$102=FT_Y5,EDATE($D12,Milestones!$AA$102)&lt;PolicyDate),1,Milestones!$AC$102)&amp;";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"&amp;IF(AND(Milestones!$AB$103="FT",Milestones!$AA$103=FT_Y5,EDATE($D12,Milestones!$AA$103)&lt;PolicyDate),1,Milestones!$AC$103)&amp;";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"&amp;IF(AND(Milestones!$AB$104="FT",Milestones!$AA$104=FT_Y5,EDATE($D12,Milestones!$AA$104)&lt;PolicyDate),1,Milestones!$AC$104)&amp;";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"&amp;IF(AND(Milestones!$AB$105="FT",Milestones!$AA$105=FT_Y5,EDATE($D12,Milestones!$AA$105)&lt;PolicyDate),1,Milestones!$AC$105)&amp;";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"&amp;IF(AND(Milestones!$AB$106="FT",Milestones!$AA$106=FT_Y5,EDATE($D12,Milestones!$AA$106)&lt;PolicyDate),1,Milestones!$AC$106)&amp;";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"&amp;IF(AND(Milestones!$AB$107="FT",Milestones!$AA$107=FT_Y5,EDATE($D12,Milestones!$AA$107)&lt;PolicyDate),1,Milestones!$AC$107)&amp;";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"&amp;IF(AND(Milestones!$AB$108="FT",Milestones!$AA$108=FT_Y5,EDATE($D12,Milestones!$AA$108)&lt;PolicyDate),1,Milestones!$AC$108)&amp;";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"&amp;IF(AND(Milestones!$AB$109="FT",Milestones!$AA$109=FT_Y5,EDATE($D12,Milestones!$AA$109)&lt;PolicyDate),1,Milestones!$AC$109)&amp;";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"&amp;IF(AND(Milestones!$AB$110="FT",Milestones!$AA$110=FT_Y5,EDATE($D12,Milestones!$AA$110)&lt;PolicyDate),1,Milestones!$AC$110)&amp;";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"&amp;IF(AND(Milestones!$AB$111="FT",Milestones!$AA$111=FT_Y5,EDATE($D12,Milestones!$AA$111)&lt;PolicyDate),1,Milestones!$AC$111)&amp;";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"&amp;IF(AND(Milestones!$AB$112="FT",Milestones!$AA$112=FT_Y5,EDATE($D12,Milestones!$AA$112)&lt;PolicyDate),1,Milestones!$AC$112)&amp;";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"&amp;IF(AND(Milestones!$AB$113="FT",Milestones!$AA$113=FT_Y5,EDATE($D12,Milestones!$AA$113)&lt;PolicyDate),1,Milestones!$AC$113)&amp;";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"&amp;IF(AND(Milestones!$AB$114="FT",Milestones!$AA$114=FT_Y5,EDATE($D12,Milestones!$AA$114)&lt;PolicyDate),1,Milestones!$AC$114)&amp;";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"&amp;IF(AND(Milestones!$AB$115="FT",Milestones!$AA$115=FT_Y5,EDATE($D12,Milestones!$AA$115)&lt;PolicyDate),1,Milestones!$AC$115)&amp;";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"&amp;IF(AND(Milestones!$AB$116="FT",Milestones!$AA$116=FT_Y5,EDATE($D12,Milestones!$AA$116)&lt;PolicyDate),1,Milestones!$AC$116)&amp;";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"&amp;IF(AND(Milestones!$AB$117="FT",Milestones!$AA$117=FT_Y5,EDATE($D12,Milestones!$AA$117)&lt;PolicyDate),1,Milestones!$AC$117)&amp;";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"&amp;IF(AND(Milestones!$AB$118="FT",Milestones!$AA$118=FT_Y5,EDATE($D12,Milestones!$AA$118)&lt;PolicyDate),1,Milestones!$AC$118)&amp;";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"&amp;IF(AND(Milestones!$AB$119="FT",Milestones!$AA$119=FT_Y5,EDATE($D12,Milestones!$AA$119)&lt;PolicyDate),1,Milestones!$AC$119)&amp;";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"&amp;IF(AND(Milestones!$AB$120="FT",Milestones!$AA$120=FT_Y5,EDATE($D12,Milestones!$AA$120)&lt;PolicyDate),1,Milestones!$AC$120)&amp;";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"&amp;IF(AND(Milestones!$AB$121="FT",Milestones!$AA$121=FT_Y5,EDATE($D12,Milestones!$AA$121)&lt;PolicyDate),1,Milestones!$AC$121)&amp;";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"&amp;IF(AND(Milestones!$AB$122="FT",Milestones!$AA$122=FT_Y5,EDATE($D12,Milestones!$AA$122)&lt;PolicyDate),1,Milestones!$AC$122)&amp;";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"&amp;IF(AND(Milestones!$AB$123="FT",Milestones!$AA$123=FT_Y5,EDATE($D12,Milestones!$AA$123)&lt;PolicyDate),1,Milestones!$AC$123)&amp;";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"&amp;IF(AND(Milestones!$AB$124="FT",Milestones!$AA$124=FT_Y5,EDATE($D12,Milestones!$AA$124)&lt;PolicyDate),1,Milestones!$AC$124)&amp;";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"&amp;IF(AND(Milestones!$AB$125="FT",Milestones!$AA$125=FT_Y5,EDATE($D12,Milestones!$AA$125)&lt;PolicyDate),1,Milestones!$AC$125)&amp;";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"&amp;IF(AND(Milestones!$AB$126="FT",Milestones!$AA$126=FT_Y5,EDATE($D12,Milestones!$AA$126)&lt;PolicyDate),1,Milestones!$AC$126)&amp;";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"&amp;IF(AND(Milestones!$AB$127="FT",Milestones!$AA$127=FT_Y5,EDATE($D12,Milestones!$AA$127)&lt;PolicyDate),1,Milestones!$AC$127)&amp;";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"&amp;IF(AND(Milestones!$AB$128="FT",Milestones!$AA$128=FT_Y5,EDATE($D12,Milestones!$AA$128)&lt;PolicyDate),1,Milestones!$AC$128)&amp;";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"&amp;IF(AND(Milestones!$AB$129="FT",Milestones!$AA$129=FT_Y5,EDATE($D12,Milestones!$AA$129)&lt;PolicyDate),1,Milestones!$AC$129)&amp;";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"&amp;IF(AND(Milestones!$AB$130="FT",Milestones!$AA$130=FT_Y5,EDATE($D12,Milestones!$AA$130)&lt;PolicyDate),1,Milestones!$AC$130)&amp;";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"&amp;IF(AND(Milestones!$AB$131="FT",Milestones!$AA$131=FT_Y5,EDATE($D12,Milestones!$AA$131)&lt;PolicyDate),1,Milestones!$AC$131)&amp;";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"&amp;IF(AND(Milestones!$AB$132="FT",Milestones!$AA$132=FT_Y5,EDATE($D12,Milestones!$AA$132)&lt;PolicyDate),1,Milestones!$AC$132)&amp;";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"&amp;IF(AND(Milestones!$AB$133="FT",Milestones!$AA$133=FT_Y5,EDATE($D12,Milestones!$AA$133)&lt;PolicyDate),1,Milestones!$AC$133)&amp;";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"&amp;IF(AND(Milestones!$AB$134="FT",Milestones!$AA$134=FT_Y5,EDATE($D12,Milestones!$AA$134)&lt;PolicyDate),1,Milestones!$AC$134)&amp;";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"&amp;IF(AND(Milestones!$AB$135="FT",Milestones!$AA$135=FT_Y5,EDATE($D12,Milestones!$AA$135)&lt;PolicyDate),1,Milestones!$AC$135)&amp;";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"&amp;IF(AND(Milestones!$AB$136="FT",Milestones!$AA$136=FT_Y5,EDATE($D12,Milestones!$AA$136)&lt;PolicyDate),1,Milestones!$AC$136)&amp;";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"&amp;IF(AND(Milestones!$AB$137="FT",Milestones!$AA$137=FT_Y5,EDATE($D12,Milestones!$AA$137)&lt;PolicyDate),1,Milestones!$AC$137)&amp;";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"&amp;IF(AND(Milestones!$AB$138="FT",Milestones!$AA$138=FT_Y5,EDATE($D12,Milestones!$AA$138)&lt;PolicyDate),1,Milestones!$AC$138)&amp;";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"&amp;IF(AND(Milestones!$AB$139="FT",Milestones!$AA$139=FT_Y5,EDATE($D12,Milestones!$AA$139)&lt;PolicyDate),1,Milestones!$AC$139)&amp;";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"&amp;IF(AND(Milestones!$AB$140="FT",Milestones!$AA$140=FT_Y5,EDATE($D12,Milestones!$AA$140)&lt;PolicyDate),1,Milestones!$AC$140)&amp;";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"&amp;IF(AND(Milestones!$AB$141="FT",Milestones!$AA$141=FT_Y5,EDATE($D12,Milestones!$AA$141)&lt;PolicyDate),1,Milestones!$AC$141)&amp;";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"&amp;IF(AND(Milestones!$AB$142="FT",Milestones!$AA$142=FT_Y5,EDATE($D12,Milestones!$AA$142)&lt;PolicyDate),1,Milestones!$AC$142)&amp;";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"&amp;IF(AND(Milestones!$AB$143="FT",Milestones!$AA$143=FT_Y5,EDATE($D12,Milestones!$AA$143)&lt;PolicyDate),1,Milestones!$AC$143)&amp;";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"&amp;IF(AND(Milestones!$AB$144="FT",Milestones!$AA$144=FT_Y5,EDATE($D12,Milestones!$AA$144)&lt;PolicyDate),1,Milestones!$AC$144)&amp;";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"&amp;IF(AND(Milestones!$AB$145="FT",Milestones!$AA$145=FT_Y5,EDATE($D12,Milestones!$AA$145)&lt;PolicyDate),1,Milestones!$AC$145)&amp;";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"&amp;IF(AND(Milestones!$AB$146="FT",Milestones!$AA$146=FT_Y5,EDATE($D12,Milestones!$AA$146)&lt;PolicyDate),1,Milestones!$AC$146)&amp;";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"&amp;IF(AND(Milestones!$AB$147="FT",Milestones!$AA$147=FT_Y5,EDATE($D12,Milestones!$AA$147)&lt;PolicyDate),1,Milestones!$AC$147)&amp;";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"&amp;IF(AND(Milestones!$AB$148="FT",Milestones!$AA$148=FT_Y5,EDATE($D12,Milestones!$AA$148)&lt;PolicyDate),1,Milestones!$AC$148)&amp;";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"&amp;IF(AND(Milestones!$AB$149="FT",Milestones!$AA$149=FT_Y5,EDATE($D12,Milestones!$AA$149)&lt;PolicyDate),1,Milestones!$AC$149)&amp;";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"&amp;IF(AND(Milestones!$AB$150="FT",Milestones!$AA$150=FT_Y5,EDATE($D12,Milestones!$AA$150)&lt;PolicyDate),1,Milestones!$AC$150)&amp;";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"&amp;IF(AND(Milestones!$AB$151="FT",Milestones!$AA$151=FT_Y5,EDATE($D12,Milestones!$AA$151)&lt;PolicyDate),1,Milestones!$AC$151)&amp;";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"&amp;IF(AND(Milestones!$AB$152="FT",Milestones!$AA$152=FT_Y5,EDATE($D12,Milestones!$AA$152)&lt;PolicyDate),1,Milestones!$AC$152)&amp;";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"&amp;IF(AND(Milestones!$AB$153="FT",Milestones!$AA$153=FT_Y5,EDATE($D12,Milestones!$AA$153)&lt;PolicyDate),1,Milestones!$AC$153)&amp;";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"&amp;IF(AND(Milestones!$AB$154="FT",Milestones!$AA$154=FT_Y5,EDATE($D12,Milestones!$AA$154)&lt;PolicyDate),1,Milestones!$AC$154)&amp;";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"&amp;IF(AND(Milestones!$AB$155="FT",Milestones!$AA$155=FT_Y5,EDATE($D12,Milestones!$AA$155)&lt;PolicyDate),1,Milestones!$AC$155)&amp;";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"&amp;IF(AND(Milestones!$AB$156="FT",Milestones!$AA$156=FT_Y5,EDATE($D12,Milestones!$AA$156)&lt;PolicyDate),1,Milestones!$AC$156)&amp;";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"&amp;IF(AND(Milestones!$AB$157="FT",Milestones!$AA$157=FT_Y5,EDATE($D12,Milestones!$AA$157)&lt;PolicyDate),1,Milestones!$AC$157)&amp;";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"&amp;IF(AND(Milestones!$AB$158="FT",Milestones!$AA$158=FT_Y5,EDATE($D12,Milestones!$AA$158)&lt;PolicyDate),1,Milestones!$AC$158)&amp;";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"&amp;IF(AND(Milestones!$AB$159="FT",Milestones!$AA$159=FT_Y5,EDATE($D12,Milestones!$AA$159)&lt;PolicyDate),1,Milestones!$AC$159)&amp;";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"&amp;IF(AND(Milestones!$AB$160="FT",Milestones!$AA$160=FT_Y5,EDATE($D12,Milestones!$AA$160)&lt;PolicyDate),1,Milestones!$AC$160)&amp;";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"&amp;IF(AND(Milestones!$AB$161="FT",Milestones!$AA$161=FT_Y5,EDATE($D12,Milestones!$AA$161)&lt;PolicyDate),1,Milestones!$AC$161)&amp;";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"&amp;IF(AND(Milestones!$AB$162="FT",Milestones!$AA$162=FT_Y5,EDATE($D12,Milestones!$AA$162)&lt;PolicyDate),1,Milestones!$AC$162)&amp;";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"&amp;IF(AND(Milestones!$AB$163="FT",Milestones!$AA$163=FT_Y5,EDATE($D12,Milestones!$AA$163)&lt;PolicyDate),1,Milestones!$AC$163)&amp;";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"&amp;IF(AND(Milestones!$AB$164="FT",Milestones!$AA$164=FT_Y5,EDATE($D12,Milestones!$AA$164)&lt;PolicyDate),1,Milestones!$AC$164)&amp;";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"&amp;IF(AND(Milestones!$AB$165="FT",Milestones!$AA$165=FT_Y5,EDATE($D12,Milestones!$AA$165)&lt;PolicyDate),1,Milestones!$AC$165)&amp;";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"&amp;IF(AND(Milestones!$AB$166="FT",Milestones!$AA$166=FT_Y5,EDATE($D12,Milestones!$AA$166)&lt;PolicyDate),1,Milestones!$AC$166)&amp;";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"&amp;IF(AND(Milestones!$AB$167="FT",Milestones!$AA$167=FT_Y5,EDATE($D12,Milestones!$AA$167)&lt;PolicyDate),1,Milestones!$AC$167)&amp;";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"&amp;IF(AND(Milestones!$AB$168="FT",Milestones!$AA$168=FT_Y5,EDATE($D12,Milestones!$AA$168)&lt;PolicyDate),1,Milestones!$AC$168)&amp;";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"&amp;IF(AND(Milestones!$AB$169="FT",Milestones!$AA$169=FT_Y5,EDATE($D12,Milestones!$AA$169)&lt;PolicyDate),1,Milestones!$AC$169)&amp;";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"&amp;IF(AND(Milestones!$AB$170="FT",Milestones!$AA$170=FT_Y5,EDATE($D12,Milestones!$AA$170)&lt;PolicyDate),1,Milestones!$AC$170)&amp;";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"&amp;IF(AND(Milestones!$AB$171="FT",Milestones!$AA$171=FT_Y5,EDATE($D12,Milestones!$AA$171)&lt;PolicyDate),1,Milestones!$AC$171)&amp;";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"&amp;IF(AND(Milestones!$AB$172="FT",Milestones!$AA$172=FT_Y5,EDATE($D12,Milestones!$AA$172)&lt;PolicyDate),1,Milestones!$AC$172)&amp;";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"&amp;IF(AND(Milestones!$AB$173="FT",Milestones!$AA$173=FT_Y5,EDATE($D12,Milestones!$AA$173)&lt;PolicyDate),1,Milestones!$AC$173)&amp;";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"&amp;IF(AND(Milestones!$AB$174="FT",Milestones!$AA$174=FT_Y5,EDATE($D12,Milestones!$AA$174)&lt;PolicyDate),1,Milestones!$AC$174)&amp;";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"&amp;IF(AND(Milestones!$AB$175="FT",Milestones!$AA$175=FT_Y5,EDATE($D12,Milestones!$AA$175)&lt;PolicyDate),1,Milestones!$AC$175)&amp;";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"&amp;IF(AND(Milestones!$AB$176="FT",Milestones!$AA$176=FT_Y5,EDATE($D12,Milestones!$AA$176)&lt;PolicyDate),1,Milestones!$AC$176)&amp;";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"&amp;IF(AND(Milestones!$AB$177="FT",Milestones!$AA$177=FT_Y5,EDATE($D12,Milestones!$AA$177)&lt;PolicyDate),1,Milestones!$AC$177)&amp;";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"&amp;IF(AND(Milestones!$AB$178="FT",Milestones!$AA$178=FT_Y5,EDATE($D12,Milestones!$AA$178)&lt;PolicyDate),1,Milestones!$AC$178)&amp;";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"&amp;IF(AND(Milestones!$AB$179="FT",Milestones!$AA$179=FT_Y5,EDATE($D12,Milestones!$AA$179)&lt;PolicyDate),1,Milestones!$AC$179)&amp;";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"&amp;IF(AND(Milestones!$AB$180="FT",Milestones!$AA$180=FT_Y5,EDATE($D12,Milestones!$AA$180)&lt;PolicyDate),1,Milestones!$AC$180)&amp;";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"&amp;IF(AND(Milestones!$AB$181="FT",Milestones!$AA$181=FT_Y5,EDATE($D12,Milestones!$AA$181)&lt;PolicyDate),1,Milestones!$AC$181)&amp;";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"&amp;IF(AND(Milestones!$AB$182="FT",Milestones!$AA$182=FT_Y5,EDATE($D12,Milestones!$AA$182)&lt;PolicyDate),1,Milestones!$AC$182)&amp;";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"&amp;IF(AND(Milestones!$AB$183="FT",Milestones!$AA$183=FT_Y5,EDATE($D12,Milestones!$AA$183)&lt;PolicyDate),1,Milestones!$AC$183)&amp;";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"&amp;IF(AND(Milestones!$AB$184="FT",Milestones!$AA$184=FT_Y5,EDATE($D12,Milestones!$AA$184)&lt;PolicyDate),1,Milestones!$AC$184)&amp;";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"&amp;IF(AND(Milestones!$AB$185="FT",Milestones!$AA$185=FT_Y5,EDATE($D12,Milestones!$AA$185)&lt;PolicyDate),1,Milestones!$AC$185)&amp;";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"&amp;IF(AND(Milestones!$AB$186="FT",Milestones!$AA$186=FT_Y5,EDATE($D12,Milestones!$AA$186)&lt;PolicyDate),1,Milestones!$AC$186)&amp;";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"&amp;IF(AND(Milestones!$AB$187="FT",Milestones!$AA$187=FT_Y5,EDATE($D12,Milestones!$AA$187)&lt;PolicyDate),1,Milestones!$AC$187)&amp;";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"&amp;IF(AND(Milestones!$AB$188="FT",Milestones!$AA$188=FT_Y5,EDATE($D12,Milestones!$AA$188)&lt;PolicyDate),1,Milestones!$AC$188)&amp;";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"&amp;IF(AND(Milestones!$AB$189="FT",Milestones!$AA$189=FT_Y5,EDATE($D12,Milestones!$AA$189)&lt;PolicyDate),1,Milestones!$AC$189)&amp;";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"&amp;IF(AND(Milestones!$AB$190="FT",Milestones!$AA$190=FT_Y5,EDATE($D12,Milestones!$AA$190)&lt;PolicyDate),1,Milestones!$AC$190)&amp;";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"&amp;IF(AND(Milestones!$AB$191="FT",Milestones!$AA$191=FT_Y5,EDATE($D12,Milestones!$AA$191)&lt;PolicyDate),1,Milestones!$AC$191)&amp;";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"&amp;IF(AND(Milestones!$AB$192="FT",Milestones!$AA$192=FT_Y5,EDATE($D12,Milestones!$AA$192)&lt;PolicyDate),1,Milestones!$AC$192)&amp;";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"&amp;IF(AND(Milestones!$AB$193="FT",Milestones!$AA$193=FT_Y5,EDATE($D12,Milestones!$AA$193)&lt;PolicyDate),1,Milestones!$AC$193)&amp;";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"&amp;IF(AND(Milestones!$AB$194="FT",Milestones!$AA$194=FT_Y5,EDATE($D12,Milestones!$AA$194)&lt;PolicyDate),1,Milestones!$AC$194)&amp;";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"&amp;IF(AND(Milestones!$AB$195="FT",Milestones!$AA$195=FT_Y5,EDATE($D12,Milestones!$AA$195)&lt;PolicyDate),1,Milestones!$AC$195)&amp;";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"&amp;IF(AND(Milestones!$AB$196="FT",Milestones!$AA$196=FT_Y5,EDATE($D12,Milestones!$AA$196)&lt;PolicyDate),1,Milestones!$AC$196)&amp;";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"&amp;IF(AND(Milestones!$AB$197="FT",Milestones!$AA$197=FT_Y5,EDATE($D12,Milestones!$AA$197)&lt;PolicyDate),1,Milestones!$AC$197)&amp;";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"&amp;IF(AND(Milestones!$AB$198="FT",Milestones!$AA$198=FT_Y5,EDATE($D12,Milestones!$AA$198)&lt;PolicyDate),1,Milestones!$AC$198)&amp;";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"&amp;IF(AND(Milestones!$AB$199="FT",Milestones!$AA$199=FT_Y5,EDATE($D12,Milestones!$AA$199)&lt;PolicyDate),1,Milestones!$AC$199)&amp;";  ",""))</f>
        <v/>
      </c>
      <c r="X12" s="0" t="str">
        <f aca="false">IF(Staff!$A12="","",Staff!$AJ12)</f>
        <v/>
      </c>
      <c r="Y12" s="0" t="str">
        <f aca="false">IF(Staff!$A12="","",Staff!$AL12)</f>
        <v/>
      </c>
      <c r="Z12" s="0" t="str">
        <f aca="false">IF(Staff!$A12="","",Staff!$AM12)</f>
        <v/>
      </c>
      <c r="AA12" s="0" t="str">
        <f aca="false">IF(Staff!$A12="","",Staff!$AQ12)</f>
        <v/>
      </c>
      <c r="AB12" s="0" t="str">
        <f aca="false">IF(Staff!$A12="","",Staff!$AR12)</f>
        <v/>
      </c>
      <c r="AC12" s="0" t="str">
        <f aca="false">IF(Staff!$A12="","",Staff!$AS12)</f>
        <v/>
      </c>
      <c r="AD12" s="0" t="str">
        <f aca="false">IF(Staff!$A12="","",Staff!$AT12)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IF(Staff!$A13="","",Staff!$AI13)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"&amp;IF(AND(Milestones!$AB$20="FT",Milestones!$AA$20=FT_Y5,EDATE($D13,Milestones!$AA$20)&lt;PolicyDate),1,Milestones!$AC$20)&amp;";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"&amp;IF(AND(Milestones!$AB$21="FT",Milestones!$AA$21=FT_Y5,EDATE($D13,Milestones!$AA$21)&lt;PolicyDate),1,Milestones!$AC$21)&amp;";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"&amp;IF(AND(Milestones!$AB$22="FT",Milestones!$AA$22=FT_Y5,EDATE($D13,Milestones!$AA$22)&lt;PolicyDate),1,Milestones!$AC$22)&amp;";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"&amp;IF(AND(Milestones!$AB$23="FT",Milestones!$AA$23=FT_Y5,EDATE($D13,Milestones!$AA$23)&lt;PolicyDate),1,Milestones!$AC$23)&amp;";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"&amp;IF(AND(Milestones!$AB$24="FT",Milestones!$AA$24=FT_Y5,EDATE($D13,Milestones!$AA$24)&lt;PolicyDate),1,Milestones!$AC$24)&amp;";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"&amp;IF(AND(Milestones!$AB$25="FT",Milestones!$AA$25=FT_Y5,EDATE($D13,Milestones!$AA$25)&lt;PolicyDate),1,Milestones!$AC$25)&amp;";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"&amp;IF(AND(Milestones!$AB$26="FT",Milestones!$AA$26=FT_Y5,EDATE($D13,Milestones!$AA$26)&lt;PolicyDate),1,Milestones!$AC$26)&amp;";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"&amp;IF(AND(Milestones!$AB$27="FT",Milestones!$AA$27=FT_Y5,EDATE($D13,Milestones!$AA$27)&lt;PolicyDate),1,Milestones!$AC$27)&amp;";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"&amp;IF(AND(Milestones!$AB$28="FT",Milestones!$AA$28=FT_Y5,EDATE($D13,Milestones!$AA$28)&lt;PolicyDate),1,Milestones!$AC$28)&amp;";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"&amp;IF(AND(Milestones!$AB$29="FT",Milestones!$AA$29=FT_Y5,EDATE($D13,Milestones!$AA$29)&lt;PolicyDate),1,Milestones!$AC$29)&amp;";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"&amp;IF(AND(Milestones!$AB$30="FT",Milestones!$AA$30=FT_Y5,EDATE($D13,Milestones!$AA$30)&lt;PolicyDate),1,Milestones!$AC$30)&amp;";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"&amp;IF(AND(Milestones!$AB$31="FT",Milestones!$AA$31=FT_Y5,EDATE($D13,Milestones!$AA$31)&lt;PolicyDate),1,Milestones!$AC$31)&amp;";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"&amp;IF(AND(Milestones!$AB$32="FT",Milestones!$AA$32=FT_Y5,EDATE($D13,Milestones!$AA$32)&lt;PolicyDate),1,Milestones!$AC$32)&amp;";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"&amp;IF(AND(Milestones!$AB$33="FT",Milestones!$AA$33=FT_Y5,EDATE($D13,Milestones!$AA$33)&lt;PolicyDate),1,Milestones!$AC$33)&amp;";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"&amp;IF(AND(Milestones!$AB$34="FT",Milestones!$AA$34=FT_Y5,EDATE($D13,Milestones!$AA$34)&lt;PolicyDate),1,Milestones!$AC$34)&amp;";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"&amp;IF(AND(Milestones!$AB$35="FT",Milestones!$AA$35=FT_Y5,EDATE($D13,Milestones!$AA$35)&lt;PolicyDate),1,Milestones!$AC$35)&amp;";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"&amp;IF(AND(Milestones!$AB$36="FT",Milestones!$AA$36=FT_Y5,EDATE($D13,Milestones!$AA$36)&lt;PolicyDate),1,Milestones!$AC$36)&amp;";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"&amp;IF(AND(Milestones!$AB$37="FT",Milestones!$AA$37=FT_Y5,EDATE($D13,Milestones!$AA$37)&lt;PolicyDate),1,Milestones!$AC$37)&amp;";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"&amp;IF(AND(Milestones!$AB$38="FT",Milestones!$AA$38=FT_Y5,EDATE($D13,Milestones!$AA$38)&lt;PolicyDate),1,Milestones!$AC$38)&amp;";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"&amp;IF(AND(Milestones!$AB$39="FT",Milestones!$AA$39=FT_Y5,EDATE($D13,Milestones!$AA$39)&lt;PolicyDate),1,Milestones!$AC$39)&amp;";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"&amp;IF(AND(Milestones!$AB$40="FT",Milestones!$AA$40=FT_Y5,EDATE($D13,Milestones!$AA$40)&lt;PolicyDate),1,Milestones!$AC$40)&amp;";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"&amp;IF(AND(Milestones!$AB$41="FT",Milestones!$AA$41=FT_Y5,EDATE($D13,Milestones!$AA$41)&lt;PolicyDate),1,Milestones!$AC$41)&amp;";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"&amp;IF(AND(Milestones!$AB$42="FT",Milestones!$AA$42=FT_Y5,EDATE($D13,Milestones!$AA$42)&lt;PolicyDate),1,Milestones!$AC$42)&amp;";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"&amp;IF(AND(Milestones!$AB$43="FT",Milestones!$AA$43=FT_Y5,EDATE($D13,Milestones!$AA$43)&lt;PolicyDate),1,Milestones!$AC$43)&amp;";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"&amp;IF(AND(Milestones!$AB$44="FT",Milestones!$AA$44=FT_Y5,EDATE($D13,Milestones!$AA$44)&lt;PolicyDate),1,Milestones!$AC$44)&amp;";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"&amp;IF(AND(Milestones!$AB$45="FT",Milestones!$AA$45=FT_Y5,EDATE($D13,Milestones!$AA$45)&lt;PolicyDate),1,Milestones!$AC$45)&amp;";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"&amp;IF(AND(Milestones!$AB$46="FT",Milestones!$AA$46=FT_Y5,EDATE($D13,Milestones!$AA$46)&lt;PolicyDate),1,Milestones!$AC$46)&amp;";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"&amp;IF(AND(Milestones!$AB$47="FT",Milestones!$AA$47=FT_Y5,EDATE($D13,Milestones!$AA$47)&lt;PolicyDate),1,Milestones!$AC$47)&amp;";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"&amp;IF(AND(Milestones!$AB$48="FT",Milestones!$AA$48=FT_Y5,EDATE($D13,Milestones!$AA$48)&lt;PolicyDate),1,Milestones!$AC$48)&amp;";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"&amp;IF(AND(Milestones!$AB$49="FT",Milestones!$AA$49=FT_Y5,EDATE($D13,Milestones!$AA$49)&lt;PolicyDate),1,Milestones!$AC$49)&amp;";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"&amp;IF(AND(Milestones!$AB$50="FT",Milestones!$AA$50=FT_Y5,EDATE($D13,Milestones!$AA$50)&lt;PolicyDate),1,Milestones!$AC$50)&amp;";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"&amp;IF(AND(Milestones!$AB$51="FT",Milestones!$AA$51=FT_Y5,EDATE($D13,Milestones!$AA$51)&lt;PolicyDate),1,Milestones!$AC$51)&amp;";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"&amp;IF(AND(Milestones!$AB$52="FT",Milestones!$AA$52=FT_Y5,EDATE($D13,Milestones!$AA$52)&lt;PolicyDate),1,Milestones!$AC$52)&amp;";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"&amp;IF(AND(Milestones!$AB$53="FT",Milestones!$AA$53=FT_Y5,EDATE($D13,Milestones!$AA$53)&lt;PolicyDate),1,Milestones!$AC$53)&amp;";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"&amp;IF(AND(Milestones!$AB$54="FT",Milestones!$AA$54=FT_Y5,EDATE($D13,Milestones!$AA$54)&lt;PolicyDate),1,Milestones!$AC$54)&amp;";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"&amp;IF(AND(Milestones!$AB$55="FT",Milestones!$AA$55=FT_Y5,EDATE($D13,Milestones!$AA$55)&lt;PolicyDate),1,Milestones!$AC$55)&amp;";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"&amp;IF(AND(Milestones!$AB$56="FT",Milestones!$AA$56=FT_Y5,EDATE($D13,Milestones!$AA$56)&lt;PolicyDate),1,Milestones!$AC$56)&amp;";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"&amp;IF(AND(Milestones!$AB$57="FT",Milestones!$AA$57=FT_Y5,EDATE($D13,Milestones!$AA$57)&lt;PolicyDate),1,Milestones!$AC$57)&amp;";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"&amp;IF(AND(Milestones!$AB$58="FT",Milestones!$AA$58=FT_Y5,EDATE($D13,Milestones!$AA$58)&lt;PolicyDate),1,Milestones!$AC$58)&amp;";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"&amp;IF(AND(Milestones!$AB$59="FT",Milestones!$AA$59=FT_Y5,EDATE($D13,Milestones!$AA$59)&lt;PolicyDate),1,Milestones!$AC$59)&amp;";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"&amp;IF(AND(Milestones!$AB$60="FT",Milestones!$AA$60=FT_Y5,EDATE($D13,Milestones!$AA$60)&lt;PolicyDate),1,Milestones!$AC$60)&amp;";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"&amp;IF(AND(Milestones!$AB$61="FT",Milestones!$AA$61=FT_Y5,EDATE($D13,Milestones!$AA$61)&lt;PolicyDate),1,Milestones!$AC$61)&amp;";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"&amp;IF(AND(Milestones!$AB$62="FT",Milestones!$AA$62=FT_Y5,EDATE($D13,Milestones!$AA$62)&lt;PolicyDate),1,Milestones!$AC$62)&amp;";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"&amp;IF(AND(Milestones!$AB$63="FT",Milestones!$AA$63=FT_Y5,EDATE($D13,Milestones!$AA$63)&lt;PolicyDate),1,Milestones!$AC$63)&amp;";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"&amp;IF(AND(Milestones!$AB$64="FT",Milestones!$AA$64=FT_Y5,EDATE($D13,Milestones!$AA$64)&lt;PolicyDate),1,Milestones!$AC$64)&amp;";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"&amp;IF(AND(Milestones!$AB$65="FT",Milestones!$AA$65=FT_Y5,EDATE($D13,Milestones!$AA$65)&lt;PolicyDate),1,Milestones!$AC$65)&amp;";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"&amp;IF(AND(Milestones!$AB$66="FT",Milestones!$AA$66=FT_Y5,EDATE($D13,Milestones!$AA$66)&lt;PolicyDate),1,Milestones!$AC$66)&amp;";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"&amp;IF(AND(Milestones!$AB$67="FT",Milestones!$AA$67=FT_Y5,EDATE($D13,Milestones!$AA$67)&lt;PolicyDate),1,Milestones!$AC$67)&amp;";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"&amp;IF(AND(Milestones!$AB$68="FT",Milestones!$AA$68=FT_Y5,EDATE($D13,Milestones!$AA$68)&lt;PolicyDate),1,Milestones!$AC$68)&amp;";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"&amp;IF(AND(Milestones!$AB$69="FT",Milestones!$AA$69=FT_Y5,EDATE($D13,Milestones!$AA$69)&lt;PolicyDate),1,Milestones!$AC$69)&amp;";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"&amp;IF(AND(Milestones!$AB$70="FT",Milestones!$AA$70=FT_Y5,EDATE($D13,Milestones!$AA$70)&lt;PolicyDate),1,Milestones!$AC$70)&amp;";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"&amp;IF(AND(Milestones!$AB$71="FT",Milestones!$AA$71=FT_Y5,EDATE($D13,Milestones!$AA$71)&lt;PolicyDate),1,Milestones!$AC$71)&amp;";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"&amp;IF(AND(Milestones!$AB$72="FT",Milestones!$AA$72=FT_Y5,EDATE($D13,Milestones!$AA$72)&lt;PolicyDate),1,Milestones!$AC$72)&amp;";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"&amp;IF(AND(Milestones!$AB$73="FT",Milestones!$AA$73=FT_Y5,EDATE($D13,Milestones!$AA$73)&lt;PolicyDate),1,Milestones!$AC$73)&amp;";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"&amp;IF(AND(Milestones!$AB$74="FT",Milestones!$AA$74=FT_Y5,EDATE($D13,Milestones!$AA$74)&lt;PolicyDate),1,Milestones!$AC$74)&amp;";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"&amp;IF(AND(Milestones!$AB$75="FT",Milestones!$AA$75=FT_Y5,EDATE($D13,Milestones!$AA$75)&lt;PolicyDate),1,Milestones!$AC$75)&amp;";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"&amp;IF(AND(Milestones!$AB$76="FT",Milestones!$AA$76=FT_Y5,EDATE($D13,Milestones!$AA$76)&lt;PolicyDate),1,Milestones!$AC$76)&amp;";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"&amp;IF(AND(Milestones!$AB$77="FT",Milestones!$AA$77=FT_Y5,EDATE($D13,Milestones!$AA$77)&lt;PolicyDate),1,Milestones!$AC$77)&amp;";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"&amp;IF(AND(Milestones!$AB$78="FT",Milestones!$AA$78=FT_Y5,EDATE($D13,Milestones!$AA$78)&lt;PolicyDate),1,Milestones!$AC$78)&amp;";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"&amp;IF(AND(Milestones!$AB$79="FT",Milestones!$AA$79=FT_Y5,EDATE($D13,Milestones!$AA$79)&lt;PolicyDate),1,Milestones!$AC$79)&amp;";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"&amp;IF(AND(Milestones!$AB$80="FT",Milestones!$AA$80=FT_Y5,EDATE($D13,Milestones!$AA$80)&lt;PolicyDate),1,Milestones!$AC$80)&amp;";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"&amp;IF(AND(Milestones!$AB$81="FT",Milestones!$AA$81=FT_Y5,EDATE($D13,Milestones!$AA$81)&lt;PolicyDate),1,Milestones!$AC$81)&amp;";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"&amp;IF(AND(Milestones!$AB$82="FT",Milestones!$AA$82=FT_Y5,EDATE($D13,Milestones!$AA$82)&lt;PolicyDate),1,Milestones!$AC$82)&amp;";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"&amp;IF(AND(Milestones!$AB$83="FT",Milestones!$AA$83=FT_Y5,EDATE($D13,Milestones!$AA$83)&lt;PolicyDate),1,Milestones!$AC$83)&amp;";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"&amp;IF(AND(Milestones!$AB$84="FT",Milestones!$AA$84=FT_Y5,EDATE($D13,Milestones!$AA$84)&lt;PolicyDate),1,Milestones!$AC$84)&amp;";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"&amp;IF(AND(Milestones!$AB$85="FT",Milestones!$AA$85=FT_Y5,EDATE($D13,Milestones!$AA$85)&lt;PolicyDate),1,Milestones!$AC$85)&amp;";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"&amp;IF(AND(Milestones!$AB$86="FT",Milestones!$AA$86=FT_Y5,EDATE($D13,Milestones!$AA$86)&lt;PolicyDate),1,Milestones!$AC$86)&amp;";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"&amp;IF(AND(Milestones!$AB$87="FT",Milestones!$AA$87=FT_Y5,EDATE($D13,Milestones!$AA$87)&lt;PolicyDate),1,Milestones!$AC$87)&amp;";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"&amp;IF(AND(Milestones!$AB$88="FT",Milestones!$AA$88=FT_Y5,EDATE($D13,Milestones!$AA$88)&lt;PolicyDate),1,Milestones!$AC$88)&amp;";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"&amp;IF(AND(Milestones!$AB$89="FT",Milestones!$AA$89=FT_Y5,EDATE($D13,Milestones!$AA$89)&lt;PolicyDate),1,Milestones!$AC$89)&amp;";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"&amp;IF(AND(Milestones!$AB$90="FT",Milestones!$AA$90=FT_Y5,EDATE($D13,Milestones!$AA$90)&lt;PolicyDate),1,Milestones!$AC$90)&amp;";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"&amp;IF(AND(Milestones!$AB$91="FT",Milestones!$AA$91=FT_Y5,EDATE($D13,Milestones!$AA$91)&lt;PolicyDate),1,Milestones!$AC$91)&amp;";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"&amp;IF(AND(Milestones!$AB$92="FT",Milestones!$AA$92=FT_Y5,EDATE($D13,Milestones!$AA$92)&lt;PolicyDate),1,Milestones!$AC$92)&amp;";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"&amp;IF(AND(Milestones!$AB$93="FT",Milestones!$AA$93=FT_Y5,EDATE($D13,Milestones!$AA$93)&lt;PolicyDate),1,Milestones!$AC$93)&amp;";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"&amp;IF(AND(Milestones!$AB$94="FT",Milestones!$AA$94=FT_Y5,EDATE($D13,Milestones!$AA$94)&lt;PolicyDate),1,Milestones!$AC$94)&amp;";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"&amp;IF(AND(Milestones!$AB$95="FT",Milestones!$AA$95=FT_Y5,EDATE($D13,Milestones!$AA$95)&lt;PolicyDate),1,Milestones!$AC$95)&amp;";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"&amp;IF(AND(Milestones!$AB$96="FT",Milestones!$AA$96=FT_Y5,EDATE($D13,Milestones!$AA$96)&lt;PolicyDate),1,Milestones!$AC$96)&amp;";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"&amp;IF(AND(Milestones!$AB$97="FT",Milestones!$AA$97=FT_Y5,EDATE($D13,Milestones!$AA$97)&lt;PolicyDate),1,Milestones!$AC$97)&amp;";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"&amp;IF(AND(Milestones!$AB$98="FT",Milestones!$AA$98=FT_Y5,EDATE($D13,Milestones!$AA$98)&lt;PolicyDate),1,Milestones!$AC$98)&amp;";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"&amp;IF(AND(Milestones!$AB$99="FT",Milestones!$AA$99=FT_Y5,EDATE($D13,Milestones!$AA$99)&lt;PolicyDate),1,Milestones!$AC$99)&amp;";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"&amp;IF(AND(Milestones!$AB$100="FT",Milestones!$AA$100=FT_Y5,EDATE($D13,Milestones!$AA$100)&lt;PolicyDate),1,Milestones!$AC$100)&amp;";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"&amp;IF(AND(Milestones!$AB$101="FT",Milestones!$AA$101=FT_Y5,EDATE($D13,Milestones!$AA$101)&lt;PolicyDate),1,Milestones!$AC$101)&amp;";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"&amp;IF(AND(Milestones!$AB$102="FT",Milestones!$AA$102=FT_Y5,EDATE($D13,Milestones!$AA$102)&lt;PolicyDate),1,Milestones!$AC$102)&amp;";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"&amp;IF(AND(Milestones!$AB$103="FT",Milestones!$AA$103=FT_Y5,EDATE($D13,Milestones!$AA$103)&lt;PolicyDate),1,Milestones!$AC$103)&amp;";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"&amp;IF(AND(Milestones!$AB$104="FT",Milestones!$AA$104=FT_Y5,EDATE($D13,Milestones!$AA$104)&lt;PolicyDate),1,Milestones!$AC$104)&amp;";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"&amp;IF(AND(Milestones!$AB$105="FT",Milestones!$AA$105=FT_Y5,EDATE($D13,Milestones!$AA$105)&lt;PolicyDate),1,Milestones!$AC$105)&amp;";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"&amp;IF(AND(Milestones!$AB$106="FT",Milestones!$AA$106=FT_Y5,EDATE($D13,Milestones!$AA$106)&lt;PolicyDate),1,Milestones!$AC$106)&amp;";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"&amp;IF(AND(Milestones!$AB$107="FT",Milestones!$AA$107=FT_Y5,EDATE($D13,Milestones!$AA$107)&lt;PolicyDate),1,Milestones!$AC$107)&amp;";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"&amp;IF(AND(Milestones!$AB$108="FT",Milestones!$AA$108=FT_Y5,EDATE($D13,Milestones!$AA$108)&lt;PolicyDate),1,Milestones!$AC$108)&amp;";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"&amp;IF(AND(Milestones!$AB$109="FT",Milestones!$AA$109=FT_Y5,EDATE($D13,Milestones!$AA$109)&lt;PolicyDate),1,Milestones!$AC$109)&amp;";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"&amp;IF(AND(Milestones!$AB$110="FT",Milestones!$AA$110=FT_Y5,EDATE($D13,Milestones!$AA$110)&lt;PolicyDate),1,Milestones!$AC$110)&amp;";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"&amp;IF(AND(Milestones!$AB$111="FT",Milestones!$AA$111=FT_Y5,EDATE($D13,Milestones!$AA$111)&lt;PolicyDate),1,Milestones!$AC$111)&amp;";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"&amp;IF(AND(Milestones!$AB$112="FT",Milestones!$AA$112=FT_Y5,EDATE($D13,Milestones!$AA$112)&lt;PolicyDate),1,Milestones!$AC$112)&amp;";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"&amp;IF(AND(Milestones!$AB$113="FT",Milestones!$AA$113=FT_Y5,EDATE($D13,Milestones!$AA$113)&lt;PolicyDate),1,Milestones!$AC$113)&amp;";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"&amp;IF(AND(Milestones!$AB$114="FT",Milestones!$AA$114=FT_Y5,EDATE($D13,Milestones!$AA$114)&lt;PolicyDate),1,Milestones!$AC$114)&amp;";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"&amp;IF(AND(Milestones!$AB$115="FT",Milestones!$AA$115=FT_Y5,EDATE($D13,Milestones!$AA$115)&lt;PolicyDate),1,Milestones!$AC$115)&amp;";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"&amp;IF(AND(Milestones!$AB$116="FT",Milestones!$AA$116=FT_Y5,EDATE($D13,Milestones!$AA$116)&lt;PolicyDate),1,Milestones!$AC$116)&amp;";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"&amp;IF(AND(Milestones!$AB$117="FT",Milestones!$AA$117=FT_Y5,EDATE($D13,Milestones!$AA$117)&lt;PolicyDate),1,Milestones!$AC$117)&amp;";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"&amp;IF(AND(Milestones!$AB$118="FT",Milestones!$AA$118=FT_Y5,EDATE($D13,Milestones!$AA$118)&lt;PolicyDate),1,Milestones!$AC$118)&amp;";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"&amp;IF(AND(Milestones!$AB$119="FT",Milestones!$AA$119=FT_Y5,EDATE($D13,Milestones!$AA$119)&lt;PolicyDate),1,Milestones!$AC$119)&amp;";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"&amp;IF(AND(Milestones!$AB$120="FT",Milestones!$AA$120=FT_Y5,EDATE($D13,Milestones!$AA$120)&lt;PolicyDate),1,Milestones!$AC$120)&amp;";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"&amp;IF(AND(Milestones!$AB$121="FT",Milestones!$AA$121=FT_Y5,EDATE($D13,Milestones!$AA$121)&lt;PolicyDate),1,Milestones!$AC$121)&amp;";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"&amp;IF(AND(Milestones!$AB$122="FT",Milestones!$AA$122=FT_Y5,EDATE($D13,Milestones!$AA$122)&lt;PolicyDate),1,Milestones!$AC$122)&amp;";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"&amp;IF(AND(Milestones!$AB$123="FT",Milestones!$AA$123=FT_Y5,EDATE($D13,Milestones!$AA$123)&lt;PolicyDate),1,Milestones!$AC$123)&amp;";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"&amp;IF(AND(Milestones!$AB$124="FT",Milestones!$AA$124=FT_Y5,EDATE($D13,Milestones!$AA$124)&lt;PolicyDate),1,Milestones!$AC$124)&amp;";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"&amp;IF(AND(Milestones!$AB$125="FT",Milestones!$AA$125=FT_Y5,EDATE($D13,Milestones!$AA$125)&lt;PolicyDate),1,Milestones!$AC$125)&amp;";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"&amp;IF(AND(Milestones!$AB$126="FT",Milestones!$AA$126=FT_Y5,EDATE($D13,Milestones!$AA$126)&lt;PolicyDate),1,Milestones!$AC$126)&amp;";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"&amp;IF(AND(Milestones!$AB$127="FT",Milestones!$AA$127=FT_Y5,EDATE($D13,Milestones!$AA$127)&lt;PolicyDate),1,Milestones!$AC$127)&amp;";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"&amp;IF(AND(Milestones!$AB$128="FT",Milestones!$AA$128=FT_Y5,EDATE($D13,Milestones!$AA$128)&lt;PolicyDate),1,Milestones!$AC$128)&amp;";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"&amp;IF(AND(Milestones!$AB$129="FT",Milestones!$AA$129=FT_Y5,EDATE($D13,Milestones!$AA$129)&lt;PolicyDate),1,Milestones!$AC$129)&amp;";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"&amp;IF(AND(Milestones!$AB$130="FT",Milestones!$AA$130=FT_Y5,EDATE($D13,Milestones!$AA$130)&lt;PolicyDate),1,Milestones!$AC$130)&amp;";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"&amp;IF(AND(Milestones!$AB$131="FT",Milestones!$AA$131=FT_Y5,EDATE($D13,Milestones!$AA$131)&lt;PolicyDate),1,Milestones!$AC$131)&amp;";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"&amp;IF(AND(Milestones!$AB$132="FT",Milestones!$AA$132=FT_Y5,EDATE($D13,Milestones!$AA$132)&lt;PolicyDate),1,Milestones!$AC$132)&amp;";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"&amp;IF(AND(Milestones!$AB$133="FT",Milestones!$AA$133=FT_Y5,EDATE($D13,Milestones!$AA$133)&lt;PolicyDate),1,Milestones!$AC$133)&amp;";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"&amp;IF(AND(Milestones!$AB$134="FT",Milestones!$AA$134=FT_Y5,EDATE($D13,Milestones!$AA$134)&lt;PolicyDate),1,Milestones!$AC$134)&amp;";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"&amp;IF(AND(Milestones!$AB$135="FT",Milestones!$AA$135=FT_Y5,EDATE($D13,Milestones!$AA$135)&lt;PolicyDate),1,Milestones!$AC$135)&amp;";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"&amp;IF(AND(Milestones!$AB$136="FT",Milestones!$AA$136=FT_Y5,EDATE($D13,Milestones!$AA$136)&lt;PolicyDate),1,Milestones!$AC$136)&amp;";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"&amp;IF(AND(Milestones!$AB$137="FT",Milestones!$AA$137=FT_Y5,EDATE($D13,Milestones!$AA$137)&lt;PolicyDate),1,Milestones!$AC$137)&amp;";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"&amp;IF(AND(Milestones!$AB$138="FT",Milestones!$AA$138=FT_Y5,EDATE($D13,Milestones!$AA$138)&lt;PolicyDate),1,Milestones!$AC$138)&amp;";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"&amp;IF(AND(Milestones!$AB$139="FT",Milestones!$AA$139=FT_Y5,EDATE($D13,Milestones!$AA$139)&lt;PolicyDate),1,Milestones!$AC$139)&amp;";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"&amp;IF(AND(Milestones!$AB$140="FT",Milestones!$AA$140=FT_Y5,EDATE($D13,Milestones!$AA$140)&lt;PolicyDate),1,Milestones!$AC$140)&amp;";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"&amp;IF(AND(Milestones!$AB$141="FT",Milestones!$AA$141=FT_Y5,EDATE($D13,Milestones!$AA$141)&lt;PolicyDate),1,Milestones!$AC$141)&amp;";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"&amp;IF(AND(Milestones!$AB$142="FT",Milestones!$AA$142=FT_Y5,EDATE($D13,Milestones!$AA$142)&lt;PolicyDate),1,Milestones!$AC$142)&amp;";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"&amp;IF(AND(Milestones!$AB$143="FT",Milestones!$AA$143=FT_Y5,EDATE($D13,Milestones!$AA$143)&lt;PolicyDate),1,Milestones!$AC$143)&amp;";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"&amp;IF(AND(Milestones!$AB$144="FT",Milestones!$AA$144=FT_Y5,EDATE($D13,Milestones!$AA$144)&lt;PolicyDate),1,Milestones!$AC$144)&amp;";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"&amp;IF(AND(Milestones!$AB$145="FT",Milestones!$AA$145=FT_Y5,EDATE($D13,Milestones!$AA$145)&lt;PolicyDate),1,Milestones!$AC$145)&amp;";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"&amp;IF(AND(Milestones!$AB$146="FT",Milestones!$AA$146=FT_Y5,EDATE($D13,Milestones!$AA$146)&lt;PolicyDate),1,Milestones!$AC$146)&amp;";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"&amp;IF(AND(Milestones!$AB$147="FT",Milestones!$AA$147=FT_Y5,EDATE($D13,Milestones!$AA$147)&lt;PolicyDate),1,Milestones!$AC$147)&amp;";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"&amp;IF(AND(Milestones!$AB$148="FT",Milestones!$AA$148=FT_Y5,EDATE($D13,Milestones!$AA$148)&lt;PolicyDate),1,Milestones!$AC$148)&amp;";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"&amp;IF(AND(Milestones!$AB$149="FT",Milestones!$AA$149=FT_Y5,EDATE($D13,Milestones!$AA$149)&lt;PolicyDate),1,Milestones!$AC$149)&amp;";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"&amp;IF(AND(Milestones!$AB$150="FT",Milestones!$AA$150=FT_Y5,EDATE($D13,Milestones!$AA$150)&lt;PolicyDate),1,Milestones!$AC$150)&amp;";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"&amp;IF(AND(Milestones!$AB$151="FT",Milestones!$AA$151=FT_Y5,EDATE($D13,Milestones!$AA$151)&lt;PolicyDate),1,Milestones!$AC$151)&amp;";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"&amp;IF(AND(Milestones!$AB$152="FT",Milestones!$AA$152=FT_Y5,EDATE($D13,Milestones!$AA$152)&lt;PolicyDate),1,Milestones!$AC$152)&amp;";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"&amp;IF(AND(Milestones!$AB$153="FT",Milestones!$AA$153=FT_Y5,EDATE($D13,Milestones!$AA$153)&lt;PolicyDate),1,Milestones!$AC$153)&amp;";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"&amp;IF(AND(Milestones!$AB$154="FT",Milestones!$AA$154=FT_Y5,EDATE($D13,Milestones!$AA$154)&lt;PolicyDate),1,Milestones!$AC$154)&amp;";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"&amp;IF(AND(Milestones!$AB$155="FT",Milestones!$AA$155=FT_Y5,EDATE($D13,Milestones!$AA$155)&lt;PolicyDate),1,Milestones!$AC$155)&amp;";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"&amp;IF(AND(Milestones!$AB$156="FT",Milestones!$AA$156=FT_Y5,EDATE($D13,Milestones!$AA$156)&lt;PolicyDate),1,Milestones!$AC$156)&amp;";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"&amp;IF(AND(Milestones!$AB$157="FT",Milestones!$AA$157=FT_Y5,EDATE($D13,Milestones!$AA$157)&lt;PolicyDate),1,Milestones!$AC$157)&amp;";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"&amp;IF(AND(Milestones!$AB$158="FT",Milestones!$AA$158=FT_Y5,EDATE($D13,Milestones!$AA$158)&lt;PolicyDate),1,Milestones!$AC$158)&amp;";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"&amp;IF(AND(Milestones!$AB$159="FT",Milestones!$AA$159=FT_Y5,EDATE($D13,Milestones!$AA$159)&lt;PolicyDate),1,Milestones!$AC$159)&amp;";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"&amp;IF(AND(Milestones!$AB$160="FT",Milestones!$AA$160=FT_Y5,EDATE($D13,Milestones!$AA$160)&lt;PolicyDate),1,Milestones!$AC$160)&amp;";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"&amp;IF(AND(Milestones!$AB$161="FT",Milestones!$AA$161=FT_Y5,EDATE($D13,Milestones!$AA$161)&lt;PolicyDate),1,Milestones!$AC$161)&amp;";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"&amp;IF(AND(Milestones!$AB$162="FT",Milestones!$AA$162=FT_Y5,EDATE($D13,Milestones!$AA$162)&lt;PolicyDate),1,Milestones!$AC$162)&amp;";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"&amp;IF(AND(Milestones!$AB$163="FT",Milestones!$AA$163=FT_Y5,EDATE($D13,Milestones!$AA$163)&lt;PolicyDate),1,Milestones!$AC$163)&amp;";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"&amp;IF(AND(Milestones!$AB$164="FT",Milestones!$AA$164=FT_Y5,EDATE($D13,Milestones!$AA$164)&lt;PolicyDate),1,Milestones!$AC$164)&amp;";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"&amp;IF(AND(Milestones!$AB$165="FT",Milestones!$AA$165=FT_Y5,EDATE($D13,Milestones!$AA$165)&lt;PolicyDate),1,Milestones!$AC$165)&amp;";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"&amp;IF(AND(Milestones!$AB$166="FT",Milestones!$AA$166=FT_Y5,EDATE($D13,Milestones!$AA$166)&lt;PolicyDate),1,Milestones!$AC$166)&amp;";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"&amp;IF(AND(Milestones!$AB$167="FT",Milestones!$AA$167=FT_Y5,EDATE($D13,Milestones!$AA$167)&lt;PolicyDate),1,Milestones!$AC$167)&amp;";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"&amp;IF(AND(Milestones!$AB$168="FT",Milestones!$AA$168=FT_Y5,EDATE($D13,Milestones!$AA$168)&lt;PolicyDate),1,Milestones!$AC$168)&amp;";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"&amp;IF(AND(Milestones!$AB$169="FT",Milestones!$AA$169=FT_Y5,EDATE($D13,Milestones!$AA$169)&lt;PolicyDate),1,Milestones!$AC$169)&amp;";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"&amp;IF(AND(Milestones!$AB$170="FT",Milestones!$AA$170=FT_Y5,EDATE($D13,Milestones!$AA$170)&lt;PolicyDate),1,Milestones!$AC$170)&amp;";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"&amp;IF(AND(Milestones!$AB$171="FT",Milestones!$AA$171=FT_Y5,EDATE($D13,Milestones!$AA$171)&lt;PolicyDate),1,Milestones!$AC$171)&amp;";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"&amp;IF(AND(Milestones!$AB$172="FT",Milestones!$AA$172=FT_Y5,EDATE($D13,Milestones!$AA$172)&lt;PolicyDate),1,Milestones!$AC$172)&amp;";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"&amp;IF(AND(Milestones!$AB$173="FT",Milestones!$AA$173=FT_Y5,EDATE($D13,Milestones!$AA$173)&lt;PolicyDate),1,Milestones!$AC$173)&amp;";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"&amp;IF(AND(Milestones!$AB$174="FT",Milestones!$AA$174=FT_Y5,EDATE($D13,Milestones!$AA$174)&lt;PolicyDate),1,Milestones!$AC$174)&amp;";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"&amp;IF(AND(Milestones!$AB$175="FT",Milestones!$AA$175=FT_Y5,EDATE($D13,Milestones!$AA$175)&lt;PolicyDate),1,Milestones!$AC$175)&amp;";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"&amp;IF(AND(Milestones!$AB$176="FT",Milestones!$AA$176=FT_Y5,EDATE($D13,Milestones!$AA$176)&lt;PolicyDate),1,Milestones!$AC$176)&amp;";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"&amp;IF(AND(Milestones!$AB$177="FT",Milestones!$AA$177=FT_Y5,EDATE($D13,Milestones!$AA$177)&lt;PolicyDate),1,Milestones!$AC$177)&amp;";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"&amp;IF(AND(Milestones!$AB$178="FT",Milestones!$AA$178=FT_Y5,EDATE($D13,Milestones!$AA$178)&lt;PolicyDate),1,Milestones!$AC$178)&amp;";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"&amp;IF(AND(Milestones!$AB$179="FT",Milestones!$AA$179=FT_Y5,EDATE($D13,Milestones!$AA$179)&lt;PolicyDate),1,Milestones!$AC$179)&amp;";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"&amp;IF(AND(Milestones!$AB$180="FT",Milestones!$AA$180=FT_Y5,EDATE($D13,Milestones!$AA$180)&lt;PolicyDate),1,Milestones!$AC$180)&amp;";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"&amp;IF(AND(Milestones!$AB$181="FT",Milestones!$AA$181=FT_Y5,EDATE($D13,Milestones!$AA$181)&lt;PolicyDate),1,Milestones!$AC$181)&amp;";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"&amp;IF(AND(Milestones!$AB$182="FT",Milestones!$AA$182=FT_Y5,EDATE($D13,Milestones!$AA$182)&lt;PolicyDate),1,Milestones!$AC$182)&amp;";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"&amp;IF(AND(Milestones!$AB$183="FT",Milestones!$AA$183=FT_Y5,EDATE($D13,Milestones!$AA$183)&lt;PolicyDate),1,Milestones!$AC$183)&amp;";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"&amp;IF(AND(Milestones!$AB$184="FT",Milestones!$AA$184=FT_Y5,EDATE($D13,Milestones!$AA$184)&lt;PolicyDate),1,Milestones!$AC$184)&amp;";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"&amp;IF(AND(Milestones!$AB$185="FT",Milestones!$AA$185=FT_Y5,EDATE($D13,Milestones!$AA$185)&lt;PolicyDate),1,Milestones!$AC$185)&amp;";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"&amp;IF(AND(Milestones!$AB$186="FT",Milestones!$AA$186=FT_Y5,EDATE($D13,Milestones!$AA$186)&lt;PolicyDate),1,Milestones!$AC$186)&amp;";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"&amp;IF(AND(Milestones!$AB$187="FT",Milestones!$AA$187=FT_Y5,EDATE($D13,Milestones!$AA$187)&lt;PolicyDate),1,Milestones!$AC$187)&amp;";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"&amp;IF(AND(Milestones!$AB$188="FT",Milestones!$AA$188=FT_Y5,EDATE($D13,Milestones!$AA$188)&lt;PolicyDate),1,Milestones!$AC$188)&amp;";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"&amp;IF(AND(Milestones!$AB$189="FT",Milestones!$AA$189=FT_Y5,EDATE($D13,Milestones!$AA$189)&lt;PolicyDate),1,Milestones!$AC$189)&amp;";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"&amp;IF(AND(Milestones!$AB$190="FT",Milestones!$AA$190=FT_Y5,EDATE($D13,Milestones!$AA$190)&lt;PolicyDate),1,Milestones!$AC$190)&amp;";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"&amp;IF(AND(Milestones!$AB$191="FT",Milestones!$AA$191=FT_Y5,EDATE($D13,Milestones!$AA$191)&lt;PolicyDate),1,Milestones!$AC$191)&amp;";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"&amp;IF(AND(Milestones!$AB$192="FT",Milestones!$AA$192=FT_Y5,EDATE($D13,Milestones!$AA$192)&lt;PolicyDate),1,Milestones!$AC$192)&amp;";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"&amp;IF(AND(Milestones!$AB$193="FT",Milestones!$AA$193=FT_Y5,EDATE($D13,Milestones!$AA$193)&lt;PolicyDate),1,Milestones!$AC$193)&amp;";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"&amp;IF(AND(Milestones!$AB$194="FT",Milestones!$AA$194=FT_Y5,EDATE($D13,Milestones!$AA$194)&lt;PolicyDate),1,Milestones!$AC$194)&amp;";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"&amp;IF(AND(Milestones!$AB$195="FT",Milestones!$AA$195=FT_Y5,EDATE($D13,Milestones!$AA$195)&lt;PolicyDate),1,Milestones!$AC$195)&amp;";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"&amp;IF(AND(Milestones!$AB$196="FT",Milestones!$AA$196=FT_Y5,EDATE($D13,Milestones!$AA$196)&lt;PolicyDate),1,Milestones!$AC$196)&amp;";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"&amp;IF(AND(Milestones!$AB$197="FT",Milestones!$AA$197=FT_Y5,EDATE($D13,Milestones!$AA$197)&lt;PolicyDate),1,Milestones!$AC$197)&amp;";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"&amp;IF(AND(Milestones!$AB$198="FT",Milestones!$AA$198=FT_Y5,EDATE($D13,Milestones!$AA$198)&lt;PolicyDate),1,Milestones!$AC$198)&amp;";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"&amp;IF(AND(Milestones!$AB$199="FT",Milestones!$AA$199=FT_Y5,EDATE($D13,Milestones!$AA$199)&lt;PolicyDate),1,Milestones!$AC$199)&amp;";  ",""))</f>
        <v/>
      </c>
      <c r="X13" s="0" t="str">
        <f aca="false">IF(Staff!$A13="","",Staff!$AJ13)</f>
        <v/>
      </c>
      <c r="Y13" s="0" t="str">
        <f aca="false">IF(Staff!$A13="","",Staff!$AL13)</f>
        <v/>
      </c>
      <c r="Z13" s="0" t="str">
        <f aca="false">IF(Staff!$A13="","",Staff!$AM13)</f>
        <v/>
      </c>
      <c r="AA13" s="0" t="str">
        <f aca="false">IF(Staff!$A13="","",Staff!$AQ13)</f>
        <v/>
      </c>
      <c r="AB13" s="0" t="str">
        <f aca="false">IF(Staff!$A13="","",Staff!$AR13)</f>
        <v/>
      </c>
      <c r="AC13" s="0" t="str">
        <f aca="false">IF(Staff!$A13="","",Staff!$AS13)</f>
        <v/>
      </c>
      <c r="AD13" s="0" t="str">
        <f aca="false">IF(Staff!$A13="","",Staff!$AT13)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IF(Staff!$A14="","",Staff!$AI14)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"&amp;IF(AND(Milestones!$AB$20="FT",Milestones!$AA$20=FT_Y5,EDATE($D14,Milestones!$AA$20)&lt;PolicyDate),1,Milestones!$AC$20)&amp;";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"&amp;IF(AND(Milestones!$AB$21="FT",Milestones!$AA$21=FT_Y5,EDATE($D14,Milestones!$AA$21)&lt;PolicyDate),1,Milestones!$AC$21)&amp;";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"&amp;IF(AND(Milestones!$AB$22="FT",Milestones!$AA$22=FT_Y5,EDATE($D14,Milestones!$AA$22)&lt;PolicyDate),1,Milestones!$AC$22)&amp;";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"&amp;IF(AND(Milestones!$AB$23="FT",Milestones!$AA$23=FT_Y5,EDATE($D14,Milestones!$AA$23)&lt;PolicyDate),1,Milestones!$AC$23)&amp;";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"&amp;IF(AND(Milestones!$AB$24="FT",Milestones!$AA$24=FT_Y5,EDATE($D14,Milestones!$AA$24)&lt;PolicyDate),1,Milestones!$AC$24)&amp;";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"&amp;IF(AND(Milestones!$AB$25="FT",Milestones!$AA$25=FT_Y5,EDATE($D14,Milestones!$AA$25)&lt;PolicyDate),1,Milestones!$AC$25)&amp;";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"&amp;IF(AND(Milestones!$AB$26="FT",Milestones!$AA$26=FT_Y5,EDATE($D14,Milestones!$AA$26)&lt;PolicyDate),1,Milestones!$AC$26)&amp;";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"&amp;IF(AND(Milestones!$AB$27="FT",Milestones!$AA$27=FT_Y5,EDATE($D14,Milestones!$AA$27)&lt;PolicyDate),1,Milestones!$AC$27)&amp;";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"&amp;IF(AND(Milestones!$AB$28="FT",Milestones!$AA$28=FT_Y5,EDATE($D14,Milestones!$AA$28)&lt;PolicyDate),1,Milestones!$AC$28)&amp;";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"&amp;IF(AND(Milestones!$AB$29="FT",Milestones!$AA$29=FT_Y5,EDATE($D14,Milestones!$AA$29)&lt;PolicyDate),1,Milestones!$AC$29)&amp;";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"&amp;IF(AND(Milestones!$AB$30="FT",Milestones!$AA$30=FT_Y5,EDATE($D14,Milestones!$AA$30)&lt;PolicyDate),1,Milestones!$AC$30)&amp;";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"&amp;IF(AND(Milestones!$AB$31="FT",Milestones!$AA$31=FT_Y5,EDATE($D14,Milestones!$AA$31)&lt;PolicyDate),1,Milestones!$AC$31)&amp;";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"&amp;IF(AND(Milestones!$AB$32="FT",Milestones!$AA$32=FT_Y5,EDATE($D14,Milestones!$AA$32)&lt;PolicyDate),1,Milestones!$AC$32)&amp;";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"&amp;IF(AND(Milestones!$AB$33="FT",Milestones!$AA$33=FT_Y5,EDATE($D14,Milestones!$AA$33)&lt;PolicyDate),1,Milestones!$AC$33)&amp;";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"&amp;IF(AND(Milestones!$AB$34="FT",Milestones!$AA$34=FT_Y5,EDATE($D14,Milestones!$AA$34)&lt;PolicyDate),1,Milestones!$AC$34)&amp;";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"&amp;IF(AND(Milestones!$AB$35="FT",Milestones!$AA$35=FT_Y5,EDATE($D14,Milestones!$AA$35)&lt;PolicyDate),1,Milestones!$AC$35)&amp;";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"&amp;IF(AND(Milestones!$AB$36="FT",Milestones!$AA$36=FT_Y5,EDATE($D14,Milestones!$AA$36)&lt;PolicyDate),1,Milestones!$AC$36)&amp;";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"&amp;IF(AND(Milestones!$AB$37="FT",Milestones!$AA$37=FT_Y5,EDATE($D14,Milestones!$AA$37)&lt;PolicyDate),1,Milestones!$AC$37)&amp;";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"&amp;IF(AND(Milestones!$AB$38="FT",Milestones!$AA$38=FT_Y5,EDATE($D14,Milestones!$AA$38)&lt;PolicyDate),1,Milestones!$AC$38)&amp;";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"&amp;IF(AND(Milestones!$AB$39="FT",Milestones!$AA$39=FT_Y5,EDATE($D14,Milestones!$AA$39)&lt;PolicyDate),1,Milestones!$AC$39)&amp;";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"&amp;IF(AND(Milestones!$AB$40="FT",Milestones!$AA$40=FT_Y5,EDATE($D14,Milestones!$AA$40)&lt;PolicyDate),1,Milestones!$AC$40)&amp;";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"&amp;IF(AND(Milestones!$AB$41="FT",Milestones!$AA$41=FT_Y5,EDATE($D14,Milestones!$AA$41)&lt;PolicyDate),1,Milestones!$AC$41)&amp;";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"&amp;IF(AND(Milestones!$AB$42="FT",Milestones!$AA$42=FT_Y5,EDATE($D14,Milestones!$AA$42)&lt;PolicyDate),1,Milestones!$AC$42)&amp;";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"&amp;IF(AND(Milestones!$AB$43="FT",Milestones!$AA$43=FT_Y5,EDATE($D14,Milestones!$AA$43)&lt;PolicyDate),1,Milestones!$AC$43)&amp;";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"&amp;IF(AND(Milestones!$AB$44="FT",Milestones!$AA$44=FT_Y5,EDATE($D14,Milestones!$AA$44)&lt;PolicyDate),1,Milestones!$AC$44)&amp;";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"&amp;IF(AND(Milestones!$AB$45="FT",Milestones!$AA$45=FT_Y5,EDATE($D14,Milestones!$AA$45)&lt;PolicyDate),1,Milestones!$AC$45)&amp;";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"&amp;IF(AND(Milestones!$AB$46="FT",Milestones!$AA$46=FT_Y5,EDATE($D14,Milestones!$AA$46)&lt;PolicyDate),1,Milestones!$AC$46)&amp;";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"&amp;IF(AND(Milestones!$AB$47="FT",Milestones!$AA$47=FT_Y5,EDATE($D14,Milestones!$AA$47)&lt;PolicyDate),1,Milestones!$AC$47)&amp;";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"&amp;IF(AND(Milestones!$AB$48="FT",Milestones!$AA$48=FT_Y5,EDATE($D14,Milestones!$AA$48)&lt;PolicyDate),1,Milestones!$AC$48)&amp;";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"&amp;IF(AND(Milestones!$AB$49="FT",Milestones!$AA$49=FT_Y5,EDATE($D14,Milestones!$AA$49)&lt;PolicyDate),1,Milestones!$AC$49)&amp;";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"&amp;IF(AND(Milestones!$AB$50="FT",Milestones!$AA$50=FT_Y5,EDATE($D14,Milestones!$AA$50)&lt;PolicyDate),1,Milestones!$AC$50)&amp;";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"&amp;IF(AND(Milestones!$AB$51="FT",Milestones!$AA$51=FT_Y5,EDATE($D14,Milestones!$AA$51)&lt;PolicyDate),1,Milestones!$AC$51)&amp;";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"&amp;IF(AND(Milestones!$AB$52="FT",Milestones!$AA$52=FT_Y5,EDATE($D14,Milestones!$AA$52)&lt;PolicyDate),1,Milestones!$AC$52)&amp;";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"&amp;IF(AND(Milestones!$AB$53="FT",Milestones!$AA$53=FT_Y5,EDATE($D14,Milestones!$AA$53)&lt;PolicyDate),1,Milestones!$AC$53)&amp;";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"&amp;IF(AND(Milestones!$AB$54="FT",Milestones!$AA$54=FT_Y5,EDATE($D14,Milestones!$AA$54)&lt;PolicyDate),1,Milestones!$AC$54)&amp;";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"&amp;IF(AND(Milestones!$AB$55="FT",Milestones!$AA$55=FT_Y5,EDATE($D14,Milestones!$AA$55)&lt;PolicyDate),1,Milestones!$AC$55)&amp;";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"&amp;IF(AND(Milestones!$AB$56="FT",Milestones!$AA$56=FT_Y5,EDATE($D14,Milestones!$AA$56)&lt;PolicyDate),1,Milestones!$AC$56)&amp;";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"&amp;IF(AND(Milestones!$AB$57="FT",Milestones!$AA$57=FT_Y5,EDATE($D14,Milestones!$AA$57)&lt;PolicyDate),1,Milestones!$AC$57)&amp;";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"&amp;IF(AND(Milestones!$AB$58="FT",Milestones!$AA$58=FT_Y5,EDATE($D14,Milestones!$AA$58)&lt;PolicyDate),1,Milestones!$AC$58)&amp;";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"&amp;IF(AND(Milestones!$AB$59="FT",Milestones!$AA$59=FT_Y5,EDATE($D14,Milestones!$AA$59)&lt;PolicyDate),1,Milestones!$AC$59)&amp;";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"&amp;IF(AND(Milestones!$AB$60="FT",Milestones!$AA$60=FT_Y5,EDATE($D14,Milestones!$AA$60)&lt;PolicyDate),1,Milestones!$AC$60)&amp;";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"&amp;IF(AND(Milestones!$AB$61="FT",Milestones!$AA$61=FT_Y5,EDATE($D14,Milestones!$AA$61)&lt;PolicyDate),1,Milestones!$AC$61)&amp;";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"&amp;IF(AND(Milestones!$AB$62="FT",Milestones!$AA$62=FT_Y5,EDATE($D14,Milestones!$AA$62)&lt;PolicyDate),1,Milestones!$AC$62)&amp;";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"&amp;IF(AND(Milestones!$AB$63="FT",Milestones!$AA$63=FT_Y5,EDATE($D14,Milestones!$AA$63)&lt;PolicyDate),1,Milestones!$AC$63)&amp;";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"&amp;IF(AND(Milestones!$AB$64="FT",Milestones!$AA$64=FT_Y5,EDATE($D14,Milestones!$AA$64)&lt;PolicyDate),1,Milestones!$AC$64)&amp;";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"&amp;IF(AND(Milestones!$AB$65="FT",Milestones!$AA$65=FT_Y5,EDATE($D14,Milestones!$AA$65)&lt;PolicyDate),1,Milestones!$AC$65)&amp;";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"&amp;IF(AND(Milestones!$AB$66="FT",Milestones!$AA$66=FT_Y5,EDATE($D14,Milestones!$AA$66)&lt;PolicyDate),1,Milestones!$AC$66)&amp;";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"&amp;IF(AND(Milestones!$AB$67="FT",Milestones!$AA$67=FT_Y5,EDATE($D14,Milestones!$AA$67)&lt;PolicyDate),1,Milestones!$AC$67)&amp;";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"&amp;IF(AND(Milestones!$AB$68="FT",Milestones!$AA$68=FT_Y5,EDATE($D14,Milestones!$AA$68)&lt;PolicyDate),1,Milestones!$AC$68)&amp;";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"&amp;IF(AND(Milestones!$AB$69="FT",Milestones!$AA$69=FT_Y5,EDATE($D14,Milestones!$AA$69)&lt;PolicyDate),1,Milestones!$AC$69)&amp;";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"&amp;IF(AND(Milestones!$AB$70="FT",Milestones!$AA$70=FT_Y5,EDATE($D14,Milestones!$AA$70)&lt;PolicyDate),1,Milestones!$AC$70)&amp;";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"&amp;IF(AND(Milestones!$AB$71="FT",Milestones!$AA$71=FT_Y5,EDATE($D14,Milestones!$AA$71)&lt;PolicyDate),1,Milestones!$AC$71)&amp;";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"&amp;IF(AND(Milestones!$AB$72="FT",Milestones!$AA$72=FT_Y5,EDATE($D14,Milestones!$AA$72)&lt;PolicyDate),1,Milestones!$AC$72)&amp;";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"&amp;IF(AND(Milestones!$AB$73="FT",Milestones!$AA$73=FT_Y5,EDATE($D14,Milestones!$AA$73)&lt;PolicyDate),1,Milestones!$AC$73)&amp;";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"&amp;IF(AND(Milestones!$AB$74="FT",Milestones!$AA$74=FT_Y5,EDATE($D14,Milestones!$AA$74)&lt;PolicyDate),1,Milestones!$AC$74)&amp;";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"&amp;IF(AND(Milestones!$AB$75="FT",Milestones!$AA$75=FT_Y5,EDATE($D14,Milestones!$AA$75)&lt;PolicyDate),1,Milestones!$AC$75)&amp;";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"&amp;IF(AND(Milestones!$AB$76="FT",Milestones!$AA$76=FT_Y5,EDATE($D14,Milestones!$AA$76)&lt;PolicyDate),1,Milestones!$AC$76)&amp;";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"&amp;IF(AND(Milestones!$AB$77="FT",Milestones!$AA$77=FT_Y5,EDATE($D14,Milestones!$AA$77)&lt;PolicyDate),1,Milestones!$AC$77)&amp;";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"&amp;IF(AND(Milestones!$AB$78="FT",Milestones!$AA$78=FT_Y5,EDATE($D14,Milestones!$AA$78)&lt;PolicyDate),1,Milestones!$AC$78)&amp;";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"&amp;IF(AND(Milestones!$AB$79="FT",Milestones!$AA$79=FT_Y5,EDATE($D14,Milestones!$AA$79)&lt;PolicyDate),1,Milestones!$AC$79)&amp;";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"&amp;IF(AND(Milestones!$AB$80="FT",Milestones!$AA$80=FT_Y5,EDATE($D14,Milestones!$AA$80)&lt;PolicyDate),1,Milestones!$AC$80)&amp;";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"&amp;IF(AND(Milestones!$AB$81="FT",Milestones!$AA$81=FT_Y5,EDATE($D14,Milestones!$AA$81)&lt;PolicyDate),1,Milestones!$AC$81)&amp;";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"&amp;IF(AND(Milestones!$AB$82="FT",Milestones!$AA$82=FT_Y5,EDATE($D14,Milestones!$AA$82)&lt;PolicyDate),1,Milestones!$AC$82)&amp;";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"&amp;IF(AND(Milestones!$AB$83="FT",Milestones!$AA$83=FT_Y5,EDATE($D14,Milestones!$AA$83)&lt;PolicyDate),1,Milestones!$AC$83)&amp;";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"&amp;IF(AND(Milestones!$AB$84="FT",Milestones!$AA$84=FT_Y5,EDATE($D14,Milestones!$AA$84)&lt;PolicyDate),1,Milestones!$AC$84)&amp;";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"&amp;IF(AND(Milestones!$AB$85="FT",Milestones!$AA$85=FT_Y5,EDATE($D14,Milestones!$AA$85)&lt;PolicyDate),1,Milestones!$AC$85)&amp;";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"&amp;IF(AND(Milestones!$AB$86="FT",Milestones!$AA$86=FT_Y5,EDATE($D14,Milestones!$AA$86)&lt;PolicyDate),1,Milestones!$AC$86)&amp;";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"&amp;IF(AND(Milestones!$AB$87="FT",Milestones!$AA$87=FT_Y5,EDATE($D14,Milestones!$AA$87)&lt;PolicyDate),1,Milestones!$AC$87)&amp;";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"&amp;IF(AND(Milestones!$AB$88="FT",Milestones!$AA$88=FT_Y5,EDATE($D14,Milestones!$AA$88)&lt;PolicyDate),1,Milestones!$AC$88)&amp;";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"&amp;IF(AND(Milestones!$AB$89="FT",Milestones!$AA$89=FT_Y5,EDATE($D14,Milestones!$AA$89)&lt;PolicyDate),1,Milestones!$AC$89)&amp;";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"&amp;IF(AND(Milestones!$AB$90="FT",Milestones!$AA$90=FT_Y5,EDATE($D14,Milestones!$AA$90)&lt;PolicyDate),1,Milestones!$AC$90)&amp;";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"&amp;IF(AND(Milestones!$AB$91="FT",Milestones!$AA$91=FT_Y5,EDATE($D14,Milestones!$AA$91)&lt;PolicyDate),1,Milestones!$AC$91)&amp;";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"&amp;IF(AND(Milestones!$AB$92="FT",Milestones!$AA$92=FT_Y5,EDATE($D14,Milestones!$AA$92)&lt;PolicyDate),1,Milestones!$AC$92)&amp;";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"&amp;IF(AND(Milestones!$AB$93="FT",Milestones!$AA$93=FT_Y5,EDATE($D14,Milestones!$AA$93)&lt;PolicyDate),1,Milestones!$AC$93)&amp;";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"&amp;IF(AND(Milestones!$AB$94="FT",Milestones!$AA$94=FT_Y5,EDATE($D14,Milestones!$AA$94)&lt;PolicyDate),1,Milestones!$AC$94)&amp;";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"&amp;IF(AND(Milestones!$AB$95="FT",Milestones!$AA$95=FT_Y5,EDATE($D14,Milestones!$AA$95)&lt;PolicyDate),1,Milestones!$AC$95)&amp;";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"&amp;IF(AND(Milestones!$AB$96="FT",Milestones!$AA$96=FT_Y5,EDATE($D14,Milestones!$AA$96)&lt;PolicyDate),1,Milestones!$AC$96)&amp;";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"&amp;IF(AND(Milestones!$AB$97="FT",Milestones!$AA$97=FT_Y5,EDATE($D14,Milestones!$AA$97)&lt;PolicyDate),1,Milestones!$AC$97)&amp;";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"&amp;IF(AND(Milestones!$AB$98="FT",Milestones!$AA$98=FT_Y5,EDATE($D14,Milestones!$AA$98)&lt;PolicyDate),1,Milestones!$AC$98)&amp;";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"&amp;IF(AND(Milestones!$AB$99="FT",Milestones!$AA$99=FT_Y5,EDATE($D14,Milestones!$AA$99)&lt;PolicyDate),1,Milestones!$AC$99)&amp;";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"&amp;IF(AND(Milestones!$AB$100="FT",Milestones!$AA$100=FT_Y5,EDATE($D14,Milestones!$AA$100)&lt;PolicyDate),1,Milestones!$AC$100)&amp;";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"&amp;IF(AND(Milestones!$AB$101="FT",Milestones!$AA$101=FT_Y5,EDATE($D14,Milestones!$AA$101)&lt;PolicyDate),1,Milestones!$AC$101)&amp;";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"&amp;IF(AND(Milestones!$AB$102="FT",Milestones!$AA$102=FT_Y5,EDATE($D14,Milestones!$AA$102)&lt;PolicyDate),1,Milestones!$AC$102)&amp;";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"&amp;IF(AND(Milestones!$AB$103="FT",Milestones!$AA$103=FT_Y5,EDATE($D14,Milestones!$AA$103)&lt;PolicyDate),1,Milestones!$AC$103)&amp;";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"&amp;IF(AND(Milestones!$AB$104="FT",Milestones!$AA$104=FT_Y5,EDATE($D14,Milestones!$AA$104)&lt;PolicyDate),1,Milestones!$AC$104)&amp;";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"&amp;IF(AND(Milestones!$AB$105="FT",Milestones!$AA$105=FT_Y5,EDATE($D14,Milestones!$AA$105)&lt;PolicyDate),1,Milestones!$AC$105)&amp;";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"&amp;IF(AND(Milestones!$AB$106="FT",Milestones!$AA$106=FT_Y5,EDATE($D14,Milestones!$AA$106)&lt;PolicyDate),1,Milestones!$AC$106)&amp;";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"&amp;IF(AND(Milestones!$AB$107="FT",Milestones!$AA$107=FT_Y5,EDATE($D14,Milestones!$AA$107)&lt;PolicyDate),1,Milestones!$AC$107)&amp;";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"&amp;IF(AND(Milestones!$AB$108="FT",Milestones!$AA$108=FT_Y5,EDATE($D14,Milestones!$AA$108)&lt;PolicyDate),1,Milestones!$AC$108)&amp;";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"&amp;IF(AND(Milestones!$AB$109="FT",Milestones!$AA$109=FT_Y5,EDATE($D14,Milestones!$AA$109)&lt;PolicyDate),1,Milestones!$AC$109)&amp;";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"&amp;IF(AND(Milestones!$AB$110="FT",Milestones!$AA$110=FT_Y5,EDATE($D14,Milestones!$AA$110)&lt;PolicyDate),1,Milestones!$AC$110)&amp;";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"&amp;IF(AND(Milestones!$AB$111="FT",Milestones!$AA$111=FT_Y5,EDATE($D14,Milestones!$AA$111)&lt;PolicyDate),1,Milestones!$AC$111)&amp;";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"&amp;IF(AND(Milestones!$AB$112="FT",Milestones!$AA$112=FT_Y5,EDATE($D14,Milestones!$AA$112)&lt;PolicyDate),1,Milestones!$AC$112)&amp;";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"&amp;IF(AND(Milestones!$AB$113="FT",Milestones!$AA$113=FT_Y5,EDATE($D14,Milestones!$AA$113)&lt;PolicyDate),1,Milestones!$AC$113)&amp;";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"&amp;IF(AND(Milestones!$AB$114="FT",Milestones!$AA$114=FT_Y5,EDATE($D14,Milestones!$AA$114)&lt;PolicyDate),1,Milestones!$AC$114)&amp;";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"&amp;IF(AND(Milestones!$AB$115="FT",Milestones!$AA$115=FT_Y5,EDATE($D14,Milestones!$AA$115)&lt;PolicyDate),1,Milestones!$AC$115)&amp;";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"&amp;IF(AND(Milestones!$AB$116="FT",Milestones!$AA$116=FT_Y5,EDATE($D14,Milestones!$AA$116)&lt;PolicyDate),1,Milestones!$AC$116)&amp;";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"&amp;IF(AND(Milestones!$AB$117="FT",Milestones!$AA$117=FT_Y5,EDATE($D14,Milestones!$AA$117)&lt;PolicyDate),1,Milestones!$AC$117)&amp;";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"&amp;IF(AND(Milestones!$AB$118="FT",Milestones!$AA$118=FT_Y5,EDATE($D14,Milestones!$AA$118)&lt;PolicyDate),1,Milestones!$AC$118)&amp;";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"&amp;IF(AND(Milestones!$AB$119="FT",Milestones!$AA$119=FT_Y5,EDATE($D14,Milestones!$AA$119)&lt;PolicyDate),1,Milestones!$AC$119)&amp;";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"&amp;IF(AND(Milestones!$AB$120="FT",Milestones!$AA$120=FT_Y5,EDATE($D14,Milestones!$AA$120)&lt;PolicyDate),1,Milestones!$AC$120)&amp;";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"&amp;IF(AND(Milestones!$AB$121="FT",Milestones!$AA$121=FT_Y5,EDATE($D14,Milestones!$AA$121)&lt;PolicyDate),1,Milestones!$AC$121)&amp;";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"&amp;IF(AND(Milestones!$AB$122="FT",Milestones!$AA$122=FT_Y5,EDATE($D14,Milestones!$AA$122)&lt;PolicyDate),1,Milestones!$AC$122)&amp;";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"&amp;IF(AND(Milestones!$AB$123="FT",Milestones!$AA$123=FT_Y5,EDATE($D14,Milestones!$AA$123)&lt;PolicyDate),1,Milestones!$AC$123)&amp;";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"&amp;IF(AND(Milestones!$AB$124="FT",Milestones!$AA$124=FT_Y5,EDATE($D14,Milestones!$AA$124)&lt;PolicyDate),1,Milestones!$AC$124)&amp;";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"&amp;IF(AND(Milestones!$AB$125="FT",Milestones!$AA$125=FT_Y5,EDATE($D14,Milestones!$AA$125)&lt;PolicyDate),1,Milestones!$AC$125)&amp;";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"&amp;IF(AND(Milestones!$AB$126="FT",Milestones!$AA$126=FT_Y5,EDATE($D14,Milestones!$AA$126)&lt;PolicyDate),1,Milestones!$AC$126)&amp;";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"&amp;IF(AND(Milestones!$AB$127="FT",Milestones!$AA$127=FT_Y5,EDATE($D14,Milestones!$AA$127)&lt;PolicyDate),1,Milestones!$AC$127)&amp;";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"&amp;IF(AND(Milestones!$AB$128="FT",Milestones!$AA$128=FT_Y5,EDATE($D14,Milestones!$AA$128)&lt;PolicyDate),1,Milestones!$AC$128)&amp;";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"&amp;IF(AND(Milestones!$AB$129="FT",Milestones!$AA$129=FT_Y5,EDATE($D14,Milestones!$AA$129)&lt;PolicyDate),1,Milestones!$AC$129)&amp;";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"&amp;IF(AND(Milestones!$AB$130="FT",Milestones!$AA$130=FT_Y5,EDATE($D14,Milestones!$AA$130)&lt;PolicyDate),1,Milestones!$AC$130)&amp;";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"&amp;IF(AND(Milestones!$AB$131="FT",Milestones!$AA$131=FT_Y5,EDATE($D14,Milestones!$AA$131)&lt;PolicyDate),1,Milestones!$AC$131)&amp;";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"&amp;IF(AND(Milestones!$AB$132="FT",Milestones!$AA$132=FT_Y5,EDATE($D14,Milestones!$AA$132)&lt;PolicyDate),1,Milestones!$AC$132)&amp;";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"&amp;IF(AND(Milestones!$AB$133="FT",Milestones!$AA$133=FT_Y5,EDATE($D14,Milestones!$AA$133)&lt;PolicyDate),1,Milestones!$AC$133)&amp;";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"&amp;IF(AND(Milestones!$AB$134="FT",Milestones!$AA$134=FT_Y5,EDATE($D14,Milestones!$AA$134)&lt;PolicyDate),1,Milestones!$AC$134)&amp;";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"&amp;IF(AND(Milestones!$AB$135="FT",Milestones!$AA$135=FT_Y5,EDATE($D14,Milestones!$AA$135)&lt;PolicyDate),1,Milestones!$AC$135)&amp;";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"&amp;IF(AND(Milestones!$AB$136="FT",Milestones!$AA$136=FT_Y5,EDATE($D14,Milestones!$AA$136)&lt;PolicyDate),1,Milestones!$AC$136)&amp;";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"&amp;IF(AND(Milestones!$AB$137="FT",Milestones!$AA$137=FT_Y5,EDATE($D14,Milestones!$AA$137)&lt;PolicyDate),1,Milestones!$AC$137)&amp;";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"&amp;IF(AND(Milestones!$AB$138="FT",Milestones!$AA$138=FT_Y5,EDATE($D14,Milestones!$AA$138)&lt;PolicyDate),1,Milestones!$AC$138)&amp;";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"&amp;IF(AND(Milestones!$AB$139="FT",Milestones!$AA$139=FT_Y5,EDATE($D14,Milestones!$AA$139)&lt;PolicyDate),1,Milestones!$AC$139)&amp;";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"&amp;IF(AND(Milestones!$AB$140="FT",Milestones!$AA$140=FT_Y5,EDATE($D14,Milestones!$AA$140)&lt;PolicyDate),1,Milestones!$AC$140)&amp;";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"&amp;IF(AND(Milestones!$AB$141="FT",Milestones!$AA$141=FT_Y5,EDATE($D14,Milestones!$AA$141)&lt;PolicyDate),1,Milestones!$AC$141)&amp;";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"&amp;IF(AND(Milestones!$AB$142="FT",Milestones!$AA$142=FT_Y5,EDATE($D14,Milestones!$AA$142)&lt;PolicyDate),1,Milestones!$AC$142)&amp;";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"&amp;IF(AND(Milestones!$AB$143="FT",Milestones!$AA$143=FT_Y5,EDATE($D14,Milestones!$AA$143)&lt;PolicyDate),1,Milestones!$AC$143)&amp;";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"&amp;IF(AND(Milestones!$AB$144="FT",Milestones!$AA$144=FT_Y5,EDATE($D14,Milestones!$AA$144)&lt;PolicyDate),1,Milestones!$AC$144)&amp;";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"&amp;IF(AND(Milestones!$AB$145="FT",Milestones!$AA$145=FT_Y5,EDATE($D14,Milestones!$AA$145)&lt;PolicyDate),1,Milestones!$AC$145)&amp;";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"&amp;IF(AND(Milestones!$AB$146="FT",Milestones!$AA$146=FT_Y5,EDATE($D14,Milestones!$AA$146)&lt;PolicyDate),1,Milestones!$AC$146)&amp;";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"&amp;IF(AND(Milestones!$AB$147="FT",Milestones!$AA$147=FT_Y5,EDATE($D14,Milestones!$AA$147)&lt;PolicyDate),1,Milestones!$AC$147)&amp;";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"&amp;IF(AND(Milestones!$AB$148="FT",Milestones!$AA$148=FT_Y5,EDATE($D14,Milestones!$AA$148)&lt;PolicyDate),1,Milestones!$AC$148)&amp;";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"&amp;IF(AND(Milestones!$AB$149="FT",Milestones!$AA$149=FT_Y5,EDATE($D14,Milestones!$AA$149)&lt;PolicyDate),1,Milestones!$AC$149)&amp;";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"&amp;IF(AND(Milestones!$AB$150="FT",Milestones!$AA$150=FT_Y5,EDATE($D14,Milestones!$AA$150)&lt;PolicyDate),1,Milestones!$AC$150)&amp;";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"&amp;IF(AND(Milestones!$AB$151="FT",Milestones!$AA$151=FT_Y5,EDATE($D14,Milestones!$AA$151)&lt;PolicyDate),1,Milestones!$AC$151)&amp;";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"&amp;IF(AND(Milestones!$AB$152="FT",Milestones!$AA$152=FT_Y5,EDATE($D14,Milestones!$AA$152)&lt;PolicyDate),1,Milestones!$AC$152)&amp;";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"&amp;IF(AND(Milestones!$AB$153="FT",Milestones!$AA$153=FT_Y5,EDATE($D14,Milestones!$AA$153)&lt;PolicyDate),1,Milestones!$AC$153)&amp;";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"&amp;IF(AND(Milestones!$AB$154="FT",Milestones!$AA$154=FT_Y5,EDATE($D14,Milestones!$AA$154)&lt;PolicyDate),1,Milestones!$AC$154)&amp;";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"&amp;IF(AND(Milestones!$AB$155="FT",Milestones!$AA$155=FT_Y5,EDATE($D14,Milestones!$AA$155)&lt;PolicyDate),1,Milestones!$AC$155)&amp;";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"&amp;IF(AND(Milestones!$AB$156="FT",Milestones!$AA$156=FT_Y5,EDATE($D14,Milestones!$AA$156)&lt;PolicyDate),1,Milestones!$AC$156)&amp;";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"&amp;IF(AND(Milestones!$AB$157="FT",Milestones!$AA$157=FT_Y5,EDATE($D14,Milestones!$AA$157)&lt;PolicyDate),1,Milestones!$AC$157)&amp;";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"&amp;IF(AND(Milestones!$AB$158="FT",Milestones!$AA$158=FT_Y5,EDATE($D14,Milestones!$AA$158)&lt;PolicyDate),1,Milestones!$AC$158)&amp;";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"&amp;IF(AND(Milestones!$AB$159="FT",Milestones!$AA$159=FT_Y5,EDATE($D14,Milestones!$AA$159)&lt;PolicyDate),1,Milestones!$AC$159)&amp;";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"&amp;IF(AND(Milestones!$AB$160="FT",Milestones!$AA$160=FT_Y5,EDATE($D14,Milestones!$AA$160)&lt;PolicyDate),1,Milestones!$AC$160)&amp;";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"&amp;IF(AND(Milestones!$AB$161="FT",Milestones!$AA$161=FT_Y5,EDATE($D14,Milestones!$AA$161)&lt;PolicyDate),1,Milestones!$AC$161)&amp;";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"&amp;IF(AND(Milestones!$AB$162="FT",Milestones!$AA$162=FT_Y5,EDATE($D14,Milestones!$AA$162)&lt;PolicyDate),1,Milestones!$AC$162)&amp;";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"&amp;IF(AND(Milestones!$AB$163="FT",Milestones!$AA$163=FT_Y5,EDATE($D14,Milestones!$AA$163)&lt;PolicyDate),1,Milestones!$AC$163)&amp;";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"&amp;IF(AND(Milestones!$AB$164="FT",Milestones!$AA$164=FT_Y5,EDATE($D14,Milestones!$AA$164)&lt;PolicyDate),1,Milestones!$AC$164)&amp;";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"&amp;IF(AND(Milestones!$AB$165="FT",Milestones!$AA$165=FT_Y5,EDATE($D14,Milestones!$AA$165)&lt;PolicyDate),1,Milestones!$AC$165)&amp;";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"&amp;IF(AND(Milestones!$AB$166="FT",Milestones!$AA$166=FT_Y5,EDATE($D14,Milestones!$AA$166)&lt;PolicyDate),1,Milestones!$AC$166)&amp;";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"&amp;IF(AND(Milestones!$AB$167="FT",Milestones!$AA$167=FT_Y5,EDATE($D14,Milestones!$AA$167)&lt;PolicyDate),1,Milestones!$AC$167)&amp;";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"&amp;IF(AND(Milestones!$AB$168="FT",Milestones!$AA$168=FT_Y5,EDATE($D14,Milestones!$AA$168)&lt;PolicyDate),1,Milestones!$AC$168)&amp;";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"&amp;IF(AND(Milestones!$AB$169="FT",Milestones!$AA$169=FT_Y5,EDATE($D14,Milestones!$AA$169)&lt;PolicyDate),1,Milestones!$AC$169)&amp;";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"&amp;IF(AND(Milestones!$AB$170="FT",Milestones!$AA$170=FT_Y5,EDATE($D14,Milestones!$AA$170)&lt;PolicyDate),1,Milestones!$AC$170)&amp;";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"&amp;IF(AND(Milestones!$AB$171="FT",Milestones!$AA$171=FT_Y5,EDATE($D14,Milestones!$AA$171)&lt;PolicyDate),1,Milestones!$AC$171)&amp;";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"&amp;IF(AND(Milestones!$AB$172="FT",Milestones!$AA$172=FT_Y5,EDATE($D14,Milestones!$AA$172)&lt;PolicyDate),1,Milestones!$AC$172)&amp;";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"&amp;IF(AND(Milestones!$AB$173="FT",Milestones!$AA$173=FT_Y5,EDATE($D14,Milestones!$AA$173)&lt;PolicyDate),1,Milestones!$AC$173)&amp;";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"&amp;IF(AND(Milestones!$AB$174="FT",Milestones!$AA$174=FT_Y5,EDATE($D14,Milestones!$AA$174)&lt;PolicyDate),1,Milestones!$AC$174)&amp;";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"&amp;IF(AND(Milestones!$AB$175="FT",Milestones!$AA$175=FT_Y5,EDATE($D14,Milestones!$AA$175)&lt;PolicyDate),1,Milestones!$AC$175)&amp;";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"&amp;IF(AND(Milestones!$AB$176="FT",Milestones!$AA$176=FT_Y5,EDATE($D14,Milestones!$AA$176)&lt;PolicyDate),1,Milestones!$AC$176)&amp;";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"&amp;IF(AND(Milestones!$AB$177="FT",Milestones!$AA$177=FT_Y5,EDATE($D14,Milestones!$AA$177)&lt;PolicyDate),1,Milestones!$AC$177)&amp;";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"&amp;IF(AND(Milestones!$AB$178="FT",Milestones!$AA$178=FT_Y5,EDATE($D14,Milestones!$AA$178)&lt;PolicyDate),1,Milestones!$AC$178)&amp;";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"&amp;IF(AND(Milestones!$AB$179="FT",Milestones!$AA$179=FT_Y5,EDATE($D14,Milestones!$AA$179)&lt;PolicyDate),1,Milestones!$AC$179)&amp;";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"&amp;IF(AND(Milestones!$AB$180="FT",Milestones!$AA$180=FT_Y5,EDATE($D14,Milestones!$AA$180)&lt;PolicyDate),1,Milestones!$AC$180)&amp;";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"&amp;IF(AND(Milestones!$AB$181="FT",Milestones!$AA$181=FT_Y5,EDATE($D14,Milestones!$AA$181)&lt;PolicyDate),1,Milestones!$AC$181)&amp;";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"&amp;IF(AND(Milestones!$AB$182="FT",Milestones!$AA$182=FT_Y5,EDATE($D14,Milestones!$AA$182)&lt;PolicyDate),1,Milestones!$AC$182)&amp;";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"&amp;IF(AND(Milestones!$AB$183="FT",Milestones!$AA$183=FT_Y5,EDATE($D14,Milestones!$AA$183)&lt;PolicyDate),1,Milestones!$AC$183)&amp;";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"&amp;IF(AND(Milestones!$AB$184="FT",Milestones!$AA$184=FT_Y5,EDATE($D14,Milestones!$AA$184)&lt;PolicyDate),1,Milestones!$AC$184)&amp;";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"&amp;IF(AND(Milestones!$AB$185="FT",Milestones!$AA$185=FT_Y5,EDATE($D14,Milestones!$AA$185)&lt;PolicyDate),1,Milestones!$AC$185)&amp;";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"&amp;IF(AND(Milestones!$AB$186="FT",Milestones!$AA$186=FT_Y5,EDATE($D14,Milestones!$AA$186)&lt;PolicyDate),1,Milestones!$AC$186)&amp;";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"&amp;IF(AND(Milestones!$AB$187="FT",Milestones!$AA$187=FT_Y5,EDATE($D14,Milestones!$AA$187)&lt;PolicyDate),1,Milestones!$AC$187)&amp;";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"&amp;IF(AND(Milestones!$AB$188="FT",Milestones!$AA$188=FT_Y5,EDATE($D14,Milestones!$AA$188)&lt;PolicyDate),1,Milestones!$AC$188)&amp;";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"&amp;IF(AND(Milestones!$AB$189="FT",Milestones!$AA$189=FT_Y5,EDATE($D14,Milestones!$AA$189)&lt;PolicyDate),1,Milestones!$AC$189)&amp;";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"&amp;IF(AND(Milestones!$AB$190="FT",Milestones!$AA$190=FT_Y5,EDATE($D14,Milestones!$AA$190)&lt;PolicyDate),1,Milestones!$AC$190)&amp;";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"&amp;IF(AND(Milestones!$AB$191="FT",Milestones!$AA$191=FT_Y5,EDATE($D14,Milestones!$AA$191)&lt;PolicyDate),1,Milestones!$AC$191)&amp;";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"&amp;IF(AND(Milestones!$AB$192="FT",Milestones!$AA$192=FT_Y5,EDATE($D14,Milestones!$AA$192)&lt;PolicyDate),1,Milestones!$AC$192)&amp;";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"&amp;IF(AND(Milestones!$AB$193="FT",Milestones!$AA$193=FT_Y5,EDATE($D14,Milestones!$AA$193)&lt;PolicyDate),1,Milestones!$AC$193)&amp;";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"&amp;IF(AND(Milestones!$AB$194="FT",Milestones!$AA$194=FT_Y5,EDATE($D14,Milestones!$AA$194)&lt;PolicyDate),1,Milestones!$AC$194)&amp;";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"&amp;IF(AND(Milestones!$AB$195="FT",Milestones!$AA$195=FT_Y5,EDATE($D14,Milestones!$AA$195)&lt;PolicyDate),1,Milestones!$AC$195)&amp;";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"&amp;IF(AND(Milestones!$AB$196="FT",Milestones!$AA$196=FT_Y5,EDATE($D14,Milestones!$AA$196)&lt;PolicyDate),1,Milestones!$AC$196)&amp;";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"&amp;IF(AND(Milestones!$AB$197="FT",Milestones!$AA$197=FT_Y5,EDATE($D14,Milestones!$AA$197)&lt;PolicyDate),1,Milestones!$AC$197)&amp;";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"&amp;IF(AND(Milestones!$AB$198="FT",Milestones!$AA$198=FT_Y5,EDATE($D14,Milestones!$AA$198)&lt;PolicyDate),1,Milestones!$AC$198)&amp;";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"&amp;IF(AND(Milestones!$AB$199="FT",Milestones!$AA$199=FT_Y5,EDATE($D14,Milestones!$AA$199)&lt;PolicyDate),1,Milestones!$AC$199)&amp;";  ",""))</f>
        <v/>
      </c>
      <c r="X14" s="0" t="str">
        <f aca="false">IF(Staff!$A14="","",Staff!$AJ14)</f>
        <v/>
      </c>
      <c r="Y14" s="0" t="str">
        <f aca="false">IF(Staff!$A14="","",Staff!$AL14)</f>
        <v/>
      </c>
      <c r="Z14" s="0" t="str">
        <f aca="false">IF(Staff!$A14="","",Staff!$AM14)</f>
        <v/>
      </c>
      <c r="AA14" s="0" t="str">
        <f aca="false">IF(Staff!$A14="","",Staff!$AQ14)</f>
        <v/>
      </c>
      <c r="AB14" s="0" t="str">
        <f aca="false">IF(Staff!$A14="","",Staff!$AR14)</f>
        <v/>
      </c>
      <c r="AC14" s="0" t="str">
        <f aca="false">IF(Staff!$A14="","",Staff!$AS14)</f>
        <v/>
      </c>
      <c r="AD14" s="0" t="str">
        <f aca="false">IF(Staff!$A14="","",Staff!$AT14)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IF(Staff!$A15="","",Staff!$AI15)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"&amp;IF(AND(Milestones!$AB$20="FT",Milestones!$AA$20=FT_Y5,EDATE($D15,Milestones!$AA$20)&lt;PolicyDate),1,Milestones!$AC$20)&amp;";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"&amp;IF(AND(Milestones!$AB$21="FT",Milestones!$AA$21=FT_Y5,EDATE($D15,Milestones!$AA$21)&lt;PolicyDate),1,Milestones!$AC$21)&amp;";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"&amp;IF(AND(Milestones!$AB$22="FT",Milestones!$AA$22=FT_Y5,EDATE($D15,Milestones!$AA$22)&lt;PolicyDate),1,Milestones!$AC$22)&amp;";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"&amp;IF(AND(Milestones!$AB$23="FT",Milestones!$AA$23=FT_Y5,EDATE($D15,Milestones!$AA$23)&lt;PolicyDate),1,Milestones!$AC$23)&amp;";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"&amp;IF(AND(Milestones!$AB$24="FT",Milestones!$AA$24=FT_Y5,EDATE($D15,Milestones!$AA$24)&lt;PolicyDate),1,Milestones!$AC$24)&amp;";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"&amp;IF(AND(Milestones!$AB$25="FT",Milestones!$AA$25=FT_Y5,EDATE($D15,Milestones!$AA$25)&lt;PolicyDate),1,Milestones!$AC$25)&amp;";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"&amp;IF(AND(Milestones!$AB$26="FT",Milestones!$AA$26=FT_Y5,EDATE($D15,Milestones!$AA$26)&lt;PolicyDate),1,Milestones!$AC$26)&amp;";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"&amp;IF(AND(Milestones!$AB$27="FT",Milestones!$AA$27=FT_Y5,EDATE($D15,Milestones!$AA$27)&lt;PolicyDate),1,Milestones!$AC$27)&amp;";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"&amp;IF(AND(Milestones!$AB$28="FT",Milestones!$AA$28=FT_Y5,EDATE($D15,Milestones!$AA$28)&lt;PolicyDate),1,Milestones!$AC$28)&amp;";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"&amp;IF(AND(Milestones!$AB$29="FT",Milestones!$AA$29=FT_Y5,EDATE($D15,Milestones!$AA$29)&lt;PolicyDate),1,Milestones!$AC$29)&amp;";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"&amp;IF(AND(Milestones!$AB$30="FT",Milestones!$AA$30=FT_Y5,EDATE($D15,Milestones!$AA$30)&lt;PolicyDate),1,Milestones!$AC$30)&amp;";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"&amp;IF(AND(Milestones!$AB$31="FT",Milestones!$AA$31=FT_Y5,EDATE($D15,Milestones!$AA$31)&lt;PolicyDate),1,Milestones!$AC$31)&amp;";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"&amp;IF(AND(Milestones!$AB$32="FT",Milestones!$AA$32=FT_Y5,EDATE($D15,Milestones!$AA$32)&lt;PolicyDate),1,Milestones!$AC$32)&amp;";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"&amp;IF(AND(Milestones!$AB$33="FT",Milestones!$AA$33=FT_Y5,EDATE($D15,Milestones!$AA$33)&lt;PolicyDate),1,Milestones!$AC$33)&amp;";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"&amp;IF(AND(Milestones!$AB$34="FT",Milestones!$AA$34=FT_Y5,EDATE($D15,Milestones!$AA$34)&lt;PolicyDate),1,Milestones!$AC$34)&amp;";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"&amp;IF(AND(Milestones!$AB$35="FT",Milestones!$AA$35=FT_Y5,EDATE($D15,Milestones!$AA$35)&lt;PolicyDate),1,Milestones!$AC$35)&amp;";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"&amp;IF(AND(Milestones!$AB$36="FT",Milestones!$AA$36=FT_Y5,EDATE($D15,Milestones!$AA$36)&lt;PolicyDate),1,Milestones!$AC$36)&amp;";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"&amp;IF(AND(Milestones!$AB$37="FT",Milestones!$AA$37=FT_Y5,EDATE($D15,Milestones!$AA$37)&lt;PolicyDate),1,Milestones!$AC$37)&amp;";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"&amp;IF(AND(Milestones!$AB$38="FT",Milestones!$AA$38=FT_Y5,EDATE($D15,Milestones!$AA$38)&lt;PolicyDate),1,Milestones!$AC$38)&amp;";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"&amp;IF(AND(Milestones!$AB$39="FT",Milestones!$AA$39=FT_Y5,EDATE($D15,Milestones!$AA$39)&lt;PolicyDate),1,Milestones!$AC$39)&amp;";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"&amp;IF(AND(Milestones!$AB$40="FT",Milestones!$AA$40=FT_Y5,EDATE($D15,Milestones!$AA$40)&lt;PolicyDate),1,Milestones!$AC$40)&amp;";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"&amp;IF(AND(Milestones!$AB$41="FT",Milestones!$AA$41=FT_Y5,EDATE($D15,Milestones!$AA$41)&lt;PolicyDate),1,Milestones!$AC$41)&amp;";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"&amp;IF(AND(Milestones!$AB$42="FT",Milestones!$AA$42=FT_Y5,EDATE($D15,Milestones!$AA$42)&lt;PolicyDate),1,Milestones!$AC$42)&amp;";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"&amp;IF(AND(Milestones!$AB$43="FT",Milestones!$AA$43=FT_Y5,EDATE($D15,Milestones!$AA$43)&lt;PolicyDate),1,Milestones!$AC$43)&amp;";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"&amp;IF(AND(Milestones!$AB$44="FT",Milestones!$AA$44=FT_Y5,EDATE($D15,Milestones!$AA$44)&lt;PolicyDate),1,Milestones!$AC$44)&amp;";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"&amp;IF(AND(Milestones!$AB$45="FT",Milestones!$AA$45=FT_Y5,EDATE($D15,Milestones!$AA$45)&lt;PolicyDate),1,Milestones!$AC$45)&amp;";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"&amp;IF(AND(Milestones!$AB$46="FT",Milestones!$AA$46=FT_Y5,EDATE($D15,Milestones!$AA$46)&lt;PolicyDate),1,Milestones!$AC$46)&amp;";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"&amp;IF(AND(Milestones!$AB$47="FT",Milestones!$AA$47=FT_Y5,EDATE($D15,Milestones!$AA$47)&lt;PolicyDate),1,Milestones!$AC$47)&amp;";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"&amp;IF(AND(Milestones!$AB$48="FT",Milestones!$AA$48=FT_Y5,EDATE($D15,Milestones!$AA$48)&lt;PolicyDate),1,Milestones!$AC$48)&amp;";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"&amp;IF(AND(Milestones!$AB$49="FT",Milestones!$AA$49=FT_Y5,EDATE($D15,Milestones!$AA$49)&lt;PolicyDate),1,Milestones!$AC$49)&amp;";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"&amp;IF(AND(Milestones!$AB$50="FT",Milestones!$AA$50=FT_Y5,EDATE($D15,Milestones!$AA$50)&lt;PolicyDate),1,Milestones!$AC$50)&amp;";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"&amp;IF(AND(Milestones!$AB$51="FT",Milestones!$AA$51=FT_Y5,EDATE($D15,Milestones!$AA$51)&lt;PolicyDate),1,Milestones!$AC$51)&amp;";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"&amp;IF(AND(Milestones!$AB$52="FT",Milestones!$AA$52=FT_Y5,EDATE($D15,Milestones!$AA$52)&lt;PolicyDate),1,Milestones!$AC$52)&amp;";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"&amp;IF(AND(Milestones!$AB$53="FT",Milestones!$AA$53=FT_Y5,EDATE($D15,Milestones!$AA$53)&lt;PolicyDate),1,Milestones!$AC$53)&amp;";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"&amp;IF(AND(Milestones!$AB$54="FT",Milestones!$AA$54=FT_Y5,EDATE($D15,Milestones!$AA$54)&lt;PolicyDate),1,Milestones!$AC$54)&amp;";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"&amp;IF(AND(Milestones!$AB$55="FT",Milestones!$AA$55=FT_Y5,EDATE($D15,Milestones!$AA$55)&lt;PolicyDate),1,Milestones!$AC$55)&amp;";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"&amp;IF(AND(Milestones!$AB$56="FT",Milestones!$AA$56=FT_Y5,EDATE($D15,Milestones!$AA$56)&lt;PolicyDate),1,Milestones!$AC$56)&amp;";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"&amp;IF(AND(Milestones!$AB$57="FT",Milestones!$AA$57=FT_Y5,EDATE($D15,Milestones!$AA$57)&lt;PolicyDate),1,Milestones!$AC$57)&amp;";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"&amp;IF(AND(Milestones!$AB$58="FT",Milestones!$AA$58=FT_Y5,EDATE($D15,Milestones!$AA$58)&lt;PolicyDate),1,Milestones!$AC$58)&amp;";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"&amp;IF(AND(Milestones!$AB$59="FT",Milestones!$AA$59=FT_Y5,EDATE($D15,Milestones!$AA$59)&lt;PolicyDate),1,Milestones!$AC$59)&amp;";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"&amp;IF(AND(Milestones!$AB$60="FT",Milestones!$AA$60=FT_Y5,EDATE($D15,Milestones!$AA$60)&lt;PolicyDate),1,Milestones!$AC$60)&amp;";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"&amp;IF(AND(Milestones!$AB$61="FT",Milestones!$AA$61=FT_Y5,EDATE($D15,Milestones!$AA$61)&lt;PolicyDate),1,Milestones!$AC$61)&amp;";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"&amp;IF(AND(Milestones!$AB$62="FT",Milestones!$AA$62=FT_Y5,EDATE($D15,Milestones!$AA$62)&lt;PolicyDate),1,Milestones!$AC$62)&amp;";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"&amp;IF(AND(Milestones!$AB$63="FT",Milestones!$AA$63=FT_Y5,EDATE($D15,Milestones!$AA$63)&lt;PolicyDate),1,Milestones!$AC$63)&amp;";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"&amp;IF(AND(Milestones!$AB$64="FT",Milestones!$AA$64=FT_Y5,EDATE($D15,Milestones!$AA$64)&lt;PolicyDate),1,Milestones!$AC$64)&amp;";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"&amp;IF(AND(Milestones!$AB$65="FT",Milestones!$AA$65=FT_Y5,EDATE($D15,Milestones!$AA$65)&lt;PolicyDate),1,Milestones!$AC$65)&amp;";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"&amp;IF(AND(Milestones!$AB$66="FT",Milestones!$AA$66=FT_Y5,EDATE($D15,Milestones!$AA$66)&lt;PolicyDate),1,Milestones!$AC$66)&amp;";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"&amp;IF(AND(Milestones!$AB$67="FT",Milestones!$AA$67=FT_Y5,EDATE($D15,Milestones!$AA$67)&lt;PolicyDate),1,Milestones!$AC$67)&amp;";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"&amp;IF(AND(Milestones!$AB$68="FT",Milestones!$AA$68=FT_Y5,EDATE($D15,Milestones!$AA$68)&lt;PolicyDate),1,Milestones!$AC$68)&amp;";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"&amp;IF(AND(Milestones!$AB$69="FT",Milestones!$AA$69=FT_Y5,EDATE($D15,Milestones!$AA$69)&lt;PolicyDate),1,Milestones!$AC$69)&amp;";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"&amp;IF(AND(Milestones!$AB$70="FT",Milestones!$AA$70=FT_Y5,EDATE($D15,Milestones!$AA$70)&lt;PolicyDate),1,Milestones!$AC$70)&amp;";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"&amp;IF(AND(Milestones!$AB$71="FT",Milestones!$AA$71=FT_Y5,EDATE($D15,Milestones!$AA$71)&lt;PolicyDate),1,Milestones!$AC$71)&amp;";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"&amp;IF(AND(Milestones!$AB$72="FT",Milestones!$AA$72=FT_Y5,EDATE($D15,Milestones!$AA$72)&lt;PolicyDate),1,Milestones!$AC$72)&amp;";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"&amp;IF(AND(Milestones!$AB$73="FT",Milestones!$AA$73=FT_Y5,EDATE($D15,Milestones!$AA$73)&lt;PolicyDate),1,Milestones!$AC$73)&amp;";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"&amp;IF(AND(Milestones!$AB$74="FT",Milestones!$AA$74=FT_Y5,EDATE($D15,Milestones!$AA$74)&lt;PolicyDate),1,Milestones!$AC$74)&amp;";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"&amp;IF(AND(Milestones!$AB$75="FT",Milestones!$AA$75=FT_Y5,EDATE($D15,Milestones!$AA$75)&lt;PolicyDate),1,Milestones!$AC$75)&amp;";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"&amp;IF(AND(Milestones!$AB$76="FT",Milestones!$AA$76=FT_Y5,EDATE($D15,Milestones!$AA$76)&lt;PolicyDate),1,Milestones!$AC$76)&amp;";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"&amp;IF(AND(Milestones!$AB$77="FT",Milestones!$AA$77=FT_Y5,EDATE($D15,Milestones!$AA$77)&lt;PolicyDate),1,Milestones!$AC$77)&amp;";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"&amp;IF(AND(Milestones!$AB$78="FT",Milestones!$AA$78=FT_Y5,EDATE($D15,Milestones!$AA$78)&lt;PolicyDate),1,Milestones!$AC$78)&amp;";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"&amp;IF(AND(Milestones!$AB$79="FT",Milestones!$AA$79=FT_Y5,EDATE($D15,Milestones!$AA$79)&lt;PolicyDate),1,Milestones!$AC$79)&amp;";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"&amp;IF(AND(Milestones!$AB$80="FT",Milestones!$AA$80=FT_Y5,EDATE($D15,Milestones!$AA$80)&lt;PolicyDate),1,Milestones!$AC$80)&amp;";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"&amp;IF(AND(Milestones!$AB$81="FT",Milestones!$AA$81=FT_Y5,EDATE($D15,Milestones!$AA$81)&lt;PolicyDate),1,Milestones!$AC$81)&amp;";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"&amp;IF(AND(Milestones!$AB$82="FT",Milestones!$AA$82=FT_Y5,EDATE($D15,Milestones!$AA$82)&lt;PolicyDate),1,Milestones!$AC$82)&amp;";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"&amp;IF(AND(Milestones!$AB$83="FT",Milestones!$AA$83=FT_Y5,EDATE($D15,Milestones!$AA$83)&lt;PolicyDate),1,Milestones!$AC$83)&amp;";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"&amp;IF(AND(Milestones!$AB$84="FT",Milestones!$AA$84=FT_Y5,EDATE($D15,Milestones!$AA$84)&lt;PolicyDate),1,Milestones!$AC$84)&amp;";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"&amp;IF(AND(Milestones!$AB$85="FT",Milestones!$AA$85=FT_Y5,EDATE($D15,Milestones!$AA$85)&lt;PolicyDate),1,Milestones!$AC$85)&amp;";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"&amp;IF(AND(Milestones!$AB$86="FT",Milestones!$AA$86=FT_Y5,EDATE($D15,Milestones!$AA$86)&lt;PolicyDate),1,Milestones!$AC$86)&amp;";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"&amp;IF(AND(Milestones!$AB$87="FT",Milestones!$AA$87=FT_Y5,EDATE($D15,Milestones!$AA$87)&lt;PolicyDate),1,Milestones!$AC$87)&amp;";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"&amp;IF(AND(Milestones!$AB$88="FT",Milestones!$AA$88=FT_Y5,EDATE($D15,Milestones!$AA$88)&lt;PolicyDate),1,Milestones!$AC$88)&amp;";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"&amp;IF(AND(Milestones!$AB$89="FT",Milestones!$AA$89=FT_Y5,EDATE($D15,Milestones!$AA$89)&lt;PolicyDate),1,Milestones!$AC$89)&amp;";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"&amp;IF(AND(Milestones!$AB$90="FT",Milestones!$AA$90=FT_Y5,EDATE($D15,Milestones!$AA$90)&lt;PolicyDate),1,Milestones!$AC$90)&amp;";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"&amp;IF(AND(Milestones!$AB$91="FT",Milestones!$AA$91=FT_Y5,EDATE($D15,Milestones!$AA$91)&lt;PolicyDate),1,Milestones!$AC$91)&amp;";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"&amp;IF(AND(Milestones!$AB$92="FT",Milestones!$AA$92=FT_Y5,EDATE($D15,Milestones!$AA$92)&lt;PolicyDate),1,Milestones!$AC$92)&amp;";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"&amp;IF(AND(Milestones!$AB$93="FT",Milestones!$AA$93=FT_Y5,EDATE($D15,Milestones!$AA$93)&lt;PolicyDate),1,Milestones!$AC$93)&amp;";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"&amp;IF(AND(Milestones!$AB$94="FT",Milestones!$AA$94=FT_Y5,EDATE($D15,Milestones!$AA$94)&lt;PolicyDate),1,Milestones!$AC$94)&amp;";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"&amp;IF(AND(Milestones!$AB$95="FT",Milestones!$AA$95=FT_Y5,EDATE($D15,Milestones!$AA$95)&lt;PolicyDate),1,Milestones!$AC$95)&amp;";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"&amp;IF(AND(Milestones!$AB$96="FT",Milestones!$AA$96=FT_Y5,EDATE($D15,Milestones!$AA$96)&lt;PolicyDate),1,Milestones!$AC$96)&amp;";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"&amp;IF(AND(Milestones!$AB$97="FT",Milestones!$AA$97=FT_Y5,EDATE($D15,Milestones!$AA$97)&lt;PolicyDate),1,Milestones!$AC$97)&amp;";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"&amp;IF(AND(Milestones!$AB$98="FT",Milestones!$AA$98=FT_Y5,EDATE($D15,Milestones!$AA$98)&lt;PolicyDate),1,Milestones!$AC$98)&amp;";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"&amp;IF(AND(Milestones!$AB$99="FT",Milestones!$AA$99=FT_Y5,EDATE($D15,Milestones!$AA$99)&lt;PolicyDate),1,Milestones!$AC$99)&amp;";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"&amp;IF(AND(Milestones!$AB$100="FT",Milestones!$AA$100=FT_Y5,EDATE($D15,Milestones!$AA$100)&lt;PolicyDate),1,Milestones!$AC$100)&amp;";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"&amp;IF(AND(Milestones!$AB$101="FT",Milestones!$AA$101=FT_Y5,EDATE($D15,Milestones!$AA$101)&lt;PolicyDate),1,Milestones!$AC$101)&amp;";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"&amp;IF(AND(Milestones!$AB$102="FT",Milestones!$AA$102=FT_Y5,EDATE($D15,Milestones!$AA$102)&lt;PolicyDate),1,Milestones!$AC$102)&amp;";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"&amp;IF(AND(Milestones!$AB$103="FT",Milestones!$AA$103=FT_Y5,EDATE($D15,Milestones!$AA$103)&lt;PolicyDate),1,Milestones!$AC$103)&amp;";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"&amp;IF(AND(Milestones!$AB$104="FT",Milestones!$AA$104=FT_Y5,EDATE($D15,Milestones!$AA$104)&lt;PolicyDate),1,Milestones!$AC$104)&amp;";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"&amp;IF(AND(Milestones!$AB$105="FT",Milestones!$AA$105=FT_Y5,EDATE($D15,Milestones!$AA$105)&lt;PolicyDate),1,Milestones!$AC$105)&amp;";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"&amp;IF(AND(Milestones!$AB$106="FT",Milestones!$AA$106=FT_Y5,EDATE($D15,Milestones!$AA$106)&lt;PolicyDate),1,Milestones!$AC$106)&amp;";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"&amp;IF(AND(Milestones!$AB$107="FT",Milestones!$AA$107=FT_Y5,EDATE($D15,Milestones!$AA$107)&lt;PolicyDate),1,Milestones!$AC$107)&amp;";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"&amp;IF(AND(Milestones!$AB$108="FT",Milestones!$AA$108=FT_Y5,EDATE($D15,Milestones!$AA$108)&lt;PolicyDate),1,Milestones!$AC$108)&amp;";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"&amp;IF(AND(Milestones!$AB$109="FT",Milestones!$AA$109=FT_Y5,EDATE($D15,Milestones!$AA$109)&lt;PolicyDate),1,Milestones!$AC$109)&amp;";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"&amp;IF(AND(Milestones!$AB$110="FT",Milestones!$AA$110=FT_Y5,EDATE($D15,Milestones!$AA$110)&lt;PolicyDate),1,Milestones!$AC$110)&amp;";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"&amp;IF(AND(Milestones!$AB$111="FT",Milestones!$AA$111=FT_Y5,EDATE($D15,Milestones!$AA$111)&lt;PolicyDate),1,Milestones!$AC$111)&amp;";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"&amp;IF(AND(Milestones!$AB$112="FT",Milestones!$AA$112=FT_Y5,EDATE($D15,Milestones!$AA$112)&lt;PolicyDate),1,Milestones!$AC$112)&amp;";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"&amp;IF(AND(Milestones!$AB$113="FT",Milestones!$AA$113=FT_Y5,EDATE($D15,Milestones!$AA$113)&lt;PolicyDate),1,Milestones!$AC$113)&amp;";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"&amp;IF(AND(Milestones!$AB$114="FT",Milestones!$AA$114=FT_Y5,EDATE($D15,Milestones!$AA$114)&lt;PolicyDate),1,Milestones!$AC$114)&amp;";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"&amp;IF(AND(Milestones!$AB$115="FT",Milestones!$AA$115=FT_Y5,EDATE($D15,Milestones!$AA$115)&lt;PolicyDate),1,Milestones!$AC$115)&amp;";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"&amp;IF(AND(Milestones!$AB$116="FT",Milestones!$AA$116=FT_Y5,EDATE($D15,Milestones!$AA$116)&lt;PolicyDate),1,Milestones!$AC$116)&amp;";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"&amp;IF(AND(Milestones!$AB$117="FT",Milestones!$AA$117=FT_Y5,EDATE($D15,Milestones!$AA$117)&lt;PolicyDate),1,Milestones!$AC$117)&amp;";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"&amp;IF(AND(Milestones!$AB$118="FT",Milestones!$AA$118=FT_Y5,EDATE($D15,Milestones!$AA$118)&lt;PolicyDate),1,Milestones!$AC$118)&amp;";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"&amp;IF(AND(Milestones!$AB$119="FT",Milestones!$AA$119=FT_Y5,EDATE($D15,Milestones!$AA$119)&lt;PolicyDate),1,Milestones!$AC$119)&amp;";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"&amp;IF(AND(Milestones!$AB$120="FT",Milestones!$AA$120=FT_Y5,EDATE($D15,Milestones!$AA$120)&lt;PolicyDate),1,Milestones!$AC$120)&amp;";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"&amp;IF(AND(Milestones!$AB$121="FT",Milestones!$AA$121=FT_Y5,EDATE($D15,Milestones!$AA$121)&lt;PolicyDate),1,Milestones!$AC$121)&amp;";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"&amp;IF(AND(Milestones!$AB$122="FT",Milestones!$AA$122=FT_Y5,EDATE($D15,Milestones!$AA$122)&lt;PolicyDate),1,Milestones!$AC$122)&amp;";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"&amp;IF(AND(Milestones!$AB$123="FT",Milestones!$AA$123=FT_Y5,EDATE($D15,Milestones!$AA$123)&lt;PolicyDate),1,Milestones!$AC$123)&amp;";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"&amp;IF(AND(Milestones!$AB$124="FT",Milestones!$AA$124=FT_Y5,EDATE($D15,Milestones!$AA$124)&lt;PolicyDate),1,Milestones!$AC$124)&amp;";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"&amp;IF(AND(Milestones!$AB$125="FT",Milestones!$AA$125=FT_Y5,EDATE($D15,Milestones!$AA$125)&lt;PolicyDate),1,Milestones!$AC$125)&amp;";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"&amp;IF(AND(Milestones!$AB$126="FT",Milestones!$AA$126=FT_Y5,EDATE($D15,Milestones!$AA$126)&lt;PolicyDate),1,Milestones!$AC$126)&amp;";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"&amp;IF(AND(Milestones!$AB$127="FT",Milestones!$AA$127=FT_Y5,EDATE($D15,Milestones!$AA$127)&lt;PolicyDate),1,Milestones!$AC$127)&amp;";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"&amp;IF(AND(Milestones!$AB$128="FT",Milestones!$AA$128=FT_Y5,EDATE($D15,Milestones!$AA$128)&lt;PolicyDate),1,Milestones!$AC$128)&amp;";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"&amp;IF(AND(Milestones!$AB$129="FT",Milestones!$AA$129=FT_Y5,EDATE($D15,Milestones!$AA$129)&lt;PolicyDate),1,Milestones!$AC$129)&amp;";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"&amp;IF(AND(Milestones!$AB$130="FT",Milestones!$AA$130=FT_Y5,EDATE($D15,Milestones!$AA$130)&lt;PolicyDate),1,Milestones!$AC$130)&amp;";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"&amp;IF(AND(Milestones!$AB$131="FT",Milestones!$AA$131=FT_Y5,EDATE($D15,Milestones!$AA$131)&lt;PolicyDate),1,Milestones!$AC$131)&amp;";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"&amp;IF(AND(Milestones!$AB$132="FT",Milestones!$AA$132=FT_Y5,EDATE($D15,Milestones!$AA$132)&lt;PolicyDate),1,Milestones!$AC$132)&amp;";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"&amp;IF(AND(Milestones!$AB$133="FT",Milestones!$AA$133=FT_Y5,EDATE($D15,Milestones!$AA$133)&lt;PolicyDate),1,Milestones!$AC$133)&amp;";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"&amp;IF(AND(Milestones!$AB$134="FT",Milestones!$AA$134=FT_Y5,EDATE($D15,Milestones!$AA$134)&lt;PolicyDate),1,Milestones!$AC$134)&amp;";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"&amp;IF(AND(Milestones!$AB$135="FT",Milestones!$AA$135=FT_Y5,EDATE($D15,Milestones!$AA$135)&lt;PolicyDate),1,Milestones!$AC$135)&amp;";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"&amp;IF(AND(Milestones!$AB$136="FT",Milestones!$AA$136=FT_Y5,EDATE($D15,Milestones!$AA$136)&lt;PolicyDate),1,Milestones!$AC$136)&amp;";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"&amp;IF(AND(Milestones!$AB$137="FT",Milestones!$AA$137=FT_Y5,EDATE($D15,Milestones!$AA$137)&lt;PolicyDate),1,Milestones!$AC$137)&amp;";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"&amp;IF(AND(Milestones!$AB$138="FT",Milestones!$AA$138=FT_Y5,EDATE($D15,Milestones!$AA$138)&lt;PolicyDate),1,Milestones!$AC$138)&amp;";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"&amp;IF(AND(Milestones!$AB$139="FT",Milestones!$AA$139=FT_Y5,EDATE($D15,Milestones!$AA$139)&lt;PolicyDate),1,Milestones!$AC$139)&amp;";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"&amp;IF(AND(Milestones!$AB$140="FT",Milestones!$AA$140=FT_Y5,EDATE($D15,Milestones!$AA$140)&lt;PolicyDate),1,Milestones!$AC$140)&amp;";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"&amp;IF(AND(Milestones!$AB$141="FT",Milestones!$AA$141=FT_Y5,EDATE($D15,Milestones!$AA$141)&lt;PolicyDate),1,Milestones!$AC$141)&amp;";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"&amp;IF(AND(Milestones!$AB$142="FT",Milestones!$AA$142=FT_Y5,EDATE($D15,Milestones!$AA$142)&lt;PolicyDate),1,Milestones!$AC$142)&amp;";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"&amp;IF(AND(Milestones!$AB$143="FT",Milestones!$AA$143=FT_Y5,EDATE($D15,Milestones!$AA$143)&lt;PolicyDate),1,Milestones!$AC$143)&amp;";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"&amp;IF(AND(Milestones!$AB$144="FT",Milestones!$AA$144=FT_Y5,EDATE($D15,Milestones!$AA$144)&lt;PolicyDate),1,Milestones!$AC$144)&amp;";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"&amp;IF(AND(Milestones!$AB$145="FT",Milestones!$AA$145=FT_Y5,EDATE($D15,Milestones!$AA$145)&lt;PolicyDate),1,Milestones!$AC$145)&amp;";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"&amp;IF(AND(Milestones!$AB$146="FT",Milestones!$AA$146=FT_Y5,EDATE($D15,Milestones!$AA$146)&lt;PolicyDate),1,Milestones!$AC$146)&amp;";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"&amp;IF(AND(Milestones!$AB$147="FT",Milestones!$AA$147=FT_Y5,EDATE($D15,Milestones!$AA$147)&lt;PolicyDate),1,Milestones!$AC$147)&amp;";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"&amp;IF(AND(Milestones!$AB$148="FT",Milestones!$AA$148=FT_Y5,EDATE($D15,Milestones!$AA$148)&lt;PolicyDate),1,Milestones!$AC$148)&amp;";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"&amp;IF(AND(Milestones!$AB$149="FT",Milestones!$AA$149=FT_Y5,EDATE($D15,Milestones!$AA$149)&lt;PolicyDate),1,Milestones!$AC$149)&amp;";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"&amp;IF(AND(Milestones!$AB$150="FT",Milestones!$AA$150=FT_Y5,EDATE($D15,Milestones!$AA$150)&lt;PolicyDate),1,Milestones!$AC$150)&amp;";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"&amp;IF(AND(Milestones!$AB$151="FT",Milestones!$AA$151=FT_Y5,EDATE($D15,Milestones!$AA$151)&lt;PolicyDate),1,Milestones!$AC$151)&amp;";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"&amp;IF(AND(Milestones!$AB$152="FT",Milestones!$AA$152=FT_Y5,EDATE($D15,Milestones!$AA$152)&lt;PolicyDate),1,Milestones!$AC$152)&amp;";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"&amp;IF(AND(Milestones!$AB$153="FT",Milestones!$AA$153=FT_Y5,EDATE($D15,Milestones!$AA$153)&lt;PolicyDate),1,Milestones!$AC$153)&amp;";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"&amp;IF(AND(Milestones!$AB$154="FT",Milestones!$AA$154=FT_Y5,EDATE($D15,Milestones!$AA$154)&lt;PolicyDate),1,Milestones!$AC$154)&amp;";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"&amp;IF(AND(Milestones!$AB$155="FT",Milestones!$AA$155=FT_Y5,EDATE($D15,Milestones!$AA$155)&lt;PolicyDate),1,Milestones!$AC$155)&amp;";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"&amp;IF(AND(Milestones!$AB$156="FT",Milestones!$AA$156=FT_Y5,EDATE($D15,Milestones!$AA$156)&lt;PolicyDate),1,Milestones!$AC$156)&amp;";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"&amp;IF(AND(Milestones!$AB$157="FT",Milestones!$AA$157=FT_Y5,EDATE($D15,Milestones!$AA$157)&lt;PolicyDate),1,Milestones!$AC$157)&amp;";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"&amp;IF(AND(Milestones!$AB$158="FT",Milestones!$AA$158=FT_Y5,EDATE($D15,Milestones!$AA$158)&lt;PolicyDate),1,Milestones!$AC$158)&amp;";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"&amp;IF(AND(Milestones!$AB$159="FT",Milestones!$AA$159=FT_Y5,EDATE($D15,Milestones!$AA$159)&lt;PolicyDate),1,Milestones!$AC$159)&amp;";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"&amp;IF(AND(Milestones!$AB$160="FT",Milestones!$AA$160=FT_Y5,EDATE($D15,Milestones!$AA$160)&lt;PolicyDate),1,Milestones!$AC$160)&amp;";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"&amp;IF(AND(Milestones!$AB$161="FT",Milestones!$AA$161=FT_Y5,EDATE($D15,Milestones!$AA$161)&lt;PolicyDate),1,Milestones!$AC$161)&amp;";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"&amp;IF(AND(Milestones!$AB$162="FT",Milestones!$AA$162=FT_Y5,EDATE($D15,Milestones!$AA$162)&lt;PolicyDate),1,Milestones!$AC$162)&amp;";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"&amp;IF(AND(Milestones!$AB$163="FT",Milestones!$AA$163=FT_Y5,EDATE($D15,Milestones!$AA$163)&lt;PolicyDate),1,Milestones!$AC$163)&amp;";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"&amp;IF(AND(Milestones!$AB$164="FT",Milestones!$AA$164=FT_Y5,EDATE($D15,Milestones!$AA$164)&lt;PolicyDate),1,Milestones!$AC$164)&amp;";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"&amp;IF(AND(Milestones!$AB$165="FT",Milestones!$AA$165=FT_Y5,EDATE($D15,Milestones!$AA$165)&lt;PolicyDate),1,Milestones!$AC$165)&amp;";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"&amp;IF(AND(Milestones!$AB$166="FT",Milestones!$AA$166=FT_Y5,EDATE($D15,Milestones!$AA$166)&lt;PolicyDate),1,Milestones!$AC$166)&amp;";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"&amp;IF(AND(Milestones!$AB$167="FT",Milestones!$AA$167=FT_Y5,EDATE($D15,Milestones!$AA$167)&lt;PolicyDate),1,Milestones!$AC$167)&amp;";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"&amp;IF(AND(Milestones!$AB$168="FT",Milestones!$AA$168=FT_Y5,EDATE($D15,Milestones!$AA$168)&lt;PolicyDate),1,Milestones!$AC$168)&amp;";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"&amp;IF(AND(Milestones!$AB$169="FT",Milestones!$AA$169=FT_Y5,EDATE($D15,Milestones!$AA$169)&lt;PolicyDate),1,Milestones!$AC$169)&amp;";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"&amp;IF(AND(Milestones!$AB$170="FT",Milestones!$AA$170=FT_Y5,EDATE($D15,Milestones!$AA$170)&lt;PolicyDate),1,Milestones!$AC$170)&amp;";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"&amp;IF(AND(Milestones!$AB$171="FT",Milestones!$AA$171=FT_Y5,EDATE($D15,Milestones!$AA$171)&lt;PolicyDate),1,Milestones!$AC$171)&amp;";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"&amp;IF(AND(Milestones!$AB$172="FT",Milestones!$AA$172=FT_Y5,EDATE($D15,Milestones!$AA$172)&lt;PolicyDate),1,Milestones!$AC$172)&amp;";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"&amp;IF(AND(Milestones!$AB$173="FT",Milestones!$AA$173=FT_Y5,EDATE($D15,Milestones!$AA$173)&lt;PolicyDate),1,Milestones!$AC$173)&amp;";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"&amp;IF(AND(Milestones!$AB$174="FT",Milestones!$AA$174=FT_Y5,EDATE($D15,Milestones!$AA$174)&lt;PolicyDate),1,Milestones!$AC$174)&amp;";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"&amp;IF(AND(Milestones!$AB$175="FT",Milestones!$AA$175=FT_Y5,EDATE($D15,Milestones!$AA$175)&lt;PolicyDate),1,Milestones!$AC$175)&amp;";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"&amp;IF(AND(Milestones!$AB$176="FT",Milestones!$AA$176=FT_Y5,EDATE($D15,Milestones!$AA$176)&lt;PolicyDate),1,Milestones!$AC$176)&amp;";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"&amp;IF(AND(Milestones!$AB$177="FT",Milestones!$AA$177=FT_Y5,EDATE($D15,Milestones!$AA$177)&lt;PolicyDate),1,Milestones!$AC$177)&amp;";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"&amp;IF(AND(Milestones!$AB$178="FT",Milestones!$AA$178=FT_Y5,EDATE($D15,Milestones!$AA$178)&lt;PolicyDate),1,Milestones!$AC$178)&amp;";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"&amp;IF(AND(Milestones!$AB$179="FT",Milestones!$AA$179=FT_Y5,EDATE($D15,Milestones!$AA$179)&lt;PolicyDate),1,Milestones!$AC$179)&amp;";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"&amp;IF(AND(Milestones!$AB$180="FT",Milestones!$AA$180=FT_Y5,EDATE($D15,Milestones!$AA$180)&lt;PolicyDate),1,Milestones!$AC$180)&amp;";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"&amp;IF(AND(Milestones!$AB$181="FT",Milestones!$AA$181=FT_Y5,EDATE($D15,Milestones!$AA$181)&lt;PolicyDate),1,Milestones!$AC$181)&amp;";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"&amp;IF(AND(Milestones!$AB$182="FT",Milestones!$AA$182=FT_Y5,EDATE($D15,Milestones!$AA$182)&lt;PolicyDate),1,Milestones!$AC$182)&amp;";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"&amp;IF(AND(Milestones!$AB$183="FT",Milestones!$AA$183=FT_Y5,EDATE($D15,Milestones!$AA$183)&lt;PolicyDate),1,Milestones!$AC$183)&amp;";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"&amp;IF(AND(Milestones!$AB$184="FT",Milestones!$AA$184=FT_Y5,EDATE($D15,Milestones!$AA$184)&lt;PolicyDate),1,Milestones!$AC$184)&amp;";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"&amp;IF(AND(Milestones!$AB$185="FT",Milestones!$AA$185=FT_Y5,EDATE($D15,Milestones!$AA$185)&lt;PolicyDate),1,Milestones!$AC$185)&amp;";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"&amp;IF(AND(Milestones!$AB$186="FT",Milestones!$AA$186=FT_Y5,EDATE($D15,Milestones!$AA$186)&lt;PolicyDate),1,Milestones!$AC$186)&amp;";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"&amp;IF(AND(Milestones!$AB$187="FT",Milestones!$AA$187=FT_Y5,EDATE($D15,Milestones!$AA$187)&lt;PolicyDate),1,Milestones!$AC$187)&amp;";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"&amp;IF(AND(Milestones!$AB$188="FT",Milestones!$AA$188=FT_Y5,EDATE($D15,Milestones!$AA$188)&lt;PolicyDate),1,Milestones!$AC$188)&amp;";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"&amp;IF(AND(Milestones!$AB$189="FT",Milestones!$AA$189=FT_Y5,EDATE($D15,Milestones!$AA$189)&lt;PolicyDate),1,Milestones!$AC$189)&amp;";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"&amp;IF(AND(Milestones!$AB$190="FT",Milestones!$AA$190=FT_Y5,EDATE($D15,Milestones!$AA$190)&lt;PolicyDate),1,Milestones!$AC$190)&amp;";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"&amp;IF(AND(Milestones!$AB$191="FT",Milestones!$AA$191=FT_Y5,EDATE($D15,Milestones!$AA$191)&lt;PolicyDate),1,Milestones!$AC$191)&amp;";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"&amp;IF(AND(Milestones!$AB$192="FT",Milestones!$AA$192=FT_Y5,EDATE($D15,Milestones!$AA$192)&lt;PolicyDate),1,Milestones!$AC$192)&amp;";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"&amp;IF(AND(Milestones!$AB$193="FT",Milestones!$AA$193=FT_Y5,EDATE($D15,Milestones!$AA$193)&lt;PolicyDate),1,Milestones!$AC$193)&amp;";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"&amp;IF(AND(Milestones!$AB$194="FT",Milestones!$AA$194=FT_Y5,EDATE($D15,Milestones!$AA$194)&lt;PolicyDate),1,Milestones!$AC$194)&amp;";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"&amp;IF(AND(Milestones!$AB$195="FT",Milestones!$AA$195=FT_Y5,EDATE($D15,Milestones!$AA$195)&lt;PolicyDate),1,Milestones!$AC$195)&amp;";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"&amp;IF(AND(Milestones!$AB$196="FT",Milestones!$AA$196=FT_Y5,EDATE($D15,Milestones!$AA$196)&lt;PolicyDate),1,Milestones!$AC$196)&amp;";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"&amp;IF(AND(Milestones!$AB$197="FT",Milestones!$AA$197=FT_Y5,EDATE($D15,Milestones!$AA$197)&lt;PolicyDate),1,Milestones!$AC$197)&amp;";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"&amp;IF(AND(Milestones!$AB$198="FT",Milestones!$AA$198=FT_Y5,EDATE($D15,Milestones!$AA$198)&lt;PolicyDate),1,Milestones!$AC$198)&amp;";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"&amp;IF(AND(Milestones!$AB$199="FT",Milestones!$AA$199=FT_Y5,EDATE($D15,Milestones!$AA$199)&lt;PolicyDate),1,Milestones!$AC$199)&amp;";  ",""))</f>
        <v/>
      </c>
      <c r="X15" s="0" t="str">
        <f aca="false">IF(Staff!$A15="","",Staff!$AJ15)</f>
        <v/>
      </c>
      <c r="Y15" s="0" t="str">
        <f aca="false">IF(Staff!$A15="","",Staff!$AL15)</f>
        <v/>
      </c>
      <c r="Z15" s="0" t="str">
        <f aca="false">IF(Staff!$A15="","",Staff!$AM15)</f>
        <v/>
      </c>
      <c r="AA15" s="0" t="str">
        <f aca="false">IF(Staff!$A15="","",Staff!$AQ15)</f>
        <v/>
      </c>
      <c r="AB15" s="0" t="str">
        <f aca="false">IF(Staff!$A15="","",Staff!$AR15)</f>
        <v/>
      </c>
      <c r="AC15" s="0" t="str">
        <f aca="false">IF(Staff!$A15="","",Staff!$AS15)</f>
        <v/>
      </c>
      <c r="AD15" s="0" t="str">
        <f aca="false">IF(Staff!$A15="","",Staff!$AT15)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IF(Staff!$A16="","",Staff!$AI16)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"&amp;IF(AND(Milestones!$AB$20="FT",Milestones!$AA$20=FT_Y5,EDATE($D16,Milestones!$AA$20)&lt;PolicyDate),1,Milestones!$AC$20)&amp;";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"&amp;IF(AND(Milestones!$AB$21="FT",Milestones!$AA$21=FT_Y5,EDATE($D16,Milestones!$AA$21)&lt;PolicyDate),1,Milestones!$AC$21)&amp;";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"&amp;IF(AND(Milestones!$AB$22="FT",Milestones!$AA$22=FT_Y5,EDATE($D16,Milestones!$AA$22)&lt;PolicyDate),1,Milestones!$AC$22)&amp;";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"&amp;IF(AND(Milestones!$AB$23="FT",Milestones!$AA$23=FT_Y5,EDATE($D16,Milestones!$AA$23)&lt;PolicyDate),1,Milestones!$AC$23)&amp;";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"&amp;IF(AND(Milestones!$AB$24="FT",Milestones!$AA$24=FT_Y5,EDATE($D16,Milestones!$AA$24)&lt;PolicyDate),1,Milestones!$AC$24)&amp;";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"&amp;IF(AND(Milestones!$AB$25="FT",Milestones!$AA$25=FT_Y5,EDATE($D16,Milestones!$AA$25)&lt;PolicyDate),1,Milestones!$AC$25)&amp;";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"&amp;IF(AND(Milestones!$AB$26="FT",Milestones!$AA$26=FT_Y5,EDATE($D16,Milestones!$AA$26)&lt;PolicyDate),1,Milestones!$AC$26)&amp;";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"&amp;IF(AND(Milestones!$AB$27="FT",Milestones!$AA$27=FT_Y5,EDATE($D16,Milestones!$AA$27)&lt;PolicyDate),1,Milestones!$AC$27)&amp;";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"&amp;IF(AND(Milestones!$AB$28="FT",Milestones!$AA$28=FT_Y5,EDATE($D16,Milestones!$AA$28)&lt;PolicyDate),1,Milestones!$AC$28)&amp;";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"&amp;IF(AND(Milestones!$AB$29="FT",Milestones!$AA$29=FT_Y5,EDATE($D16,Milestones!$AA$29)&lt;PolicyDate),1,Milestones!$AC$29)&amp;";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"&amp;IF(AND(Milestones!$AB$30="FT",Milestones!$AA$30=FT_Y5,EDATE($D16,Milestones!$AA$30)&lt;PolicyDate),1,Milestones!$AC$30)&amp;";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"&amp;IF(AND(Milestones!$AB$31="FT",Milestones!$AA$31=FT_Y5,EDATE($D16,Milestones!$AA$31)&lt;PolicyDate),1,Milestones!$AC$31)&amp;";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"&amp;IF(AND(Milestones!$AB$32="FT",Milestones!$AA$32=FT_Y5,EDATE($D16,Milestones!$AA$32)&lt;PolicyDate),1,Milestones!$AC$32)&amp;";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"&amp;IF(AND(Milestones!$AB$33="FT",Milestones!$AA$33=FT_Y5,EDATE($D16,Milestones!$AA$33)&lt;PolicyDate),1,Milestones!$AC$33)&amp;";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"&amp;IF(AND(Milestones!$AB$34="FT",Milestones!$AA$34=FT_Y5,EDATE($D16,Milestones!$AA$34)&lt;PolicyDate),1,Milestones!$AC$34)&amp;";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"&amp;IF(AND(Milestones!$AB$35="FT",Milestones!$AA$35=FT_Y5,EDATE($D16,Milestones!$AA$35)&lt;PolicyDate),1,Milestones!$AC$35)&amp;";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"&amp;IF(AND(Milestones!$AB$36="FT",Milestones!$AA$36=FT_Y5,EDATE($D16,Milestones!$AA$36)&lt;PolicyDate),1,Milestones!$AC$36)&amp;";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"&amp;IF(AND(Milestones!$AB$37="FT",Milestones!$AA$37=FT_Y5,EDATE($D16,Milestones!$AA$37)&lt;PolicyDate),1,Milestones!$AC$37)&amp;";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"&amp;IF(AND(Milestones!$AB$38="FT",Milestones!$AA$38=FT_Y5,EDATE($D16,Milestones!$AA$38)&lt;PolicyDate),1,Milestones!$AC$38)&amp;";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"&amp;IF(AND(Milestones!$AB$39="FT",Milestones!$AA$39=FT_Y5,EDATE($D16,Milestones!$AA$39)&lt;PolicyDate),1,Milestones!$AC$39)&amp;";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"&amp;IF(AND(Milestones!$AB$40="FT",Milestones!$AA$40=FT_Y5,EDATE($D16,Milestones!$AA$40)&lt;PolicyDate),1,Milestones!$AC$40)&amp;";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"&amp;IF(AND(Milestones!$AB$41="FT",Milestones!$AA$41=FT_Y5,EDATE($D16,Milestones!$AA$41)&lt;PolicyDate),1,Milestones!$AC$41)&amp;";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"&amp;IF(AND(Milestones!$AB$42="FT",Milestones!$AA$42=FT_Y5,EDATE($D16,Milestones!$AA$42)&lt;PolicyDate),1,Milestones!$AC$42)&amp;";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"&amp;IF(AND(Milestones!$AB$43="FT",Milestones!$AA$43=FT_Y5,EDATE($D16,Milestones!$AA$43)&lt;PolicyDate),1,Milestones!$AC$43)&amp;";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"&amp;IF(AND(Milestones!$AB$44="FT",Milestones!$AA$44=FT_Y5,EDATE($D16,Milestones!$AA$44)&lt;PolicyDate),1,Milestones!$AC$44)&amp;";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"&amp;IF(AND(Milestones!$AB$45="FT",Milestones!$AA$45=FT_Y5,EDATE($D16,Milestones!$AA$45)&lt;PolicyDate),1,Milestones!$AC$45)&amp;";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"&amp;IF(AND(Milestones!$AB$46="FT",Milestones!$AA$46=FT_Y5,EDATE($D16,Milestones!$AA$46)&lt;PolicyDate),1,Milestones!$AC$46)&amp;";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"&amp;IF(AND(Milestones!$AB$47="FT",Milestones!$AA$47=FT_Y5,EDATE($D16,Milestones!$AA$47)&lt;PolicyDate),1,Milestones!$AC$47)&amp;";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"&amp;IF(AND(Milestones!$AB$48="FT",Milestones!$AA$48=FT_Y5,EDATE($D16,Milestones!$AA$48)&lt;PolicyDate),1,Milestones!$AC$48)&amp;";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"&amp;IF(AND(Milestones!$AB$49="FT",Milestones!$AA$49=FT_Y5,EDATE($D16,Milestones!$AA$49)&lt;PolicyDate),1,Milestones!$AC$49)&amp;";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"&amp;IF(AND(Milestones!$AB$50="FT",Milestones!$AA$50=FT_Y5,EDATE($D16,Milestones!$AA$50)&lt;PolicyDate),1,Milestones!$AC$50)&amp;";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"&amp;IF(AND(Milestones!$AB$51="FT",Milestones!$AA$51=FT_Y5,EDATE($D16,Milestones!$AA$51)&lt;PolicyDate),1,Milestones!$AC$51)&amp;";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"&amp;IF(AND(Milestones!$AB$52="FT",Milestones!$AA$52=FT_Y5,EDATE($D16,Milestones!$AA$52)&lt;PolicyDate),1,Milestones!$AC$52)&amp;";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"&amp;IF(AND(Milestones!$AB$53="FT",Milestones!$AA$53=FT_Y5,EDATE($D16,Milestones!$AA$53)&lt;PolicyDate),1,Milestones!$AC$53)&amp;";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"&amp;IF(AND(Milestones!$AB$54="FT",Milestones!$AA$54=FT_Y5,EDATE($D16,Milestones!$AA$54)&lt;PolicyDate),1,Milestones!$AC$54)&amp;";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"&amp;IF(AND(Milestones!$AB$55="FT",Milestones!$AA$55=FT_Y5,EDATE($D16,Milestones!$AA$55)&lt;PolicyDate),1,Milestones!$AC$55)&amp;";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"&amp;IF(AND(Milestones!$AB$56="FT",Milestones!$AA$56=FT_Y5,EDATE($D16,Milestones!$AA$56)&lt;PolicyDate),1,Milestones!$AC$56)&amp;";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"&amp;IF(AND(Milestones!$AB$57="FT",Milestones!$AA$57=FT_Y5,EDATE($D16,Milestones!$AA$57)&lt;PolicyDate),1,Milestones!$AC$57)&amp;";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"&amp;IF(AND(Milestones!$AB$58="FT",Milestones!$AA$58=FT_Y5,EDATE($D16,Milestones!$AA$58)&lt;PolicyDate),1,Milestones!$AC$58)&amp;";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"&amp;IF(AND(Milestones!$AB$59="FT",Milestones!$AA$59=FT_Y5,EDATE($D16,Milestones!$AA$59)&lt;PolicyDate),1,Milestones!$AC$59)&amp;";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"&amp;IF(AND(Milestones!$AB$60="FT",Milestones!$AA$60=FT_Y5,EDATE($D16,Milestones!$AA$60)&lt;PolicyDate),1,Milestones!$AC$60)&amp;";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"&amp;IF(AND(Milestones!$AB$61="FT",Milestones!$AA$61=FT_Y5,EDATE($D16,Milestones!$AA$61)&lt;PolicyDate),1,Milestones!$AC$61)&amp;";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"&amp;IF(AND(Milestones!$AB$62="FT",Milestones!$AA$62=FT_Y5,EDATE($D16,Milestones!$AA$62)&lt;PolicyDate),1,Milestones!$AC$62)&amp;";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"&amp;IF(AND(Milestones!$AB$63="FT",Milestones!$AA$63=FT_Y5,EDATE($D16,Milestones!$AA$63)&lt;PolicyDate),1,Milestones!$AC$63)&amp;";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"&amp;IF(AND(Milestones!$AB$64="FT",Milestones!$AA$64=FT_Y5,EDATE($D16,Milestones!$AA$64)&lt;PolicyDate),1,Milestones!$AC$64)&amp;";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"&amp;IF(AND(Milestones!$AB$65="FT",Milestones!$AA$65=FT_Y5,EDATE($D16,Milestones!$AA$65)&lt;PolicyDate),1,Milestones!$AC$65)&amp;";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"&amp;IF(AND(Milestones!$AB$66="FT",Milestones!$AA$66=FT_Y5,EDATE($D16,Milestones!$AA$66)&lt;PolicyDate),1,Milestones!$AC$66)&amp;";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"&amp;IF(AND(Milestones!$AB$67="FT",Milestones!$AA$67=FT_Y5,EDATE($D16,Milestones!$AA$67)&lt;PolicyDate),1,Milestones!$AC$67)&amp;";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"&amp;IF(AND(Milestones!$AB$68="FT",Milestones!$AA$68=FT_Y5,EDATE($D16,Milestones!$AA$68)&lt;PolicyDate),1,Milestones!$AC$68)&amp;";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"&amp;IF(AND(Milestones!$AB$69="FT",Milestones!$AA$69=FT_Y5,EDATE($D16,Milestones!$AA$69)&lt;PolicyDate),1,Milestones!$AC$69)&amp;";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"&amp;IF(AND(Milestones!$AB$70="FT",Milestones!$AA$70=FT_Y5,EDATE($D16,Milestones!$AA$70)&lt;PolicyDate),1,Milestones!$AC$70)&amp;";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"&amp;IF(AND(Milestones!$AB$71="FT",Milestones!$AA$71=FT_Y5,EDATE($D16,Milestones!$AA$71)&lt;PolicyDate),1,Milestones!$AC$71)&amp;";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"&amp;IF(AND(Milestones!$AB$72="FT",Milestones!$AA$72=FT_Y5,EDATE($D16,Milestones!$AA$72)&lt;PolicyDate),1,Milestones!$AC$72)&amp;";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"&amp;IF(AND(Milestones!$AB$73="FT",Milestones!$AA$73=FT_Y5,EDATE($D16,Milestones!$AA$73)&lt;PolicyDate),1,Milestones!$AC$73)&amp;";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"&amp;IF(AND(Milestones!$AB$74="FT",Milestones!$AA$74=FT_Y5,EDATE($D16,Milestones!$AA$74)&lt;PolicyDate),1,Milestones!$AC$74)&amp;";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"&amp;IF(AND(Milestones!$AB$75="FT",Milestones!$AA$75=FT_Y5,EDATE($D16,Milestones!$AA$75)&lt;PolicyDate),1,Milestones!$AC$75)&amp;";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"&amp;IF(AND(Milestones!$AB$76="FT",Milestones!$AA$76=FT_Y5,EDATE($D16,Milestones!$AA$76)&lt;PolicyDate),1,Milestones!$AC$76)&amp;";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"&amp;IF(AND(Milestones!$AB$77="FT",Milestones!$AA$77=FT_Y5,EDATE($D16,Milestones!$AA$77)&lt;PolicyDate),1,Milestones!$AC$77)&amp;";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"&amp;IF(AND(Milestones!$AB$78="FT",Milestones!$AA$78=FT_Y5,EDATE($D16,Milestones!$AA$78)&lt;PolicyDate),1,Milestones!$AC$78)&amp;";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"&amp;IF(AND(Milestones!$AB$79="FT",Milestones!$AA$79=FT_Y5,EDATE($D16,Milestones!$AA$79)&lt;PolicyDate),1,Milestones!$AC$79)&amp;";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"&amp;IF(AND(Milestones!$AB$80="FT",Milestones!$AA$80=FT_Y5,EDATE($D16,Milestones!$AA$80)&lt;PolicyDate),1,Milestones!$AC$80)&amp;";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"&amp;IF(AND(Milestones!$AB$81="FT",Milestones!$AA$81=FT_Y5,EDATE($D16,Milestones!$AA$81)&lt;PolicyDate),1,Milestones!$AC$81)&amp;";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"&amp;IF(AND(Milestones!$AB$82="FT",Milestones!$AA$82=FT_Y5,EDATE($D16,Milestones!$AA$82)&lt;PolicyDate),1,Milestones!$AC$82)&amp;";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"&amp;IF(AND(Milestones!$AB$83="FT",Milestones!$AA$83=FT_Y5,EDATE($D16,Milestones!$AA$83)&lt;PolicyDate),1,Milestones!$AC$83)&amp;";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"&amp;IF(AND(Milestones!$AB$84="FT",Milestones!$AA$84=FT_Y5,EDATE($D16,Milestones!$AA$84)&lt;PolicyDate),1,Milestones!$AC$84)&amp;";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"&amp;IF(AND(Milestones!$AB$85="FT",Milestones!$AA$85=FT_Y5,EDATE($D16,Milestones!$AA$85)&lt;PolicyDate),1,Milestones!$AC$85)&amp;";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"&amp;IF(AND(Milestones!$AB$86="FT",Milestones!$AA$86=FT_Y5,EDATE($D16,Milestones!$AA$86)&lt;PolicyDate),1,Milestones!$AC$86)&amp;";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"&amp;IF(AND(Milestones!$AB$87="FT",Milestones!$AA$87=FT_Y5,EDATE($D16,Milestones!$AA$87)&lt;PolicyDate),1,Milestones!$AC$87)&amp;";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"&amp;IF(AND(Milestones!$AB$88="FT",Milestones!$AA$88=FT_Y5,EDATE($D16,Milestones!$AA$88)&lt;PolicyDate),1,Milestones!$AC$88)&amp;";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"&amp;IF(AND(Milestones!$AB$89="FT",Milestones!$AA$89=FT_Y5,EDATE($D16,Milestones!$AA$89)&lt;PolicyDate),1,Milestones!$AC$89)&amp;";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"&amp;IF(AND(Milestones!$AB$90="FT",Milestones!$AA$90=FT_Y5,EDATE($D16,Milestones!$AA$90)&lt;PolicyDate),1,Milestones!$AC$90)&amp;";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"&amp;IF(AND(Milestones!$AB$91="FT",Milestones!$AA$91=FT_Y5,EDATE($D16,Milestones!$AA$91)&lt;PolicyDate),1,Milestones!$AC$91)&amp;";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"&amp;IF(AND(Milestones!$AB$92="FT",Milestones!$AA$92=FT_Y5,EDATE($D16,Milestones!$AA$92)&lt;PolicyDate),1,Milestones!$AC$92)&amp;";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"&amp;IF(AND(Milestones!$AB$93="FT",Milestones!$AA$93=FT_Y5,EDATE($D16,Milestones!$AA$93)&lt;PolicyDate),1,Milestones!$AC$93)&amp;";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"&amp;IF(AND(Milestones!$AB$94="FT",Milestones!$AA$94=FT_Y5,EDATE($D16,Milestones!$AA$94)&lt;PolicyDate),1,Milestones!$AC$94)&amp;";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"&amp;IF(AND(Milestones!$AB$95="FT",Milestones!$AA$95=FT_Y5,EDATE($D16,Milestones!$AA$95)&lt;PolicyDate),1,Milestones!$AC$95)&amp;";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"&amp;IF(AND(Milestones!$AB$96="FT",Milestones!$AA$96=FT_Y5,EDATE($D16,Milestones!$AA$96)&lt;PolicyDate),1,Milestones!$AC$96)&amp;";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"&amp;IF(AND(Milestones!$AB$97="FT",Milestones!$AA$97=FT_Y5,EDATE($D16,Milestones!$AA$97)&lt;PolicyDate),1,Milestones!$AC$97)&amp;";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"&amp;IF(AND(Milestones!$AB$98="FT",Milestones!$AA$98=FT_Y5,EDATE($D16,Milestones!$AA$98)&lt;PolicyDate),1,Milestones!$AC$98)&amp;";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"&amp;IF(AND(Milestones!$AB$99="FT",Milestones!$AA$99=FT_Y5,EDATE($D16,Milestones!$AA$99)&lt;PolicyDate),1,Milestones!$AC$99)&amp;";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"&amp;IF(AND(Milestones!$AB$100="FT",Milestones!$AA$100=FT_Y5,EDATE($D16,Milestones!$AA$100)&lt;PolicyDate),1,Milestones!$AC$100)&amp;";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"&amp;IF(AND(Milestones!$AB$101="FT",Milestones!$AA$101=FT_Y5,EDATE($D16,Milestones!$AA$101)&lt;PolicyDate),1,Milestones!$AC$101)&amp;";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"&amp;IF(AND(Milestones!$AB$102="FT",Milestones!$AA$102=FT_Y5,EDATE($D16,Milestones!$AA$102)&lt;PolicyDate),1,Milestones!$AC$102)&amp;";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"&amp;IF(AND(Milestones!$AB$103="FT",Milestones!$AA$103=FT_Y5,EDATE($D16,Milestones!$AA$103)&lt;PolicyDate),1,Milestones!$AC$103)&amp;";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"&amp;IF(AND(Milestones!$AB$104="FT",Milestones!$AA$104=FT_Y5,EDATE($D16,Milestones!$AA$104)&lt;PolicyDate),1,Milestones!$AC$104)&amp;";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"&amp;IF(AND(Milestones!$AB$105="FT",Milestones!$AA$105=FT_Y5,EDATE($D16,Milestones!$AA$105)&lt;PolicyDate),1,Milestones!$AC$105)&amp;";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"&amp;IF(AND(Milestones!$AB$106="FT",Milestones!$AA$106=FT_Y5,EDATE($D16,Milestones!$AA$106)&lt;PolicyDate),1,Milestones!$AC$106)&amp;";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"&amp;IF(AND(Milestones!$AB$107="FT",Milestones!$AA$107=FT_Y5,EDATE($D16,Milestones!$AA$107)&lt;PolicyDate),1,Milestones!$AC$107)&amp;";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"&amp;IF(AND(Milestones!$AB$108="FT",Milestones!$AA$108=FT_Y5,EDATE($D16,Milestones!$AA$108)&lt;PolicyDate),1,Milestones!$AC$108)&amp;";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"&amp;IF(AND(Milestones!$AB$109="FT",Milestones!$AA$109=FT_Y5,EDATE($D16,Milestones!$AA$109)&lt;PolicyDate),1,Milestones!$AC$109)&amp;";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"&amp;IF(AND(Milestones!$AB$110="FT",Milestones!$AA$110=FT_Y5,EDATE($D16,Milestones!$AA$110)&lt;PolicyDate),1,Milestones!$AC$110)&amp;";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"&amp;IF(AND(Milestones!$AB$111="FT",Milestones!$AA$111=FT_Y5,EDATE($D16,Milestones!$AA$111)&lt;PolicyDate),1,Milestones!$AC$111)&amp;";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"&amp;IF(AND(Milestones!$AB$112="FT",Milestones!$AA$112=FT_Y5,EDATE($D16,Milestones!$AA$112)&lt;PolicyDate),1,Milestones!$AC$112)&amp;";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"&amp;IF(AND(Milestones!$AB$113="FT",Milestones!$AA$113=FT_Y5,EDATE($D16,Milestones!$AA$113)&lt;PolicyDate),1,Milestones!$AC$113)&amp;";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"&amp;IF(AND(Milestones!$AB$114="FT",Milestones!$AA$114=FT_Y5,EDATE($D16,Milestones!$AA$114)&lt;PolicyDate),1,Milestones!$AC$114)&amp;";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"&amp;IF(AND(Milestones!$AB$115="FT",Milestones!$AA$115=FT_Y5,EDATE($D16,Milestones!$AA$115)&lt;PolicyDate),1,Milestones!$AC$115)&amp;";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"&amp;IF(AND(Milestones!$AB$116="FT",Milestones!$AA$116=FT_Y5,EDATE($D16,Milestones!$AA$116)&lt;PolicyDate),1,Milestones!$AC$116)&amp;";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"&amp;IF(AND(Milestones!$AB$117="FT",Milestones!$AA$117=FT_Y5,EDATE($D16,Milestones!$AA$117)&lt;PolicyDate),1,Milestones!$AC$117)&amp;";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"&amp;IF(AND(Milestones!$AB$118="FT",Milestones!$AA$118=FT_Y5,EDATE($D16,Milestones!$AA$118)&lt;PolicyDate),1,Milestones!$AC$118)&amp;";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"&amp;IF(AND(Milestones!$AB$119="FT",Milestones!$AA$119=FT_Y5,EDATE($D16,Milestones!$AA$119)&lt;PolicyDate),1,Milestones!$AC$119)&amp;";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"&amp;IF(AND(Milestones!$AB$120="FT",Milestones!$AA$120=FT_Y5,EDATE($D16,Milestones!$AA$120)&lt;PolicyDate),1,Milestones!$AC$120)&amp;";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"&amp;IF(AND(Milestones!$AB$121="FT",Milestones!$AA$121=FT_Y5,EDATE($D16,Milestones!$AA$121)&lt;PolicyDate),1,Milestones!$AC$121)&amp;";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"&amp;IF(AND(Milestones!$AB$122="FT",Milestones!$AA$122=FT_Y5,EDATE($D16,Milestones!$AA$122)&lt;PolicyDate),1,Milestones!$AC$122)&amp;";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"&amp;IF(AND(Milestones!$AB$123="FT",Milestones!$AA$123=FT_Y5,EDATE($D16,Milestones!$AA$123)&lt;PolicyDate),1,Milestones!$AC$123)&amp;";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"&amp;IF(AND(Milestones!$AB$124="FT",Milestones!$AA$124=FT_Y5,EDATE($D16,Milestones!$AA$124)&lt;PolicyDate),1,Milestones!$AC$124)&amp;";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"&amp;IF(AND(Milestones!$AB$125="FT",Milestones!$AA$125=FT_Y5,EDATE($D16,Milestones!$AA$125)&lt;PolicyDate),1,Milestones!$AC$125)&amp;";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"&amp;IF(AND(Milestones!$AB$126="FT",Milestones!$AA$126=FT_Y5,EDATE($D16,Milestones!$AA$126)&lt;PolicyDate),1,Milestones!$AC$126)&amp;";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"&amp;IF(AND(Milestones!$AB$127="FT",Milestones!$AA$127=FT_Y5,EDATE($D16,Milestones!$AA$127)&lt;PolicyDate),1,Milestones!$AC$127)&amp;";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"&amp;IF(AND(Milestones!$AB$128="FT",Milestones!$AA$128=FT_Y5,EDATE($D16,Milestones!$AA$128)&lt;PolicyDate),1,Milestones!$AC$128)&amp;";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"&amp;IF(AND(Milestones!$AB$129="FT",Milestones!$AA$129=FT_Y5,EDATE($D16,Milestones!$AA$129)&lt;PolicyDate),1,Milestones!$AC$129)&amp;";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"&amp;IF(AND(Milestones!$AB$130="FT",Milestones!$AA$130=FT_Y5,EDATE($D16,Milestones!$AA$130)&lt;PolicyDate),1,Milestones!$AC$130)&amp;";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"&amp;IF(AND(Milestones!$AB$131="FT",Milestones!$AA$131=FT_Y5,EDATE($D16,Milestones!$AA$131)&lt;PolicyDate),1,Milestones!$AC$131)&amp;";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"&amp;IF(AND(Milestones!$AB$132="FT",Milestones!$AA$132=FT_Y5,EDATE($D16,Milestones!$AA$132)&lt;PolicyDate),1,Milestones!$AC$132)&amp;";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"&amp;IF(AND(Milestones!$AB$133="FT",Milestones!$AA$133=FT_Y5,EDATE($D16,Milestones!$AA$133)&lt;PolicyDate),1,Milestones!$AC$133)&amp;";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"&amp;IF(AND(Milestones!$AB$134="FT",Milestones!$AA$134=FT_Y5,EDATE($D16,Milestones!$AA$134)&lt;PolicyDate),1,Milestones!$AC$134)&amp;";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"&amp;IF(AND(Milestones!$AB$135="FT",Milestones!$AA$135=FT_Y5,EDATE($D16,Milestones!$AA$135)&lt;PolicyDate),1,Milestones!$AC$135)&amp;";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"&amp;IF(AND(Milestones!$AB$136="FT",Milestones!$AA$136=FT_Y5,EDATE($D16,Milestones!$AA$136)&lt;PolicyDate),1,Milestones!$AC$136)&amp;";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"&amp;IF(AND(Milestones!$AB$137="FT",Milestones!$AA$137=FT_Y5,EDATE($D16,Milestones!$AA$137)&lt;PolicyDate),1,Milestones!$AC$137)&amp;";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"&amp;IF(AND(Milestones!$AB$138="FT",Milestones!$AA$138=FT_Y5,EDATE($D16,Milestones!$AA$138)&lt;PolicyDate),1,Milestones!$AC$138)&amp;";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"&amp;IF(AND(Milestones!$AB$139="FT",Milestones!$AA$139=FT_Y5,EDATE($D16,Milestones!$AA$139)&lt;PolicyDate),1,Milestones!$AC$139)&amp;";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"&amp;IF(AND(Milestones!$AB$140="FT",Milestones!$AA$140=FT_Y5,EDATE($D16,Milestones!$AA$140)&lt;PolicyDate),1,Milestones!$AC$140)&amp;";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"&amp;IF(AND(Milestones!$AB$141="FT",Milestones!$AA$141=FT_Y5,EDATE($D16,Milestones!$AA$141)&lt;PolicyDate),1,Milestones!$AC$141)&amp;";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"&amp;IF(AND(Milestones!$AB$142="FT",Milestones!$AA$142=FT_Y5,EDATE($D16,Milestones!$AA$142)&lt;PolicyDate),1,Milestones!$AC$142)&amp;";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"&amp;IF(AND(Milestones!$AB$143="FT",Milestones!$AA$143=FT_Y5,EDATE($D16,Milestones!$AA$143)&lt;PolicyDate),1,Milestones!$AC$143)&amp;";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"&amp;IF(AND(Milestones!$AB$144="FT",Milestones!$AA$144=FT_Y5,EDATE($D16,Milestones!$AA$144)&lt;PolicyDate),1,Milestones!$AC$144)&amp;";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"&amp;IF(AND(Milestones!$AB$145="FT",Milestones!$AA$145=FT_Y5,EDATE($D16,Milestones!$AA$145)&lt;PolicyDate),1,Milestones!$AC$145)&amp;";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"&amp;IF(AND(Milestones!$AB$146="FT",Milestones!$AA$146=FT_Y5,EDATE($D16,Milestones!$AA$146)&lt;PolicyDate),1,Milestones!$AC$146)&amp;";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"&amp;IF(AND(Milestones!$AB$147="FT",Milestones!$AA$147=FT_Y5,EDATE($D16,Milestones!$AA$147)&lt;PolicyDate),1,Milestones!$AC$147)&amp;";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"&amp;IF(AND(Milestones!$AB$148="FT",Milestones!$AA$148=FT_Y5,EDATE($D16,Milestones!$AA$148)&lt;PolicyDate),1,Milestones!$AC$148)&amp;";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"&amp;IF(AND(Milestones!$AB$149="FT",Milestones!$AA$149=FT_Y5,EDATE($D16,Milestones!$AA$149)&lt;PolicyDate),1,Milestones!$AC$149)&amp;";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"&amp;IF(AND(Milestones!$AB$150="FT",Milestones!$AA$150=FT_Y5,EDATE($D16,Milestones!$AA$150)&lt;PolicyDate),1,Milestones!$AC$150)&amp;";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"&amp;IF(AND(Milestones!$AB$151="FT",Milestones!$AA$151=FT_Y5,EDATE($D16,Milestones!$AA$151)&lt;PolicyDate),1,Milestones!$AC$151)&amp;";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"&amp;IF(AND(Milestones!$AB$152="FT",Milestones!$AA$152=FT_Y5,EDATE($D16,Milestones!$AA$152)&lt;PolicyDate),1,Milestones!$AC$152)&amp;";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"&amp;IF(AND(Milestones!$AB$153="FT",Milestones!$AA$153=FT_Y5,EDATE($D16,Milestones!$AA$153)&lt;PolicyDate),1,Milestones!$AC$153)&amp;";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"&amp;IF(AND(Milestones!$AB$154="FT",Milestones!$AA$154=FT_Y5,EDATE($D16,Milestones!$AA$154)&lt;PolicyDate),1,Milestones!$AC$154)&amp;";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"&amp;IF(AND(Milestones!$AB$155="FT",Milestones!$AA$155=FT_Y5,EDATE($D16,Milestones!$AA$155)&lt;PolicyDate),1,Milestones!$AC$155)&amp;";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"&amp;IF(AND(Milestones!$AB$156="FT",Milestones!$AA$156=FT_Y5,EDATE($D16,Milestones!$AA$156)&lt;PolicyDate),1,Milestones!$AC$156)&amp;";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"&amp;IF(AND(Milestones!$AB$157="FT",Milestones!$AA$157=FT_Y5,EDATE($D16,Milestones!$AA$157)&lt;PolicyDate),1,Milestones!$AC$157)&amp;";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"&amp;IF(AND(Milestones!$AB$158="FT",Milestones!$AA$158=FT_Y5,EDATE($D16,Milestones!$AA$158)&lt;PolicyDate),1,Milestones!$AC$158)&amp;";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"&amp;IF(AND(Milestones!$AB$159="FT",Milestones!$AA$159=FT_Y5,EDATE($D16,Milestones!$AA$159)&lt;PolicyDate),1,Milestones!$AC$159)&amp;";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"&amp;IF(AND(Milestones!$AB$160="FT",Milestones!$AA$160=FT_Y5,EDATE($D16,Milestones!$AA$160)&lt;PolicyDate),1,Milestones!$AC$160)&amp;";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"&amp;IF(AND(Milestones!$AB$161="FT",Milestones!$AA$161=FT_Y5,EDATE($D16,Milestones!$AA$161)&lt;PolicyDate),1,Milestones!$AC$161)&amp;";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"&amp;IF(AND(Milestones!$AB$162="FT",Milestones!$AA$162=FT_Y5,EDATE($D16,Milestones!$AA$162)&lt;PolicyDate),1,Milestones!$AC$162)&amp;";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"&amp;IF(AND(Milestones!$AB$163="FT",Milestones!$AA$163=FT_Y5,EDATE($D16,Milestones!$AA$163)&lt;PolicyDate),1,Milestones!$AC$163)&amp;";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"&amp;IF(AND(Milestones!$AB$164="FT",Milestones!$AA$164=FT_Y5,EDATE($D16,Milestones!$AA$164)&lt;PolicyDate),1,Milestones!$AC$164)&amp;";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"&amp;IF(AND(Milestones!$AB$165="FT",Milestones!$AA$165=FT_Y5,EDATE($D16,Milestones!$AA$165)&lt;PolicyDate),1,Milestones!$AC$165)&amp;";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"&amp;IF(AND(Milestones!$AB$166="FT",Milestones!$AA$166=FT_Y5,EDATE($D16,Milestones!$AA$166)&lt;PolicyDate),1,Milestones!$AC$166)&amp;";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"&amp;IF(AND(Milestones!$AB$167="FT",Milestones!$AA$167=FT_Y5,EDATE($D16,Milestones!$AA$167)&lt;PolicyDate),1,Milestones!$AC$167)&amp;";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"&amp;IF(AND(Milestones!$AB$168="FT",Milestones!$AA$168=FT_Y5,EDATE($D16,Milestones!$AA$168)&lt;PolicyDate),1,Milestones!$AC$168)&amp;";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"&amp;IF(AND(Milestones!$AB$169="FT",Milestones!$AA$169=FT_Y5,EDATE($D16,Milestones!$AA$169)&lt;PolicyDate),1,Milestones!$AC$169)&amp;";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"&amp;IF(AND(Milestones!$AB$170="FT",Milestones!$AA$170=FT_Y5,EDATE($D16,Milestones!$AA$170)&lt;PolicyDate),1,Milestones!$AC$170)&amp;";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"&amp;IF(AND(Milestones!$AB$171="FT",Milestones!$AA$171=FT_Y5,EDATE($D16,Milestones!$AA$171)&lt;PolicyDate),1,Milestones!$AC$171)&amp;";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"&amp;IF(AND(Milestones!$AB$172="FT",Milestones!$AA$172=FT_Y5,EDATE($D16,Milestones!$AA$172)&lt;PolicyDate),1,Milestones!$AC$172)&amp;";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"&amp;IF(AND(Milestones!$AB$173="FT",Milestones!$AA$173=FT_Y5,EDATE($D16,Milestones!$AA$173)&lt;PolicyDate),1,Milestones!$AC$173)&amp;";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"&amp;IF(AND(Milestones!$AB$174="FT",Milestones!$AA$174=FT_Y5,EDATE($D16,Milestones!$AA$174)&lt;PolicyDate),1,Milestones!$AC$174)&amp;";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"&amp;IF(AND(Milestones!$AB$175="FT",Milestones!$AA$175=FT_Y5,EDATE($D16,Milestones!$AA$175)&lt;PolicyDate),1,Milestones!$AC$175)&amp;";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"&amp;IF(AND(Milestones!$AB$176="FT",Milestones!$AA$176=FT_Y5,EDATE($D16,Milestones!$AA$176)&lt;PolicyDate),1,Milestones!$AC$176)&amp;";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"&amp;IF(AND(Milestones!$AB$177="FT",Milestones!$AA$177=FT_Y5,EDATE($D16,Milestones!$AA$177)&lt;PolicyDate),1,Milestones!$AC$177)&amp;";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"&amp;IF(AND(Milestones!$AB$178="FT",Milestones!$AA$178=FT_Y5,EDATE($D16,Milestones!$AA$178)&lt;PolicyDate),1,Milestones!$AC$178)&amp;";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"&amp;IF(AND(Milestones!$AB$179="FT",Milestones!$AA$179=FT_Y5,EDATE($D16,Milestones!$AA$179)&lt;PolicyDate),1,Milestones!$AC$179)&amp;";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"&amp;IF(AND(Milestones!$AB$180="FT",Milestones!$AA$180=FT_Y5,EDATE($D16,Milestones!$AA$180)&lt;PolicyDate),1,Milestones!$AC$180)&amp;";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"&amp;IF(AND(Milestones!$AB$181="FT",Milestones!$AA$181=FT_Y5,EDATE($D16,Milestones!$AA$181)&lt;PolicyDate),1,Milestones!$AC$181)&amp;";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"&amp;IF(AND(Milestones!$AB$182="FT",Milestones!$AA$182=FT_Y5,EDATE($D16,Milestones!$AA$182)&lt;PolicyDate),1,Milestones!$AC$182)&amp;";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"&amp;IF(AND(Milestones!$AB$183="FT",Milestones!$AA$183=FT_Y5,EDATE($D16,Milestones!$AA$183)&lt;PolicyDate),1,Milestones!$AC$183)&amp;";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"&amp;IF(AND(Milestones!$AB$184="FT",Milestones!$AA$184=FT_Y5,EDATE($D16,Milestones!$AA$184)&lt;PolicyDate),1,Milestones!$AC$184)&amp;";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"&amp;IF(AND(Milestones!$AB$185="FT",Milestones!$AA$185=FT_Y5,EDATE($D16,Milestones!$AA$185)&lt;PolicyDate),1,Milestones!$AC$185)&amp;";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"&amp;IF(AND(Milestones!$AB$186="FT",Milestones!$AA$186=FT_Y5,EDATE($D16,Milestones!$AA$186)&lt;PolicyDate),1,Milestones!$AC$186)&amp;";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"&amp;IF(AND(Milestones!$AB$187="FT",Milestones!$AA$187=FT_Y5,EDATE($D16,Milestones!$AA$187)&lt;PolicyDate),1,Milestones!$AC$187)&amp;";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"&amp;IF(AND(Milestones!$AB$188="FT",Milestones!$AA$188=FT_Y5,EDATE($D16,Milestones!$AA$188)&lt;PolicyDate),1,Milestones!$AC$188)&amp;";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"&amp;IF(AND(Milestones!$AB$189="FT",Milestones!$AA$189=FT_Y5,EDATE($D16,Milestones!$AA$189)&lt;PolicyDate),1,Milestones!$AC$189)&amp;";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"&amp;IF(AND(Milestones!$AB$190="FT",Milestones!$AA$190=FT_Y5,EDATE($D16,Milestones!$AA$190)&lt;PolicyDate),1,Milestones!$AC$190)&amp;";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"&amp;IF(AND(Milestones!$AB$191="FT",Milestones!$AA$191=FT_Y5,EDATE($D16,Milestones!$AA$191)&lt;PolicyDate),1,Milestones!$AC$191)&amp;";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"&amp;IF(AND(Milestones!$AB$192="FT",Milestones!$AA$192=FT_Y5,EDATE($D16,Milestones!$AA$192)&lt;PolicyDate),1,Milestones!$AC$192)&amp;";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"&amp;IF(AND(Milestones!$AB$193="FT",Milestones!$AA$193=FT_Y5,EDATE($D16,Milestones!$AA$193)&lt;PolicyDate),1,Milestones!$AC$193)&amp;";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"&amp;IF(AND(Milestones!$AB$194="FT",Milestones!$AA$194=FT_Y5,EDATE($D16,Milestones!$AA$194)&lt;PolicyDate),1,Milestones!$AC$194)&amp;";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"&amp;IF(AND(Milestones!$AB$195="FT",Milestones!$AA$195=FT_Y5,EDATE($D16,Milestones!$AA$195)&lt;PolicyDate),1,Milestones!$AC$195)&amp;";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"&amp;IF(AND(Milestones!$AB$196="FT",Milestones!$AA$196=FT_Y5,EDATE($D16,Milestones!$AA$196)&lt;PolicyDate),1,Milestones!$AC$196)&amp;";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"&amp;IF(AND(Milestones!$AB$197="FT",Milestones!$AA$197=FT_Y5,EDATE($D16,Milestones!$AA$197)&lt;PolicyDate),1,Milestones!$AC$197)&amp;";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"&amp;IF(AND(Milestones!$AB$198="FT",Milestones!$AA$198=FT_Y5,EDATE($D16,Milestones!$AA$198)&lt;PolicyDate),1,Milestones!$AC$198)&amp;";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"&amp;IF(AND(Milestones!$AB$199="FT",Milestones!$AA$199=FT_Y5,EDATE($D16,Milestones!$AA$199)&lt;PolicyDate),1,Milestones!$AC$199)&amp;";  ",""))</f>
        <v/>
      </c>
      <c r="X16" s="0" t="str">
        <f aca="false">IF(Staff!$A16="","",Staff!$AJ16)</f>
        <v/>
      </c>
      <c r="Y16" s="0" t="str">
        <f aca="false">IF(Staff!$A16="","",Staff!$AL16)</f>
        <v/>
      </c>
      <c r="Z16" s="0" t="str">
        <f aca="false">IF(Staff!$A16="","",Staff!$AM16)</f>
        <v/>
      </c>
      <c r="AA16" s="0" t="str">
        <f aca="false">IF(Staff!$A16="","",Staff!$AQ16)</f>
        <v/>
      </c>
      <c r="AB16" s="0" t="str">
        <f aca="false">IF(Staff!$A16="","",Staff!$AR16)</f>
        <v/>
      </c>
      <c r="AC16" s="0" t="str">
        <f aca="false">IF(Staff!$A16="","",Staff!$AS16)</f>
        <v/>
      </c>
      <c r="AD16" s="0" t="str">
        <f aca="false">IF(Staff!$A16="","",Staff!$AT16)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IF(Staff!$A17="","",Staff!$AI17)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"&amp;IF(AND(Milestones!$AB$20="FT",Milestones!$AA$20=FT_Y5,EDATE($D17,Milestones!$AA$20)&lt;PolicyDate),1,Milestones!$AC$20)&amp;";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"&amp;IF(AND(Milestones!$AB$21="FT",Milestones!$AA$21=FT_Y5,EDATE($D17,Milestones!$AA$21)&lt;PolicyDate),1,Milestones!$AC$21)&amp;";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"&amp;IF(AND(Milestones!$AB$22="FT",Milestones!$AA$22=FT_Y5,EDATE($D17,Milestones!$AA$22)&lt;PolicyDate),1,Milestones!$AC$22)&amp;";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"&amp;IF(AND(Milestones!$AB$23="FT",Milestones!$AA$23=FT_Y5,EDATE($D17,Milestones!$AA$23)&lt;PolicyDate),1,Milestones!$AC$23)&amp;";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"&amp;IF(AND(Milestones!$AB$24="FT",Milestones!$AA$24=FT_Y5,EDATE($D17,Milestones!$AA$24)&lt;PolicyDate),1,Milestones!$AC$24)&amp;";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"&amp;IF(AND(Milestones!$AB$25="FT",Milestones!$AA$25=FT_Y5,EDATE($D17,Milestones!$AA$25)&lt;PolicyDate),1,Milestones!$AC$25)&amp;";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"&amp;IF(AND(Milestones!$AB$26="FT",Milestones!$AA$26=FT_Y5,EDATE($D17,Milestones!$AA$26)&lt;PolicyDate),1,Milestones!$AC$26)&amp;";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"&amp;IF(AND(Milestones!$AB$27="FT",Milestones!$AA$27=FT_Y5,EDATE($D17,Milestones!$AA$27)&lt;PolicyDate),1,Milestones!$AC$27)&amp;";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"&amp;IF(AND(Milestones!$AB$28="FT",Milestones!$AA$28=FT_Y5,EDATE($D17,Milestones!$AA$28)&lt;PolicyDate),1,Milestones!$AC$28)&amp;";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"&amp;IF(AND(Milestones!$AB$29="FT",Milestones!$AA$29=FT_Y5,EDATE($D17,Milestones!$AA$29)&lt;PolicyDate),1,Milestones!$AC$29)&amp;";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"&amp;IF(AND(Milestones!$AB$30="FT",Milestones!$AA$30=FT_Y5,EDATE($D17,Milestones!$AA$30)&lt;PolicyDate),1,Milestones!$AC$30)&amp;";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"&amp;IF(AND(Milestones!$AB$31="FT",Milestones!$AA$31=FT_Y5,EDATE($D17,Milestones!$AA$31)&lt;PolicyDate),1,Milestones!$AC$31)&amp;";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"&amp;IF(AND(Milestones!$AB$32="FT",Milestones!$AA$32=FT_Y5,EDATE($D17,Milestones!$AA$32)&lt;PolicyDate),1,Milestones!$AC$32)&amp;";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"&amp;IF(AND(Milestones!$AB$33="FT",Milestones!$AA$33=FT_Y5,EDATE($D17,Milestones!$AA$33)&lt;PolicyDate),1,Milestones!$AC$33)&amp;";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"&amp;IF(AND(Milestones!$AB$34="FT",Milestones!$AA$34=FT_Y5,EDATE($D17,Milestones!$AA$34)&lt;PolicyDate),1,Milestones!$AC$34)&amp;";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"&amp;IF(AND(Milestones!$AB$35="FT",Milestones!$AA$35=FT_Y5,EDATE($D17,Milestones!$AA$35)&lt;PolicyDate),1,Milestones!$AC$35)&amp;";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"&amp;IF(AND(Milestones!$AB$36="FT",Milestones!$AA$36=FT_Y5,EDATE($D17,Milestones!$AA$36)&lt;PolicyDate),1,Milestones!$AC$36)&amp;";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"&amp;IF(AND(Milestones!$AB$37="FT",Milestones!$AA$37=FT_Y5,EDATE($D17,Milestones!$AA$37)&lt;PolicyDate),1,Milestones!$AC$37)&amp;";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"&amp;IF(AND(Milestones!$AB$38="FT",Milestones!$AA$38=FT_Y5,EDATE($D17,Milestones!$AA$38)&lt;PolicyDate),1,Milestones!$AC$38)&amp;";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"&amp;IF(AND(Milestones!$AB$39="FT",Milestones!$AA$39=FT_Y5,EDATE($D17,Milestones!$AA$39)&lt;PolicyDate),1,Milestones!$AC$39)&amp;";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"&amp;IF(AND(Milestones!$AB$40="FT",Milestones!$AA$40=FT_Y5,EDATE($D17,Milestones!$AA$40)&lt;PolicyDate),1,Milestones!$AC$40)&amp;";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"&amp;IF(AND(Milestones!$AB$41="FT",Milestones!$AA$41=FT_Y5,EDATE($D17,Milestones!$AA$41)&lt;PolicyDate),1,Milestones!$AC$41)&amp;";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"&amp;IF(AND(Milestones!$AB$42="FT",Milestones!$AA$42=FT_Y5,EDATE($D17,Milestones!$AA$42)&lt;PolicyDate),1,Milestones!$AC$42)&amp;";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"&amp;IF(AND(Milestones!$AB$43="FT",Milestones!$AA$43=FT_Y5,EDATE($D17,Milestones!$AA$43)&lt;PolicyDate),1,Milestones!$AC$43)&amp;";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"&amp;IF(AND(Milestones!$AB$44="FT",Milestones!$AA$44=FT_Y5,EDATE($D17,Milestones!$AA$44)&lt;PolicyDate),1,Milestones!$AC$44)&amp;";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"&amp;IF(AND(Milestones!$AB$45="FT",Milestones!$AA$45=FT_Y5,EDATE($D17,Milestones!$AA$45)&lt;PolicyDate),1,Milestones!$AC$45)&amp;";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"&amp;IF(AND(Milestones!$AB$46="FT",Milestones!$AA$46=FT_Y5,EDATE($D17,Milestones!$AA$46)&lt;PolicyDate),1,Milestones!$AC$46)&amp;";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"&amp;IF(AND(Milestones!$AB$47="FT",Milestones!$AA$47=FT_Y5,EDATE($D17,Milestones!$AA$47)&lt;PolicyDate),1,Milestones!$AC$47)&amp;";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"&amp;IF(AND(Milestones!$AB$48="FT",Milestones!$AA$48=FT_Y5,EDATE($D17,Milestones!$AA$48)&lt;PolicyDate),1,Milestones!$AC$48)&amp;";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"&amp;IF(AND(Milestones!$AB$49="FT",Milestones!$AA$49=FT_Y5,EDATE($D17,Milestones!$AA$49)&lt;PolicyDate),1,Milestones!$AC$49)&amp;";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"&amp;IF(AND(Milestones!$AB$50="FT",Milestones!$AA$50=FT_Y5,EDATE($D17,Milestones!$AA$50)&lt;PolicyDate),1,Milestones!$AC$50)&amp;";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"&amp;IF(AND(Milestones!$AB$51="FT",Milestones!$AA$51=FT_Y5,EDATE($D17,Milestones!$AA$51)&lt;PolicyDate),1,Milestones!$AC$51)&amp;";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"&amp;IF(AND(Milestones!$AB$52="FT",Milestones!$AA$52=FT_Y5,EDATE($D17,Milestones!$AA$52)&lt;PolicyDate),1,Milestones!$AC$52)&amp;";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"&amp;IF(AND(Milestones!$AB$53="FT",Milestones!$AA$53=FT_Y5,EDATE($D17,Milestones!$AA$53)&lt;PolicyDate),1,Milestones!$AC$53)&amp;";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"&amp;IF(AND(Milestones!$AB$54="FT",Milestones!$AA$54=FT_Y5,EDATE($D17,Milestones!$AA$54)&lt;PolicyDate),1,Milestones!$AC$54)&amp;";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"&amp;IF(AND(Milestones!$AB$55="FT",Milestones!$AA$55=FT_Y5,EDATE($D17,Milestones!$AA$55)&lt;PolicyDate),1,Milestones!$AC$55)&amp;";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"&amp;IF(AND(Milestones!$AB$56="FT",Milestones!$AA$56=FT_Y5,EDATE($D17,Milestones!$AA$56)&lt;PolicyDate),1,Milestones!$AC$56)&amp;";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"&amp;IF(AND(Milestones!$AB$57="FT",Milestones!$AA$57=FT_Y5,EDATE($D17,Milestones!$AA$57)&lt;PolicyDate),1,Milestones!$AC$57)&amp;";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"&amp;IF(AND(Milestones!$AB$58="FT",Milestones!$AA$58=FT_Y5,EDATE($D17,Milestones!$AA$58)&lt;PolicyDate),1,Milestones!$AC$58)&amp;";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"&amp;IF(AND(Milestones!$AB$59="FT",Milestones!$AA$59=FT_Y5,EDATE($D17,Milestones!$AA$59)&lt;PolicyDate),1,Milestones!$AC$59)&amp;";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"&amp;IF(AND(Milestones!$AB$60="FT",Milestones!$AA$60=FT_Y5,EDATE($D17,Milestones!$AA$60)&lt;PolicyDate),1,Milestones!$AC$60)&amp;";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"&amp;IF(AND(Milestones!$AB$61="FT",Milestones!$AA$61=FT_Y5,EDATE($D17,Milestones!$AA$61)&lt;PolicyDate),1,Milestones!$AC$61)&amp;";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"&amp;IF(AND(Milestones!$AB$62="FT",Milestones!$AA$62=FT_Y5,EDATE($D17,Milestones!$AA$62)&lt;PolicyDate),1,Milestones!$AC$62)&amp;";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"&amp;IF(AND(Milestones!$AB$63="FT",Milestones!$AA$63=FT_Y5,EDATE($D17,Milestones!$AA$63)&lt;PolicyDate),1,Milestones!$AC$63)&amp;";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"&amp;IF(AND(Milestones!$AB$64="FT",Milestones!$AA$64=FT_Y5,EDATE($D17,Milestones!$AA$64)&lt;PolicyDate),1,Milestones!$AC$64)&amp;";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"&amp;IF(AND(Milestones!$AB$65="FT",Milestones!$AA$65=FT_Y5,EDATE($D17,Milestones!$AA$65)&lt;PolicyDate),1,Milestones!$AC$65)&amp;";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"&amp;IF(AND(Milestones!$AB$66="FT",Milestones!$AA$66=FT_Y5,EDATE($D17,Milestones!$AA$66)&lt;PolicyDate),1,Milestones!$AC$66)&amp;";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"&amp;IF(AND(Milestones!$AB$67="FT",Milestones!$AA$67=FT_Y5,EDATE($D17,Milestones!$AA$67)&lt;PolicyDate),1,Milestones!$AC$67)&amp;";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"&amp;IF(AND(Milestones!$AB$68="FT",Milestones!$AA$68=FT_Y5,EDATE($D17,Milestones!$AA$68)&lt;PolicyDate),1,Milestones!$AC$68)&amp;";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"&amp;IF(AND(Milestones!$AB$69="FT",Milestones!$AA$69=FT_Y5,EDATE($D17,Milestones!$AA$69)&lt;PolicyDate),1,Milestones!$AC$69)&amp;";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"&amp;IF(AND(Milestones!$AB$70="FT",Milestones!$AA$70=FT_Y5,EDATE($D17,Milestones!$AA$70)&lt;PolicyDate),1,Milestones!$AC$70)&amp;";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"&amp;IF(AND(Milestones!$AB$71="FT",Milestones!$AA$71=FT_Y5,EDATE($D17,Milestones!$AA$71)&lt;PolicyDate),1,Milestones!$AC$71)&amp;";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"&amp;IF(AND(Milestones!$AB$72="FT",Milestones!$AA$72=FT_Y5,EDATE($D17,Milestones!$AA$72)&lt;PolicyDate),1,Milestones!$AC$72)&amp;";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"&amp;IF(AND(Milestones!$AB$73="FT",Milestones!$AA$73=FT_Y5,EDATE($D17,Milestones!$AA$73)&lt;PolicyDate),1,Milestones!$AC$73)&amp;";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"&amp;IF(AND(Milestones!$AB$74="FT",Milestones!$AA$74=FT_Y5,EDATE($D17,Milestones!$AA$74)&lt;PolicyDate),1,Milestones!$AC$74)&amp;";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"&amp;IF(AND(Milestones!$AB$75="FT",Milestones!$AA$75=FT_Y5,EDATE($D17,Milestones!$AA$75)&lt;PolicyDate),1,Milestones!$AC$75)&amp;";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"&amp;IF(AND(Milestones!$AB$76="FT",Milestones!$AA$76=FT_Y5,EDATE($D17,Milestones!$AA$76)&lt;PolicyDate),1,Milestones!$AC$76)&amp;";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"&amp;IF(AND(Milestones!$AB$77="FT",Milestones!$AA$77=FT_Y5,EDATE($D17,Milestones!$AA$77)&lt;PolicyDate),1,Milestones!$AC$77)&amp;";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"&amp;IF(AND(Milestones!$AB$78="FT",Milestones!$AA$78=FT_Y5,EDATE($D17,Milestones!$AA$78)&lt;PolicyDate),1,Milestones!$AC$78)&amp;";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"&amp;IF(AND(Milestones!$AB$79="FT",Milestones!$AA$79=FT_Y5,EDATE($D17,Milestones!$AA$79)&lt;PolicyDate),1,Milestones!$AC$79)&amp;";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"&amp;IF(AND(Milestones!$AB$80="FT",Milestones!$AA$80=FT_Y5,EDATE($D17,Milestones!$AA$80)&lt;PolicyDate),1,Milestones!$AC$80)&amp;";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"&amp;IF(AND(Milestones!$AB$81="FT",Milestones!$AA$81=FT_Y5,EDATE($D17,Milestones!$AA$81)&lt;PolicyDate),1,Milestones!$AC$81)&amp;";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"&amp;IF(AND(Milestones!$AB$82="FT",Milestones!$AA$82=FT_Y5,EDATE($D17,Milestones!$AA$82)&lt;PolicyDate),1,Milestones!$AC$82)&amp;";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"&amp;IF(AND(Milestones!$AB$83="FT",Milestones!$AA$83=FT_Y5,EDATE($D17,Milestones!$AA$83)&lt;PolicyDate),1,Milestones!$AC$83)&amp;";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"&amp;IF(AND(Milestones!$AB$84="FT",Milestones!$AA$84=FT_Y5,EDATE($D17,Milestones!$AA$84)&lt;PolicyDate),1,Milestones!$AC$84)&amp;";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"&amp;IF(AND(Milestones!$AB$85="FT",Milestones!$AA$85=FT_Y5,EDATE($D17,Milestones!$AA$85)&lt;PolicyDate),1,Milestones!$AC$85)&amp;";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"&amp;IF(AND(Milestones!$AB$86="FT",Milestones!$AA$86=FT_Y5,EDATE($D17,Milestones!$AA$86)&lt;PolicyDate),1,Milestones!$AC$86)&amp;";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"&amp;IF(AND(Milestones!$AB$87="FT",Milestones!$AA$87=FT_Y5,EDATE($D17,Milestones!$AA$87)&lt;PolicyDate),1,Milestones!$AC$87)&amp;";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"&amp;IF(AND(Milestones!$AB$88="FT",Milestones!$AA$88=FT_Y5,EDATE($D17,Milestones!$AA$88)&lt;PolicyDate),1,Milestones!$AC$88)&amp;";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"&amp;IF(AND(Milestones!$AB$89="FT",Milestones!$AA$89=FT_Y5,EDATE($D17,Milestones!$AA$89)&lt;PolicyDate),1,Milestones!$AC$89)&amp;";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"&amp;IF(AND(Milestones!$AB$90="FT",Milestones!$AA$90=FT_Y5,EDATE($D17,Milestones!$AA$90)&lt;PolicyDate),1,Milestones!$AC$90)&amp;";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"&amp;IF(AND(Milestones!$AB$91="FT",Milestones!$AA$91=FT_Y5,EDATE($D17,Milestones!$AA$91)&lt;PolicyDate),1,Milestones!$AC$91)&amp;";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"&amp;IF(AND(Milestones!$AB$92="FT",Milestones!$AA$92=FT_Y5,EDATE($D17,Milestones!$AA$92)&lt;PolicyDate),1,Milestones!$AC$92)&amp;";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"&amp;IF(AND(Milestones!$AB$93="FT",Milestones!$AA$93=FT_Y5,EDATE($D17,Milestones!$AA$93)&lt;PolicyDate),1,Milestones!$AC$93)&amp;";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"&amp;IF(AND(Milestones!$AB$94="FT",Milestones!$AA$94=FT_Y5,EDATE($D17,Milestones!$AA$94)&lt;PolicyDate),1,Milestones!$AC$94)&amp;";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"&amp;IF(AND(Milestones!$AB$95="FT",Milestones!$AA$95=FT_Y5,EDATE($D17,Milestones!$AA$95)&lt;PolicyDate),1,Milestones!$AC$95)&amp;";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"&amp;IF(AND(Milestones!$AB$96="FT",Milestones!$AA$96=FT_Y5,EDATE($D17,Milestones!$AA$96)&lt;PolicyDate),1,Milestones!$AC$96)&amp;";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"&amp;IF(AND(Milestones!$AB$97="FT",Milestones!$AA$97=FT_Y5,EDATE($D17,Milestones!$AA$97)&lt;PolicyDate),1,Milestones!$AC$97)&amp;";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"&amp;IF(AND(Milestones!$AB$98="FT",Milestones!$AA$98=FT_Y5,EDATE($D17,Milestones!$AA$98)&lt;PolicyDate),1,Milestones!$AC$98)&amp;";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"&amp;IF(AND(Milestones!$AB$99="FT",Milestones!$AA$99=FT_Y5,EDATE($D17,Milestones!$AA$99)&lt;PolicyDate),1,Milestones!$AC$99)&amp;";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"&amp;IF(AND(Milestones!$AB$100="FT",Milestones!$AA$100=FT_Y5,EDATE($D17,Milestones!$AA$100)&lt;PolicyDate),1,Milestones!$AC$100)&amp;";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"&amp;IF(AND(Milestones!$AB$101="FT",Milestones!$AA$101=FT_Y5,EDATE($D17,Milestones!$AA$101)&lt;PolicyDate),1,Milestones!$AC$101)&amp;";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"&amp;IF(AND(Milestones!$AB$102="FT",Milestones!$AA$102=FT_Y5,EDATE($D17,Milestones!$AA$102)&lt;PolicyDate),1,Milestones!$AC$102)&amp;";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"&amp;IF(AND(Milestones!$AB$103="FT",Milestones!$AA$103=FT_Y5,EDATE($D17,Milestones!$AA$103)&lt;PolicyDate),1,Milestones!$AC$103)&amp;";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"&amp;IF(AND(Milestones!$AB$104="FT",Milestones!$AA$104=FT_Y5,EDATE($D17,Milestones!$AA$104)&lt;PolicyDate),1,Milestones!$AC$104)&amp;";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"&amp;IF(AND(Milestones!$AB$105="FT",Milestones!$AA$105=FT_Y5,EDATE($D17,Milestones!$AA$105)&lt;PolicyDate),1,Milestones!$AC$105)&amp;";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"&amp;IF(AND(Milestones!$AB$106="FT",Milestones!$AA$106=FT_Y5,EDATE($D17,Milestones!$AA$106)&lt;PolicyDate),1,Milestones!$AC$106)&amp;";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"&amp;IF(AND(Milestones!$AB$107="FT",Milestones!$AA$107=FT_Y5,EDATE($D17,Milestones!$AA$107)&lt;PolicyDate),1,Milestones!$AC$107)&amp;";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"&amp;IF(AND(Milestones!$AB$108="FT",Milestones!$AA$108=FT_Y5,EDATE($D17,Milestones!$AA$108)&lt;PolicyDate),1,Milestones!$AC$108)&amp;";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"&amp;IF(AND(Milestones!$AB$109="FT",Milestones!$AA$109=FT_Y5,EDATE($D17,Milestones!$AA$109)&lt;PolicyDate),1,Milestones!$AC$109)&amp;";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"&amp;IF(AND(Milestones!$AB$110="FT",Milestones!$AA$110=FT_Y5,EDATE($D17,Milestones!$AA$110)&lt;PolicyDate),1,Milestones!$AC$110)&amp;";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"&amp;IF(AND(Milestones!$AB$111="FT",Milestones!$AA$111=FT_Y5,EDATE($D17,Milestones!$AA$111)&lt;PolicyDate),1,Milestones!$AC$111)&amp;";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"&amp;IF(AND(Milestones!$AB$112="FT",Milestones!$AA$112=FT_Y5,EDATE($D17,Milestones!$AA$112)&lt;PolicyDate),1,Milestones!$AC$112)&amp;";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"&amp;IF(AND(Milestones!$AB$113="FT",Milestones!$AA$113=FT_Y5,EDATE($D17,Milestones!$AA$113)&lt;PolicyDate),1,Milestones!$AC$113)&amp;";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"&amp;IF(AND(Milestones!$AB$114="FT",Milestones!$AA$114=FT_Y5,EDATE($D17,Milestones!$AA$114)&lt;PolicyDate),1,Milestones!$AC$114)&amp;";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"&amp;IF(AND(Milestones!$AB$115="FT",Milestones!$AA$115=FT_Y5,EDATE($D17,Milestones!$AA$115)&lt;PolicyDate),1,Milestones!$AC$115)&amp;";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"&amp;IF(AND(Milestones!$AB$116="FT",Milestones!$AA$116=FT_Y5,EDATE($D17,Milestones!$AA$116)&lt;PolicyDate),1,Milestones!$AC$116)&amp;";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"&amp;IF(AND(Milestones!$AB$117="FT",Milestones!$AA$117=FT_Y5,EDATE($D17,Milestones!$AA$117)&lt;PolicyDate),1,Milestones!$AC$117)&amp;";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"&amp;IF(AND(Milestones!$AB$118="FT",Milestones!$AA$118=FT_Y5,EDATE($D17,Milestones!$AA$118)&lt;PolicyDate),1,Milestones!$AC$118)&amp;";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"&amp;IF(AND(Milestones!$AB$119="FT",Milestones!$AA$119=FT_Y5,EDATE($D17,Milestones!$AA$119)&lt;PolicyDate),1,Milestones!$AC$119)&amp;";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"&amp;IF(AND(Milestones!$AB$120="FT",Milestones!$AA$120=FT_Y5,EDATE($D17,Milestones!$AA$120)&lt;PolicyDate),1,Milestones!$AC$120)&amp;";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"&amp;IF(AND(Milestones!$AB$121="FT",Milestones!$AA$121=FT_Y5,EDATE($D17,Milestones!$AA$121)&lt;PolicyDate),1,Milestones!$AC$121)&amp;";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"&amp;IF(AND(Milestones!$AB$122="FT",Milestones!$AA$122=FT_Y5,EDATE($D17,Milestones!$AA$122)&lt;PolicyDate),1,Milestones!$AC$122)&amp;";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"&amp;IF(AND(Milestones!$AB$123="FT",Milestones!$AA$123=FT_Y5,EDATE($D17,Milestones!$AA$123)&lt;PolicyDate),1,Milestones!$AC$123)&amp;";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"&amp;IF(AND(Milestones!$AB$124="FT",Milestones!$AA$124=FT_Y5,EDATE($D17,Milestones!$AA$124)&lt;PolicyDate),1,Milestones!$AC$124)&amp;";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"&amp;IF(AND(Milestones!$AB$125="FT",Milestones!$AA$125=FT_Y5,EDATE($D17,Milestones!$AA$125)&lt;PolicyDate),1,Milestones!$AC$125)&amp;";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"&amp;IF(AND(Milestones!$AB$126="FT",Milestones!$AA$126=FT_Y5,EDATE($D17,Milestones!$AA$126)&lt;PolicyDate),1,Milestones!$AC$126)&amp;";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"&amp;IF(AND(Milestones!$AB$127="FT",Milestones!$AA$127=FT_Y5,EDATE($D17,Milestones!$AA$127)&lt;PolicyDate),1,Milestones!$AC$127)&amp;";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"&amp;IF(AND(Milestones!$AB$128="FT",Milestones!$AA$128=FT_Y5,EDATE($D17,Milestones!$AA$128)&lt;PolicyDate),1,Milestones!$AC$128)&amp;";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"&amp;IF(AND(Milestones!$AB$129="FT",Milestones!$AA$129=FT_Y5,EDATE($D17,Milestones!$AA$129)&lt;PolicyDate),1,Milestones!$AC$129)&amp;";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"&amp;IF(AND(Milestones!$AB$130="FT",Milestones!$AA$130=FT_Y5,EDATE($D17,Milestones!$AA$130)&lt;PolicyDate),1,Milestones!$AC$130)&amp;";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"&amp;IF(AND(Milestones!$AB$131="FT",Milestones!$AA$131=FT_Y5,EDATE($D17,Milestones!$AA$131)&lt;PolicyDate),1,Milestones!$AC$131)&amp;";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"&amp;IF(AND(Milestones!$AB$132="FT",Milestones!$AA$132=FT_Y5,EDATE($D17,Milestones!$AA$132)&lt;PolicyDate),1,Milestones!$AC$132)&amp;";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"&amp;IF(AND(Milestones!$AB$133="FT",Milestones!$AA$133=FT_Y5,EDATE($D17,Milestones!$AA$133)&lt;PolicyDate),1,Milestones!$AC$133)&amp;";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"&amp;IF(AND(Milestones!$AB$134="FT",Milestones!$AA$134=FT_Y5,EDATE($D17,Milestones!$AA$134)&lt;PolicyDate),1,Milestones!$AC$134)&amp;";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"&amp;IF(AND(Milestones!$AB$135="FT",Milestones!$AA$135=FT_Y5,EDATE($D17,Milestones!$AA$135)&lt;PolicyDate),1,Milestones!$AC$135)&amp;";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"&amp;IF(AND(Milestones!$AB$136="FT",Milestones!$AA$136=FT_Y5,EDATE($D17,Milestones!$AA$136)&lt;PolicyDate),1,Milestones!$AC$136)&amp;";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"&amp;IF(AND(Milestones!$AB$137="FT",Milestones!$AA$137=FT_Y5,EDATE($D17,Milestones!$AA$137)&lt;PolicyDate),1,Milestones!$AC$137)&amp;";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"&amp;IF(AND(Milestones!$AB$138="FT",Milestones!$AA$138=FT_Y5,EDATE($D17,Milestones!$AA$138)&lt;PolicyDate),1,Milestones!$AC$138)&amp;";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"&amp;IF(AND(Milestones!$AB$139="FT",Milestones!$AA$139=FT_Y5,EDATE($D17,Milestones!$AA$139)&lt;PolicyDate),1,Milestones!$AC$139)&amp;";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"&amp;IF(AND(Milestones!$AB$140="FT",Milestones!$AA$140=FT_Y5,EDATE($D17,Milestones!$AA$140)&lt;PolicyDate),1,Milestones!$AC$140)&amp;";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"&amp;IF(AND(Milestones!$AB$141="FT",Milestones!$AA$141=FT_Y5,EDATE($D17,Milestones!$AA$141)&lt;PolicyDate),1,Milestones!$AC$141)&amp;";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"&amp;IF(AND(Milestones!$AB$142="FT",Milestones!$AA$142=FT_Y5,EDATE($D17,Milestones!$AA$142)&lt;PolicyDate),1,Milestones!$AC$142)&amp;";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"&amp;IF(AND(Milestones!$AB$143="FT",Milestones!$AA$143=FT_Y5,EDATE($D17,Milestones!$AA$143)&lt;PolicyDate),1,Milestones!$AC$143)&amp;";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"&amp;IF(AND(Milestones!$AB$144="FT",Milestones!$AA$144=FT_Y5,EDATE($D17,Milestones!$AA$144)&lt;PolicyDate),1,Milestones!$AC$144)&amp;";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"&amp;IF(AND(Milestones!$AB$145="FT",Milestones!$AA$145=FT_Y5,EDATE($D17,Milestones!$AA$145)&lt;PolicyDate),1,Milestones!$AC$145)&amp;";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"&amp;IF(AND(Milestones!$AB$146="FT",Milestones!$AA$146=FT_Y5,EDATE($D17,Milestones!$AA$146)&lt;PolicyDate),1,Milestones!$AC$146)&amp;";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"&amp;IF(AND(Milestones!$AB$147="FT",Milestones!$AA$147=FT_Y5,EDATE($D17,Milestones!$AA$147)&lt;PolicyDate),1,Milestones!$AC$147)&amp;";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"&amp;IF(AND(Milestones!$AB$148="FT",Milestones!$AA$148=FT_Y5,EDATE($D17,Milestones!$AA$148)&lt;PolicyDate),1,Milestones!$AC$148)&amp;";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"&amp;IF(AND(Milestones!$AB$149="FT",Milestones!$AA$149=FT_Y5,EDATE($D17,Milestones!$AA$149)&lt;PolicyDate),1,Milestones!$AC$149)&amp;";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"&amp;IF(AND(Milestones!$AB$150="FT",Milestones!$AA$150=FT_Y5,EDATE($D17,Milestones!$AA$150)&lt;PolicyDate),1,Milestones!$AC$150)&amp;";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"&amp;IF(AND(Milestones!$AB$151="FT",Milestones!$AA$151=FT_Y5,EDATE($D17,Milestones!$AA$151)&lt;PolicyDate),1,Milestones!$AC$151)&amp;";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"&amp;IF(AND(Milestones!$AB$152="FT",Milestones!$AA$152=FT_Y5,EDATE($D17,Milestones!$AA$152)&lt;PolicyDate),1,Milestones!$AC$152)&amp;";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"&amp;IF(AND(Milestones!$AB$153="FT",Milestones!$AA$153=FT_Y5,EDATE($D17,Milestones!$AA$153)&lt;PolicyDate),1,Milestones!$AC$153)&amp;";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"&amp;IF(AND(Milestones!$AB$154="FT",Milestones!$AA$154=FT_Y5,EDATE($D17,Milestones!$AA$154)&lt;PolicyDate),1,Milestones!$AC$154)&amp;";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"&amp;IF(AND(Milestones!$AB$155="FT",Milestones!$AA$155=FT_Y5,EDATE($D17,Milestones!$AA$155)&lt;PolicyDate),1,Milestones!$AC$155)&amp;";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"&amp;IF(AND(Milestones!$AB$156="FT",Milestones!$AA$156=FT_Y5,EDATE($D17,Milestones!$AA$156)&lt;PolicyDate),1,Milestones!$AC$156)&amp;";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"&amp;IF(AND(Milestones!$AB$157="FT",Milestones!$AA$157=FT_Y5,EDATE($D17,Milestones!$AA$157)&lt;PolicyDate),1,Milestones!$AC$157)&amp;";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"&amp;IF(AND(Milestones!$AB$158="FT",Milestones!$AA$158=FT_Y5,EDATE($D17,Milestones!$AA$158)&lt;PolicyDate),1,Milestones!$AC$158)&amp;";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"&amp;IF(AND(Milestones!$AB$159="FT",Milestones!$AA$159=FT_Y5,EDATE($D17,Milestones!$AA$159)&lt;PolicyDate),1,Milestones!$AC$159)&amp;";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"&amp;IF(AND(Milestones!$AB$160="FT",Milestones!$AA$160=FT_Y5,EDATE($D17,Milestones!$AA$160)&lt;PolicyDate),1,Milestones!$AC$160)&amp;";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"&amp;IF(AND(Milestones!$AB$161="FT",Milestones!$AA$161=FT_Y5,EDATE($D17,Milestones!$AA$161)&lt;PolicyDate),1,Milestones!$AC$161)&amp;";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"&amp;IF(AND(Milestones!$AB$162="FT",Milestones!$AA$162=FT_Y5,EDATE($D17,Milestones!$AA$162)&lt;PolicyDate),1,Milestones!$AC$162)&amp;";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"&amp;IF(AND(Milestones!$AB$163="FT",Milestones!$AA$163=FT_Y5,EDATE($D17,Milestones!$AA$163)&lt;PolicyDate),1,Milestones!$AC$163)&amp;";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"&amp;IF(AND(Milestones!$AB$164="FT",Milestones!$AA$164=FT_Y5,EDATE($D17,Milestones!$AA$164)&lt;PolicyDate),1,Milestones!$AC$164)&amp;";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"&amp;IF(AND(Milestones!$AB$165="FT",Milestones!$AA$165=FT_Y5,EDATE($D17,Milestones!$AA$165)&lt;PolicyDate),1,Milestones!$AC$165)&amp;";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"&amp;IF(AND(Milestones!$AB$166="FT",Milestones!$AA$166=FT_Y5,EDATE($D17,Milestones!$AA$166)&lt;PolicyDate),1,Milestones!$AC$166)&amp;";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"&amp;IF(AND(Milestones!$AB$167="FT",Milestones!$AA$167=FT_Y5,EDATE($D17,Milestones!$AA$167)&lt;PolicyDate),1,Milestones!$AC$167)&amp;";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"&amp;IF(AND(Milestones!$AB$168="FT",Milestones!$AA$168=FT_Y5,EDATE($D17,Milestones!$AA$168)&lt;PolicyDate),1,Milestones!$AC$168)&amp;";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"&amp;IF(AND(Milestones!$AB$169="FT",Milestones!$AA$169=FT_Y5,EDATE($D17,Milestones!$AA$169)&lt;PolicyDate),1,Milestones!$AC$169)&amp;";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"&amp;IF(AND(Milestones!$AB$170="FT",Milestones!$AA$170=FT_Y5,EDATE($D17,Milestones!$AA$170)&lt;PolicyDate),1,Milestones!$AC$170)&amp;";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"&amp;IF(AND(Milestones!$AB$171="FT",Milestones!$AA$171=FT_Y5,EDATE($D17,Milestones!$AA$171)&lt;PolicyDate),1,Milestones!$AC$171)&amp;";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"&amp;IF(AND(Milestones!$AB$172="FT",Milestones!$AA$172=FT_Y5,EDATE($D17,Milestones!$AA$172)&lt;PolicyDate),1,Milestones!$AC$172)&amp;";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"&amp;IF(AND(Milestones!$AB$173="FT",Milestones!$AA$173=FT_Y5,EDATE($D17,Milestones!$AA$173)&lt;PolicyDate),1,Milestones!$AC$173)&amp;";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"&amp;IF(AND(Milestones!$AB$174="FT",Milestones!$AA$174=FT_Y5,EDATE($D17,Milestones!$AA$174)&lt;PolicyDate),1,Milestones!$AC$174)&amp;";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"&amp;IF(AND(Milestones!$AB$175="FT",Milestones!$AA$175=FT_Y5,EDATE($D17,Milestones!$AA$175)&lt;PolicyDate),1,Milestones!$AC$175)&amp;";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"&amp;IF(AND(Milestones!$AB$176="FT",Milestones!$AA$176=FT_Y5,EDATE($D17,Milestones!$AA$176)&lt;PolicyDate),1,Milestones!$AC$176)&amp;";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"&amp;IF(AND(Milestones!$AB$177="FT",Milestones!$AA$177=FT_Y5,EDATE($D17,Milestones!$AA$177)&lt;PolicyDate),1,Milestones!$AC$177)&amp;";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"&amp;IF(AND(Milestones!$AB$178="FT",Milestones!$AA$178=FT_Y5,EDATE($D17,Milestones!$AA$178)&lt;PolicyDate),1,Milestones!$AC$178)&amp;";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"&amp;IF(AND(Milestones!$AB$179="FT",Milestones!$AA$179=FT_Y5,EDATE($D17,Milestones!$AA$179)&lt;PolicyDate),1,Milestones!$AC$179)&amp;";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"&amp;IF(AND(Milestones!$AB$180="FT",Milestones!$AA$180=FT_Y5,EDATE($D17,Milestones!$AA$180)&lt;PolicyDate),1,Milestones!$AC$180)&amp;";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"&amp;IF(AND(Milestones!$AB$181="FT",Milestones!$AA$181=FT_Y5,EDATE($D17,Milestones!$AA$181)&lt;PolicyDate),1,Milestones!$AC$181)&amp;";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"&amp;IF(AND(Milestones!$AB$182="FT",Milestones!$AA$182=FT_Y5,EDATE($D17,Milestones!$AA$182)&lt;PolicyDate),1,Milestones!$AC$182)&amp;";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"&amp;IF(AND(Milestones!$AB$183="FT",Milestones!$AA$183=FT_Y5,EDATE($D17,Milestones!$AA$183)&lt;PolicyDate),1,Milestones!$AC$183)&amp;";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"&amp;IF(AND(Milestones!$AB$184="FT",Milestones!$AA$184=FT_Y5,EDATE($D17,Milestones!$AA$184)&lt;PolicyDate),1,Milestones!$AC$184)&amp;";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"&amp;IF(AND(Milestones!$AB$185="FT",Milestones!$AA$185=FT_Y5,EDATE($D17,Milestones!$AA$185)&lt;PolicyDate),1,Milestones!$AC$185)&amp;";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"&amp;IF(AND(Milestones!$AB$186="FT",Milestones!$AA$186=FT_Y5,EDATE($D17,Milestones!$AA$186)&lt;PolicyDate),1,Milestones!$AC$186)&amp;";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"&amp;IF(AND(Milestones!$AB$187="FT",Milestones!$AA$187=FT_Y5,EDATE($D17,Milestones!$AA$187)&lt;PolicyDate),1,Milestones!$AC$187)&amp;";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"&amp;IF(AND(Milestones!$AB$188="FT",Milestones!$AA$188=FT_Y5,EDATE($D17,Milestones!$AA$188)&lt;PolicyDate),1,Milestones!$AC$188)&amp;";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"&amp;IF(AND(Milestones!$AB$189="FT",Milestones!$AA$189=FT_Y5,EDATE($D17,Milestones!$AA$189)&lt;PolicyDate),1,Milestones!$AC$189)&amp;";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"&amp;IF(AND(Milestones!$AB$190="FT",Milestones!$AA$190=FT_Y5,EDATE($D17,Milestones!$AA$190)&lt;PolicyDate),1,Milestones!$AC$190)&amp;";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"&amp;IF(AND(Milestones!$AB$191="FT",Milestones!$AA$191=FT_Y5,EDATE($D17,Milestones!$AA$191)&lt;PolicyDate),1,Milestones!$AC$191)&amp;";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"&amp;IF(AND(Milestones!$AB$192="FT",Milestones!$AA$192=FT_Y5,EDATE($D17,Milestones!$AA$192)&lt;PolicyDate),1,Milestones!$AC$192)&amp;";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"&amp;IF(AND(Milestones!$AB$193="FT",Milestones!$AA$193=FT_Y5,EDATE($D17,Milestones!$AA$193)&lt;PolicyDate),1,Milestones!$AC$193)&amp;";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"&amp;IF(AND(Milestones!$AB$194="FT",Milestones!$AA$194=FT_Y5,EDATE($D17,Milestones!$AA$194)&lt;PolicyDate),1,Milestones!$AC$194)&amp;";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"&amp;IF(AND(Milestones!$AB$195="FT",Milestones!$AA$195=FT_Y5,EDATE($D17,Milestones!$AA$195)&lt;PolicyDate),1,Milestones!$AC$195)&amp;";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"&amp;IF(AND(Milestones!$AB$196="FT",Milestones!$AA$196=FT_Y5,EDATE($D17,Milestones!$AA$196)&lt;PolicyDate),1,Milestones!$AC$196)&amp;";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"&amp;IF(AND(Milestones!$AB$197="FT",Milestones!$AA$197=FT_Y5,EDATE($D17,Milestones!$AA$197)&lt;PolicyDate),1,Milestones!$AC$197)&amp;";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"&amp;IF(AND(Milestones!$AB$198="FT",Milestones!$AA$198=FT_Y5,EDATE($D17,Milestones!$AA$198)&lt;PolicyDate),1,Milestones!$AC$198)&amp;";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"&amp;IF(AND(Milestones!$AB$199="FT",Milestones!$AA$199=FT_Y5,EDATE($D17,Milestones!$AA$199)&lt;PolicyDate),1,Milestones!$AC$199)&amp;";  ",""))</f>
        <v/>
      </c>
      <c r="X17" s="0" t="str">
        <f aca="false">IF(Staff!$A17="","",Staff!$AJ17)</f>
        <v/>
      </c>
      <c r="Y17" s="0" t="str">
        <f aca="false">IF(Staff!$A17="","",Staff!$AL17)</f>
        <v/>
      </c>
      <c r="Z17" s="0" t="str">
        <f aca="false">IF(Staff!$A17="","",Staff!$AM17)</f>
        <v/>
      </c>
      <c r="AA17" s="0" t="str">
        <f aca="false">IF(Staff!$A17="","",Staff!$AQ17)</f>
        <v/>
      </c>
      <c r="AB17" s="0" t="str">
        <f aca="false">IF(Staff!$A17="","",Staff!$AR17)</f>
        <v/>
      </c>
      <c r="AC17" s="0" t="str">
        <f aca="false">IF(Staff!$A17="","",Staff!$AS17)</f>
        <v/>
      </c>
      <c r="AD17" s="0" t="str">
        <f aca="false">IF(Staff!$A17="","",Staff!$AT17)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IF(Staff!$A18="","",Staff!$AI18)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"&amp;IF(AND(Milestones!$AB$20="FT",Milestones!$AA$20=FT_Y5,EDATE($D18,Milestones!$AA$20)&lt;PolicyDate),1,Milestones!$AC$20)&amp;";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"&amp;IF(AND(Milestones!$AB$21="FT",Milestones!$AA$21=FT_Y5,EDATE($D18,Milestones!$AA$21)&lt;PolicyDate),1,Milestones!$AC$21)&amp;";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"&amp;IF(AND(Milestones!$AB$22="FT",Milestones!$AA$22=FT_Y5,EDATE($D18,Milestones!$AA$22)&lt;PolicyDate),1,Milestones!$AC$22)&amp;";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"&amp;IF(AND(Milestones!$AB$23="FT",Milestones!$AA$23=FT_Y5,EDATE($D18,Milestones!$AA$23)&lt;PolicyDate),1,Milestones!$AC$23)&amp;";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"&amp;IF(AND(Milestones!$AB$24="FT",Milestones!$AA$24=FT_Y5,EDATE($D18,Milestones!$AA$24)&lt;PolicyDate),1,Milestones!$AC$24)&amp;";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"&amp;IF(AND(Milestones!$AB$25="FT",Milestones!$AA$25=FT_Y5,EDATE($D18,Milestones!$AA$25)&lt;PolicyDate),1,Milestones!$AC$25)&amp;";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"&amp;IF(AND(Milestones!$AB$26="FT",Milestones!$AA$26=FT_Y5,EDATE($D18,Milestones!$AA$26)&lt;PolicyDate),1,Milestones!$AC$26)&amp;";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"&amp;IF(AND(Milestones!$AB$27="FT",Milestones!$AA$27=FT_Y5,EDATE($D18,Milestones!$AA$27)&lt;PolicyDate),1,Milestones!$AC$27)&amp;";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"&amp;IF(AND(Milestones!$AB$28="FT",Milestones!$AA$28=FT_Y5,EDATE($D18,Milestones!$AA$28)&lt;PolicyDate),1,Milestones!$AC$28)&amp;";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"&amp;IF(AND(Milestones!$AB$29="FT",Milestones!$AA$29=FT_Y5,EDATE($D18,Milestones!$AA$29)&lt;PolicyDate),1,Milestones!$AC$29)&amp;";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"&amp;IF(AND(Milestones!$AB$30="FT",Milestones!$AA$30=FT_Y5,EDATE($D18,Milestones!$AA$30)&lt;PolicyDate),1,Milestones!$AC$30)&amp;";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"&amp;IF(AND(Milestones!$AB$31="FT",Milestones!$AA$31=FT_Y5,EDATE($D18,Milestones!$AA$31)&lt;PolicyDate),1,Milestones!$AC$31)&amp;";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"&amp;IF(AND(Milestones!$AB$32="FT",Milestones!$AA$32=FT_Y5,EDATE($D18,Milestones!$AA$32)&lt;PolicyDate),1,Milestones!$AC$32)&amp;";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"&amp;IF(AND(Milestones!$AB$33="FT",Milestones!$AA$33=FT_Y5,EDATE($D18,Milestones!$AA$33)&lt;PolicyDate),1,Milestones!$AC$33)&amp;";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"&amp;IF(AND(Milestones!$AB$34="FT",Milestones!$AA$34=FT_Y5,EDATE($D18,Milestones!$AA$34)&lt;PolicyDate),1,Milestones!$AC$34)&amp;";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"&amp;IF(AND(Milestones!$AB$35="FT",Milestones!$AA$35=FT_Y5,EDATE($D18,Milestones!$AA$35)&lt;PolicyDate),1,Milestones!$AC$35)&amp;";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"&amp;IF(AND(Milestones!$AB$36="FT",Milestones!$AA$36=FT_Y5,EDATE($D18,Milestones!$AA$36)&lt;PolicyDate),1,Milestones!$AC$36)&amp;";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"&amp;IF(AND(Milestones!$AB$37="FT",Milestones!$AA$37=FT_Y5,EDATE($D18,Milestones!$AA$37)&lt;PolicyDate),1,Milestones!$AC$37)&amp;";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"&amp;IF(AND(Milestones!$AB$38="FT",Milestones!$AA$38=FT_Y5,EDATE($D18,Milestones!$AA$38)&lt;PolicyDate),1,Milestones!$AC$38)&amp;";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"&amp;IF(AND(Milestones!$AB$39="FT",Milestones!$AA$39=FT_Y5,EDATE($D18,Milestones!$AA$39)&lt;PolicyDate),1,Milestones!$AC$39)&amp;";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"&amp;IF(AND(Milestones!$AB$40="FT",Milestones!$AA$40=FT_Y5,EDATE($D18,Milestones!$AA$40)&lt;PolicyDate),1,Milestones!$AC$40)&amp;";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"&amp;IF(AND(Milestones!$AB$41="FT",Milestones!$AA$41=FT_Y5,EDATE($D18,Milestones!$AA$41)&lt;PolicyDate),1,Milestones!$AC$41)&amp;";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"&amp;IF(AND(Milestones!$AB$42="FT",Milestones!$AA$42=FT_Y5,EDATE($D18,Milestones!$AA$42)&lt;PolicyDate),1,Milestones!$AC$42)&amp;";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"&amp;IF(AND(Milestones!$AB$43="FT",Milestones!$AA$43=FT_Y5,EDATE($D18,Milestones!$AA$43)&lt;PolicyDate),1,Milestones!$AC$43)&amp;";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"&amp;IF(AND(Milestones!$AB$44="FT",Milestones!$AA$44=FT_Y5,EDATE($D18,Milestones!$AA$44)&lt;PolicyDate),1,Milestones!$AC$44)&amp;";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"&amp;IF(AND(Milestones!$AB$45="FT",Milestones!$AA$45=FT_Y5,EDATE($D18,Milestones!$AA$45)&lt;PolicyDate),1,Milestones!$AC$45)&amp;";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"&amp;IF(AND(Milestones!$AB$46="FT",Milestones!$AA$46=FT_Y5,EDATE($D18,Milestones!$AA$46)&lt;PolicyDate),1,Milestones!$AC$46)&amp;";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"&amp;IF(AND(Milestones!$AB$47="FT",Milestones!$AA$47=FT_Y5,EDATE($D18,Milestones!$AA$47)&lt;PolicyDate),1,Milestones!$AC$47)&amp;";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"&amp;IF(AND(Milestones!$AB$48="FT",Milestones!$AA$48=FT_Y5,EDATE($D18,Milestones!$AA$48)&lt;PolicyDate),1,Milestones!$AC$48)&amp;";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"&amp;IF(AND(Milestones!$AB$49="FT",Milestones!$AA$49=FT_Y5,EDATE($D18,Milestones!$AA$49)&lt;PolicyDate),1,Milestones!$AC$49)&amp;";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"&amp;IF(AND(Milestones!$AB$50="FT",Milestones!$AA$50=FT_Y5,EDATE($D18,Milestones!$AA$50)&lt;PolicyDate),1,Milestones!$AC$50)&amp;";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"&amp;IF(AND(Milestones!$AB$51="FT",Milestones!$AA$51=FT_Y5,EDATE($D18,Milestones!$AA$51)&lt;PolicyDate),1,Milestones!$AC$51)&amp;";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"&amp;IF(AND(Milestones!$AB$52="FT",Milestones!$AA$52=FT_Y5,EDATE($D18,Milestones!$AA$52)&lt;PolicyDate),1,Milestones!$AC$52)&amp;";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"&amp;IF(AND(Milestones!$AB$53="FT",Milestones!$AA$53=FT_Y5,EDATE($D18,Milestones!$AA$53)&lt;PolicyDate),1,Milestones!$AC$53)&amp;";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"&amp;IF(AND(Milestones!$AB$54="FT",Milestones!$AA$54=FT_Y5,EDATE($D18,Milestones!$AA$54)&lt;PolicyDate),1,Milestones!$AC$54)&amp;";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"&amp;IF(AND(Milestones!$AB$55="FT",Milestones!$AA$55=FT_Y5,EDATE($D18,Milestones!$AA$55)&lt;PolicyDate),1,Milestones!$AC$55)&amp;";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"&amp;IF(AND(Milestones!$AB$56="FT",Milestones!$AA$56=FT_Y5,EDATE($D18,Milestones!$AA$56)&lt;PolicyDate),1,Milestones!$AC$56)&amp;";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"&amp;IF(AND(Milestones!$AB$57="FT",Milestones!$AA$57=FT_Y5,EDATE($D18,Milestones!$AA$57)&lt;PolicyDate),1,Milestones!$AC$57)&amp;";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"&amp;IF(AND(Milestones!$AB$58="FT",Milestones!$AA$58=FT_Y5,EDATE($D18,Milestones!$AA$58)&lt;PolicyDate),1,Milestones!$AC$58)&amp;";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"&amp;IF(AND(Milestones!$AB$59="FT",Milestones!$AA$59=FT_Y5,EDATE($D18,Milestones!$AA$59)&lt;PolicyDate),1,Milestones!$AC$59)&amp;";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"&amp;IF(AND(Milestones!$AB$60="FT",Milestones!$AA$60=FT_Y5,EDATE($D18,Milestones!$AA$60)&lt;PolicyDate),1,Milestones!$AC$60)&amp;";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"&amp;IF(AND(Milestones!$AB$61="FT",Milestones!$AA$61=FT_Y5,EDATE($D18,Milestones!$AA$61)&lt;PolicyDate),1,Milestones!$AC$61)&amp;";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"&amp;IF(AND(Milestones!$AB$62="FT",Milestones!$AA$62=FT_Y5,EDATE($D18,Milestones!$AA$62)&lt;PolicyDate),1,Milestones!$AC$62)&amp;";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"&amp;IF(AND(Milestones!$AB$63="FT",Milestones!$AA$63=FT_Y5,EDATE($D18,Milestones!$AA$63)&lt;PolicyDate),1,Milestones!$AC$63)&amp;";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"&amp;IF(AND(Milestones!$AB$64="FT",Milestones!$AA$64=FT_Y5,EDATE($D18,Milestones!$AA$64)&lt;PolicyDate),1,Milestones!$AC$64)&amp;";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"&amp;IF(AND(Milestones!$AB$65="FT",Milestones!$AA$65=FT_Y5,EDATE($D18,Milestones!$AA$65)&lt;PolicyDate),1,Milestones!$AC$65)&amp;";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"&amp;IF(AND(Milestones!$AB$66="FT",Milestones!$AA$66=FT_Y5,EDATE($D18,Milestones!$AA$66)&lt;PolicyDate),1,Milestones!$AC$66)&amp;";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"&amp;IF(AND(Milestones!$AB$67="FT",Milestones!$AA$67=FT_Y5,EDATE($D18,Milestones!$AA$67)&lt;PolicyDate),1,Milestones!$AC$67)&amp;";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"&amp;IF(AND(Milestones!$AB$68="FT",Milestones!$AA$68=FT_Y5,EDATE($D18,Milestones!$AA$68)&lt;PolicyDate),1,Milestones!$AC$68)&amp;";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"&amp;IF(AND(Milestones!$AB$69="FT",Milestones!$AA$69=FT_Y5,EDATE($D18,Milestones!$AA$69)&lt;PolicyDate),1,Milestones!$AC$69)&amp;";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"&amp;IF(AND(Milestones!$AB$70="FT",Milestones!$AA$70=FT_Y5,EDATE($D18,Milestones!$AA$70)&lt;PolicyDate),1,Milestones!$AC$70)&amp;";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"&amp;IF(AND(Milestones!$AB$71="FT",Milestones!$AA$71=FT_Y5,EDATE($D18,Milestones!$AA$71)&lt;PolicyDate),1,Milestones!$AC$71)&amp;";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"&amp;IF(AND(Milestones!$AB$72="FT",Milestones!$AA$72=FT_Y5,EDATE($D18,Milestones!$AA$72)&lt;PolicyDate),1,Milestones!$AC$72)&amp;";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"&amp;IF(AND(Milestones!$AB$73="FT",Milestones!$AA$73=FT_Y5,EDATE($D18,Milestones!$AA$73)&lt;PolicyDate),1,Milestones!$AC$73)&amp;";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"&amp;IF(AND(Milestones!$AB$74="FT",Milestones!$AA$74=FT_Y5,EDATE($D18,Milestones!$AA$74)&lt;PolicyDate),1,Milestones!$AC$74)&amp;";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"&amp;IF(AND(Milestones!$AB$75="FT",Milestones!$AA$75=FT_Y5,EDATE($D18,Milestones!$AA$75)&lt;PolicyDate),1,Milestones!$AC$75)&amp;";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"&amp;IF(AND(Milestones!$AB$76="FT",Milestones!$AA$76=FT_Y5,EDATE($D18,Milestones!$AA$76)&lt;PolicyDate),1,Milestones!$AC$76)&amp;";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"&amp;IF(AND(Milestones!$AB$77="FT",Milestones!$AA$77=FT_Y5,EDATE($D18,Milestones!$AA$77)&lt;PolicyDate),1,Milestones!$AC$77)&amp;";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"&amp;IF(AND(Milestones!$AB$78="FT",Milestones!$AA$78=FT_Y5,EDATE($D18,Milestones!$AA$78)&lt;PolicyDate),1,Milestones!$AC$78)&amp;";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"&amp;IF(AND(Milestones!$AB$79="FT",Milestones!$AA$79=FT_Y5,EDATE($D18,Milestones!$AA$79)&lt;PolicyDate),1,Milestones!$AC$79)&amp;";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"&amp;IF(AND(Milestones!$AB$80="FT",Milestones!$AA$80=FT_Y5,EDATE($D18,Milestones!$AA$80)&lt;PolicyDate),1,Milestones!$AC$80)&amp;";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"&amp;IF(AND(Milestones!$AB$81="FT",Milestones!$AA$81=FT_Y5,EDATE($D18,Milestones!$AA$81)&lt;PolicyDate),1,Milestones!$AC$81)&amp;";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"&amp;IF(AND(Milestones!$AB$82="FT",Milestones!$AA$82=FT_Y5,EDATE($D18,Milestones!$AA$82)&lt;PolicyDate),1,Milestones!$AC$82)&amp;";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"&amp;IF(AND(Milestones!$AB$83="FT",Milestones!$AA$83=FT_Y5,EDATE($D18,Milestones!$AA$83)&lt;PolicyDate),1,Milestones!$AC$83)&amp;";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"&amp;IF(AND(Milestones!$AB$84="FT",Milestones!$AA$84=FT_Y5,EDATE($D18,Milestones!$AA$84)&lt;PolicyDate),1,Milestones!$AC$84)&amp;";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"&amp;IF(AND(Milestones!$AB$85="FT",Milestones!$AA$85=FT_Y5,EDATE($D18,Milestones!$AA$85)&lt;PolicyDate),1,Milestones!$AC$85)&amp;";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"&amp;IF(AND(Milestones!$AB$86="FT",Milestones!$AA$86=FT_Y5,EDATE($D18,Milestones!$AA$86)&lt;PolicyDate),1,Milestones!$AC$86)&amp;";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"&amp;IF(AND(Milestones!$AB$87="FT",Milestones!$AA$87=FT_Y5,EDATE($D18,Milestones!$AA$87)&lt;PolicyDate),1,Milestones!$AC$87)&amp;";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"&amp;IF(AND(Milestones!$AB$88="FT",Milestones!$AA$88=FT_Y5,EDATE($D18,Milestones!$AA$88)&lt;PolicyDate),1,Milestones!$AC$88)&amp;";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"&amp;IF(AND(Milestones!$AB$89="FT",Milestones!$AA$89=FT_Y5,EDATE($D18,Milestones!$AA$89)&lt;PolicyDate),1,Milestones!$AC$89)&amp;";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"&amp;IF(AND(Milestones!$AB$90="FT",Milestones!$AA$90=FT_Y5,EDATE($D18,Milestones!$AA$90)&lt;PolicyDate),1,Milestones!$AC$90)&amp;";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"&amp;IF(AND(Milestones!$AB$91="FT",Milestones!$AA$91=FT_Y5,EDATE($D18,Milestones!$AA$91)&lt;PolicyDate),1,Milestones!$AC$91)&amp;";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"&amp;IF(AND(Milestones!$AB$92="FT",Milestones!$AA$92=FT_Y5,EDATE($D18,Milestones!$AA$92)&lt;PolicyDate),1,Milestones!$AC$92)&amp;";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"&amp;IF(AND(Milestones!$AB$93="FT",Milestones!$AA$93=FT_Y5,EDATE($D18,Milestones!$AA$93)&lt;PolicyDate),1,Milestones!$AC$93)&amp;";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"&amp;IF(AND(Milestones!$AB$94="FT",Milestones!$AA$94=FT_Y5,EDATE($D18,Milestones!$AA$94)&lt;PolicyDate),1,Milestones!$AC$94)&amp;";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"&amp;IF(AND(Milestones!$AB$95="FT",Milestones!$AA$95=FT_Y5,EDATE($D18,Milestones!$AA$95)&lt;PolicyDate),1,Milestones!$AC$95)&amp;";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"&amp;IF(AND(Milestones!$AB$96="FT",Milestones!$AA$96=FT_Y5,EDATE($D18,Milestones!$AA$96)&lt;PolicyDate),1,Milestones!$AC$96)&amp;";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"&amp;IF(AND(Milestones!$AB$97="FT",Milestones!$AA$97=FT_Y5,EDATE($D18,Milestones!$AA$97)&lt;PolicyDate),1,Milestones!$AC$97)&amp;";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"&amp;IF(AND(Milestones!$AB$98="FT",Milestones!$AA$98=FT_Y5,EDATE($D18,Milestones!$AA$98)&lt;PolicyDate),1,Milestones!$AC$98)&amp;";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"&amp;IF(AND(Milestones!$AB$99="FT",Milestones!$AA$99=FT_Y5,EDATE($D18,Milestones!$AA$99)&lt;PolicyDate),1,Milestones!$AC$99)&amp;";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"&amp;IF(AND(Milestones!$AB$100="FT",Milestones!$AA$100=FT_Y5,EDATE($D18,Milestones!$AA$100)&lt;PolicyDate),1,Milestones!$AC$100)&amp;";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"&amp;IF(AND(Milestones!$AB$101="FT",Milestones!$AA$101=FT_Y5,EDATE($D18,Milestones!$AA$101)&lt;PolicyDate),1,Milestones!$AC$101)&amp;";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"&amp;IF(AND(Milestones!$AB$102="FT",Milestones!$AA$102=FT_Y5,EDATE($D18,Milestones!$AA$102)&lt;PolicyDate),1,Milestones!$AC$102)&amp;";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"&amp;IF(AND(Milestones!$AB$103="FT",Milestones!$AA$103=FT_Y5,EDATE($D18,Milestones!$AA$103)&lt;PolicyDate),1,Milestones!$AC$103)&amp;";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"&amp;IF(AND(Milestones!$AB$104="FT",Milestones!$AA$104=FT_Y5,EDATE($D18,Milestones!$AA$104)&lt;PolicyDate),1,Milestones!$AC$104)&amp;";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"&amp;IF(AND(Milestones!$AB$105="FT",Milestones!$AA$105=FT_Y5,EDATE($D18,Milestones!$AA$105)&lt;PolicyDate),1,Milestones!$AC$105)&amp;";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"&amp;IF(AND(Milestones!$AB$106="FT",Milestones!$AA$106=FT_Y5,EDATE($D18,Milestones!$AA$106)&lt;PolicyDate),1,Milestones!$AC$106)&amp;";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"&amp;IF(AND(Milestones!$AB$107="FT",Milestones!$AA$107=FT_Y5,EDATE($D18,Milestones!$AA$107)&lt;PolicyDate),1,Milestones!$AC$107)&amp;";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"&amp;IF(AND(Milestones!$AB$108="FT",Milestones!$AA$108=FT_Y5,EDATE($D18,Milestones!$AA$108)&lt;PolicyDate),1,Milestones!$AC$108)&amp;";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"&amp;IF(AND(Milestones!$AB$109="FT",Milestones!$AA$109=FT_Y5,EDATE($D18,Milestones!$AA$109)&lt;PolicyDate),1,Milestones!$AC$109)&amp;";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"&amp;IF(AND(Milestones!$AB$110="FT",Milestones!$AA$110=FT_Y5,EDATE($D18,Milestones!$AA$110)&lt;PolicyDate),1,Milestones!$AC$110)&amp;";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"&amp;IF(AND(Milestones!$AB$111="FT",Milestones!$AA$111=FT_Y5,EDATE($D18,Milestones!$AA$111)&lt;PolicyDate),1,Milestones!$AC$111)&amp;";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"&amp;IF(AND(Milestones!$AB$112="FT",Milestones!$AA$112=FT_Y5,EDATE($D18,Milestones!$AA$112)&lt;PolicyDate),1,Milestones!$AC$112)&amp;";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"&amp;IF(AND(Milestones!$AB$113="FT",Milestones!$AA$113=FT_Y5,EDATE($D18,Milestones!$AA$113)&lt;PolicyDate),1,Milestones!$AC$113)&amp;";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"&amp;IF(AND(Milestones!$AB$114="FT",Milestones!$AA$114=FT_Y5,EDATE($D18,Milestones!$AA$114)&lt;PolicyDate),1,Milestones!$AC$114)&amp;";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"&amp;IF(AND(Milestones!$AB$115="FT",Milestones!$AA$115=FT_Y5,EDATE($D18,Milestones!$AA$115)&lt;PolicyDate),1,Milestones!$AC$115)&amp;";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"&amp;IF(AND(Milestones!$AB$116="FT",Milestones!$AA$116=FT_Y5,EDATE($D18,Milestones!$AA$116)&lt;PolicyDate),1,Milestones!$AC$116)&amp;";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"&amp;IF(AND(Milestones!$AB$117="FT",Milestones!$AA$117=FT_Y5,EDATE($D18,Milestones!$AA$117)&lt;PolicyDate),1,Milestones!$AC$117)&amp;";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"&amp;IF(AND(Milestones!$AB$118="FT",Milestones!$AA$118=FT_Y5,EDATE($D18,Milestones!$AA$118)&lt;PolicyDate),1,Milestones!$AC$118)&amp;";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"&amp;IF(AND(Milestones!$AB$119="FT",Milestones!$AA$119=FT_Y5,EDATE($D18,Milestones!$AA$119)&lt;PolicyDate),1,Milestones!$AC$119)&amp;";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"&amp;IF(AND(Milestones!$AB$120="FT",Milestones!$AA$120=FT_Y5,EDATE($D18,Milestones!$AA$120)&lt;PolicyDate),1,Milestones!$AC$120)&amp;";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"&amp;IF(AND(Milestones!$AB$121="FT",Milestones!$AA$121=FT_Y5,EDATE($D18,Milestones!$AA$121)&lt;PolicyDate),1,Milestones!$AC$121)&amp;";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"&amp;IF(AND(Milestones!$AB$122="FT",Milestones!$AA$122=FT_Y5,EDATE($D18,Milestones!$AA$122)&lt;PolicyDate),1,Milestones!$AC$122)&amp;";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"&amp;IF(AND(Milestones!$AB$123="FT",Milestones!$AA$123=FT_Y5,EDATE($D18,Milestones!$AA$123)&lt;PolicyDate),1,Milestones!$AC$123)&amp;";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"&amp;IF(AND(Milestones!$AB$124="FT",Milestones!$AA$124=FT_Y5,EDATE($D18,Milestones!$AA$124)&lt;PolicyDate),1,Milestones!$AC$124)&amp;";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"&amp;IF(AND(Milestones!$AB$125="FT",Milestones!$AA$125=FT_Y5,EDATE($D18,Milestones!$AA$125)&lt;PolicyDate),1,Milestones!$AC$125)&amp;";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"&amp;IF(AND(Milestones!$AB$126="FT",Milestones!$AA$126=FT_Y5,EDATE($D18,Milestones!$AA$126)&lt;PolicyDate),1,Milestones!$AC$126)&amp;";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"&amp;IF(AND(Milestones!$AB$127="FT",Milestones!$AA$127=FT_Y5,EDATE($D18,Milestones!$AA$127)&lt;PolicyDate),1,Milestones!$AC$127)&amp;";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"&amp;IF(AND(Milestones!$AB$128="FT",Milestones!$AA$128=FT_Y5,EDATE($D18,Milestones!$AA$128)&lt;PolicyDate),1,Milestones!$AC$128)&amp;";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"&amp;IF(AND(Milestones!$AB$129="FT",Milestones!$AA$129=FT_Y5,EDATE($D18,Milestones!$AA$129)&lt;PolicyDate),1,Milestones!$AC$129)&amp;";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"&amp;IF(AND(Milestones!$AB$130="FT",Milestones!$AA$130=FT_Y5,EDATE($D18,Milestones!$AA$130)&lt;PolicyDate),1,Milestones!$AC$130)&amp;";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"&amp;IF(AND(Milestones!$AB$131="FT",Milestones!$AA$131=FT_Y5,EDATE($D18,Milestones!$AA$131)&lt;PolicyDate),1,Milestones!$AC$131)&amp;";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"&amp;IF(AND(Milestones!$AB$132="FT",Milestones!$AA$132=FT_Y5,EDATE($D18,Milestones!$AA$132)&lt;PolicyDate),1,Milestones!$AC$132)&amp;";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"&amp;IF(AND(Milestones!$AB$133="FT",Milestones!$AA$133=FT_Y5,EDATE($D18,Milestones!$AA$133)&lt;PolicyDate),1,Milestones!$AC$133)&amp;";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"&amp;IF(AND(Milestones!$AB$134="FT",Milestones!$AA$134=FT_Y5,EDATE($D18,Milestones!$AA$134)&lt;PolicyDate),1,Milestones!$AC$134)&amp;";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"&amp;IF(AND(Milestones!$AB$135="FT",Milestones!$AA$135=FT_Y5,EDATE($D18,Milestones!$AA$135)&lt;PolicyDate),1,Milestones!$AC$135)&amp;";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"&amp;IF(AND(Milestones!$AB$136="FT",Milestones!$AA$136=FT_Y5,EDATE($D18,Milestones!$AA$136)&lt;PolicyDate),1,Milestones!$AC$136)&amp;";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"&amp;IF(AND(Milestones!$AB$137="FT",Milestones!$AA$137=FT_Y5,EDATE($D18,Milestones!$AA$137)&lt;PolicyDate),1,Milestones!$AC$137)&amp;";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"&amp;IF(AND(Milestones!$AB$138="FT",Milestones!$AA$138=FT_Y5,EDATE($D18,Milestones!$AA$138)&lt;PolicyDate),1,Milestones!$AC$138)&amp;";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"&amp;IF(AND(Milestones!$AB$139="FT",Milestones!$AA$139=FT_Y5,EDATE($D18,Milestones!$AA$139)&lt;PolicyDate),1,Milestones!$AC$139)&amp;";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"&amp;IF(AND(Milestones!$AB$140="FT",Milestones!$AA$140=FT_Y5,EDATE($D18,Milestones!$AA$140)&lt;PolicyDate),1,Milestones!$AC$140)&amp;";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"&amp;IF(AND(Milestones!$AB$141="FT",Milestones!$AA$141=FT_Y5,EDATE($D18,Milestones!$AA$141)&lt;PolicyDate),1,Milestones!$AC$141)&amp;";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"&amp;IF(AND(Milestones!$AB$142="FT",Milestones!$AA$142=FT_Y5,EDATE($D18,Milestones!$AA$142)&lt;PolicyDate),1,Milestones!$AC$142)&amp;";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"&amp;IF(AND(Milestones!$AB$143="FT",Milestones!$AA$143=FT_Y5,EDATE($D18,Milestones!$AA$143)&lt;PolicyDate),1,Milestones!$AC$143)&amp;";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"&amp;IF(AND(Milestones!$AB$144="FT",Milestones!$AA$144=FT_Y5,EDATE($D18,Milestones!$AA$144)&lt;PolicyDate),1,Milestones!$AC$144)&amp;";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"&amp;IF(AND(Milestones!$AB$145="FT",Milestones!$AA$145=FT_Y5,EDATE($D18,Milestones!$AA$145)&lt;PolicyDate),1,Milestones!$AC$145)&amp;";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"&amp;IF(AND(Milestones!$AB$146="FT",Milestones!$AA$146=FT_Y5,EDATE($D18,Milestones!$AA$146)&lt;PolicyDate),1,Milestones!$AC$146)&amp;";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"&amp;IF(AND(Milestones!$AB$147="FT",Milestones!$AA$147=FT_Y5,EDATE($D18,Milestones!$AA$147)&lt;PolicyDate),1,Milestones!$AC$147)&amp;";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"&amp;IF(AND(Milestones!$AB$148="FT",Milestones!$AA$148=FT_Y5,EDATE($D18,Milestones!$AA$148)&lt;PolicyDate),1,Milestones!$AC$148)&amp;";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"&amp;IF(AND(Milestones!$AB$149="FT",Milestones!$AA$149=FT_Y5,EDATE($D18,Milestones!$AA$149)&lt;PolicyDate),1,Milestones!$AC$149)&amp;";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"&amp;IF(AND(Milestones!$AB$150="FT",Milestones!$AA$150=FT_Y5,EDATE($D18,Milestones!$AA$150)&lt;PolicyDate),1,Milestones!$AC$150)&amp;";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"&amp;IF(AND(Milestones!$AB$151="FT",Milestones!$AA$151=FT_Y5,EDATE($D18,Milestones!$AA$151)&lt;PolicyDate),1,Milestones!$AC$151)&amp;";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"&amp;IF(AND(Milestones!$AB$152="FT",Milestones!$AA$152=FT_Y5,EDATE($D18,Milestones!$AA$152)&lt;PolicyDate),1,Milestones!$AC$152)&amp;";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"&amp;IF(AND(Milestones!$AB$153="FT",Milestones!$AA$153=FT_Y5,EDATE($D18,Milestones!$AA$153)&lt;PolicyDate),1,Milestones!$AC$153)&amp;";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"&amp;IF(AND(Milestones!$AB$154="FT",Milestones!$AA$154=FT_Y5,EDATE($D18,Milestones!$AA$154)&lt;PolicyDate),1,Milestones!$AC$154)&amp;";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"&amp;IF(AND(Milestones!$AB$155="FT",Milestones!$AA$155=FT_Y5,EDATE($D18,Milestones!$AA$155)&lt;PolicyDate),1,Milestones!$AC$155)&amp;";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"&amp;IF(AND(Milestones!$AB$156="FT",Milestones!$AA$156=FT_Y5,EDATE($D18,Milestones!$AA$156)&lt;PolicyDate),1,Milestones!$AC$156)&amp;";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"&amp;IF(AND(Milestones!$AB$157="FT",Milestones!$AA$157=FT_Y5,EDATE($D18,Milestones!$AA$157)&lt;PolicyDate),1,Milestones!$AC$157)&amp;";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"&amp;IF(AND(Milestones!$AB$158="FT",Milestones!$AA$158=FT_Y5,EDATE($D18,Milestones!$AA$158)&lt;PolicyDate),1,Milestones!$AC$158)&amp;";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"&amp;IF(AND(Milestones!$AB$159="FT",Milestones!$AA$159=FT_Y5,EDATE($D18,Milestones!$AA$159)&lt;PolicyDate),1,Milestones!$AC$159)&amp;";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"&amp;IF(AND(Milestones!$AB$160="FT",Milestones!$AA$160=FT_Y5,EDATE($D18,Milestones!$AA$160)&lt;PolicyDate),1,Milestones!$AC$160)&amp;";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"&amp;IF(AND(Milestones!$AB$161="FT",Milestones!$AA$161=FT_Y5,EDATE($D18,Milestones!$AA$161)&lt;PolicyDate),1,Milestones!$AC$161)&amp;";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"&amp;IF(AND(Milestones!$AB$162="FT",Milestones!$AA$162=FT_Y5,EDATE($D18,Milestones!$AA$162)&lt;PolicyDate),1,Milestones!$AC$162)&amp;";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"&amp;IF(AND(Milestones!$AB$163="FT",Milestones!$AA$163=FT_Y5,EDATE($D18,Milestones!$AA$163)&lt;PolicyDate),1,Milestones!$AC$163)&amp;";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"&amp;IF(AND(Milestones!$AB$164="FT",Milestones!$AA$164=FT_Y5,EDATE($D18,Milestones!$AA$164)&lt;PolicyDate),1,Milestones!$AC$164)&amp;";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"&amp;IF(AND(Milestones!$AB$165="FT",Milestones!$AA$165=FT_Y5,EDATE($D18,Milestones!$AA$165)&lt;PolicyDate),1,Milestones!$AC$165)&amp;";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"&amp;IF(AND(Milestones!$AB$166="FT",Milestones!$AA$166=FT_Y5,EDATE($D18,Milestones!$AA$166)&lt;PolicyDate),1,Milestones!$AC$166)&amp;";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"&amp;IF(AND(Milestones!$AB$167="FT",Milestones!$AA$167=FT_Y5,EDATE($D18,Milestones!$AA$167)&lt;PolicyDate),1,Milestones!$AC$167)&amp;";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"&amp;IF(AND(Milestones!$AB$168="FT",Milestones!$AA$168=FT_Y5,EDATE($D18,Milestones!$AA$168)&lt;PolicyDate),1,Milestones!$AC$168)&amp;";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"&amp;IF(AND(Milestones!$AB$169="FT",Milestones!$AA$169=FT_Y5,EDATE($D18,Milestones!$AA$169)&lt;PolicyDate),1,Milestones!$AC$169)&amp;";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"&amp;IF(AND(Milestones!$AB$170="FT",Milestones!$AA$170=FT_Y5,EDATE($D18,Milestones!$AA$170)&lt;PolicyDate),1,Milestones!$AC$170)&amp;";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"&amp;IF(AND(Milestones!$AB$171="FT",Milestones!$AA$171=FT_Y5,EDATE($D18,Milestones!$AA$171)&lt;PolicyDate),1,Milestones!$AC$171)&amp;";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"&amp;IF(AND(Milestones!$AB$172="FT",Milestones!$AA$172=FT_Y5,EDATE($D18,Milestones!$AA$172)&lt;PolicyDate),1,Milestones!$AC$172)&amp;";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"&amp;IF(AND(Milestones!$AB$173="FT",Milestones!$AA$173=FT_Y5,EDATE($D18,Milestones!$AA$173)&lt;PolicyDate),1,Milestones!$AC$173)&amp;";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"&amp;IF(AND(Milestones!$AB$174="FT",Milestones!$AA$174=FT_Y5,EDATE($D18,Milestones!$AA$174)&lt;PolicyDate),1,Milestones!$AC$174)&amp;";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"&amp;IF(AND(Milestones!$AB$175="FT",Milestones!$AA$175=FT_Y5,EDATE($D18,Milestones!$AA$175)&lt;PolicyDate),1,Milestones!$AC$175)&amp;";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"&amp;IF(AND(Milestones!$AB$176="FT",Milestones!$AA$176=FT_Y5,EDATE($D18,Milestones!$AA$176)&lt;PolicyDate),1,Milestones!$AC$176)&amp;";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"&amp;IF(AND(Milestones!$AB$177="FT",Milestones!$AA$177=FT_Y5,EDATE($D18,Milestones!$AA$177)&lt;PolicyDate),1,Milestones!$AC$177)&amp;";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"&amp;IF(AND(Milestones!$AB$178="FT",Milestones!$AA$178=FT_Y5,EDATE($D18,Milestones!$AA$178)&lt;PolicyDate),1,Milestones!$AC$178)&amp;";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"&amp;IF(AND(Milestones!$AB$179="FT",Milestones!$AA$179=FT_Y5,EDATE($D18,Milestones!$AA$179)&lt;PolicyDate),1,Milestones!$AC$179)&amp;";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"&amp;IF(AND(Milestones!$AB$180="FT",Milestones!$AA$180=FT_Y5,EDATE($D18,Milestones!$AA$180)&lt;PolicyDate),1,Milestones!$AC$180)&amp;";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"&amp;IF(AND(Milestones!$AB$181="FT",Milestones!$AA$181=FT_Y5,EDATE($D18,Milestones!$AA$181)&lt;PolicyDate),1,Milestones!$AC$181)&amp;";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"&amp;IF(AND(Milestones!$AB$182="FT",Milestones!$AA$182=FT_Y5,EDATE($D18,Milestones!$AA$182)&lt;PolicyDate),1,Milestones!$AC$182)&amp;";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"&amp;IF(AND(Milestones!$AB$183="FT",Milestones!$AA$183=FT_Y5,EDATE($D18,Milestones!$AA$183)&lt;PolicyDate),1,Milestones!$AC$183)&amp;";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"&amp;IF(AND(Milestones!$AB$184="FT",Milestones!$AA$184=FT_Y5,EDATE($D18,Milestones!$AA$184)&lt;PolicyDate),1,Milestones!$AC$184)&amp;";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"&amp;IF(AND(Milestones!$AB$185="FT",Milestones!$AA$185=FT_Y5,EDATE($D18,Milestones!$AA$185)&lt;PolicyDate),1,Milestones!$AC$185)&amp;";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"&amp;IF(AND(Milestones!$AB$186="FT",Milestones!$AA$186=FT_Y5,EDATE($D18,Milestones!$AA$186)&lt;PolicyDate),1,Milestones!$AC$186)&amp;";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"&amp;IF(AND(Milestones!$AB$187="FT",Milestones!$AA$187=FT_Y5,EDATE($D18,Milestones!$AA$187)&lt;PolicyDate),1,Milestones!$AC$187)&amp;";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"&amp;IF(AND(Milestones!$AB$188="FT",Milestones!$AA$188=FT_Y5,EDATE($D18,Milestones!$AA$188)&lt;PolicyDate),1,Milestones!$AC$188)&amp;";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"&amp;IF(AND(Milestones!$AB$189="FT",Milestones!$AA$189=FT_Y5,EDATE($D18,Milestones!$AA$189)&lt;PolicyDate),1,Milestones!$AC$189)&amp;";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"&amp;IF(AND(Milestones!$AB$190="FT",Milestones!$AA$190=FT_Y5,EDATE($D18,Milestones!$AA$190)&lt;PolicyDate),1,Milestones!$AC$190)&amp;";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"&amp;IF(AND(Milestones!$AB$191="FT",Milestones!$AA$191=FT_Y5,EDATE($D18,Milestones!$AA$191)&lt;PolicyDate),1,Milestones!$AC$191)&amp;";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"&amp;IF(AND(Milestones!$AB$192="FT",Milestones!$AA$192=FT_Y5,EDATE($D18,Milestones!$AA$192)&lt;PolicyDate),1,Milestones!$AC$192)&amp;";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"&amp;IF(AND(Milestones!$AB$193="FT",Milestones!$AA$193=FT_Y5,EDATE($D18,Milestones!$AA$193)&lt;PolicyDate),1,Milestones!$AC$193)&amp;";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"&amp;IF(AND(Milestones!$AB$194="FT",Milestones!$AA$194=FT_Y5,EDATE($D18,Milestones!$AA$194)&lt;PolicyDate),1,Milestones!$AC$194)&amp;";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"&amp;IF(AND(Milestones!$AB$195="FT",Milestones!$AA$195=FT_Y5,EDATE($D18,Milestones!$AA$195)&lt;PolicyDate),1,Milestones!$AC$195)&amp;";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"&amp;IF(AND(Milestones!$AB$196="FT",Milestones!$AA$196=FT_Y5,EDATE($D18,Milestones!$AA$196)&lt;PolicyDate),1,Milestones!$AC$196)&amp;";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"&amp;IF(AND(Milestones!$AB$197="FT",Milestones!$AA$197=FT_Y5,EDATE($D18,Milestones!$AA$197)&lt;PolicyDate),1,Milestones!$AC$197)&amp;";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"&amp;IF(AND(Milestones!$AB$198="FT",Milestones!$AA$198=FT_Y5,EDATE($D18,Milestones!$AA$198)&lt;PolicyDate),1,Milestones!$AC$198)&amp;";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"&amp;IF(AND(Milestones!$AB$199="FT",Milestones!$AA$199=FT_Y5,EDATE($D18,Milestones!$AA$199)&lt;PolicyDate),1,Milestones!$AC$199)&amp;";  ",""))</f>
        <v/>
      </c>
      <c r="X18" s="0" t="str">
        <f aca="false">IF(Staff!$A18="","",Staff!$AJ18)</f>
        <v/>
      </c>
      <c r="Y18" s="0" t="str">
        <f aca="false">IF(Staff!$A18="","",Staff!$AL18)</f>
        <v/>
      </c>
      <c r="Z18" s="0" t="str">
        <f aca="false">IF(Staff!$A18="","",Staff!$AM18)</f>
        <v/>
      </c>
      <c r="AA18" s="0" t="str">
        <f aca="false">IF(Staff!$A18="","",Staff!$AQ18)</f>
        <v/>
      </c>
      <c r="AB18" s="0" t="str">
        <f aca="false">IF(Staff!$A18="","",Staff!$AR18)</f>
        <v/>
      </c>
      <c r="AC18" s="0" t="str">
        <f aca="false">IF(Staff!$A18="","",Staff!$AS18)</f>
        <v/>
      </c>
      <c r="AD18" s="0" t="str">
        <f aca="false">IF(Staff!$A18="","",Staff!$AT18)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IF(Staff!$A19="","",Staff!$AI19)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"&amp;IF(AND(Milestones!$AB$20="FT",Milestones!$AA$20=FT_Y5,EDATE($D19,Milestones!$AA$20)&lt;PolicyDate),1,Milestones!$AC$20)&amp;";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"&amp;IF(AND(Milestones!$AB$21="FT",Milestones!$AA$21=FT_Y5,EDATE($D19,Milestones!$AA$21)&lt;PolicyDate),1,Milestones!$AC$21)&amp;";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"&amp;IF(AND(Milestones!$AB$22="FT",Milestones!$AA$22=FT_Y5,EDATE($D19,Milestones!$AA$22)&lt;PolicyDate),1,Milestones!$AC$22)&amp;";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"&amp;IF(AND(Milestones!$AB$23="FT",Milestones!$AA$23=FT_Y5,EDATE($D19,Milestones!$AA$23)&lt;PolicyDate),1,Milestones!$AC$23)&amp;";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"&amp;IF(AND(Milestones!$AB$24="FT",Milestones!$AA$24=FT_Y5,EDATE($D19,Milestones!$AA$24)&lt;PolicyDate),1,Milestones!$AC$24)&amp;";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"&amp;IF(AND(Milestones!$AB$25="FT",Milestones!$AA$25=FT_Y5,EDATE($D19,Milestones!$AA$25)&lt;PolicyDate),1,Milestones!$AC$25)&amp;";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"&amp;IF(AND(Milestones!$AB$26="FT",Milestones!$AA$26=FT_Y5,EDATE($D19,Milestones!$AA$26)&lt;PolicyDate),1,Milestones!$AC$26)&amp;";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"&amp;IF(AND(Milestones!$AB$27="FT",Milestones!$AA$27=FT_Y5,EDATE($D19,Milestones!$AA$27)&lt;PolicyDate),1,Milestones!$AC$27)&amp;";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"&amp;IF(AND(Milestones!$AB$28="FT",Milestones!$AA$28=FT_Y5,EDATE($D19,Milestones!$AA$28)&lt;PolicyDate),1,Milestones!$AC$28)&amp;";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"&amp;IF(AND(Milestones!$AB$29="FT",Milestones!$AA$29=FT_Y5,EDATE($D19,Milestones!$AA$29)&lt;PolicyDate),1,Milestones!$AC$29)&amp;";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"&amp;IF(AND(Milestones!$AB$30="FT",Milestones!$AA$30=FT_Y5,EDATE($D19,Milestones!$AA$30)&lt;PolicyDate),1,Milestones!$AC$30)&amp;";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"&amp;IF(AND(Milestones!$AB$31="FT",Milestones!$AA$31=FT_Y5,EDATE($D19,Milestones!$AA$31)&lt;PolicyDate),1,Milestones!$AC$31)&amp;";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"&amp;IF(AND(Milestones!$AB$32="FT",Milestones!$AA$32=FT_Y5,EDATE($D19,Milestones!$AA$32)&lt;PolicyDate),1,Milestones!$AC$32)&amp;";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"&amp;IF(AND(Milestones!$AB$33="FT",Milestones!$AA$33=FT_Y5,EDATE($D19,Milestones!$AA$33)&lt;PolicyDate),1,Milestones!$AC$33)&amp;";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"&amp;IF(AND(Milestones!$AB$34="FT",Milestones!$AA$34=FT_Y5,EDATE($D19,Milestones!$AA$34)&lt;PolicyDate),1,Milestones!$AC$34)&amp;";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"&amp;IF(AND(Milestones!$AB$35="FT",Milestones!$AA$35=FT_Y5,EDATE($D19,Milestones!$AA$35)&lt;PolicyDate),1,Milestones!$AC$35)&amp;";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"&amp;IF(AND(Milestones!$AB$36="FT",Milestones!$AA$36=FT_Y5,EDATE($D19,Milestones!$AA$36)&lt;PolicyDate),1,Milestones!$AC$36)&amp;";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"&amp;IF(AND(Milestones!$AB$37="FT",Milestones!$AA$37=FT_Y5,EDATE($D19,Milestones!$AA$37)&lt;PolicyDate),1,Milestones!$AC$37)&amp;";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"&amp;IF(AND(Milestones!$AB$38="FT",Milestones!$AA$38=FT_Y5,EDATE($D19,Milestones!$AA$38)&lt;PolicyDate),1,Milestones!$AC$38)&amp;";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"&amp;IF(AND(Milestones!$AB$39="FT",Milestones!$AA$39=FT_Y5,EDATE($D19,Milestones!$AA$39)&lt;PolicyDate),1,Milestones!$AC$39)&amp;";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"&amp;IF(AND(Milestones!$AB$40="FT",Milestones!$AA$40=FT_Y5,EDATE($D19,Milestones!$AA$40)&lt;PolicyDate),1,Milestones!$AC$40)&amp;";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"&amp;IF(AND(Milestones!$AB$41="FT",Milestones!$AA$41=FT_Y5,EDATE($D19,Milestones!$AA$41)&lt;PolicyDate),1,Milestones!$AC$41)&amp;";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"&amp;IF(AND(Milestones!$AB$42="FT",Milestones!$AA$42=FT_Y5,EDATE($D19,Milestones!$AA$42)&lt;PolicyDate),1,Milestones!$AC$42)&amp;";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"&amp;IF(AND(Milestones!$AB$43="FT",Milestones!$AA$43=FT_Y5,EDATE($D19,Milestones!$AA$43)&lt;PolicyDate),1,Milestones!$AC$43)&amp;";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"&amp;IF(AND(Milestones!$AB$44="FT",Milestones!$AA$44=FT_Y5,EDATE($D19,Milestones!$AA$44)&lt;PolicyDate),1,Milestones!$AC$44)&amp;";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"&amp;IF(AND(Milestones!$AB$45="FT",Milestones!$AA$45=FT_Y5,EDATE($D19,Milestones!$AA$45)&lt;PolicyDate),1,Milestones!$AC$45)&amp;";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"&amp;IF(AND(Milestones!$AB$46="FT",Milestones!$AA$46=FT_Y5,EDATE($D19,Milestones!$AA$46)&lt;PolicyDate),1,Milestones!$AC$46)&amp;";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"&amp;IF(AND(Milestones!$AB$47="FT",Milestones!$AA$47=FT_Y5,EDATE($D19,Milestones!$AA$47)&lt;PolicyDate),1,Milestones!$AC$47)&amp;";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"&amp;IF(AND(Milestones!$AB$48="FT",Milestones!$AA$48=FT_Y5,EDATE($D19,Milestones!$AA$48)&lt;PolicyDate),1,Milestones!$AC$48)&amp;";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"&amp;IF(AND(Milestones!$AB$49="FT",Milestones!$AA$49=FT_Y5,EDATE($D19,Milestones!$AA$49)&lt;PolicyDate),1,Milestones!$AC$49)&amp;";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"&amp;IF(AND(Milestones!$AB$50="FT",Milestones!$AA$50=FT_Y5,EDATE($D19,Milestones!$AA$50)&lt;PolicyDate),1,Milestones!$AC$50)&amp;";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"&amp;IF(AND(Milestones!$AB$51="FT",Milestones!$AA$51=FT_Y5,EDATE($D19,Milestones!$AA$51)&lt;PolicyDate),1,Milestones!$AC$51)&amp;";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"&amp;IF(AND(Milestones!$AB$52="FT",Milestones!$AA$52=FT_Y5,EDATE($D19,Milestones!$AA$52)&lt;PolicyDate),1,Milestones!$AC$52)&amp;";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"&amp;IF(AND(Milestones!$AB$53="FT",Milestones!$AA$53=FT_Y5,EDATE($D19,Milestones!$AA$53)&lt;PolicyDate),1,Milestones!$AC$53)&amp;";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"&amp;IF(AND(Milestones!$AB$54="FT",Milestones!$AA$54=FT_Y5,EDATE($D19,Milestones!$AA$54)&lt;PolicyDate),1,Milestones!$AC$54)&amp;";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"&amp;IF(AND(Milestones!$AB$55="FT",Milestones!$AA$55=FT_Y5,EDATE($D19,Milestones!$AA$55)&lt;PolicyDate),1,Milestones!$AC$55)&amp;";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"&amp;IF(AND(Milestones!$AB$56="FT",Milestones!$AA$56=FT_Y5,EDATE($D19,Milestones!$AA$56)&lt;PolicyDate),1,Milestones!$AC$56)&amp;";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"&amp;IF(AND(Milestones!$AB$57="FT",Milestones!$AA$57=FT_Y5,EDATE($D19,Milestones!$AA$57)&lt;PolicyDate),1,Milestones!$AC$57)&amp;";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"&amp;IF(AND(Milestones!$AB$58="FT",Milestones!$AA$58=FT_Y5,EDATE($D19,Milestones!$AA$58)&lt;PolicyDate),1,Milestones!$AC$58)&amp;";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"&amp;IF(AND(Milestones!$AB$59="FT",Milestones!$AA$59=FT_Y5,EDATE($D19,Milestones!$AA$59)&lt;PolicyDate),1,Milestones!$AC$59)&amp;";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"&amp;IF(AND(Milestones!$AB$60="FT",Milestones!$AA$60=FT_Y5,EDATE($D19,Milestones!$AA$60)&lt;PolicyDate),1,Milestones!$AC$60)&amp;";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"&amp;IF(AND(Milestones!$AB$61="FT",Milestones!$AA$61=FT_Y5,EDATE($D19,Milestones!$AA$61)&lt;PolicyDate),1,Milestones!$AC$61)&amp;";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"&amp;IF(AND(Milestones!$AB$62="FT",Milestones!$AA$62=FT_Y5,EDATE($D19,Milestones!$AA$62)&lt;PolicyDate),1,Milestones!$AC$62)&amp;";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"&amp;IF(AND(Milestones!$AB$63="FT",Milestones!$AA$63=FT_Y5,EDATE($D19,Milestones!$AA$63)&lt;PolicyDate),1,Milestones!$AC$63)&amp;";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"&amp;IF(AND(Milestones!$AB$64="FT",Milestones!$AA$64=FT_Y5,EDATE($D19,Milestones!$AA$64)&lt;PolicyDate),1,Milestones!$AC$64)&amp;";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"&amp;IF(AND(Milestones!$AB$65="FT",Milestones!$AA$65=FT_Y5,EDATE($D19,Milestones!$AA$65)&lt;PolicyDate),1,Milestones!$AC$65)&amp;";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"&amp;IF(AND(Milestones!$AB$66="FT",Milestones!$AA$66=FT_Y5,EDATE($D19,Milestones!$AA$66)&lt;PolicyDate),1,Milestones!$AC$66)&amp;";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"&amp;IF(AND(Milestones!$AB$67="FT",Milestones!$AA$67=FT_Y5,EDATE($D19,Milestones!$AA$67)&lt;PolicyDate),1,Milestones!$AC$67)&amp;";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"&amp;IF(AND(Milestones!$AB$68="FT",Milestones!$AA$68=FT_Y5,EDATE($D19,Milestones!$AA$68)&lt;PolicyDate),1,Milestones!$AC$68)&amp;";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"&amp;IF(AND(Milestones!$AB$69="FT",Milestones!$AA$69=FT_Y5,EDATE($D19,Milestones!$AA$69)&lt;PolicyDate),1,Milestones!$AC$69)&amp;";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"&amp;IF(AND(Milestones!$AB$70="FT",Milestones!$AA$70=FT_Y5,EDATE($D19,Milestones!$AA$70)&lt;PolicyDate),1,Milestones!$AC$70)&amp;";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"&amp;IF(AND(Milestones!$AB$71="FT",Milestones!$AA$71=FT_Y5,EDATE($D19,Milestones!$AA$71)&lt;PolicyDate),1,Milestones!$AC$71)&amp;";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"&amp;IF(AND(Milestones!$AB$72="FT",Milestones!$AA$72=FT_Y5,EDATE($D19,Milestones!$AA$72)&lt;PolicyDate),1,Milestones!$AC$72)&amp;";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"&amp;IF(AND(Milestones!$AB$73="FT",Milestones!$AA$73=FT_Y5,EDATE($D19,Milestones!$AA$73)&lt;PolicyDate),1,Milestones!$AC$73)&amp;";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"&amp;IF(AND(Milestones!$AB$74="FT",Milestones!$AA$74=FT_Y5,EDATE($D19,Milestones!$AA$74)&lt;PolicyDate),1,Milestones!$AC$74)&amp;";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"&amp;IF(AND(Milestones!$AB$75="FT",Milestones!$AA$75=FT_Y5,EDATE($D19,Milestones!$AA$75)&lt;PolicyDate),1,Milestones!$AC$75)&amp;";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"&amp;IF(AND(Milestones!$AB$76="FT",Milestones!$AA$76=FT_Y5,EDATE($D19,Milestones!$AA$76)&lt;PolicyDate),1,Milestones!$AC$76)&amp;";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"&amp;IF(AND(Milestones!$AB$77="FT",Milestones!$AA$77=FT_Y5,EDATE($D19,Milestones!$AA$77)&lt;PolicyDate),1,Milestones!$AC$77)&amp;";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"&amp;IF(AND(Milestones!$AB$78="FT",Milestones!$AA$78=FT_Y5,EDATE($D19,Milestones!$AA$78)&lt;PolicyDate),1,Milestones!$AC$78)&amp;";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"&amp;IF(AND(Milestones!$AB$79="FT",Milestones!$AA$79=FT_Y5,EDATE($D19,Milestones!$AA$79)&lt;PolicyDate),1,Milestones!$AC$79)&amp;";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"&amp;IF(AND(Milestones!$AB$80="FT",Milestones!$AA$80=FT_Y5,EDATE($D19,Milestones!$AA$80)&lt;PolicyDate),1,Milestones!$AC$80)&amp;";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"&amp;IF(AND(Milestones!$AB$81="FT",Milestones!$AA$81=FT_Y5,EDATE($D19,Milestones!$AA$81)&lt;PolicyDate),1,Milestones!$AC$81)&amp;";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"&amp;IF(AND(Milestones!$AB$82="FT",Milestones!$AA$82=FT_Y5,EDATE($D19,Milestones!$AA$82)&lt;PolicyDate),1,Milestones!$AC$82)&amp;";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"&amp;IF(AND(Milestones!$AB$83="FT",Milestones!$AA$83=FT_Y5,EDATE($D19,Milestones!$AA$83)&lt;PolicyDate),1,Milestones!$AC$83)&amp;";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"&amp;IF(AND(Milestones!$AB$84="FT",Milestones!$AA$84=FT_Y5,EDATE($D19,Milestones!$AA$84)&lt;PolicyDate),1,Milestones!$AC$84)&amp;";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"&amp;IF(AND(Milestones!$AB$85="FT",Milestones!$AA$85=FT_Y5,EDATE($D19,Milestones!$AA$85)&lt;PolicyDate),1,Milestones!$AC$85)&amp;";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"&amp;IF(AND(Milestones!$AB$86="FT",Milestones!$AA$86=FT_Y5,EDATE($D19,Milestones!$AA$86)&lt;PolicyDate),1,Milestones!$AC$86)&amp;";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"&amp;IF(AND(Milestones!$AB$87="FT",Milestones!$AA$87=FT_Y5,EDATE($D19,Milestones!$AA$87)&lt;PolicyDate),1,Milestones!$AC$87)&amp;";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"&amp;IF(AND(Milestones!$AB$88="FT",Milestones!$AA$88=FT_Y5,EDATE($D19,Milestones!$AA$88)&lt;PolicyDate),1,Milestones!$AC$88)&amp;";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"&amp;IF(AND(Milestones!$AB$89="FT",Milestones!$AA$89=FT_Y5,EDATE($D19,Milestones!$AA$89)&lt;PolicyDate),1,Milestones!$AC$89)&amp;";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"&amp;IF(AND(Milestones!$AB$90="FT",Milestones!$AA$90=FT_Y5,EDATE($D19,Milestones!$AA$90)&lt;PolicyDate),1,Milestones!$AC$90)&amp;";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"&amp;IF(AND(Milestones!$AB$91="FT",Milestones!$AA$91=FT_Y5,EDATE($D19,Milestones!$AA$91)&lt;PolicyDate),1,Milestones!$AC$91)&amp;";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"&amp;IF(AND(Milestones!$AB$92="FT",Milestones!$AA$92=FT_Y5,EDATE($D19,Milestones!$AA$92)&lt;PolicyDate),1,Milestones!$AC$92)&amp;";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"&amp;IF(AND(Milestones!$AB$93="FT",Milestones!$AA$93=FT_Y5,EDATE($D19,Milestones!$AA$93)&lt;PolicyDate),1,Milestones!$AC$93)&amp;";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"&amp;IF(AND(Milestones!$AB$94="FT",Milestones!$AA$94=FT_Y5,EDATE($D19,Milestones!$AA$94)&lt;PolicyDate),1,Milestones!$AC$94)&amp;";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"&amp;IF(AND(Milestones!$AB$95="FT",Milestones!$AA$95=FT_Y5,EDATE($D19,Milestones!$AA$95)&lt;PolicyDate),1,Milestones!$AC$95)&amp;";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"&amp;IF(AND(Milestones!$AB$96="FT",Milestones!$AA$96=FT_Y5,EDATE($D19,Milestones!$AA$96)&lt;PolicyDate),1,Milestones!$AC$96)&amp;";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"&amp;IF(AND(Milestones!$AB$97="FT",Milestones!$AA$97=FT_Y5,EDATE($D19,Milestones!$AA$97)&lt;PolicyDate),1,Milestones!$AC$97)&amp;";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"&amp;IF(AND(Milestones!$AB$98="FT",Milestones!$AA$98=FT_Y5,EDATE($D19,Milestones!$AA$98)&lt;PolicyDate),1,Milestones!$AC$98)&amp;";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"&amp;IF(AND(Milestones!$AB$99="FT",Milestones!$AA$99=FT_Y5,EDATE($D19,Milestones!$AA$99)&lt;PolicyDate),1,Milestones!$AC$99)&amp;";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"&amp;IF(AND(Milestones!$AB$100="FT",Milestones!$AA$100=FT_Y5,EDATE($D19,Milestones!$AA$100)&lt;PolicyDate),1,Milestones!$AC$100)&amp;";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"&amp;IF(AND(Milestones!$AB$101="FT",Milestones!$AA$101=FT_Y5,EDATE($D19,Milestones!$AA$101)&lt;PolicyDate),1,Milestones!$AC$101)&amp;";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"&amp;IF(AND(Milestones!$AB$102="FT",Milestones!$AA$102=FT_Y5,EDATE($D19,Milestones!$AA$102)&lt;PolicyDate),1,Milestones!$AC$102)&amp;";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"&amp;IF(AND(Milestones!$AB$103="FT",Milestones!$AA$103=FT_Y5,EDATE($D19,Milestones!$AA$103)&lt;PolicyDate),1,Milestones!$AC$103)&amp;";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"&amp;IF(AND(Milestones!$AB$104="FT",Milestones!$AA$104=FT_Y5,EDATE($D19,Milestones!$AA$104)&lt;PolicyDate),1,Milestones!$AC$104)&amp;";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"&amp;IF(AND(Milestones!$AB$105="FT",Milestones!$AA$105=FT_Y5,EDATE($D19,Milestones!$AA$105)&lt;PolicyDate),1,Milestones!$AC$105)&amp;";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"&amp;IF(AND(Milestones!$AB$106="FT",Milestones!$AA$106=FT_Y5,EDATE($D19,Milestones!$AA$106)&lt;PolicyDate),1,Milestones!$AC$106)&amp;";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"&amp;IF(AND(Milestones!$AB$107="FT",Milestones!$AA$107=FT_Y5,EDATE($D19,Milestones!$AA$107)&lt;PolicyDate),1,Milestones!$AC$107)&amp;";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"&amp;IF(AND(Milestones!$AB$108="FT",Milestones!$AA$108=FT_Y5,EDATE($D19,Milestones!$AA$108)&lt;PolicyDate),1,Milestones!$AC$108)&amp;";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"&amp;IF(AND(Milestones!$AB$109="FT",Milestones!$AA$109=FT_Y5,EDATE($D19,Milestones!$AA$109)&lt;PolicyDate),1,Milestones!$AC$109)&amp;";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"&amp;IF(AND(Milestones!$AB$110="FT",Milestones!$AA$110=FT_Y5,EDATE($D19,Milestones!$AA$110)&lt;PolicyDate),1,Milestones!$AC$110)&amp;";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"&amp;IF(AND(Milestones!$AB$111="FT",Milestones!$AA$111=FT_Y5,EDATE($D19,Milestones!$AA$111)&lt;PolicyDate),1,Milestones!$AC$111)&amp;";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"&amp;IF(AND(Milestones!$AB$112="FT",Milestones!$AA$112=FT_Y5,EDATE($D19,Milestones!$AA$112)&lt;PolicyDate),1,Milestones!$AC$112)&amp;";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"&amp;IF(AND(Milestones!$AB$113="FT",Milestones!$AA$113=FT_Y5,EDATE($D19,Milestones!$AA$113)&lt;PolicyDate),1,Milestones!$AC$113)&amp;";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"&amp;IF(AND(Milestones!$AB$114="FT",Milestones!$AA$114=FT_Y5,EDATE($D19,Milestones!$AA$114)&lt;PolicyDate),1,Milestones!$AC$114)&amp;";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"&amp;IF(AND(Milestones!$AB$115="FT",Milestones!$AA$115=FT_Y5,EDATE($D19,Milestones!$AA$115)&lt;PolicyDate),1,Milestones!$AC$115)&amp;";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"&amp;IF(AND(Milestones!$AB$116="FT",Milestones!$AA$116=FT_Y5,EDATE($D19,Milestones!$AA$116)&lt;PolicyDate),1,Milestones!$AC$116)&amp;";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"&amp;IF(AND(Milestones!$AB$117="FT",Milestones!$AA$117=FT_Y5,EDATE($D19,Milestones!$AA$117)&lt;PolicyDate),1,Milestones!$AC$117)&amp;";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"&amp;IF(AND(Milestones!$AB$118="FT",Milestones!$AA$118=FT_Y5,EDATE($D19,Milestones!$AA$118)&lt;PolicyDate),1,Milestones!$AC$118)&amp;";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"&amp;IF(AND(Milestones!$AB$119="FT",Milestones!$AA$119=FT_Y5,EDATE($D19,Milestones!$AA$119)&lt;PolicyDate),1,Milestones!$AC$119)&amp;";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"&amp;IF(AND(Milestones!$AB$120="FT",Milestones!$AA$120=FT_Y5,EDATE($D19,Milestones!$AA$120)&lt;PolicyDate),1,Milestones!$AC$120)&amp;";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"&amp;IF(AND(Milestones!$AB$121="FT",Milestones!$AA$121=FT_Y5,EDATE($D19,Milestones!$AA$121)&lt;PolicyDate),1,Milestones!$AC$121)&amp;";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"&amp;IF(AND(Milestones!$AB$122="FT",Milestones!$AA$122=FT_Y5,EDATE($D19,Milestones!$AA$122)&lt;PolicyDate),1,Milestones!$AC$122)&amp;";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"&amp;IF(AND(Milestones!$AB$123="FT",Milestones!$AA$123=FT_Y5,EDATE($D19,Milestones!$AA$123)&lt;PolicyDate),1,Milestones!$AC$123)&amp;";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"&amp;IF(AND(Milestones!$AB$124="FT",Milestones!$AA$124=FT_Y5,EDATE($D19,Milestones!$AA$124)&lt;PolicyDate),1,Milestones!$AC$124)&amp;";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"&amp;IF(AND(Milestones!$AB$125="FT",Milestones!$AA$125=FT_Y5,EDATE($D19,Milestones!$AA$125)&lt;PolicyDate),1,Milestones!$AC$125)&amp;";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"&amp;IF(AND(Milestones!$AB$126="FT",Milestones!$AA$126=FT_Y5,EDATE($D19,Milestones!$AA$126)&lt;PolicyDate),1,Milestones!$AC$126)&amp;";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"&amp;IF(AND(Milestones!$AB$127="FT",Milestones!$AA$127=FT_Y5,EDATE($D19,Milestones!$AA$127)&lt;PolicyDate),1,Milestones!$AC$127)&amp;";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"&amp;IF(AND(Milestones!$AB$128="FT",Milestones!$AA$128=FT_Y5,EDATE($D19,Milestones!$AA$128)&lt;PolicyDate),1,Milestones!$AC$128)&amp;";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"&amp;IF(AND(Milestones!$AB$129="FT",Milestones!$AA$129=FT_Y5,EDATE($D19,Milestones!$AA$129)&lt;PolicyDate),1,Milestones!$AC$129)&amp;";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"&amp;IF(AND(Milestones!$AB$130="FT",Milestones!$AA$130=FT_Y5,EDATE($D19,Milestones!$AA$130)&lt;PolicyDate),1,Milestones!$AC$130)&amp;";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"&amp;IF(AND(Milestones!$AB$131="FT",Milestones!$AA$131=FT_Y5,EDATE($D19,Milestones!$AA$131)&lt;PolicyDate),1,Milestones!$AC$131)&amp;";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"&amp;IF(AND(Milestones!$AB$132="FT",Milestones!$AA$132=FT_Y5,EDATE($D19,Milestones!$AA$132)&lt;PolicyDate),1,Milestones!$AC$132)&amp;";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"&amp;IF(AND(Milestones!$AB$133="FT",Milestones!$AA$133=FT_Y5,EDATE($D19,Milestones!$AA$133)&lt;PolicyDate),1,Milestones!$AC$133)&amp;";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"&amp;IF(AND(Milestones!$AB$134="FT",Milestones!$AA$134=FT_Y5,EDATE($D19,Milestones!$AA$134)&lt;PolicyDate),1,Milestones!$AC$134)&amp;";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"&amp;IF(AND(Milestones!$AB$135="FT",Milestones!$AA$135=FT_Y5,EDATE($D19,Milestones!$AA$135)&lt;PolicyDate),1,Milestones!$AC$135)&amp;";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"&amp;IF(AND(Milestones!$AB$136="FT",Milestones!$AA$136=FT_Y5,EDATE($D19,Milestones!$AA$136)&lt;PolicyDate),1,Milestones!$AC$136)&amp;";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"&amp;IF(AND(Milestones!$AB$137="FT",Milestones!$AA$137=FT_Y5,EDATE($D19,Milestones!$AA$137)&lt;PolicyDate),1,Milestones!$AC$137)&amp;";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"&amp;IF(AND(Milestones!$AB$138="FT",Milestones!$AA$138=FT_Y5,EDATE($D19,Milestones!$AA$138)&lt;PolicyDate),1,Milestones!$AC$138)&amp;";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"&amp;IF(AND(Milestones!$AB$139="FT",Milestones!$AA$139=FT_Y5,EDATE($D19,Milestones!$AA$139)&lt;PolicyDate),1,Milestones!$AC$139)&amp;";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"&amp;IF(AND(Milestones!$AB$140="FT",Milestones!$AA$140=FT_Y5,EDATE($D19,Milestones!$AA$140)&lt;PolicyDate),1,Milestones!$AC$140)&amp;";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"&amp;IF(AND(Milestones!$AB$141="FT",Milestones!$AA$141=FT_Y5,EDATE($D19,Milestones!$AA$141)&lt;PolicyDate),1,Milestones!$AC$141)&amp;";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"&amp;IF(AND(Milestones!$AB$142="FT",Milestones!$AA$142=FT_Y5,EDATE($D19,Milestones!$AA$142)&lt;PolicyDate),1,Milestones!$AC$142)&amp;";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"&amp;IF(AND(Milestones!$AB$143="FT",Milestones!$AA$143=FT_Y5,EDATE($D19,Milestones!$AA$143)&lt;PolicyDate),1,Milestones!$AC$143)&amp;";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"&amp;IF(AND(Milestones!$AB$144="FT",Milestones!$AA$144=FT_Y5,EDATE($D19,Milestones!$AA$144)&lt;PolicyDate),1,Milestones!$AC$144)&amp;";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"&amp;IF(AND(Milestones!$AB$145="FT",Milestones!$AA$145=FT_Y5,EDATE($D19,Milestones!$AA$145)&lt;PolicyDate),1,Milestones!$AC$145)&amp;";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"&amp;IF(AND(Milestones!$AB$146="FT",Milestones!$AA$146=FT_Y5,EDATE($D19,Milestones!$AA$146)&lt;PolicyDate),1,Milestones!$AC$146)&amp;";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"&amp;IF(AND(Milestones!$AB$147="FT",Milestones!$AA$147=FT_Y5,EDATE($D19,Milestones!$AA$147)&lt;PolicyDate),1,Milestones!$AC$147)&amp;";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"&amp;IF(AND(Milestones!$AB$148="FT",Milestones!$AA$148=FT_Y5,EDATE($D19,Milestones!$AA$148)&lt;PolicyDate),1,Milestones!$AC$148)&amp;";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"&amp;IF(AND(Milestones!$AB$149="FT",Milestones!$AA$149=FT_Y5,EDATE($D19,Milestones!$AA$149)&lt;PolicyDate),1,Milestones!$AC$149)&amp;";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"&amp;IF(AND(Milestones!$AB$150="FT",Milestones!$AA$150=FT_Y5,EDATE($D19,Milestones!$AA$150)&lt;PolicyDate),1,Milestones!$AC$150)&amp;";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"&amp;IF(AND(Milestones!$AB$151="FT",Milestones!$AA$151=FT_Y5,EDATE($D19,Milestones!$AA$151)&lt;PolicyDate),1,Milestones!$AC$151)&amp;";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"&amp;IF(AND(Milestones!$AB$152="FT",Milestones!$AA$152=FT_Y5,EDATE($D19,Milestones!$AA$152)&lt;PolicyDate),1,Milestones!$AC$152)&amp;";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"&amp;IF(AND(Milestones!$AB$153="FT",Milestones!$AA$153=FT_Y5,EDATE($D19,Milestones!$AA$153)&lt;PolicyDate),1,Milestones!$AC$153)&amp;";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"&amp;IF(AND(Milestones!$AB$154="FT",Milestones!$AA$154=FT_Y5,EDATE($D19,Milestones!$AA$154)&lt;PolicyDate),1,Milestones!$AC$154)&amp;";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"&amp;IF(AND(Milestones!$AB$155="FT",Milestones!$AA$155=FT_Y5,EDATE($D19,Milestones!$AA$155)&lt;PolicyDate),1,Milestones!$AC$155)&amp;";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"&amp;IF(AND(Milestones!$AB$156="FT",Milestones!$AA$156=FT_Y5,EDATE($D19,Milestones!$AA$156)&lt;PolicyDate),1,Milestones!$AC$156)&amp;";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"&amp;IF(AND(Milestones!$AB$157="FT",Milestones!$AA$157=FT_Y5,EDATE($D19,Milestones!$AA$157)&lt;PolicyDate),1,Milestones!$AC$157)&amp;";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"&amp;IF(AND(Milestones!$AB$158="FT",Milestones!$AA$158=FT_Y5,EDATE($D19,Milestones!$AA$158)&lt;PolicyDate),1,Milestones!$AC$158)&amp;";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"&amp;IF(AND(Milestones!$AB$159="FT",Milestones!$AA$159=FT_Y5,EDATE($D19,Milestones!$AA$159)&lt;PolicyDate),1,Milestones!$AC$159)&amp;";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"&amp;IF(AND(Milestones!$AB$160="FT",Milestones!$AA$160=FT_Y5,EDATE($D19,Milestones!$AA$160)&lt;PolicyDate),1,Milestones!$AC$160)&amp;";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"&amp;IF(AND(Milestones!$AB$161="FT",Milestones!$AA$161=FT_Y5,EDATE($D19,Milestones!$AA$161)&lt;PolicyDate),1,Milestones!$AC$161)&amp;";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"&amp;IF(AND(Milestones!$AB$162="FT",Milestones!$AA$162=FT_Y5,EDATE($D19,Milestones!$AA$162)&lt;PolicyDate),1,Milestones!$AC$162)&amp;";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"&amp;IF(AND(Milestones!$AB$163="FT",Milestones!$AA$163=FT_Y5,EDATE($D19,Milestones!$AA$163)&lt;PolicyDate),1,Milestones!$AC$163)&amp;";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"&amp;IF(AND(Milestones!$AB$164="FT",Milestones!$AA$164=FT_Y5,EDATE($D19,Milestones!$AA$164)&lt;PolicyDate),1,Milestones!$AC$164)&amp;";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"&amp;IF(AND(Milestones!$AB$165="FT",Milestones!$AA$165=FT_Y5,EDATE($D19,Milestones!$AA$165)&lt;PolicyDate),1,Milestones!$AC$165)&amp;";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"&amp;IF(AND(Milestones!$AB$166="FT",Milestones!$AA$166=FT_Y5,EDATE($D19,Milestones!$AA$166)&lt;PolicyDate),1,Milestones!$AC$166)&amp;";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"&amp;IF(AND(Milestones!$AB$167="FT",Milestones!$AA$167=FT_Y5,EDATE($D19,Milestones!$AA$167)&lt;PolicyDate),1,Milestones!$AC$167)&amp;";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"&amp;IF(AND(Milestones!$AB$168="FT",Milestones!$AA$168=FT_Y5,EDATE($D19,Milestones!$AA$168)&lt;PolicyDate),1,Milestones!$AC$168)&amp;";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"&amp;IF(AND(Milestones!$AB$169="FT",Milestones!$AA$169=FT_Y5,EDATE($D19,Milestones!$AA$169)&lt;PolicyDate),1,Milestones!$AC$169)&amp;";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"&amp;IF(AND(Milestones!$AB$170="FT",Milestones!$AA$170=FT_Y5,EDATE($D19,Milestones!$AA$170)&lt;PolicyDate),1,Milestones!$AC$170)&amp;";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"&amp;IF(AND(Milestones!$AB$171="FT",Milestones!$AA$171=FT_Y5,EDATE($D19,Milestones!$AA$171)&lt;PolicyDate),1,Milestones!$AC$171)&amp;";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"&amp;IF(AND(Milestones!$AB$172="FT",Milestones!$AA$172=FT_Y5,EDATE($D19,Milestones!$AA$172)&lt;PolicyDate),1,Milestones!$AC$172)&amp;";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"&amp;IF(AND(Milestones!$AB$173="FT",Milestones!$AA$173=FT_Y5,EDATE($D19,Milestones!$AA$173)&lt;PolicyDate),1,Milestones!$AC$173)&amp;";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"&amp;IF(AND(Milestones!$AB$174="FT",Milestones!$AA$174=FT_Y5,EDATE($D19,Milestones!$AA$174)&lt;PolicyDate),1,Milestones!$AC$174)&amp;";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"&amp;IF(AND(Milestones!$AB$175="FT",Milestones!$AA$175=FT_Y5,EDATE($D19,Milestones!$AA$175)&lt;PolicyDate),1,Milestones!$AC$175)&amp;";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"&amp;IF(AND(Milestones!$AB$176="FT",Milestones!$AA$176=FT_Y5,EDATE($D19,Milestones!$AA$176)&lt;PolicyDate),1,Milestones!$AC$176)&amp;";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"&amp;IF(AND(Milestones!$AB$177="FT",Milestones!$AA$177=FT_Y5,EDATE($D19,Milestones!$AA$177)&lt;PolicyDate),1,Milestones!$AC$177)&amp;";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"&amp;IF(AND(Milestones!$AB$178="FT",Milestones!$AA$178=FT_Y5,EDATE($D19,Milestones!$AA$178)&lt;PolicyDate),1,Milestones!$AC$178)&amp;";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"&amp;IF(AND(Milestones!$AB$179="FT",Milestones!$AA$179=FT_Y5,EDATE($D19,Milestones!$AA$179)&lt;PolicyDate),1,Milestones!$AC$179)&amp;";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"&amp;IF(AND(Milestones!$AB$180="FT",Milestones!$AA$180=FT_Y5,EDATE($D19,Milestones!$AA$180)&lt;PolicyDate),1,Milestones!$AC$180)&amp;";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"&amp;IF(AND(Milestones!$AB$181="FT",Milestones!$AA$181=FT_Y5,EDATE($D19,Milestones!$AA$181)&lt;PolicyDate),1,Milestones!$AC$181)&amp;";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"&amp;IF(AND(Milestones!$AB$182="FT",Milestones!$AA$182=FT_Y5,EDATE($D19,Milestones!$AA$182)&lt;PolicyDate),1,Milestones!$AC$182)&amp;";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"&amp;IF(AND(Milestones!$AB$183="FT",Milestones!$AA$183=FT_Y5,EDATE($D19,Milestones!$AA$183)&lt;PolicyDate),1,Milestones!$AC$183)&amp;";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"&amp;IF(AND(Milestones!$AB$184="FT",Milestones!$AA$184=FT_Y5,EDATE($D19,Milestones!$AA$184)&lt;PolicyDate),1,Milestones!$AC$184)&amp;";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"&amp;IF(AND(Milestones!$AB$185="FT",Milestones!$AA$185=FT_Y5,EDATE($D19,Milestones!$AA$185)&lt;PolicyDate),1,Milestones!$AC$185)&amp;";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"&amp;IF(AND(Milestones!$AB$186="FT",Milestones!$AA$186=FT_Y5,EDATE($D19,Milestones!$AA$186)&lt;PolicyDate),1,Milestones!$AC$186)&amp;";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"&amp;IF(AND(Milestones!$AB$187="FT",Milestones!$AA$187=FT_Y5,EDATE($D19,Milestones!$AA$187)&lt;PolicyDate),1,Milestones!$AC$187)&amp;";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"&amp;IF(AND(Milestones!$AB$188="FT",Milestones!$AA$188=FT_Y5,EDATE($D19,Milestones!$AA$188)&lt;PolicyDate),1,Milestones!$AC$188)&amp;";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"&amp;IF(AND(Milestones!$AB$189="FT",Milestones!$AA$189=FT_Y5,EDATE($D19,Milestones!$AA$189)&lt;PolicyDate),1,Milestones!$AC$189)&amp;";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"&amp;IF(AND(Milestones!$AB$190="FT",Milestones!$AA$190=FT_Y5,EDATE($D19,Milestones!$AA$190)&lt;PolicyDate),1,Milestones!$AC$190)&amp;";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"&amp;IF(AND(Milestones!$AB$191="FT",Milestones!$AA$191=FT_Y5,EDATE($D19,Milestones!$AA$191)&lt;PolicyDate),1,Milestones!$AC$191)&amp;";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"&amp;IF(AND(Milestones!$AB$192="FT",Milestones!$AA$192=FT_Y5,EDATE($D19,Milestones!$AA$192)&lt;PolicyDate),1,Milestones!$AC$192)&amp;";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"&amp;IF(AND(Milestones!$AB$193="FT",Milestones!$AA$193=FT_Y5,EDATE($D19,Milestones!$AA$193)&lt;PolicyDate),1,Milestones!$AC$193)&amp;";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"&amp;IF(AND(Milestones!$AB$194="FT",Milestones!$AA$194=FT_Y5,EDATE($D19,Milestones!$AA$194)&lt;PolicyDate),1,Milestones!$AC$194)&amp;";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"&amp;IF(AND(Milestones!$AB$195="FT",Milestones!$AA$195=FT_Y5,EDATE($D19,Milestones!$AA$195)&lt;PolicyDate),1,Milestones!$AC$195)&amp;";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"&amp;IF(AND(Milestones!$AB$196="FT",Milestones!$AA$196=FT_Y5,EDATE($D19,Milestones!$AA$196)&lt;PolicyDate),1,Milestones!$AC$196)&amp;";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"&amp;IF(AND(Milestones!$AB$197="FT",Milestones!$AA$197=FT_Y5,EDATE($D19,Milestones!$AA$197)&lt;PolicyDate),1,Milestones!$AC$197)&amp;";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"&amp;IF(AND(Milestones!$AB$198="FT",Milestones!$AA$198=FT_Y5,EDATE($D19,Milestones!$AA$198)&lt;PolicyDate),1,Milestones!$AC$198)&amp;";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"&amp;IF(AND(Milestones!$AB$199="FT",Milestones!$AA$199=FT_Y5,EDATE($D19,Milestones!$AA$199)&lt;PolicyDate),1,Milestones!$AC$199)&amp;";  ",""))</f>
        <v/>
      </c>
      <c r="X19" s="0" t="str">
        <f aca="false">IF(Staff!$A19="","",Staff!$AJ19)</f>
        <v/>
      </c>
      <c r="Y19" s="0" t="str">
        <f aca="false">IF(Staff!$A19="","",Staff!$AL19)</f>
        <v/>
      </c>
      <c r="Z19" s="0" t="str">
        <f aca="false">IF(Staff!$A19="","",Staff!$AM19)</f>
        <v/>
      </c>
      <c r="AA19" s="0" t="str">
        <f aca="false">IF(Staff!$A19="","",Staff!$AQ19)</f>
        <v/>
      </c>
      <c r="AB19" s="0" t="str">
        <f aca="false">IF(Staff!$A19="","",Staff!$AR19)</f>
        <v/>
      </c>
      <c r="AC19" s="0" t="str">
        <f aca="false">IF(Staff!$A19="","",Staff!$AS19)</f>
        <v/>
      </c>
      <c r="AD19" s="0" t="str">
        <f aca="false">IF(Staff!$A19="","",Staff!$AT19)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IF(Staff!$A20="","",Staff!$AI20)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"&amp;IF(AND(Milestones!$AB$20="FT",Milestones!$AA$20=FT_Y5,EDATE($D20,Milestones!$AA$20)&lt;PolicyDate),1,Milestones!$AC$20)&amp;";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"&amp;IF(AND(Milestones!$AB$21="FT",Milestones!$AA$21=FT_Y5,EDATE($D20,Milestones!$AA$21)&lt;PolicyDate),1,Milestones!$AC$21)&amp;";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"&amp;IF(AND(Milestones!$AB$22="FT",Milestones!$AA$22=FT_Y5,EDATE($D20,Milestones!$AA$22)&lt;PolicyDate),1,Milestones!$AC$22)&amp;";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"&amp;IF(AND(Milestones!$AB$23="FT",Milestones!$AA$23=FT_Y5,EDATE($D20,Milestones!$AA$23)&lt;PolicyDate),1,Milestones!$AC$23)&amp;";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"&amp;IF(AND(Milestones!$AB$24="FT",Milestones!$AA$24=FT_Y5,EDATE($D20,Milestones!$AA$24)&lt;PolicyDate),1,Milestones!$AC$24)&amp;";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"&amp;IF(AND(Milestones!$AB$25="FT",Milestones!$AA$25=FT_Y5,EDATE($D20,Milestones!$AA$25)&lt;PolicyDate),1,Milestones!$AC$25)&amp;";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"&amp;IF(AND(Milestones!$AB$26="FT",Milestones!$AA$26=FT_Y5,EDATE($D20,Milestones!$AA$26)&lt;PolicyDate),1,Milestones!$AC$26)&amp;";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"&amp;IF(AND(Milestones!$AB$27="FT",Milestones!$AA$27=FT_Y5,EDATE($D20,Milestones!$AA$27)&lt;PolicyDate),1,Milestones!$AC$27)&amp;";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"&amp;IF(AND(Milestones!$AB$28="FT",Milestones!$AA$28=FT_Y5,EDATE($D20,Milestones!$AA$28)&lt;PolicyDate),1,Milestones!$AC$28)&amp;";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"&amp;IF(AND(Milestones!$AB$29="FT",Milestones!$AA$29=FT_Y5,EDATE($D20,Milestones!$AA$29)&lt;PolicyDate),1,Milestones!$AC$29)&amp;";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"&amp;IF(AND(Milestones!$AB$30="FT",Milestones!$AA$30=FT_Y5,EDATE($D20,Milestones!$AA$30)&lt;PolicyDate),1,Milestones!$AC$30)&amp;";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"&amp;IF(AND(Milestones!$AB$31="FT",Milestones!$AA$31=FT_Y5,EDATE($D20,Milestones!$AA$31)&lt;PolicyDate),1,Milestones!$AC$31)&amp;";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"&amp;IF(AND(Milestones!$AB$32="FT",Milestones!$AA$32=FT_Y5,EDATE($D20,Milestones!$AA$32)&lt;PolicyDate),1,Milestones!$AC$32)&amp;";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"&amp;IF(AND(Milestones!$AB$33="FT",Milestones!$AA$33=FT_Y5,EDATE($D20,Milestones!$AA$33)&lt;PolicyDate),1,Milestones!$AC$33)&amp;";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"&amp;IF(AND(Milestones!$AB$34="FT",Milestones!$AA$34=FT_Y5,EDATE($D20,Milestones!$AA$34)&lt;PolicyDate),1,Milestones!$AC$34)&amp;";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"&amp;IF(AND(Milestones!$AB$35="FT",Milestones!$AA$35=FT_Y5,EDATE($D20,Milestones!$AA$35)&lt;PolicyDate),1,Milestones!$AC$35)&amp;";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"&amp;IF(AND(Milestones!$AB$36="FT",Milestones!$AA$36=FT_Y5,EDATE($D20,Milestones!$AA$36)&lt;PolicyDate),1,Milestones!$AC$36)&amp;";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"&amp;IF(AND(Milestones!$AB$37="FT",Milestones!$AA$37=FT_Y5,EDATE($D20,Milestones!$AA$37)&lt;PolicyDate),1,Milestones!$AC$37)&amp;";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"&amp;IF(AND(Milestones!$AB$38="FT",Milestones!$AA$38=FT_Y5,EDATE($D20,Milestones!$AA$38)&lt;PolicyDate),1,Milestones!$AC$38)&amp;";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"&amp;IF(AND(Milestones!$AB$39="FT",Milestones!$AA$39=FT_Y5,EDATE($D20,Milestones!$AA$39)&lt;PolicyDate),1,Milestones!$AC$39)&amp;";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"&amp;IF(AND(Milestones!$AB$40="FT",Milestones!$AA$40=FT_Y5,EDATE($D20,Milestones!$AA$40)&lt;PolicyDate),1,Milestones!$AC$40)&amp;";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"&amp;IF(AND(Milestones!$AB$41="FT",Milestones!$AA$41=FT_Y5,EDATE($D20,Milestones!$AA$41)&lt;PolicyDate),1,Milestones!$AC$41)&amp;";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"&amp;IF(AND(Milestones!$AB$42="FT",Milestones!$AA$42=FT_Y5,EDATE($D20,Milestones!$AA$42)&lt;PolicyDate),1,Milestones!$AC$42)&amp;";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"&amp;IF(AND(Milestones!$AB$43="FT",Milestones!$AA$43=FT_Y5,EDATE($D20,Milestones!$AA$43)&lt;PolicyDate),1,Milestones!$AC$43)&amp;";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"&amp;IF(AND(Milestones!$AB$44="FT",Milestones!$AA$44=FT_Y5,EDATE($D20,Milestones!$AA$44)&lt;PolicyDate),1,Milestones!$AC$44)&amp;";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"&amp;IF(AND(Milestones!$AB$45="FT",Milestones!$AA$45=FT_Y5,EDATE($D20,Milestones!$AA$45)&lt;PolicyDate),1,Milestones!$AC$45)&amp;";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"&amp;IF(AND(Milestones!$AB$46="FT",Milestones!$AA$46=FT_Y5,EDATE($D20,Milestones!$AA$46)&lt;PolicyDate),1,Milestones!$AC$46)&amp;";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"&amp;IF(AND(Milestones!$AB$47="FT",Milestones!$AA$47=FT_Y5,EDATE($D20,Milestones!$AA$47)&lt;PolicyDate),1,Milestones!$AC$47)&amp;";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"&amp;IF(AND(Milestones!$AB$48="FT",Milestones!$AA$48=FT_Y5,EDATE($D20,Milestones!$AA$48)&lt;PolicyDate),1,Milestones!$AC$48)&amp;";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"&amp;IF(AND(Milestones!$AB$49="FT",Milestones!$AA$49=FT_Y5,EDATE($D20,Milestones!$AA$49)&lt;PolicyDate),1,Milestones!$AC$49)&amp;";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"&amp;IF(AND(Milestones!$AB$50="FT",Milestones!$AA$50=FT_Y5,EDATE($D20,Milestones!$AA$50)&lt;PolicyDate),1,Milestones!$AC$50)&amp;";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"&amp;IF(AND(Milestones!$AB$51="FT",Milestones!$AA$51=FT_Y5,EDATE($D20,Milestones!$AA$51)&lt;PolicyDate),1,Milestones!$AC$51)&amp;";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"&amp;IF(AND(Milestones!$AB$52="FT",Milestones!$AA$52=FT_Y5,EDATE($D20,Milestones!$AA$52)&lt;PolicyDate),1,Milestones!$AC$52)&amp;";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"&amp;IF(AND(Milestones!$AB$53="FT",Milestones!$AA$53=FT_Y5,EDATE($D20,Milestones!$AA$53)&lt;PolicyDate),1,Milestones!$AC$53)&amp;";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"&amp;IF(AND(Milestones!$AB$54="FT",Milestones!$AA$54=FT_Y5,EDATE($D20,Milestones!$AA$54)&lt;PolicyDate),1,Milestones!$AC$54)&amp;";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"&amp;IF(AND(Milestones!$AB$55="FT",Milestones!$AA$55=FT_Y5,EDATE($D20,Milestones!$AA$55)&lt;PolicyDate),1,Milestones!$AC$55)&amp;";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"&amp;IF(AND(Milestones!$AB$56="FT",Milestones!$AA$56=FT_Y5,EDATE($D20,Milestones!$AA$56)&lt;PolicyDate),1,Milestones!$AC$56)&amp;";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"&amp;IF(AND(Milestones!$AB$57="FT",Milestones!$AA$57=FT_Y5,EDATE($D20,Milestones!$AA$57)&lt;PolicyDate),1,Milestones!$AC$57)&amp;";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"&amp;IF(AND(Milestones!$AB$58="FT",Milestones!$AA$58=FT_Y5,EDATE($D20,Milestones!$AA$58)&lt;PolicyDate),1,Milestones!$AC$58)&amp;";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"&amp;IF(AND(Milestones!$AB$59="FT",Milestones!$AA$59=FT_Y5,EDATE($D20,Milestones!$AA$59)&lt;PolicyDate),1,Milestones!$AC$59)&amp;";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"&amp;IF(AND(Milestones!$AB$60="FT",Milestones!$AA$60=FT_Y5,EDATE($D20,Milestones!$AA$60)&lt;PolicyDate),1,Milestones!$AC$60)&amp;";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"&amp;IF(AND(Milestones!$AB$61="FT",Milestones!$AA$61=FT_Y5,EDATE($D20,Milestones!$AA$61)&lt;PolicyDate),1,Milestones!$AC$61)&amp;";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"&amp;IF(AND(Milestones!$AB$62="FT",Milestones!$AA$62=FT_Y5,EDATE($D20,Milestones!$AA$62)&lt;PolicyDate),1,Milestones!$AC$62)&amp;";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"&amp;IF(AND(Milestones!$AB$63="FT",Milestones!$AA$63=FT_Y5,EDATE($D20,Milestones!$AA$63)&lt;PolicyDate),1,Milestones!$AC$63)&amp;";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"&amp;IF(AND(Milestones!$AB$64="FT",Milestones!$AA$64=FT_Y5,EDATE($D20,Milestones!$AA$64)&lt;PolicyDate),1,Milestones!$AC$64)&amp;";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"&amp;IF(AND(Milestones!$AB$65="FT",Milestones!$AA$65=FT_Y5,EDATE($D20,Milestones!$AA$65)&lt;PolicyDate),1,Milestones!$AC$65)&amp;";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"&amp;IF(AND(Milestones!$AB$66="FT",Milestones!$AA$66=FT_Y5,EDATE($D20,Milestones!$AA$66)&lt;PolicyDate),1,Milestones!$AC$66)&amp;";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"&amp;IF(AND(Milestones!$AB$67="FT",Milestones!$AA$67=FT_Y5,EDATE($D20,Milestones!$AA$67)&lt;PolicyDate),1,Milestones!$AC$67)&amp;";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"&amp;IF(AND(Milestones!$AB$68="FT",Milestones!$AA$68=FT_Y5,EDATE($D20,Milestones!$AA$68)&lt;PolicyDate),1,Milestones!$AC$68)&amp;";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"&amp;IF(AND(Milestones!$AB$69="FT",Milestones!$AA$69=FT_Y5,EDATE($D20,Milestones!$AA$69)&lt;PolicyDate),1,Milestones!$AC$69)&amp;";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"&amp;IF(AND(Milestones!$AB$70="FT",Milestones!$AA$70=FT_Y5,EDATE($D20,Milestones!$AA$70)&lt;PolicyDate),1,Milestones!$AC$70)&amp;";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"&amp;IF(AND(Milestones!$AB$71="FT",Milestones!$AA$71=FT_Y5,EDATE($D20,Milestones!$AA$71)&lt;PolicyDate),1,Milestones!$AC$71)&amp;";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"&amp;IF(AND(Milestones!$AB$72="FT",Milestones!$AA$72=FT_Y5,EDATE($D20,Milestones!$AA$72)&lt;PolicyDate),1,Milestones!$AC$72)&amp;";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"&amp;IF(AND(Milestones!$AB$73="FT",Milestones!$AA$73=FT_Y5,EDATE($D20,Milestones!$AA$73)&lt;PolicyDate),1,Milestones!$AC$73)&amp;";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"&amp;IF(AND(Milestones!$AB$74="FT",Milestones!$AA$74=FT_Y5,EDATE($D20,Milestones!$AA$74)&lt;PolicyDate),1,Milestones!$AC$74)&amp;";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"&amp;IF(AND(Milestones!$AB$75="FT",Milestones!$AA$75=FT_Y5,EDATE($D20,Milestones!$AA$75)&lt;PolicyDate),1,Milestones!$AC$75)&amp;";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"&amp;IF(AND(Milestones!$AB$76="FT",Milestones!$AA$76=FT_Y5,EDATE($D20,Milestones!$AA$76)&lt;PolicyDate),1,Milestones!$AC$76)&amp;";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"&amp;IF(AND(Milestones!$AB$77="FT",Milestones!$AA$77=FT_Y5,EDATE($D20,Milestones!$AA$77)&lt;PolicyDate),1,Milestones!$AC$77)&amp;";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"&amp;IF(AND(Milestones!$AB$78="FT",Milestones!$AA$78=FT_Y5,EDATE($D20,Milestones!$AA$78)&lt;PolicyDate),1,Milestones!$AC$78)&amp;";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"&amp;IF(AND(Milestones!$AB$79="FT",Milestones!$AA$79=FT_Y5,EDATE($D20,Milestones!$AA$79)&lt;PolicyDate),1,Milestones!$AC$79)&amp;";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"&amp;IF(AND(Milestones!$AB$80="FT",Milestones!$AA$80=FT_Y5,EDATE($D20,Milestones!$AA$80)&lt;PolicyDate),1,Milestones!$AC$80)&amp;";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"&amp;IF(AND(Milestones!$AB$81="FT",Milestones!$AA$81=FT_Y5,EDATE($D20,Milestones!$AA$81)&lt;PolicyDate),1,Milestones!$AC$81)&amp;";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"&amp;IF(AND(Milestones!$AB$82="FT",Milestones!$AA$82=FT_Y5,EDATE($D20,Milestones!$AA$82)&lt;PolicyDate),1,Milestones!$AC$82)&amp;";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"&amp;IF(AND(Milestones!$AB$83="FT",Milestones!$AA$83=FT_Y5,EDATE($D20,Milestones!$AA$83)&lt;PolicyDate),1,Milestones!$AC$83)&amp;";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"&amp;IF(AND(Milestones!$AB$84="FT",Milestones!$AA$84=FT_Y5,EDATE($D20,Milestones!$AA$84)&lt;PolicyDate),1,Milestones!$AC$84)&amp;";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"&amp;IF(AND(Milestones!$AB$85="FT",Milestones!$AA$85=FT_Y5,EDATE($D20,Milestones!$AA$85)&lt;PolicyDate),1,Milestones!$AC$85)&amp;";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"&amp;IF(AND(Milestones!$AB$86="FT",Milestones!$AA$86=FT_Y5,EDATE($D20,Milestones!$AA$86)&lt;PolicyDate),1,Milestones!$AC$86)&amp;";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"&amp;IF(AND(Milestones!$AB$87="FT",Milestones!$AA$87=FT_Y5,EDATE($D20,Milestones!$AA$87)&lt;PolicyDate),1,Milestones!$AC$87)&amp;";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"&amp;IF(AND(Milestones!$AB$88="FT",Milestones!$AA$88=FT_Y5,EDATE($D20,Milestones!$AA$88)&lt;PolicyDate),1,Milestones!$AC$88)&amp;";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"&amp;IF(AND(Milestones!$AB$89="FT",Milestones!$AA$89=FT_Y5,EDATE($D20,Milestones!$AA$89)&lt;PolicyDate),1,Milestones!$AC$89)&amp;";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"&amp;IF(AND(Milestones!$AB$90="FT",Milestones!$AA$90=FT_Y5,EDATE($D20,Milestones!$AA$90)&lt;PolicyDate),1,Milestones!$AC$90)&amp;";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"&amp;IF(AND(Milestones!$AB$91="FT",Milestones!$AA$91=FT_Y5,EDATE($D20,Milestones!$AA$91)&lt;PolicyDate),1,Milestones!$AC$91)&amp;";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"&amp;IF(AND(Milestones!$AB$92="FT",Milestones!$AA$92=FT_Y5,EDATE($D20,Milestones!$AA$92)&lt;PolicyDate),1,Milestones!$AC$92)&amp;";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"&amp;IF(AND(Milestones!$AB$93="FT",Milestones!$AA$93=FT_Y5,EDATE($D20,Milestones!$AA$93)&lt;PolicyDate),1,Milestones!$AC$93)&amp;";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"&amp;IF(AND(Milestones!$AB$94="FT",Milestones!$AA$94=FT_Y5,EDATE($D20,Milestones!$AA$94)&lt;PolicyDate),1,Milestones!$AC$94)&amp;";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"&amp;IF(AND(Milestones!$AB$95="FT",Milestones!$AA$95=FT_Y5,EDATE($D20,Milestones!$AA$95)&lt;PolicyDate),1,Milestones!$AC$95)&amp;";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"&amp;IF(AND(Milestones!$AB$96="FT",Milestones!$AA$96=FT_Y5,EDATE($D20,Milestones!$AA$96)&lt;PolicyDate),1,Milestones!$AC$96)&amp;";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"&amp;IF(AND(Milestones!$AB$97="FT",Milestones!$AA$97=FT_Y5,EDATE($D20,Milestones!$AA$97)&lt;PolicyDate),1,Milestones!$AC$97)&amp;";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"&amp;IF(AND(Milestones!$AB$98="FT",Milestones!$AA$98=FT_Y5,EDATE($D20,Milestones!$AA$98)&lt;PolicyDate),1,Milestones!$AC$98)&amp;";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"&amp;IF(AND(Milestones!$AB$99="FT",Milestones!$AA$99=FT_Y5,EDATE($D20,Milestones!$AA$99)&lt;PolicyDate),1,Milestones!$AC$99)&amp;";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"&amp;IF(AND(Milestones!$AB$100="FT",Milestones!$AA$100=FT_Y5,EDATE($D20,Milestones!$AA$100)&lt;PolicyDate),1,Milestones!$AC$100)&amp;";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"&amp;IF(AND(Milestones!$AB$101="FT",Milestones!$AA$101=FT_Y5,EDATE($D20,Milestones!$AA$101)&lt;PolicyDate),1,Milestones!$AC$101)&amp;";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"&amp;IF(AND(Milestones!$AB$102="FT",Milestones!$AA$102=FT_Y5,EDATE($D20,Milestones!$AA$102)&lt;PolicyDate),1,Milestones!$AC$102)&amp;";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"&amp;IF(AND(Milestones!$AB$103="FT",Milestones!$AA$103=FT_Y5,EDATE($D20,Milestones!$AA$103)&lt;PolicyDate),1,Milestones!$AC$103)&amp;";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"&amp;IF(AND(Milestones!$AB$104="FT",Milestones!$AA$104=FT_Y5,EDATE($D20,Milestones!$AA$104)&lt;PolicyDate),1,Milestones!$AC$104)&amp;";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"&amp;IF(AND(Milestones!$AB$105="FT",Milestones!$AA$105=FT_Y5,EDATE($D20,Milestones!$AA$105)&lt;PolicyDate),1,Milestones!$AC$105)&amp;";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"&amp;IF(AND(Milestones!$AB$106="FT",Milestones!$AA$106=FT_Y5,EDATE($D20,Milestones!$AA$106)&lt;PolicyDate),1,Milestones!$AC$106)&amp;";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"&amp;IF(AND(Milestones!$AB$107="FT",Milestones!$AA$107=FT_Y5,EDATE($D20,Milestones!$AA$107)&lt;PolicyDate),1,Milestones!$AC$107)&amp;";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"&amp;IF(AND(Milestones!$AB$108="FT",Milestones!$AA$108=FT_Y5,EDATE($D20,Milestones!$AA$108)&lt;PolicyDate),1,Milestones!$AC$108)&amp;";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"&amp;IF(AND(Milestones!$AB$109="FT",Milestones!$AA$109=FT_Y5,EDATE($D20,Milestones!$AA$109)&lt;PolicyDate),1,Milestones!$AC$109)&amp;";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"&amp;IF(AND(Milestones!$AB$110="FT",Milestones!$AA$110=FT_Y5,EDATE($D20,Milestones!$AA$110)&lt;PolicyDate),1,Milestones!$AC$110)&amp;";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"&amp;IF(AND(Milestones!$AB$111="FT",Milestones!$AA$111=FT_Y5,EDATE($D20,Milestones!$AA$111)&lt;PolicyDate),1,Milestones!$AC$111)&amp;";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"&amp;IF(AND(Milestones!$AB$112="FT",Milestones!$AA$112=FT_Y5,EDATE($D20,Milestones!$AA$112)&lt;PolicyDate),1,Milestones!$AC$112)&amp;";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"&amp;IF(AND(Milestones!$AB$113="FT",Milestones!$AA$113=FT_Y5,EDATE($D20,Milestones!$AA$113)&lt;PolicyDate),1,Milestones!$AC$113)&amp;";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"&amp;IF(AND(Milestones!$AB$114="FT",Milestones!$AA$114=FT_Y5,EDATE($D20,Milestones!$AA$114)&lt;PolicyDate),1,Milestones!$AC$114)&amp;";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"&amp;IF(AND(Milestones!$AB$115="FT",Milestones!$AA$115=FT_Y5,EDATE($D20,Milestones!$AA$115)&lt;PolicyDate),1,Milestones!$AC$115)&amp;";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"&amp;IF(AND(Milestones!$AB$116="FT",Milestones!$AA$116=FT_Y5,EDATE($D20,Milestones!$AA$116)&lt;PolicyDate),1,Milestones!$AC$116)&amp;";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"&amp;IF(AND(Milestones!$AB$117="FT",Milestones!$AA$117=FT_Y5,EDATE($D20,Milestones!$AA$117)&lt;PolicyDate),1,Milestones!$AC$117)&amp;";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"&amp;IF(AND(Milestones!$AB$118="FT",Milestones!$AA$118=FT_Y5,EDATE($D20,Milestones!$AA$118)&lt;PolicyDate),1,Milestones!$AC$118)&amp;";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"&amp;IF(AND(Milestones!$AB$119="FT",Milestones!$AA$119=FT_Y5,EDATE($D20,Milestones!$AA$119)&lt;PolicyDate),1,Milestones!$AC$119)&amp;";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"&amp;IF(AND(Milestones!$AB$120="FT",Milestones!$AA$120=FT_Y5,EDATE($D20,Milestones!$AA$120)&lt;PolicyDate),1,Milestones!$AC$120)&amp;";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"&amp;IF(AND(Milestones!$AB$121="FT",Milestones!$AA$121=FT_Y5,EDATE($D20,Milestones!$AA$121)&lt;PolicyDate),1,Milestones!$AC$121)&amp;";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"&amp;IF(AND(Milestones!$AB$122="FT",Milestones!$AA$122=FT_Y5,EDATE($D20,Milestones!$AA$122)&lt;PolicyDate),1,Milestones!$AC$122)&amp;";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"&amp;IF(AND(Milestones!$AB$123="FT",Milestones!$AA$123=FT_Y5,EDATE($D20,Milestones!$AA$123)&lt;PolicyDate),1,Milestones!$AC$123)&amp;";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"&amp;IF(AND(Milestones!$AB$124="FT",Milestones!$AA$124=FT_Y5,EDATE($D20,Milestones!$AA$124)&lt;PolicyDate),1,Milestones!$AC$124)&amp;";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"&amp;IF(AND(Milestones!$AB$125="FT",Milestones!$AA$125=FT_Y5,EDATE($D20,Milestones!$AA$125)&lt;PolicyDate),1,Milestones!$AC$125)&amp;";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"&amp;IF(AND(Milestones!$AB$126="FT",Milestones!$AA$126=FT_Y5,EDATE($D20,Milestones!$AA$126)&lt;PolicyDate),1,Milestones!$AC$126)&amp;";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"&amp;IF(AND(Milestones!$AB$127="FT",Milestones!$AA$127=FT_Y5,EDATE($D20,Milestones!$AA$127)&lt;PolicyDate),1,Milestones!$AC$127)&amp;";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"&amp;IF(AND(Milestones!$AB$128="FT",Milestones!$AA$128=FT_Y5,EDATE($D20,Milestones!$AA$128)&lt;PolicyDate),1,Milestones!$AC$128)&amp;";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"&amp;IF(AND(Milestones!$AB$129="FT",Milestones!$AA$129=FT_Y5,EDATE($D20,Milestones!$AA$129)&lt;PolicyDate),1,Milestones!$AC$129)&amp;";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"&amp;IF(AND(Milestones!$AB$130="FT",Milestones!$AA$130=FT_Y5,EDATE($D20,Milestones!$AA$130)&lt;PolicyDate),1,Milestones!$AC$130)&amp;";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"&amp;IF(AND(Milestones!$AB$131="FT",Milestones!$AA$131=FT_Y5,EDATE($D20,Milestones!$AA$131)&lt;PolicyDate),1,Milestones!$AC$131)&amp;";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"&amp;IF(AND(Milestones!$AB$132="FT",Milestones!$AA$132=FT_Y5,EDATE($D20,Milestones!$AA$132)&lt;PolicyDate),1,Milestones!$AC$132)&amp;";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"&amp;IF(AND(Milestones!$AB$133="FT",Milestones!$AA$133=FT_Y5,EDATE($D20,Milestones!$AA$133)&lt;PolicyDate),1,Milestones!$AC$133)&amp;";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"&amp;IF(AND(Milestones!$AB$134="FT",Milestones!$AA$134=FT_Y5,EDATE($D20,Milestones!$AA$134)&lt;PolicyDate),1,Milestones!$AC$134)&amp;";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"&amp;IF(AND(Milestones!$AB$135="FT",Milestones!$AA$135=FT_Y5,EDATE($D20,Milestones!$AA$135)&lt;PolicyDate),1,Milestones!$AC$135)&amp;";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"&amp;IF(AND(Milestones!$AB$136="FT",Milestones!$AA$136=FT_Y5,EDATE($D20,Milestones!$AA$136)&lt;PolicyDate),1,Milestones!$AC$136)&amp;";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"&amp;IF(AND(Milestones!$AB$137="FT",Milestones!$AA$137=FT_Y5,EDATE($D20,Milestones!$AA$137)&lt;PolicyDate),1,Milestones!$AC$137)&amp;";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"&amp;IF(AND(Milestones!$AB$138="FT",Milestones!$AA$138=FT_Y5,EDATE($D20,Milestones!$AA$138)&lt;PolicyDate),1,Milestones!$AC$138)&amp;";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"&amp;IF(AND(Milestones!$AB$139="FT",Milestones!$AA$139=FT_Y5,EDATE($D20,Milestones!$AA$139)&lt;PolicyDate),1,Milestones!$AC$139)&amp;";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"&amp;IF(AND(Milestones!$AB$140="FT",Milestones!$AA$140=FT_Y5,EDATE($D20,Milestones!$AA$140)&lt;PolicyDate),1,Milestones!$AC$140)&amp;";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"&amp;IF(AND(Milestones!$AB$141="FT",Milestones!$AA$141=FT_Y5,EDATE($D20,Milestones!$AA$141)&lt;PolicyDate),1,Milestones!$AC$141)&amp;";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"&amp;IF(AND(Milestones!$AB$142="FT",Milestones!$AA$142=FT_Y5,EDATE($D20,Milestones!$AA$142)&lt;PolicyDate),1,Milestones!$AC$142)&amp;";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"&amp;IF(AND(Milestones!$AB$143="FT",Milestones!$AA$143=FT_Y5,EDATE($D20,Milestones!$AA$143)&lt;PolicyDate),1,Milestones!$AC$143)&amp;";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"&amp;IF(AND(Milestones!$AB$144="FT",Milestones!$AA$144=FT_Y5,EDATE($D20,Milestones!$AA$144)&lt;PolicyDate),1,Milestones!$AC$144)&amp;";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"&amp;IF(AND(Milestones!$AB$145="FT",Milestones!$AA$145=FT_Y5,EDATE($D20,Milestones!$AA$145)&lt;PolicyDate),1,Milestones!$AC$145)&amp;";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"&amp;IF(AND(Milestones!$AB$146="FT",Milestones!$AA$146=FT_Y5,EDATE($D20,Milestones!$AA$146)&lt;PolicyDate),1,Milestones!$AC$146)&amp;";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"&amp;IF(AND(Milestones!$AB$147="FT",Milestones!$AA$147=FT_Y5,EDATE($D20,Milestones!$AA$147)&lt;PolicyDate),1,Milestones!$AC$147)&amp;";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"&amp;IF(AND(Milestones!$AB$148="FT",Milestones!$AA$148=FT_Y5,EDATE($D20,Milestones!$AA$148)&lt;PolicyDate),1,Milestones!$AC$148)&amp;";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"&amp;IF(AND(Milestones!$AB$149="FT",Milestones!$AA$149=FT_Y5,EDATE($D20,Milestones!$AA$149)&lt;PolicyDate),1,Milestones!$AC$149)&amp;";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"&amp;IF(AND(Milestones!$AB$150="FT",Milestones!$AA$150=FT_Y5,EDATE($D20,Milestones!$AA$150)&lt;PolicyDate),1,Milestones!$AC$150)&amp;";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"&amp;IF(AND(Milestones!$AB$151="FT",Milestones!$AA$151=FT_Y5,EDATE($D20,Milestones!$AA$151)&lt;PolicyDate),1,Milestones!$AC$151)&amp;";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"&amp;IF(AND(Milestones!$AB$152="FT",Milestones!$AA$152=FT_Y5,EDATE($D20,Milestones!$AA$152)&lt;PolicyDate),1,Milestones!$AC$152)&amp;";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"&amp;IF(AND(Milestones!$AB$153="FT",Milestones!$AA$153=FT_Y5,EDATE($D20,Milestones!$AA$153)&lt;PolicyDate),1,Milestones!$AC$153)&amp;";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"&amp;IF(AND(Milestones!$AB$154="FT",Milestones!$AA$154=FT_Y5,EDATE($D20,Milestones!$AA$154)&lt;PolicyDate),1,Milestones!$AC$154)&amp;";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"&amp;IF(AND(Milestones!$AB$155="FT",Milestones!$AA$155=FT_Y5,EDATE($D20,Milestones!$AA$155)&lt;PolicyDate),1,Milestones!$AC$155)&amp;";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"&amp;IF(AND(Milestones!$AB$156="FT",Milestones!$AA$156=FT_Y5,EDATE($D20,Milestones!$AA$156)&lt;PolicyDate),1,Milestones!$AC$156)&amp;";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"&amp;IF(AND(Milestones!$AB$157="FT",Milestones!$AA$157=FT_Y5,EDATE($D20,Milestones!$AA$157)&lt;PolicyDate),1,Milestones!$AC$157)&amp;";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"&amp;IF(AND(Milestones!$AB$158="FT",Milestones!$AA$158=FT_Y5,EDATE($D20,Milestones!$AA$158)&lt;PolicyDate),1,Milestones!$AC$158)&amp;";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"&amp;IF(AND(Milestones!$AB$159="FT",Milestones!$AA$159=FT_Y5,EDATE($D20,Milestones!$AA$159)&lt;PolicyDate),1,Milestones!$AC$159)&amp;";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"&amp;IF(AND(Milestones!$AB$160="FT",Milestones!$AA$160=FT_Y5,EDATE($D20,Milestones!$AA$160)&lt;PolicyDate),1,Milestones!$AC$160)&amp;";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"&amp;IF(AND(Milestones!$AB$161="FT",Milestones!$AA$161=FT_Y5,EDATE($D20,Milestones!$AA$161)&lt;PolicyDate),1,Milestones!$AC$161)&amp;";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"&amp;IF(AND(Milestones!$AB$162="FT",Milestones!$AA$162=FT_Y5,EDATE($D20,Milestones!$AA$162)&lt;PolicyDate),1,Milestones!$AC$162)&amp;";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"&amp;IF(AND(Milestones!$AB$163="FT",Milestones!$AA$163=FT_Y5,EDATE($D20,Milestones!$AA$163)&lt;PolicyDate),1,Milestones!$AC$163)&amp;";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"&amp;IF(AND(Milestones!$AB$164="FT",Milestones!$AA$164=FT_Y5,EDATE($D20,Milestones!$AA$164)&lt;PolicyDate),1,Milestones!$AC$164)&amp;";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"&amp;IF(AND(Milestones!$AB$165="FT",Milestones!$AA$165=FT_Y5,EDATE($D20,Milestones!$AA$165)&lt;PolicyDate),1,Milestones!$AC$165)&amp;";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"&amp;IF(AND(Milestones!$AB$166="FT",Milestones!$AA$166=FT_Y5,EDATE($D20,Milestones!$AA$166)&lt;PolicyDate),1,Milestones!$AC$166)&amp;";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"&amp;IF(AND(Milestones!$AB$167="FT",Milestones!$AA$167=FT_Y5,EDATE($D20,Milestones!$AA$167)&lt;PolicyDate),1,Milestones!$AC$167)&amp;";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"&amp;IF(AND(Milestones!$AB$168="FT",Milestones!$AA$168=FT_Y5,EDATE($D20,Milestones!$AA$168)&lt;PolicyDate),1,Milestones!$AC$168)&amp;";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"&amp;IF(AND(Milestones!$AB$169="FT",Milestones!$AA$169=FT_Y5,EDATE($D20,Milestones!$AA$169)&lt;PolicyDate),1,Milestones!$AC$169)&amp;";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"&amp;IF(AND(Milestones!$AB$170="FT",Milestones!$AA$170=FT_Y5,EDATE($D20,Milestones!$AA$170)&lt;PolicyDate),1,Milestones!$AC$170)&amp;";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"&amp;IF(AND(Milestones!$AB$171="FT",Milestones!$AA$171=FT_Y5,EDATE($D20,Milestones!$AA$171)&lt;PolicyDate),1,Milestones!$AC$171)&amp;";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"&amp;IF(AND(Milestones!$AB$172="FT",Milestones!$AA$172=FT_Y5,EDATE($D20,Milestones!$AA$172)&lt;PolicyDate),1,Milestones!$AC$172)&amp;";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"&amp;IF(AND(Milestones!$AB$173="FT",Milestones!$AA$173=FT_Y5,EDATE($D20,Milestones!$AA$173)&lt;PolicyDate),1,Milestones!$AC$173)&amp;";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"&amp;IF(AND(Milestones!$AB$174="FT",Milestones!$AA$174=FT_Y5,EDATE($D20,Milestones!$AA$174)&lt;PolicyDate),1,Milestones!$AC$174)&amp;";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"&amp;IF(AND(Milestones!$AB$175="FT",Milestones!$AA$175=FT_Y5,EDATE($D20,Milestones!$AA$175)&lt;PolicyDate),1,Milestones!$AC$175)&amp;";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"&amp;IF(AND(Milestones!$AB$176="FT",Milestones!$AA$176=FT_Y5,EDATE($D20,Milestones!$AA$176)&lt;PolicyDate),1,Milestones!$AC$176)&amp;";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"&amp;IF(AND(Milestones!$AB$177="FT",Milestones!$AA$177=FT_Y5,EDATE($D20,Milestones!$AA$177)&lt;PolicyDate),1,Milestones!$AC$177)&amp;";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"&amp;IF(AND(Milestones!$AB$178="FT",Milestones!$AA$178=FT_Y5,EDATE($D20,Milestones!$AA$178)&lt;PolicyDate),1,Milestones!$AC$178)&amp;";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"&amp;IF(AND(Milestones!$AB$179="FT",Milestones!$AA$179=FT_Y5,EDATE($D20,Milestones!$AA$179)&lt;PolicyDate),1,Milestones!$AC$179)&amp;";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"&amp;IF(AND(Milestones!$AB$180="FT",Milestones!$AA$180=FT_Y5,EDATE($D20,Milestones!$AA$180)&lt;PolicyDate),1,Milestones!$AC$180)&amp;";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"&amp;IF(AND(Milestones!$AB$181="FT",Milestones!$AA$181=FT_Y5,EDATE($D20,Milestones!$AA$181)&lt;PolicyDate),1,Milestones!$AC$181)&amp;";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"&amp;IF(AND(Milestones!$AB$182="FT",Milestones!$AA$182=FT_Y5,EDATE($D20,Milestones!$AA$182)&lt;PolicyDate),1,Milestones!$AC$182)&amp;";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"&amp;IF(AND(Milestones!$AB$183="FT",Milestones!$AA$183=FT_Y5,EDATE($D20,Milestones!$AA$183)&lt;PolicyDate),1,Milestones!$AC$183)&amp;";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"&amp;IF(AND(Milestones!$AB$184="FT",Milestones!$AA$184=FT_Y5,EDATE($D20,Milestones!$AA$184)&lt;PolicyDate),1,Milestones!$AC$184)&amp;";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"&amp;IF(AND(Milestones!$AB$185="FT",Milestones!$AA$185=FT_Y5,EDATE($D20,Milestones!$AA$185)&lt;PolicyDate),1,Milestones!$AC$185)&amp;";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"&amp;IF(AND(Milestones!$AB$186="FT",Milestones!$AA$186=FT_Y5,EDATE($D20,Milestones!$AA$186)&lt;PolicyDate),1,Milestones!$AC$186)&amp;";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"&amp;IF(AND(Milestones!$AB$187="FT",Milestones!$AA$187=FT_Y5,EDATE($D20,Milestones!$AA$187)&lt;PolicyDate),1,Milestones!$AC$187)&amp;";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"&amp;IF(AND(Milestones!$AB$188="FT",Milestones!$AA$188=FT_Y5,EDATE($D20,Milestones!$AA$188)&lt;PolicyDate),1,Milestones!$AC$188)&amp;";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"&amp;IF(AND(Milestones!$AB$189="FT",Milestones!$AA$189=FT_Y5,EDATE($D20,Milestones!$AA$189)&lt;PolicyDate),1,Milestones!$AC$189)&amp;";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"&amp;IF(AND(Milestones!$AB$190="FT",Milestones!$AA$190=FT_Y5,EDATE($D20,Milestones!$AA$190)&lt;PolicyDate),1,Milestones!$AC$190)&amp;";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"&amp;IF(AND(Milestones!$AB$191="FT",Milestones!$AA$191=FT_Y5,EDATE($D20,Milestones!$AA$191)&lt;PolicyDate),1,Milestones!$AC$191)&amp;";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"&amp;IF(AND(Milestones!$AB$192="FT",Milestones!$AA$192=FT_Y5,EDATE($D20,Milestones!$AA$192)&lt;PolicyDate),1,Milestones!$AC$192)&amp;";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"&amp;IF(AND(Milestones!$AB$193="FT",Milestones!$AA$193=FT_Y5,EDATE($D20,Milestones!$AA$193)&lt;PolicyDate),1,Milestones!$AC$193)&amp;";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"&amp;IF(AND(Milestones!$AB$194="FT",Milestones!$AA$194=FT_Y5,EDATE($D20,Milestones!$AA$194)&lt;PolicyDate),1,Milestones!$AC$194)&amp;";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"&amp;IF(AND(Milestones!$AB$195="FT",Milestones!$AA$195=FT_Y5,EDATE($D20,Milestones!$AA$195)&lt;PolicyDate),1,Milestones!$AC$195)&amp;";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"&amp;IF(AND(Milestones!$AB$196="FT",Milestones!$AA$196=FT_Y5,EDATE($D20,Milestones!$AA$196)&lt;PolicyDate),1,Milestones!$AC$196)&amp;";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"&amp;IF(AND(Milestones!$AB$197="FT",Milestones!$AA$197=FT_Y5,EDATE($D20,Milestones!$AA$197)&lt;PolicyDate),1,Milestones!$AC$197)&amp;";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"&amp;IF(AND(Milestones!$AB$198="FT",Milestones!$AA$198=FT_Y5,EDATE($D20,Milestones!$AA$198)&lt;PolicyDate),1,Milestones!$AC$198)&amp;";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"&amp;IF(AND(Milestones!$AB$199="FT",Milestones!$AA$199=FT_Y5,EDATE($D20,Milestones!$AA$199)&lt;PolicyDate),1,Milestones!$AC$199)&amp;";  ",""))</f>
        <v/>
      </c>
      <c r="X20" s="0" t="str">
        <f aca="false">IF(Staff!$A20="","",Staff!$AJ20)</f>
        <v/>
      </c>
      <c r="Y20" s="0" t="str">
        <f aca="false">IF(Staff!$A20="","",Staff!$AL20)</f>
        <v/>
      </c>
      <c r="Z20" s="0" t="str">
        <f aca="false">IF(Staff!$A20="","",Staff!$AM20)</f>
        <v/>
      </c>
      <c r="AA20" s="0" t="str">
        <f aca="false">IF(Staff!$A20="","",Staff!$AQ20)</f>
        <v/>
      </c>
      <c r="AB20" s="0" t="str">
        <f aca="false">IF(Staff!$A20="","",Staff!$AR20)</f>
        <v/>
      </c>
      <c r="AC20" s="0" t="str">
        <f aca="false">IF(Staff!$A20="","",Staff!$AS20)</f>
        <v/>
      </c>
      <c r="AD20" s="0" t="str">
        <f aca="false">IF(Staff!$A20="","",Staff!$AT20)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IF(Staff!$A21="","",Staff!$AI21)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"&amp;IF(AND(Milestones!$AB$20="FT",Milestones!$AA$20=FT_Y5,EDATE($D21,Milestones!$AA$20)&lt;PolicyDate),1,Milestones!$AC$20)&amp;";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"&amp;IF(AND(Milestones!$AB$21="FT",Milestones!$AA$21=FT_Y5,EDATE($D21,Milestones!$AA$21)&lt;PolicyDate),1,Milestones!$AC$21)&amp;";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"&amp;IF(AND(Milestones!$AB$22="FT",Milestones!$AA$22=FT_Y5,EDATE($D21,Milestones!$AA$22)&lt;PolicyDate),1,Milestones!$AC$22)&amp;";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"&amp;IF(AND(Milestones!$AB$23="FT",Milestones!$AA$23=FT_Y5,EDATE($D21,Milestones!$AA$23)&lt;PolicyDate),1,Milestones!$AC$23)&amp;";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"&amp;IF(AND(Milestones!$AB$24="FT",Milestones!$AA$24=FT_Y5,EDATE($D21,Milestones!$AA$24)&lt;PolicyDate),1,Milestones!$AC$24)&amp;";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"&amp;IF(AND(Milestones!$AB$25="FT",Milestones!$AA$25=FT_Y5,EDATE($D21,Milestones!$AA$25)&lt;PolicyDate),1,Milestones!$AC$25)&amp;";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"&amp;IF(AND(Milestones!$AB$26="FT",Milestones!$AA$26=FT_Y5,EDATE($D21,Milestones!$AA$26)&lt;PolicyDate),1,Milestones!$AC$26)&amp;";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"&amp;IF(AND(Milestones!$AB$27="FT",Milestones!$AA$27=FT_Y5,EDATE($D21,Milestones!$AA$27)&lt;PolicyDate),1,Milestones!$AC$27)&amp;";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"&amp;IF(AND(Milestones!$AB$28="FT",Milestones!$AA$28=FT_Y5,EDATE($D21,Milestones!$AA$28)&lt;PolicyDate),1,Milestones!$AC$28)&amp;";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"&amp;IF(AND(Milestones!$AB$29="FT",Milestones!$AA$29=FT_Y5,EDATE($D21,Milestones!$AA$29)&lt;PolicyDate),1,Milestones!$AC$29)&amp;";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"&amp;IF(AND(Milestones!$AB$30="FT",Milestones!$AA$30=FT_Y5,EDATE($D21,Milestones!$AA$30)&lt;PolicyDate),1,Milestones!$AC$30)&amp;";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"&amp;IF(AND(Milestones!$AB$31="FT",Milestones!$AA$31=FT_Y5,EDATE($D21,Milestones!$AA$31)&lt;PolicyDate),1,Milestones!$AC$31)&amp;";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"&amp;IF(AND(Milestones!$AB$32="FT",Milestones!$AA$32=FT_Y5,EDATE($D21,Milestones!$AA$32)&lt;PolicyDate),1,Milestones!$AC$32)&amp;";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"&amp;IF(AND(Milestones!$AB$33="FT",Milestones!$AA$33=FT_Y5,EDATE($D21,Milestones!$AA$33)&lt;PolicyDate),1,Milestones!$AC$33)&amp;";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"&amp;IF(AND(Milestones!$AB$34="FT",Milestones!$AA$34=FT_Y5,EDATE($D21,Milestones!$AA$34)&lt;PolicyDate),1,Milestones!$AC$34)&amp;";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"&amp;IF(AND(Milestones!$AB$35="FT",Milestones!$AA$35=FT_Y5,EDATE($D21,Milestones!$AA$35)&lt;PolicyDate),1,Milestones!$AC$35)&amp;";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"&amp;IF(AND(Milestones!$AB$36="FT",Milestones!$AA$36=FT_Y5,EDATE($D21,Milestones!$AA$36)&lt;PolicyDate),1,Milestones!$AC$36)&amp;";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"&amp;IF(AND(Milestones!$AB$37="FT",Milestones!$AA$37=FT_Y5,EDATE($D21,Milestones!$AA$37)&lt;PolicyDate),1,Milestones!$AC$37)&amp;";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"&amp;IF(AND(Milestones!$AB$38="FT",Milestones!$AA$38=FT_Y5,EDATE($D21,Milestones!$AA$38)&lt;PolicyDate),1,Milestones!$AC$38)&amp;";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"&amp;IF(AND(Milestones!$AB$39="FT",Milestones!$AA$39=FT_Y5,EDATE($D21,Milestones!$AA$39)&lt;PolicyDate),1,Milestones!$AC$39)&amp;";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"&amp;IF(AND(Milestones!$AB$40="FT",Milestones!$AA$40=FT_Y5,EDATE($D21,Milestones!$AA$40)&lt;PolicyDate),1,Milestones!$AC$40)&amp;";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"&amp;IF(AND(Milestones!$AB$41="FT",Milestones!$AA$41=FT_Y5,EDATE($D21,Milestones!$AA$41)&lt;PolicyDate),1,Milestones!$AC$41)&amp;";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"&amp;IF(AND(Milestones!$AB$42="FT",Milestones!$AA$42=FT_Y5,EDATE($D21,Milestones!$AA$42)&lt;PolicyDate),1,Milestones!$AC$42)&amp;";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"&amp;IF(AND(Milestones!$AB$43="FT",Milestones!$AA$43=FT_Y5,EDATE($D21,Milestones!$AA$43)&lt;PolicyDate),1,Milestones!$AC$43)&amp;";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"&amp;IF(AND(Milestones!$AB$44="FT",Milestones!$AA$44=FT_Y5,EDATE($D21,Milestones!$AA$44)&lt;PolicyDate),1,Milestones!$AC$44)&amp;";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"&amp;IF(AND(Milestones!$AB$45="FT",Milestones!$AA$45=FT_Y5,EDATE($D21,Milestones!$AA$45)&lt;PolicyDate),1,Milestones!$AC$45)&amp;";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"&amp;IF(AND(Milestones!$AB$46="FT",Milestones!$AA$46=FT_Y5,EDATE($D21,Milestones!$AA$46)&lt;PolicyDate),1,Milestones!$AC$46)&amp;";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"&amp;IF(AND(Milestones!$AB$47="FT",Milestones!$AA$47=FT_Y5,EDATE($D21,Milestones!$AA$47)&lt;PolicyDate),1,Milestones!$AC$47)&amp;";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"&amp;IF(AND(Milestones!$AB$48="FT",Milestones!$AA$48=FT_Y5,EDATE($D21,Milestones!$AA$48)&lt;PolicyDate),1,Milestones!$AC$48)&amp;";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"&amp;IF(AND(Milestones!$AB$49="FT",Milestones!$AA$49=FT_Y5,EDATE($D21,Milestones!$AA$49)&lt;PolicyDate),1,Milestones!$AC$49)&amp;";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"&amp;IF(AND(Milestones!$AB$50="FT",Milestones!$AA$50=FT_Y5,EDATE($D21,Milestones!$AA$50)&lt;PolicyDate),1,Milestones!$AC$50)&amp;";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"&amp;IF(AND(Milestones!$AB$51="FT",Milestones!$AA$51=FT_Y5,EDATE($D21,Milestones!$AA$51)&lt;PolicyDate),1,Milestones!$AC$51)&amp;";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"&amp;IF(AND(Milestones!$AB$52="FT",Milestones!$AA$52=FT_Y5,EDATE($D21,Milestones!$AA$52)&lt;PolicyDate),1,Milestones!$AC$52)&amp;";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"&amp;IF(AND(Milestones!$AB$53="FT",Milestones!$AA$53=FT_Y5,EDATE($D21,Milestones!$AA$53)&lt;PolicyDate),1,Milestones!$AC$53)&amp;";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"&amp;IF(AND(Milestones!$AB$54="FT",Milestones!$AA$54=FT_Y5,EDATE($D21,Milestones!$AA$54)&lt;PolicyDate),1,Milestones!$AC$54)&amp;";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"&amp;IF(AND(Milestones!$AB$55="FT",Milestones!$AA$55=FT_Y5,EDATE($D21,Milestones!$AA$55)&lt;PolicyDate),1,Milestones!$AC$55)&amp;";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"&amp;IF(AND(Milestones!$AB$56="FT",Milestones!$AA$56=FT_Y5,EDATE($D21,Milestones!$AA$56)&lt;PolicyDate),1,Milestones!$AC$56)&amp;";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"&amp;IF(AND(Milestones!$AB$57="FT",Milestones!$AA$57=FT_Y5,EDATE($D21,Milestones!$AA$57)&lt;PolicyDate),1,Milestones!$AC$57)&amp;";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"&amp;IF(AND(Milestones!$AB$58="FT",Milestones!$AA$58=FT_Y5,EDATE($D21,Milestones!$AA$58)&lt;PolicyDate),1,Milestones!$AC$58)&amp;";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"&amp;IF(AND(Milestones!$AB$59="FT",Milestones!$AA$59=FT_Y5,EDATE($D21,Milestones!$AA$59)&lt;PolicyDate),1,Milestones!$AC$59)&amp;";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"&amp;IF(AND(Milestones!$AB$60="FT",Milestones!$AA$60=FT_Y5,EDATE($D21,Milestones!$AA$60)&lt;PolicyDate),1,Milestones!$AC$60)&amp;";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"&amp;IF(AND(Milestones!$AB$61="FT",Milestones!$AA$61=FT_Y5,EDATE($D21,Milestones!$AA$61)&lt;PolicyDate),1,Milestones!$AC$61)&amp;";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"&amp;IF(AND(Milestones!$AB$62="FT",Milestones!$AA$62=FT_Y5,EDATE($D21,Milestones!$AA$62)&lt;PolicyDate),1,Milestones!$AC$62)&amp;";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"&amp;IF(AND(Milestones!$AB$63="FT",Milestones!$AA$63=FT_Y5,EDATE($D21,Milestones!$AA$63)&lt;PolicyDate),1,Milestones!$AC$63)&amp;";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"&amp;IF(AND(Milestones!$AB$64="FT",Milestones!$AA$64=FT_Y5,EDATE($D21,Milestones!$AA$64)&lt;PolicyDate),1,Milestones!$AC$64)&amp;";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"&amp;IF(AND(Milestones!$AB$65="FT",Milestones!$AA$65=FT_Y5,EDATE($D21,Milestones!$AA$65)&lt;PolicyDate),1,Milestones!$AC$65)&amp;";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"&amp;IF(AND(Milestones!$AB$66="FT",Milestones!$AA$66=FT_Y5,EDATE($D21,Milestones!$AA$66)&lt;PolicyDate),1,Milestones!$AC$66)&amp;";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"&amp;IF(AND(Milestones!$AB$67="FT",Milestones!$AA$67=FT_Y5,EDATE($D21,Milestones!$AA$67)&lt;PolicyDate),1,Milestones!$AC$67)&amp;";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"&amp;IF(AND(Milestones!$AB$68="FT",Milestones!$AA$68=FT_Y5,EDATE($D21,Milestones!$AA$68)&lt;PolicyDate),1,Milestones!$AC$68)&amp;";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"&amp;IF(AND(Milestones!$AB$69="FT",Milestones!$AA$69=FT_Y5,EDATE($D21,Milestones!$AA$69)&lt;PolicyDate),1,Milestones!$AC$69)&amp;";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"&amp;IF(AND(Milestones!$AB$70="FT",Milestones!$AA$70=FT_Y5,EDATE($D21,Milestones!$AA$70)&lt;PolicyDate),1,Milestones!$AC$70)&amp;";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"&amp;IF(AND(Milestones!$AB$71="FT",Milestones!$AA$71=FT_Y5,EDATE($D21,Milestones!$AA$71)&lt;PolicyDate),1,Milestones!$AC$71)&amp;";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"&amp;IF(AND(Milestones!$AB$72="FT",Milestones!$AA$72=FT_Y5,EDATE($D21,Milestones!$AA$72)&lt;PolicyDate),1,Milestones!$AC$72)&amp;";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"&amp;IF(AND(Milestones!$AB$73="FT",Milestones!$AA$73=FT_Y5,EDATE($D21,Milestones!$AA$73)&lt;PolicyDate),1,Milestones!$AC$73)&amp;";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"&amp;IF(AND(Milestones!$AB$74="FT",Milestones!$AA$74=FT_Y5,EDATE($D21,Milestones!$AA$74)&lt;PolicyDate),1,Milestones!$AC$74)&amp;";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"&amp;IF(AND(Milestones!$AB$75="FT",Milestones!$AA$75=FT_Y5,EDATE($D21,Milestones!$AA$75)&lt;PolicyDate),1,Milestones!$AC$75)&amp;";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"&amp;IF(AND(Milestones!$AB$76="FT",Milestones!$AA$76=FT_Y5,EDATE($D21,Milestones!$AA$76)&lt;PolicyDate),1,Milestones!$AC$76)&amp;";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"&amp;IF(AND(Milestones!$AB$77="FT",Milestones!$AA$77=FT_Y5,EDATE($D21,Milestones!$AA$77)&lt;PolicyDate),1,Milestones!$AC$77)&amp;";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"&amp;IF(AND(Milestones!$AB$78="FT",Milestones!$AA$78=FT_Y5,EDATE($D21,Milestones!$AA$78)&lt;PolicyDate),1,Milestones!$AC$78)&amp;";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"&amp;IF(AND(Milestones!$AB$79="FT",Milestones!$AA$79=FT_Y5,EDATE($D21,Milestones!$AA$79)&lt;PolicyDate),1,Milestones!$AC$79)&amp;";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"&amp;IF(AND(Milestones!$AB$80="FT",Milestones!$AA$80=FT_Y5,EDATE($D21,Milestones!$AA$80)&lt;PolicyDate),1,Milestones!$AC$80)&amp;";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"&amp;IF(AND(Milestones!$AB$81="FT",Milestones!$AA$81=FT_Y5,EDATE($D21,Milestones!$AA$81)&lt;PolicyDate),1,Milestones!$AC$81)&amp;";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"&amp;IF(AND(Milestones!$AB$82="FT",Milestones!$AA$82=FT_Y5,EDATE($D21,Milestones!$AA$82)&lt;PolicyDate),1,Milestones!$AC$82)&amp;";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"&amp;IF(AND(Milestones!$AB$83="FT",Milestones!$AA$83=FT_Y5,EDATE($D21,Milestones!$AA$83)&lt;PolicyDate),1,Milestones!$AC$83)&amp;";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"&amp;IF(AND(Milestones!$AB$84="FT",Milestones!$AA$84=FT_Y5,EDATE($D21,Milestones!$AA$84)&lt;PolicyDate),1,Milestones!$AC$84)&amp;";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"&amp;IF(AND(Milestones!$AB$85="FT",Milestones!$AA$85=FT_Y5,EDATE($D21,Milestones!$AA$85)&lt;PolicyDate),1,Milestones!$AC$85)&amp;";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"&amp;IF(AND(Milestones!$AB$86="FT",Milestones!$AA$86=FT_Y5,EDATE($D21,Milestones!$AA$86)&lt;PolicyDate),1,Milestones!$AC$86)&amp;";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"&amp;IF(AND(Milestones!$AB$87="FT",Milestones!$AA$87=FT_Y5,EDATE($D21,Milestones!$AA$87)&lt;PolicyDate),1,Milestones!$AC$87)&amp;";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"&amp;IF(AND(Milestones!$AB$88="FT",Milestones!$AA$88=FT_Y5,EDATE($D21,Milestones!$AA$88)&lt;PolicyDate),1,Milestones!$AC$88)&amp;";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"&amp;IF(AND(Milestones!$AB$89="FT",Milestones!$AA$89=FT_Y5,EDATE($D21,Milestones!$AA$89)&lt;PolicyDate),1,Milestones!$AC$89)&amp;";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"&amp;IF(AND(Milestones!$AB$90="FT",Milestones!$AA$90=FT_Y5,EDATE($D21,Milestones!$AA$90)&lt;PolicyDate),1,Milestones!$AC$90)&amp;";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"&amp;IF(AND(Milestones!$AB$91="FT",Milestones!$AA$91=FT_Y5,EDATE($D21,Milestones!$AA$91)&lt;PolicyDate),1,Milestones!$AC$91)&amp;";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"&amp;IF(AND(Milestones!$AB$92="FT",Milestones!$AA$92=FT_Y5,EDATE($D21,Milestones!$AA$92)&lt;PolicyDate),1,Milestones!$AC$92)&amp;";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"&amp;IF(AND(Milestones!$AB$93="FT",Milestones!$AA$93=FT_Y5,EDATE($D21,Milestones!$AA$93)&lt;PolicyDate),1,Milestones!$AC$93)&amp;";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"&amp;IF(AND(Milestones!$AB$94="FT",Milestones!$AA$94=FT_Y5,EDATE($D21,Milestones!$AA$94)&lt;PolicyDate),1,Milestones!$AC$94)&amp;";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"&amp;IF(AND(Milestones!$AB$95="FT",Milestones!$AA$95=FT_Y5,EDATE($D21,Milestones!$AA$95)&lt;PolicyDate),1,Milestones!$AC$95)&amp;";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"&amp;IF(AND(Milestones!$AB$96="FT",Milestones!$AA$96=FT_Y5,EDATE($D21,Milestones!$AA$96)&lt;PolicyDate),1,Milestones!$AC$96)&amp;";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"&amp;IF(AND(Milestones!$AB$97="FT",Milestones!$AA$97=FT_Y5,EDATE($D21,Milestones!$AA$97)&lt;PolicyDate),1,Milestones!$AC$97)&amp;";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"&amp;IF(AND(Milestones!$AB$98="FT",Milestones!$AA$98=FT_Y5,EDATE($D21,Milestones!$AA$98)&lt;PolicyDate),1,Milestones!$AC$98)&amp;";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"&amp;IF(AND(Milestones!$AB$99="FT",Milestones!$AA$99=FT_Y5,EDATE($D21,Milestones!$AA$99)&lt;PolicyDate),1,Milestones!$AC$99)&amp;";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"&amp;IF(AND(Milestones!$AB$100="FT",Milestones!$AA$100=FT_Y5,EDATE($D21,Milestones!$AA$100)&lt;PolicyDate),1,Milestones!$AC$100)&amp;";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"&amp;IF(AND(Milestones!$AB$101="FT",Milestones!$AA$101=FT_Y5,EDATE($D21,Milestones!$AA$101)&lt;PolicyDate),1,Milestones!$AC$101)&amp;";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"&amp;IF(AND(Milestones!$AB$102="FT",Milestones!$AA$102=FT_Y5,EDATE($D21,Milestones!$AA$102)&lt;PolicyDate),1,Milestones!$AC$102)&amp;";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"&amp;IF(AND(Milestones!$AB$103="FT",Milestones!$AA$103=FT_Y5,EDATE($D21,Milestones!$AA$103)&lt;PolicyDate),1,Milestones!$AC$103)&amp;";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"&amp;IF(AND(Milestones!$AB$104="FT",Milestones!$AA$104=FT_Y5,EDATE($D21,Milestones!$AA$104)&lt;PolicyDate),1,Milestones!$AC$104)&amp;";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"&amp;IF(AND(Milestones!$AB$105="FT",Milestones!$AA$105=FT_Y5,EDATE($D21,Milestones!$AA$105)&lt;PolicyDate),1,Milestones!$AC$105)&amp;";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"&amp;IF(AND(Milestones!$AB$106="FT",Milestones!$AA$106=FT_Y5,EDATE($D21,Milestones!$AA$106)&lt;PolicyDate),1,Milestones!$AC$106)&amp;";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"&amp;IF(AND(Milestones!$AB$107="FT",Milestones!$AA$107=FT_Y5,EDATE($D21,Milestones!$AA$107)&lt;PolicyDate),1,Milestones!$AC$107)&amp;";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"&amp;IF(AND(Milestones!$AB$108="FT",Milestones!$AA$108=FT_Y5,EDATE($D21,Milestones!$AA$108)&lt;PolicyDate),1,Milestones!$AC$108)&amp;";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"&amp;IF(AND(Milestones!$AB$109="FT",Milestones!$AA$109=FT_Y5,EDATE($D21,Milestones!$AA$109)&lt;PolicyDate),1,Milestones!$AC$109)&amp;";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"&amp;IF(AND(Milestones!$AB$110="FT",Milestones!$AA$110=FT_Y5,EDATE($D21,Milestones!$AA$110)&lt;PolicyDate),1,Milestones!$AC$110)&amp;";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"&amp;IF(AND(Milestones!$AB$111="FT",Milestones!$AA$111=FT_Y5,EDATE($D21,Milestones!$AA$111)&lt;PolicyDate),1,Milestones!$AC$111)&amp;";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"&amp;IF(AND(Milestones!$AB$112="FT",Milestones!$AA$112=FT_Y5,EDATE($D21,Milestones!$AA$112)&lt;PolicyDate),1,Milestones!$AC$112)&amp;";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"&amp;IF(AND(Milestones!$AB$113="FT",Milestones!$AA$113=FT_Y5,EDATE($D21,Milestones!$AA$113)&lt;PolicyDate),1,Milestones!$AC$113)&amp;";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"&amp;IF(AND(Milestones!$AB$114="FT",Milestones!$AA$114=FT_Y5,EDATE($D21,Milestones!$AA$114)&lt;PolicyDate),1,Milestones!$AC$114)&amp;";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"&amp;IF(AND(Milestones!$AB$115="FT",Milestones!$AA$115=FT_Y5,EDATE($D21,Milestones!$AA$115)&lt;PolicyDate),1,Milestones!$AC$115)&amp;";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"&amp;IF(AND(Milestones!$AB$116="FT",Milestones!$AA$116=FT_Y5,EDATE($D21,Milestones!$AA$116)&lt;PolicyDate),1,Milestones!$AC$116)&amp;";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"&amp;IF(AND(Milestones!$AB$117="FT",Milestones!$AA$117=FT_Y5,EDATE($D21,Milestones!$AA$117)&lt;PolicyDate),1,Milestones!$AC$117)&amp;";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"&amp;IF(AND(Milestones!$AB$118="FT",Milestones!$AA$118=FT_Y5,EDATE($D21,Milestones!$AA$118)&lt;PolicyDate),1,Milestones!$AC$118)&amp;";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"&amp;IF(AND(Milestones!$AB$119="FT",Milestones!$AA$119=FT_Y5,EDATE($D21,Milestones!$AA$119)&lt;PolicyDate),1,Milestones!$AC$119)&amp;";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"&amp;IF(AND(Milestones!$AB$120="FT",Milestones!$AA$120=FT_Y5,EDATE($D21,Milestones!$AA$120)&lt;PolicyDate),1,Milestones!$AC$120)&amp;";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"&amp;IF(AND(Milestones!$AB$121="FT",Milestones!$AA$121=FT_Y5,EDATE($D21,Milestones!$AA$121)&lt;PolicyDate),1,Milestones!$AC$121)&amp;";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"&amp;IF(AND(Milestones!$AB$122="FT",Milestones!$AA$122=FT_Y5,EDATE($D21,Milestones!$AA$122)&lt;PolicyDate),1,Milestones!$AC$122)&amp;";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"&amp;IF(AND(Milestones!$AB$123="FT",Milestones!$AA$123=FT_Y5,EDATE($D21,Milestones!$AA$123)&lt;PolicyDate),1,Milestones!$AC$123)&amp;";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"&amp;IF(AND(Milestones!$AB$124="FT",Milestones!$AA$124=FT_Y5,EDATE($D21,Milestones!$AA$124)&lt;PolicyDate),1,Milestones!$AC$124)&amp;";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"&amp;IF(AND(Milestones!$AB$125="FT",Milestones!$AA$125=FT_Y5,EDATE($D21,Milestones!$AA$125)&lt;PolicyDate),1,Milestones!$AC$125)&amp;";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"&amp;IF(AND(Milestones!$AB$126="FT",Milestones!$AA$126=FT_Y5,EDATE($D21,Milestones!$AA$126)&lt;PolicyDate),1,Milestones!$AC$126)&amp;";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"&amp;IF(AND(Milestones!$AB$127="FT",Milestones!$AA$127=FT_Y5,EDATE($D21,Milestones!$AA$127)&lt;PolicyDate),1,Milestones!$AC$127)&amp;";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"&amp;IF(AND(Milestones!$AB$128="FT",Milestones!$AA$128=FT_Y5,EDATE($D21,Milestones!$AA$128)&lt;PolicyDate),1,Milestones!$AC$128)&amp;";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"&amp;IF(AND(Milestones!$AB$129="FT",Milestones!$AA$129=FT_Y5,EDATE($D21,Milestones!$AA$129)&lt;PolicyDate),1,Milestones!$AC$129)&amp;";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"&amp;IF(AND(Milestones!$AB$130="FT",Milestones!$AA$130=FT_Y5,EDATE($D21,Milestones!$AA$130)&lt;PolicyDate),1,Milestones!$AC$130)&amp;";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"&amp;IF(AND(Milestones!$AB$131="FT",Milestones!$AA$131=FT_Y5,EDATE($D21,Milestones!$AA$131)&lt;PolicyDate),1,Milestones!$AC$131)&amp;";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"&amp;IF(AND(Milestones!$AB$132="FT",Milestones!$AA$132=FT_Y5,EDATE($D21,Milestones!$AA$132)&lt;PolicyDate),1,Milestones!$AC$132)&amp;";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"&amp;IF(AND(Milestones!$AB$133="FT",Milestones!$AA$133=FT_Y5,EDATE($D21,Milestones!$AA$133)&lt;PolicyDate),1,Milestones!$AC$133)&amp;";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"&amp;IF(AND(Milestones!$AB$134="FT",Milestones!$AA$134=FT_Y5,EDATE($D21,Milestones!$AA$134)&lt;PolicyDate),1,Milestones!$AC$134)&amp;";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"&amp;IF(AND(Milestones!$AB$135="FT",Milestones!$AA$135=FT_Y5,EDATE($D21,Milestones!$AA$135)&lt;PolicyDate),1,Milestones!$AC$135)&amp;";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"&amp;IF(AND(Milestones!$AB$136="FT",Milestones!$AA$136=FT_Y5,EDATE($D21,Milestones!$AA$136)&lt;PolicyDate),1,Milestones!$AC$136)&amp;";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"&amp;IF(AND(Milestones!$AB$137="FT",Milestones!$AA$137=FT_Y5,EDATE($D21,Milestones!$AA$137)&lt;PolicyDate),1,Milestones!$AC$137)&amp;";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"&amp;IF(AND(Milestones!$AB$138="FT",Milestones!$AA$138=FT_Y5,EDATE($D21,Milestones!$AA$138)&lt;PolicyDate),1,Milestones!$AC$138)&amp;";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"&amp;IF(AND(Milestones!$AB$139="FT",Milestones!$AA$139=FT_Y5,EDATE($D21,Milestones!$AA$139)&lt;PolicyDate),1,Milestones!$AC$139)&amp;";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"&amp;IF(AND(Milestones!$AB$140="FT",Milestones!$AA$140=FT_Y5,EDATE($D21,Milestones!$AA$140)&lt;PolicyDate),1,Milestones!$AC$140)&amp;";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"&amp;IF(AND(Milestones!$AB$141="FT",Milestones!$AA$141=FT_Y5,EDATE($D21,Milestones!$AA$141)&lt;PolicyDate),1,Milestones!$AC$141)&amp;";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"&amp;IF(AND(Milestones!$AB$142="FT",Milestones!$AA$142=FT_Y5,EDATE($D21,Milestones!$AA$142)&lt;PolicyDate),1,Milestones!$AC$142)&amp;";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"&amp;IF(AND(Milestones!$AB$143="FT",Milestones!$AA$143=FT_Y5,EDATE($D21,Milestones!$AA$143)&lt;PolicyDate),1,Milestones!$AC$143)&amp;";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"&amp;IF(AND(Milestones!$AB$144="FT",Milestones!$AA$144=FT_Y5,EDATE($D21,Milestones!$AA$144)&lt;PolicyDate),1,Milestones!$AC$144)&amp;";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"&amp;IF(AND(Milestones!$AB$145="FT",Milestones!$AA$145=FT_Y5,EDATE($D21,Milestones!$AA$145)&lt;PolicyDate),1,Milestones!$AC$145)&amp;";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"&amp;IF(AND(Milestones!$AB$146="FT",Milestones!$AA$146=FT_Y5,EDATE($D21,Milestones!$AA$146)&lt;PolicyDate),1,Milestones!$AC$146)&amp;";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"&amp;IF(AND(Milestones!$AB$147="FT",Milestones!$AA$147=FT_Y5,EDATE($D21,Milestones!$AA$147)&lt;PolicyDate),1,Milestones!$AC$147)&amp;";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"&amp;IF(AND(Milestones!$AB$148="FT",Milestones!$AA$148=FT_Y5,EDATE($D21,Milestones!$AA$148)&lt;PolicyDate),1,Milestones!$AC$148)&amp;";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"&amp;IF(AND(Milestones!$AB$149="FT",Milestones!$AA$149=FT_Y5,EDATE($D21,Milestones!$AA$149)&lt;PolicyDate),1,Milestones!$AC$149)&amp;";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"&amp;IF(AND(Milestones!$AB$150="FT",Milestones!$AA$150=FT_Y5,EDATE($D21,Milestones!$AA$150)&lt;PolicyDate),1,Milestones!$AC$150)&amp;";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"&amp;IF(AND(Milestones!$AB$151="FT",Milestones!$AA$151=FT_Y5,EDATE($D21,Milestones!$AA$151)&lt;PolicyDate),1,Milestones!$AC$151)&amp;";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"&amp;IF(AND(Milestones!$AB$152="FT",Milestones!$AA$152=FT_Y5,EDATE($D21,Milestones!$AA$152)&lt;PolicyDate),1,Milestones!$AC$152)&amp;";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"&amp;IF(AND(Milestones!$AB$153="FT",Milestones!$AA$153=FT_Y5,EDATE($D21,Milestones!$AA$153)&lt;PolicyDate),1,Milestones!$AC$153)&amp;";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"&amp;IF(AND(Milestones!$AB$154="FT",Milestones!$AA$154=FT_Y5,EDATE($D21,Milestones!$AA$154)&lt;PolicyDate),1,Milestones!$AC$154)&amp;";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"&amp;IF(AND(Milestones!$AB$155="FT",Milestones!$AA$155=FT_Y5,EDATE($D21,Milestones!$AA$155)&lt;PolicyDate),1,Milestones!$AC$155)&amp;";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"&amp;IF(AND(Milestones!$AB$156="FT",Milestones!$AA$156=FT_Y5,EDATE($D21,Milestones!$AA$156)&lt;PolicyDate),1,Milestones!$AC$156)&amp;";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"&amp;IF(AND(Milestones!$AB$157="FT",Milestones!$AA$157=FT_Y5,EDATE($D21,Milestones!$AA$157)&lt;PolicyDate),1,Milestones!$AC$157)&amp;";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"&amp;IF(AND(Milestones!$AB$158="FT",Milestones!$AA$158=FT_Y5,EDATE($D21,Milestones!$AA$158)&lt;PolicyDate),1,Milestones!$AC$158)&amp;";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"&amp;IF(AND(Milestones!$AB$159="FT",Milestones!$AA$159=FT_Y5,EDATE($D21,Milestones!$AA$159)&lt;PolicyDate),1,Milestones!$AC$159)&amp;";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"&amp;IF(AND(Milestones!$AB$160="FT",Milestones!$AA$160=FT_Y5,EDATE($D21,Milestones!$AA$160)&lt;PolicyDate),1,Milestones!$AC$160)&amp;";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"&amp;IF(AND(Milestones!$AB$161="FT",Milestones!$AA$161=FT_Y5,EDATE($D21,Milestones!$AA$161)&lt;PolicyDate),1,Milestones!$AC$161)&amp;";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"&amp;IF(AND(Milestones!$AB$162="FT",Milestones!$AA$162=FT_Y5,EDATE($D21,Milestones!$AA$162)&lt;PolicyDate),1,Milestones!$AC$162)&amp;";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"&amp;IF(AND(Milestones!$AB$163="FT",Milestones!$AA$163=FT_Y5,EDATE($D21,Milestones!$AA$163)&lt;PolicyDate),1,Milestones!$AC$163)&amp;";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"&amp;IF(AND(Milestones!$AB$164="FT",Milestones!$AA$164=FT_Y5,EDATE($D21,Milestones!$AA$164)&lt;PolicyDate),1,Milestones!$AC$164)&amp;";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"&amp;IF(AND(Milestones!$AB$165="FT",Milestones!$AA$165=FT_Y5,EDATE($D21,Milestones!$AA$165)&lt;PolicyDate),1,Milestones!$AC$165)&amp;";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"&amp;IF(AND(Milestones!$AB$166="FT",Milestones!$AA$166=FT_Y5,EDATE($D21,Milestones!$AA$166)&lt;PolicyDate),1,Milestones!$AC$166)&amp;";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"&amp;IF(AND(Milestones!$AB$167="FT",Milestones!$AA$167=FT_Y5,EDATE($D21,Milestones!$AA$167)&lt;PolicyDate),1,Milestones!$AC$167)&amp;";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"&amp;IF(AND(Milestones!$AB$168="FT",Milestones!$AA$168=FT_Y5,EDATE($D21,Milestones!$AA$168)&lt;PolicyDate),1,Milestones!$AC$168)&amp;";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"&amp;IF(AND(Milestones!$AB$169="FT",Milestones!$AA$169=FT_Y5,EDATE($D21,Milestones!$AA$169)&lt;PolicyDate),1,Milestones!$AC$169)&amp;";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"&amp;IF(AND(Milestones!$AB$170="FT",Milestones!$AA$170=FT_Y5,EDATE($D21,Milestones!$AA$170)&lt;PolicyDate),1,Milestones!$AC$170)&amp;";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"&amp;IF(AND(Milestones!$AB$171="FT",Milestones!$AA$171=FT_Y5,EDATE($D21,Milestones!$AA$171)&lt;PolicyDate),1,Milestones!$AC$171)&amp;";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"&amp;IF(AND(Milestones!$AB$172="FT",Milestones!$AA$172=FT_Y5,EDATE($D21,Milestones!$AA$172)&lt;PolicyDate),1,Milestones!$AC$172)&amp;";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"&amp;IF(AND(Milestones!$AB$173="FT",Milestones!$AA$173=FT_Y5,EDATE($D21,Milestones!$AA$173)&lt;PolicyDate),1,Milestones!$AC$173)&amp;";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"&amp;IF(AND(Milestones!$AB$174="FT",Milestones!$AA$174=FT_Y5,EDATE($D21,Milestones!$AA$174)&lt;PolicyDate),1,Milestones!$AC$174)&amp;";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"&amp;IF(AND(Milestones!$AB$175="FT",Milestones!$AA$175=FT_Y5,EDATE($D21,Milestones!$AA$175)&lt;PolicyDate),1,Milestones!$AC$175)&amp;";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"&amp;IF(AND(Milestones!$AB$176="FT",Milestones!$AA$176=FT_Y5,EDATE($D21,Milestones!$AA$176)&lt;PolicyDate),1,Milestones!$AC$176)&amp;";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"&amp;IF(AND(Milestones!$AB$177="FT",Milestones!$AA$177=FT_Y5,EDATE($D21,Milestones!$AA$177)&lt;PolicyDate),1,Milestones!$AC$177)&amp;";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"&amp;IF(AND(Milestones!$AB$178="FT",Milestones!$AA$178=FT_Y5,EDATE($D21,Milestones!$AA$178)&lt;PolicyDate),1,Milestones!$AC$178)&amp;";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"&amp;IF(AND(Milestones!$AB$179="FT",Milestones!$AA$179=FT_Y5,EDATE($D21,Milestones!$AA$179)&lt;PolicyDate),1,Milestones!$AC$179)&amp;";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"&amp;IF(AND(Milestones!$AB$180="FT",Milestones!$AA$180=FT_Y5,EDATE($D21,Milestones!$AA$180)&lt;PolicyDate),1,Milestones!$AC$180)&amp;";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"&amp;IF(AND(Milestones!$AB$181="FT",Milestones!$AA$181=FT_Y5,EDATE($D21,Milestones!$AA$181)&lt;PolicyDate),1,Milestones!$AC$181)&amp;";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"&amp;IF(AND(Milestones!$AB$182="FT",Milestones!$AA$182=FT_Y5,EDATE($D21,Milestones!$AA$182)&lt;PolicyDate),1,Milestones!$AC$182)&amp;";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"&amp;IF(AND(Milestones!$AB$183="FT",Milestones!$AA$183=FT_Y5,EDATE($D21,Milestones!$AA$183)&lt;PolicyDate),1,Milestones!$AC$183)&amp;";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"&amp;IF(AND(Milestones!$AB$184="FT",Milestones!$AA$184=FT_Y5,EDATE($D21,Milestones!$AA$184)&lt;PolicyDate),1,Milestones!$AC$184)&amp;";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"&amp;IF(AND(Milestones!$AB$185="FT",Milestones!$AA$185=FT_Y5,EDATE($D21,Milestones!$AA$185)&lt;PolicyDate),1,Milestones!$AC$185)&amp;";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"&amp;IF(AND(Milestones!$AB$186="FT",Milestones!$AA$186=FT_Y5,EDATE($D21,Milestones!$AA$186)&lt;PolicyDate),1,Milestones!$AC$186)&amp;";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"&amp;IF(AND(Milestones!$AB$187="FT",Milestones!$AA$187=FT_Y5,EDATE($D21,Milestones!$AA$187)&lt;PolicyDate),1,Milestones!$AC$187)&amp;";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"&amp;IF(AND(Milestones!$AB$188="FT",Milestones!$AA$188=FT_Y5,EDATE($D21,Milestones!$AA$188)&lt;PolicyDate),1,Milestones!$AC$188)&amp;";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"&amp;IF(AND(Milestones!$AB$189="FT",Milestones!$AA$189=FT_Y5,EDATE($D21,Milestones!$AA$189)&lt;PolicyDate),1,Milestones!$AC$189)&amp;";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"&amp;IF(AND(Milestones!$AB$190="FT",Milestones!$AA$190=FT_Y5,EDATE($D21,Milestones!$AA$190)&lt;PolicyDate),1,Milestones!$AC$190)&amp;";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"&amp;IF(AND(Milestones!$AB$191="FT",Milestones!$AA$191=FT_Y5,EDATE($D21,Milestones!$AA$191)&lt;PolicyDate),1,Milestones!$AC$191)&amp;";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"&amp;IF(AND(Milestones!$AB$192="FT",Milestones!$AA$192=FT_Y5,EDATE($D21,Milestones!$AA$192)&lt;PolicyDate),1,Milestones!$AC$192)&amp;";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"&amp;IF(AND(Milestones!$AB$193="FT",Milestones!$AA$193=FT_Y5,EDATE($D21,Milestones!$AA$193)&lt;PolicyDate),1,Milestones!$AC$193)&amp;";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"&amp;IF(AND(Milestones!$AB$194="FT",Milestones!$AA$194=FT_Y5,EDATE($D21,Milestones!$AA$194)&lt;PolicyDate),1,Milestones!$AC$194)&amp;";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"&amp;IF(AND(Milestones!$AB$195="FT",Milestones!$AA$195=FT_Y5,EDATE($D21,Milestones!$AA$195)&lt;PolicyDate),1,Milestones!$AC$195)&amp;";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"&amp;IF(AND(Milestones!$AB$196="FT",Milestones!$AA$196=FT_Y5,EDATE($D21,Milestones!$AA$196)&lt;PolicyDate),1,Milestones!$AC$196)&amp;";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"&amp;IF(AND(Milestones!$AB$197="FT",Milestones!$AA$197=FT_Y5,EDATE($D21,Milestones!$AA$197)&lt;PolicyDate),1,Milestones!$AC$197)&amp;";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"&amp;IF(AND(Milestones!$AB$198="FT",Milestones!$AA$198=FT_Y5,EDATE($D21,Milestones!$AA$198)&lt;PolicyDate),1,Milestones!$AC$198)&amp;";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"&amp;IF(AND(Milestones!$AB$199="FT",Milestones!$AA$199=FT_Y5,EDATE($D21,Milestones!$AA$199)&lt;PolicyDate),1,Milestones!$AC$199)&amp;";  ",""))</f>
        <v/>
      </c>
      <c r="X21" s="0" t="str">
        <f aca="false">IF(Staff!$A21="","",Staff!$AJ21)</f>
        <v/>
      </c>
      <c r="Y21" s="0" t="str">
        <f aca="false">IF(Staff!$A21="","",Staff!$AL21)</f>
        <v/>
      </c>
      <c r="Z21" s="0" t="str">
        <f aca="false">IF(Staff!$A21="","",Staff!$AM21)</f>
        <v/>
      </c>
      <c r="AA21" s="0" t="str">
        <f aca="false">IF(Staff!$A21="","",Staff!$AQ21)</f>
        <v/>
      </c>
      <c r="AB21" s="0" t="str">
        <f aca="false">IF(Staff!$A21="","",Staff!$AR21)</f>
        <v/>
      </c>
      <c r="AC21" s="0" t="str">
        <f aca="false">IF(Staff!$A21="","",Staff!$AS21)</f>
        <v/>
      </c>
      <c r="AD21" s="0" t="str">
        <f aca="false">IF(Staff!$A21="","",Staff!$AT21)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IF(Staff!$A22="","",Staff!$AI22)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"&amp;IF(AND(Milestones!$AB$20="FT",Milestones!$AA$20=FT_Y5,EDATE($D22,Milestones!$AA$20)&lt;PolicyDate),1,Milestones!$AC$20)&amp;";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"&amp;IF(AND(Milestones!$AB$21="FT",Milestones!$AA$21=FT_Y5,EDATE($D22,Milestones!$AA$21)&lt;PolicyDate),1,Milestones!$AC$21)&amp;";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"&amp;IF(AND(Milestones!$AB$22="FT",Milestones!$AA$22=FT_Y5,EDATE($D22,Milestones!$AA$22)&lt;PolicyDate),1,Milestones!$AC$22)&amp;";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"&amp;IF(AND(Milestones!$AB$23="FT",Milestones!$AA$23=FT_Y5,EDATE($D22,Milestones!$AA$23)&lt;PolicyDate),1,Milestones!$AC$23)&amp;";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"&amp;IF(AND(Milestones!$AB$24="FT",Milestones!$AA$24=FT_Y5,EDATE($D22,Milestones!$AA$24)&lt;PolicyDate),1,Milestones!$AC$24)&amp;";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"&amp;IF(AND(Milestones!$AB$25="FT",Milestones!$AA$25=FT_Y5,EDATE($D22,Milestones!$AA$25)&lt;PolicyDate),1,Milestones!$AC$25)&amp;";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"&amp;IF(AND(Milestones!$AB$26="FT",Milestones!$AA$26=FT_Y5,EDATE($D22,Milestones!$AA$26)&lt;PolicyDate),1,Milestones!$AC$26)&amp;";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"&amp;IF(AND(Milestones!$AB$27="FT",Milestones!$AA$27=FT_Y5,EDATE($D22,Milestones!$AA$27)&lt;PolicyDate),1,Milestones!$AC$27)&amp;";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"&amp;IF(AND(Milestones!$AB$28="FT",Milestones!$AA$28=FT_Y5,EDATE($D22,Milestones!$AA$28)&lt;PolicyDate),1,Milestones!$AC$28)&amp;";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"&amp;IF(AND(Milestones!$AB$29="FT",Milestones!$AA$29=FT_Y5,EDATE($D22,Milestones!$AA$29)&lt;PolicyDate),1,Milestones!$AC$29)&amp;";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"&amp;IF(AND(Milestones!$AB$30="FT",Milestones!$AA$30=FT_Y5,EDATE($D22,Milestones!$AA$30)&lt;PolicyDate),1,Milestones!$AC$30)&amp;";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"&amp;IF(AND(Milestones!$AB$31="FT",Milestones!$AA$31=FT_Y5,EDATE($D22,Milestones!$AA$31)&lt;PolicyDate),1,Milestones!$AC$31)&amp;";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"&amp;IF(AND(Milestones!$AB$32="FT",Milestones!$AA$32=FT_Y5,EDATE($D22,Milestones!$AA$32)&lt;PolicyDate),1,Milestones!$AC$32)&amp;";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"&amp;IF(AND(Milestones!$AB$33="FT",Milestones!$AA$33=FT_Y5,EDATE($D22,Milestones!$AA$33)&lt;PolicyDate),1,Milestones!$AC$33)&amp;";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"&amp;IF(AND(Milestones!$AB$34="FT",Milestones!$AA$34=FT_Y5,EDATE($D22,Milestones!$AA$34)&lt;PolicyDate),1,Milestones!$AC$34)&amp;";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"&amp;IF(AND(Milestones!$AB$35="FT",Milestones!$AA$35=FT_Y5,EDATE($D22,Milestones!$AA$35)&lt;PolicyDate),1,Milestones!$AC$35)&amp;";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"&amp;IF(AND(Milestones!$AB$36="FT",Milestones!$AA$36=FT_Y5,EDATE($D22,Milestones!$AA$36)&lt;PolicyDate),1,Milestones!$AC$36)&amp;";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"&amp;IF(AND(Milestones!$AB$37="FT",Milestones!$AA$37=FT_Y5,EDATE($D22,Milestones!$AA$37)&lt;PolicyDate),1,Milestones!$AC$37)&amp;";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"&amp;IF(AND(Milestones!$AB$38="FT",Milestones!$AA$38=FT_Y5,EDATE($D22,Milestones!$AA$38)&lt;PolicyDate),1,Milestones!$AC$38)&amp;";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"&amp;IF(AND(Milestones!$AB$39="FT",Milestones!$AA$39=FT_Y5,EDATE($D22,Milestones!$AA$39)&lt;PolicyDate),1,Milestones!$AC$39)&amp;";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"&amp;IF(AND(Milestones!$AB$40="FT",Milestones!$AA$40=FT_Y5,EDATE($D22,Milestones!$AA$40)&lt;PolicyDate),1,Milestones!$AC$40)&amp;";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"&amp;IF(AND(Milestones!$AB$41="FT",Milestones!$AA$41=FT_Y5,EDATE($D22,Milestones!$AA$41)&lt;PolicyDate),1,Milestones!$AC$41)&amp;";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"&amp;IF(AND(Milestones!$AB$42="FT",Milestones!$AA$42=FT_Y5,EDATE($D22,Milestones!$AA$42)&lt;PolicyDate),1,Milestones!$AC$42)&amp;";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"&amp;IF(AND(Milestones!$AB$43="FT",Milestones!$AA$43=FT_Y5,EDATE($D22,Milestones!$AA$43)&lt;PolicyDate),1,Milestones!$AC$43)&amp;";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"&amp;IF(AND(Milestones!$AB$44="FT",Milestones!$AA$44=FT_Y5,EDATE($D22,Milestones!$AA$44)&lt;PolicyDate),1,Milestones!$AC$44)&amp;";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"&amp;IF(AND(Milestones!$AB$45="FT",Milestones!$AA$45=FT_Y5,EDATE($D22,Milestones!$AA$45)&lt;PolicyDate),1,Milestones!$AC$45)&amp;";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"&amp;IF(AND(Milestones!$AB$46="FT",Milestones!$AA$46=FT_Y5,EDATE($D22,Milestones!$AA$46)&lt;PolicyDate),1,Milestones!$AC$46)&amp;";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"&amp;IF(AND(Milestones!$AB$47="FT",Milestones!$AA$47=FT_Y5,EDATE($D22,Milestones!$AA$47)&lt;PolicyDate),1,Milestones!$AC$47)&amp;";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"&amp;IF(AND(Milestones!$AB$48="FT",Milestones!$AA$48=FT_Y5,EDATE($D22,Milestones!$AA$48)&lt;PolicyDate),1,Milestones!$AC$48)&amp;";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"&amp;IF(AND(Milestones!$AB$49="FT",Milestones!$AA$49=FT_Y5,EDATE($D22,Milestones!$AA$49)&lt;PolicyDate),1,Milestones!$AC$49)&amp;";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"&amp;IF(AND(Milestones!$AB$50="FT",Milestones!$AA$50=FT_Y5,EDATE($D22,Milestones!$AA$50)&lt;PolicyDate),1,Milestones!$AC$50)&amp;";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"&amp;IF(AND(Milestones!$AB$51="FT",Milestones!$AA$51=FT_Y5,EDATE($D22,Milestones!$AA$51)&lt;PolicyDate),1,Milestones!$AC$51)&amp;";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"&amp;IF(AND(Milestones!$AB$52="FT",Milestones!$AA$52=FT_Y5,EDATE($D22,Milestones!$AA$52)&lt;PolicyDate),1,Milestones!$AC$52)&amp;";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"&amp;IF(AND(Milestones!$AB$53="FT",Milestones!$AA$53=FT_Y5,EDATE($D22,Milestones!$AA$53)&lt;PolicyDate),1,Milestones!$AC$53)&amp;";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"&amp;IF(AND(Milestones!$AB$54="FT",Milestones!$AA$54=FT_Y5,EDATE($D22,Milestones!$AA$54)&lt;PolicyDate),1,Milestones!$AC$54)&amp;";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"&amp;IF(AND(Milestones!$AB$55="FT",Milestones!$AA$55=FT_Y5,EDATE($D22,Milestones!$AA$55)&lt;PolicyDate),1,Milestones!$AC$55)&amp;";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"&amp;IF(AND(Milestones!$AB$56="FT",Milestones!$AA$56=FT_Y5,EDATE($D22,Milestones!$AA$56)&lt;PolicyDate),1,Milestones!$AC$56)&amp;";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"&amp;IF(AND(Milestones!$AB$57="FT",Milestones!$AA$57=FT_Y5,EDATE($D22,Milestones!$AA$57)&lt;PolicyDate),1,Milestones!$AC$57)&amp;";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"&amp;IF(AND(Milestones!$AB$58="FT",Milestones!$AA$58=FT_Y5,EDATE($D22,Milestones!$AA$58)&lt;PolicyDate),1,Milestones!$AC$58)&amp;";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"&amp;IF(AND(Milestones!$AB$59="FT",Milestones!$AA$59=FT_Y5,EDATE($D22,Milestones!$AA$59)&lt;PolicyDate),1,Milestones!$AC$59)&amp;";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"&amp;IF(AND(Milestones!$AB$60="FT",Milestones!$AA$60=FT_Y5,EDATE($D22,Milestones!$AA$60)&lt;PolicyDate),1,Milestones!$AC$60)&amp;";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"&amp;IF(AND(Milestones!$AB$61="FT",Milestones!$AA$61=FT_Y5,EDATE($D22,Milestones!$AA$61)&lt;PolicyDate),1,Milestones!$AC$61)&amp;";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"&amp;IF(AND(Milestones!$AB$62="FT",Milestones!$AA$62=FT_Y5,EDATE($D22,Milestones!$AA$62)&lt;PolicyDate),1,Milestones!$AC$62)&amp;";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"&amp;IF(AND(Milestones!$AB$63="FT",Milestones!$AA$63=FT_Y5,EDATE($D22,Milestones!$AA$63)&lt;PolicyDate),1,Milestones!$AC$63)&amp;";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"&amp;IF(AND(Milestones!$AB$64="FT",Milestones!$AA$64=FT_Y5,EDATE($D22,Milestones!$AA$64)&lt;PolicyDate),1,Milestones!$AC$64)&amp;";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"&amp;IF(AND(Milestones!$AB$65="FT",Milestones!$AA$65=FT_Y5,EDATE($D22,Milestones!$AA$65)&lt;PolicyDate),1,Milestones!$AC$65)&amp;";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"&amp;IF(AND(Milestones!$AB$66="FT",Milestones!$AA$66=FT_Y5,EDATE($D22,Milestones!$AA$66)&lt;PolicyDate),1,Milestones!$AC$66)&amp;";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"&amp;IF(AND(Milestones!$AB$67="FT",Milestones!$AA$67=FT_Y5,EDATE($D22,Milestones!$AA$67)&lt;PolicyDate),1,Milestones!$AC$67)&amp;";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"&amp;IF(AND(Milestones!$AB$68="FT",Milestones!$AA$68=FT_Y5,EDATE($D22,Milestones!$AA$68)&lt;PolicyDate),1,Milestones!$AC$68)&amp;";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"&amp;IF(AND(Milestones!$AB$69="FT",Milestones!$AA$69=FT_Y5,EDATE($D22,Milestones!$AA$69)&lt;PolicyDate),1,Milestones!$AC$69)&amp;";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"&amp;IF(AND(Milestones!$AB$70="FT",Milestones!$AA$70=FT_Y5,EDATE($D22,Milestones!$AA$70)&lt;PolicyDate),1,Milestones!$AC$70)&amp;";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"&amp;IF(AND(Milestones!$AB$71="FT",Milestones!$AA$71=FT_Y5,EDATE($D22,Milestones!$AA$71)&lt;PolicyDate),1,Milestones!$AC$71)&amp;";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"&amp;IF(AND(Milestones!$AB$72="FT",Milestones!$AA$72=FT_Y5,EDATE($D22,Milestones!$AA$72)&lt;PolicyDate),1,Milestones!$AC$72)&amp;";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"&amp;IF(AND(Milestones!$AB$73="FT",Milestones!$AA$73=FT_Y5,EDATE($D22,Milestones!$AA$73)&lt;PolicyDate),1,Milestones!$AC$73)&amp;";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"&amp;IF(AND(Milestones!$AB$74="FT",Milestones!$AA$74=FT_Y5,EDATE($D22,Milestones!$AA$74)&lt;PolicyDate),1,Milestones!$AC$74)&amp;";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"&amp;IF(AND(Milestones!$AB$75="FT",Milestones!$AA$75=FT_Y5,EDATE($D22,Milestones!$AA$75)&lt;PolicyDate),1,Milestones!$AC$75)&amp;";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"&amp;IF(AND(Milestones!$AB$76="FT",Milestones!$AA$76=FT_Y5,EDATE($D22,Milestones!$AA$76)&lt;PolicyDate),1,Milestones!$AC$76)&amp;";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"&amp;IF(AND(Milestones!$AB$77="FT",Milestones!$AA$77=FT_Y5,EDATE($D22,Milestones!$AA$77)&lt;PolicyDate),1,Milestones!$AC$77)&amp;";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"&amp;IF(AND(Milestones!$AB$78="FT",Milestones!$AA$78=FT_Y5,EDATE($D22,Milestones!$AA$78)&lt;PolicyDate),1,Milestones!$AC$78)&amp;";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"&amp;IF(AND(Milestones!$AB$79="FT",Milestones!$AA$79=FT_Y5,EDATE($D22,Milestones!$AA$79)&lt;PolicyDate),1,Milestones!$AC$79)&amp;";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"&amp;IF(AND(Milestones!$AB$80="FT",Milestones!$AA$80=FT_Y5,EDATE($D22,Milestones!$AA$80)&lt;PolicyDate),1,Milestones!$AC$80)&amp;";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"&amp;IF(AND(Milestones!$AB$81="FT",Milestones!$AA$81=FT_Y5,EDATE($D22,Milestones!$AA$81)&lt;PolicyDate),1,Milestones!$AC$81)&amp;";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"&amp;IF(AND(Milestones!$AB$82="FT",Milestones!$AA$82=FT_Y5,EDATE($D22,Milestones!$AA$82)&lt;PolicyDate),1,Milestones!$AC$82)&amp;";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"&amp;IF(AND(Milestones!$AB$83="FT",Milestones!$AA$83=FT_Y5,EDATE($D22,Milestones!$AA$83)&lt;PolicyDate),1,Milestones!$AC$83)&amp;";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"&amp;IF(AND(Milestones!$AB$84="FT",Milestones!$AA$84=FT_Y5,EDATE($D22,Milestones!$AA$84)&lt;PolicyDate),1,Milestones!$AC$84)&amp;";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"&amp;IF(AND(Milestones!$AB$85="FT",Milestones!$AA$85=FT_Y5,EDATE($D22,Milestones!$AA$85)&lt;PolicyDate),1,Milestones!$AC$85)&amp;";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"&amp;IF(AND(Milestones!$AB$86="FT",Milestones!$AA$86=FT_Y5,EDATE($D22,Milestones!$AA$86)&lt;PolicyDate),1,Milestones!$AC$86)&amp;";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"&amp;IF(AND(Milestones!$AB$87="FT",Milestones!$AA$87=FT_Y5,EDATE($D22,Milestones!$AA$87)&lt;PolicyDate),1,Milestones!$AC$87)&amp;";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"&amp;IF(AND(Milestones!$AB$88="FT",Milestones!$AA$88=FT_Y5,EDATE($D22,Milestones!$AA$88)&lt;PolicyDate),1,Milestones!$AC$88)&amp;";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"&amp;IF(AND(Milestones!$AB$89="FT",Milestones!$AA$89=FT_Y5,EDATE($D22,Milestones!$AA$89)&lt;PolicyDate),1,Milestones!$AC$89)&amp;";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"&amp;IF(AND(Milestones!$AB$90="FT",Milestones!$AA$90=FT_Y5,EDATE($D22,Milestones!$AA$90)&lt;PolicyDate),1,Milestones!$AC$90)&amp;";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"&amp;IF(AND(Milestones!$AB$91="FT",Milestones!$AA$91=FT_Y5,EDATE($D22,Milestones!$AA$91)&lt;PolicyDate),1,Milestones!$AC$91)&amp;";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"&amp;IF(AND(Milestones!$AB$92="FT",Milestones!$AA$92=FT_Y5,EDATE($D22,Milestones!$AA$92)&lt;PolicyDate),1,Milestones!$AC$92)&amp;";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"&amp;IF(AND(Milestones!$AB$93="FT",Milestones!$AA$93=FT_Y5,EDATE($D22,Milestones!$AA$93)&lt;PolicyDate),1,Milestones!$AC$93)&amp;";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"&amp;IF(AND(Milestones!$AB$94="FT",Milestones!$AA$94=FT_Y5,EDATE($D22,Milestones!$AA$94)&lt;PolicyDate),1,Milestones!$AC$94)&amp;";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"&amp;IF(AND(Milestones!$AB$95="FT",Milestones!$AA$95=FT_Y5,EDATE($D22,Milestones!$AA$95)&lt;PolicyDate),1,Milestones!$AC$95)&amp;";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"&amp;IF(AND(Milestones!$AB$96="FT",Milestones!$AA$96=FT_Y5,EDATE($D22,Milestones!$AA$96)&lt;PolicyDate),1,Milestones!$AC$96)&amp;";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"&amp;IF(AND(Milestones!$AB$97="FT",Milestones!$AA$97=FT_Y5,EDATE($D22,Milestones!$AA$97)&lt;PolicyDate),1,Milestones!$AC$97)&amp;";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"&amp;IF(AND(Milestones!$AB$98="FT",Milestones!$AA$98=FT_Y5,EDATE($D22,Milestones!$AA$98)&lt;PolicyDate),1,Milestones!$AC$98)&amp;";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"&amp;IF(AND(Milestones!$AB$99="FT",Milestones!$AA$99=FT_Y5,EDATE($D22,Milestones!$AA$99)&lt;PolicyDate),1,Milestones!$AC$99)&amp;";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"&amp;IF(AND(Milestones!$AB$100="FT",Milestones!$AA$100=FT_Y5,EDATE($D22,Milestones!$AA$100)&lt;PolicyDate),1,Milestones!$AC$100)&amp;";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"&amp;IF(AND(Milestones!$AB$101="FT",Milestones!$AA$101=FT_Y5,EDATE($D22,Milestones!$AA$101)&lt;PolicyDate),1,Milestones!$AC$101)&amp;";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"&amp;IF(AND(Milestones!$AB$102="FT",Milestones!$AA$102=FT_Y5,EDATE($D22,Milestones!$AA$102)&lt;PolicyDate),1,Milestones!$AC$102)&amp;";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"&amp;IF(AND(Milestones!$AB$103="FT",Milestones!$AA$103=FT_Y5,EDATE($D22,Milestones!$AA$103)&lt;PolicyDate),1,Milestones!$AC$103)&amp;";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"&amp;IF(AND(Milestones!$AB$104="FT",Milestones!$AA$104=FT_Y5,EDATE($D22,Milestones!$AA$104)&lt;PolicyDate),1,Milestones!$AC$104)&amp;";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"&amp;IF(AND(Milestones!$AB$105="FT",Milestones!$AA$105=FT_Y5,EDATE($D22,Milestones!$AA$105)&lt;PolicyDate),1,Milestones!$AC$105)&amp;";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"&amp;IF(AND(Milestones!$AB$106="FT",Milestones!$AA$106=FT_Y5,EDATE($D22,Milestones!$AA$106)&lt;PolicyDate),1,Milestones!$AC$106)&amp;";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"&amp;IF(AND(Milestones!$AB$107="FT",Milestones!$AA$107=FT_Y5,EDATE($D22,Milestones!$AA$107)&lt;PolicyDate),1,Milestones!$AC$107)&amp;";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"&amp;IF(AND(Milestones!$AB$108="FT",Milestones!$AA$108=FT_Y5,EDATE($D22,Milestones!$AA$108)&lt;PolicyDate),1,Milestones!$AC$108)&amp;";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"&amp;IF(AND(Milestones!$AB$109="FT",Milestones!$AA$109=FT_Y5,EDATE($D22,Milestones!$AA$109)&lt;PolicyDate),1,Milestones!$AC$109)&amp;";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"&amp;IF(AND(Milestones!$AB$110="FT",Milestones!$AA$110=FT_Y5,EDATE($D22,Milestones!$AA$110)&lt;PolicyDate),1,Milestones!$AC$110)&amp;";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"&amp;IF(AND(Milestones!$AB$111="FT",Milestones!$AA$111=FT_Y5,EDATE($D22,Milestones!$AA$111)&lt;PolicyDate),1,Milestones!$AC$111)&amp;";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"&amp;IF(AND(Milestones!$AB$112="FT",Milestones!$AA$112=FT_Y5,EDATE($D22,Milestones!$AA$112)&lt;PolicyDate),1,Milestones!$AC$112)&amp;";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"&amp;IF(AND(Milestones!$AB$113="FT",Milestones!$AA$113=FT_Y5,EDATE($D22,Milestones!$AA$113)&lt;PolicyDate),1,Milestones!$AC$113)&amp;";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"&amp;IF(AND(Milestones!$AB$114="FT",Milestones!$AA$114=FT_Y5,EDATE($D22,Milestones!$AA$114)&lt;PolicyDate),1,Milestones!$AC$114)&amp;";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"&amp;IF(AND(Milestones!$AB$115="FT",Milestones!$AA$115=FT_Y5,EDATE($D22,Milestones!$AA$115)&lt;PolicyDate),1,Milestones!$AC$115)&amp;";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"&amp;IF(AND(Milestones!$AB$116="FT",Milestones!$AA$116=FT_Y5,EDATE($D22,Milestones!$AA$116)&lt;PolicyDate),1,Milestones!$AC$116)&amp;";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"&amp;IF(AND(Milestones!$AB$117="FT",Milestones!$AA$117=FT_Y5,EDATE($D22,Milestones!$AA$117)&lt;PolicyDate),1,Milestones!$AC$117)&amp;";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"&amp;IF(AND(Milestones!$AB$118="FT",Milestones!$AA$118=FT_Y5,EDATE($D22,Milestones!$AA$118)&lt;PolicyDate),1,Milestones!$AC$118)&amp;";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"&amp;IF(AND(Milestones!$AB$119="FT",Milestones!$AA$119=FT_Y5,EDATE($D22,Milestones!$AA$119)&lt;PolicyDate),1,Milestones!$AC$119)&amp;";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"&amp;IF(AND(Milestones!$AB$120="FT",Milestones!$AA$120=FT_Y5,EDATE($D22,Milestones!$AA$120)&lt;PolicyDate),1,Milestones!$AC$120)&amp;";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"&amp;IF(AND(Milestones!$AB$121="FT",Milestones!$AA$121=FT_Y5,EDATE($D22,Milestones!$AA$121)&lt;PolicyDate),1,Milestones!$AC$121)&amp;";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"&amp;IF(AND(Milestones!$AB$122="FT",Milestones!$AA$122=FT_Y5,EDATE($D22,Milestones!$AA$122)&lt;PolicyDate),1,Milestones!$AC$122)&amp;";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"&amp;IF(AND(Milestones!$AB$123="FT",Milestones!$AA$123=FT_Y5,EDATE($D22,Milestones!$AA$123)&lt;PolicyDate),1,Milestones!$AC$123)&amp;";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"&amp;IF(AND(Milestones!$AB$124="FT",Milestones!$AA$124=FT_Y5,EDATE($D22,Milestones!$AA$124)&lt;PolicyDate),1,Milestones!$AC$124)&amp;";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"&amp;IF(AND(Milestones!$AB$125="FT",Milestones!$AA$125=FT_Y5,EDATE($D22,Milestones!$AA$125)&lt;PolicyDate),1,Milestones!$AC$125)&amp;";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"&amp;IF(AND(Milestones!$AB$126="FT",Milestones!$AA$126=FT_Y5,EDATE($D22,Milestones!$AA$126)&lt;PolicyDate),1,Milestones!$AC$126)&amp;";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"&amp;IF(AND(Milestones!$AB$127="FT",Milestones!$AA$127=FT_Y5,EDATE($D22,Milestones!$AA$127)&lt;PolicyDate),1,Milestones!$AC$127)&amp;";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"&amp;IF(AND(Milestones!$AB$128="FT",Milestones!$AA$128=FT_Y5,EDATE($D22,Milestones!$AA$128)&lt;PolicyDate),1,Milestones!$AC$128)&amp;";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"&amp;IF(AND(Milestones!$AB$129="FT",Milestones!$AA$129=FT_Y5,EDATE($D22,Milestones!$AA$129)&lt;PolicyDate),1,Milestones!$AC$129)&amp;";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"&amp;IF(AND(Milestones!$AB$130="FT",Milestones!$AA$130=FT_Y5,EDATE($D22,Milestones!$AA$130)&lt;PolicyDate),1,Milestones!$AC$130)&amp;";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"&amp;IF(AND(Milestones!$AB$131="FT",Milestones!$AA$131=FT_Y5,EDATE($D22,Milestones!$AA$131)&lt;PolicyDate),1,Milestones!$AC$131)&amp;";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"&amp;IF(AND(Milestones!$AB$132="FT",Milestones!$AA$132=FT_Y5,EDATE($D22,Milestones!$AA$132)&lt;PolicyDate),1,Milestones!$AC$132)&amp;";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"&amp;IF(AND(Milestones!$AB$133="FT",Milestones!$AA$133=FT_Y5,EDATE($D22,Milestones!$AA$133)&lt;PolicyDate),1,Milestones!$AC$133)&amp;";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"&amp;IF(AND(Milestones!$AB$134="FT",Milestones!$AA$134=FT_Y5,EDATE($D22,Milestones!$AA$134)&lt;PolicyDate),1,Milestones!$AC$134)&amp;";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"&amp;IF(AND(Milestones!$AB$135="FT",Milestones!$AA$135=FT_Y5,EDATE($D22,Milestones!$AA$135)&lt;PolicyDate),1,Milestones!$AC$135)&amp;";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"&amp;IF(AND(Milestones!$AB$136="FT",Milestones!$AA$136=FT_Y5,EDATE($D22,Milestones!$AA$136)&lt;PolicyDate),1,Milestones!$AC$136)&amp;";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"&amp;IF(AND(Milestones!$AB$137="FT",Milestones!$AA$137=FT_Y5,EDATE($D22,Milestones!$AA$137)&lt;PolicyDate),1,Milestones!$AC$137)&amp;";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"&amp;IF(AND(Milestones!$AB$138="FT",Milestones!$AA$138=FT_Y5,EDATE($D22,Milestones!$AA$138)&lt;PolicyDate),1,Milestones!$AC$138)&amp;";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"&amp;IF(AND(Milestones!$AB$139="FT",Milestones!$AA$139=FT_Y5,EDATE($D22,Milestones!$AA$139)&lt;PolicyDate),1,Milestones!$AC$139)&amp;";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"&amp;IF(AND(Milestones!$AB$140="FT",Milestones!$AA$140=FT_Y5,EDATE($D22,Milestones!$AA$140)&lt;PolicyDate),1,Milestones!$AC$140)&amp;";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"&amp;IF(AND(Milestones!$AB$141="FT",Milestones!$AA$141=FT_Y5,EDATE($D22,Milestones!$AA$141)&lt;PolicyDate),1,Milestones!$AC$141)&amp;";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"&amp;IF(AND(Milestones!$AB$142="FT",Milestones!$AA$142=FT_Y5,EDATE($D22,Milestones!$AA$142)&lt;PolicyDate),1,Milestones!$AC$142)&amp;";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"&amp;IF(AND(Milestones!$AB$143="FT",Milestones!$AA$143=FT_Y5,EDATE($D22,Milestones!$AA$143)&lt;PolicyDate),1,Milestones!$AC$143)&amp;";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"&amp;IF(AND(Milestones!$AB$144="FT",Milestones!$AA$144=FT_Y5,EDATE($D22,Milestones!$AA$144)&lt;PolicyDate),1,Milestones!$AC$144)&amp;";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"&amp;IF(AND(Milestones!$AB$145="FT",Milestones!$AA$145=FT_Y5,EDATE($D22,Milestones!$AA$145)&lt;PolicyDate),1,Milestones!$AC$145)&amp;";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"&amp;IF(AND(Milestones!$AB$146="FT",Milestones!$AA$146=FT_Y5,EDATE($D22,Milestones!$AA$146)&lt;PolicyDate),1,Milestones!$AC$146)&amp;";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"&amp;IF(AND(Milestones!$AB$147="FT",Milestones!$AA$147=FT_Y5,EDATE($D22,Milestones!$AA$147)&lt;PolicyDate),1,Milestones!$AC$147)&amp;";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"&amp;IF(AND(Milestones!$AB$148="FT",Milestones!$AA$148=FT_Y5,EDATE($D22,Milestones!$AA$148)&lt;PolicyDate),1,Milestones!$AC$148)&amp;";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"&amp;IF(AND(Milestones!$AB$149="FT",Milestones!$AA$149=FT_Y5,EDATE($D22,Milestones!$AA$149)&lt;PolicyDate),1,Milestones!$AC$149)&amp;";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"&amp;IF(AND(Milestones!$AB$150="FT",Milestones!$AA$150=FT_Y5,EDATE($D22,Milestones!$AA$150)&lt;PolicyDate),1,Milestones!$AC$150)&amp;";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"&amp;IF(AND(Milestones!$AB$151="FT",Milestones!$AA$151=FT_Y5,EDATE($D22,Milestones!$AA$151)&lt;PolicyDate),1,Milestones!$AC$151)&amp;";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"&amp;IF(AND(Milestones!$AB$152="FT",Milestones!$AA$152=FT_Y5,EDATE($D22,Milestones!$AA$152)&lt;PolicyDate),1,Milestones!$AC$152)&amp;";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"&amp;IF(AND(Milestones!$AB$153="FT",Milestones!$AA$153=FT_Y5,EDATE($D22,Milestones!$AA$153)&lt;PolicyDate),1,Milestones!$AC$153)&amp;";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"&amp;IF(AND(Milestones!$AB$154="FT",Milestones!$AA$154=FT_Y5,EDATE($D22,Milestones!$AA$154)&lt;PolicyDate),1,Milestones!$AC$154)&amp;";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"&amp;IF(AND(Milestones!$AB$155="FT",Milestones!$AA$155=FT_Y5,EDATE($D22,Milestones!$AA$155)&lt;PolicyDate),1,Milestones!$AC$155)&amp;";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"&amp;IF(AND(Milestones!$AB$156="FT",Milestones!$AA$156=FT_Y5,EDATE($D22,Milestones!$AA$156)&lt;PolicyDate),1,Milestones!$AC$156)&amp;";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"&amp;IF(AND(Milestones!$AB$157="FT",Milestones!$AA$157=FT_Y5,EDATE($D22,Milestones!$AA$157)&lt;PolicyDate),1,Milestones!$AC$157)&amp;";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"&amp;IF(AND(Milestones!$AB$158="FT",Milestones!$AA$158=FT_Y5,EDATE($D22,Milestones!$AA$158)&lt;PolicyDate),1,Milestones!$AC$158)&amp;";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"&amp;IF(AND(Milestones!$AB$159="FT",Milestones!$AA$159=FT_Y5,EDATE($D22,Milestones!$AA$159)&lt;PolicyDate),1,Milestones!$AC$159)&amp;";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"&amp;IF(AND(Milestones!$AB$160="FT",Milestones!$AA$160=FT_Y5,EDATE($D22,Milestones!$AA$160)&lt;PolicyDate),1,Milestones!$AC$160)&amp;";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"&amp;IF(AND(Milestones!$AB$161="FT",Milestones!$AA$161=FT_Y5,EDATE($D22,Milestones!$AA$161)&lt;PolicyDate),1,Milestones!$AC$161)&amp;";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"&amp;IF(AND(Milestones!$AB$162="FT",Milestones!$AA$162=FT_Y5,EDATE($D22,Milestones!$AA$162)&lt;PolicyDate),1,Milestones!$AC$162)&amp;";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"&amp;IF(AND(Milestones!$AB$163="FT",Milestones!$AA$163=FT_Y5,EDATE($D22,Milestones!$AA$163)&lt;PolicyDate),1,Milestones!$AC$163)&amp;";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"&amp;IF(AND(Milestones!$AB$164="FT",Milestones!$AA$164=FT_Y5,EDATE($D22,Milestones!$AA$164)&lt;PolicyDate),1,Milestones!$AC$164)&amp;";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"&amp;IF(AND(Milestones!$AB$165="FT",Milestones!$AA$165=FT_Y5,EDATE($D22,Milestones!$AA$165)&lt;PolicyDate),1,Milestones!$AC$165)&amp;";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"&amp;IF(AND(Milestones!$AB$166="FT",Milestones!$AA$166=FT_Y5,EDATE($D22,Milestones!$AA$166)&lt;PolicyDate),1,Milestones!$AC$166)&amp;";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"&amp;IF(AND(Milestones!$AB$167="FT",Milestones!$AA$167=FT_Y5,EDATE($D22,Milestones!$AA$167)&lt;PolicyDate),1,Milestones!$AC$167)&amp;";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"&amp;IF(AND(Milestones!$AB$168="FT",Milestones!$AA$168=FT_Y5,EDATE($D22,Milestones!$AA$168)&lt;PolicyDate),1,Milestones!$AC$168)&amp;";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"&amp;IF(AND(Milestones!$AB$169="FT",Milestones!$AA$169=FT_Y5,EDATE($D22,Milestones!$AA$169)&lt;PolicyDate),1,Milestones!$AC$169)&amp;";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"&amp;IF(AND(Milestones!$AB$170="FT",Milestones!$AA$170=FT_Y5,EDATE($D22,Milestones!$AA$170)&lt;PolicyDate),1,Milestones!$AC$170)&amp;";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"&amp;IF(AND(Milestones!$AB$171="FT",Milestones!$AA$171=FT_Y5,EDATE($D22,Milestones!$AA$171)&lt;PolicyDate),1,Milestones!$AC$171)&amp;";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"&amp;IF(AND(Milestones!$AB$172="FT",Milestones!$AA$172=FT_Y5,EDATE($D22,Milestones!$AA$172)&lt;PolicyDate),1,Milestones!$AC$172)&amp;";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"&amp;IF(AND(Milestones!$AB$173="FT",Milestones!$AA$173=FT_Y5,EDATE($D22,Milestones!$AA$173)&lt;PolicyDate),1,Milestones!$AC$173)&amp;";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"&amp;IF(AND(Milestones!$AB$174="FT",Milestones!$AA$174=FT_Y5,EDATE($D22,Milestones!$AA$174)&lt;PolicyDate),1,Milestones!$AC$174)&amp;";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"&amp;IF(AND(Milestones!$AB$175="FT",Milestones!$AA$175=FT_Y5,EDATE($D22,Milestones!$AA$175)&lt;PolicyDate),1,Milestones!$AC$175)&amp;";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"&amp;IF(AND(Milestones!$AB$176="FT",Milestones!$AA$176=FT_Y5,EDATE($D22,Milestones!$AA$176)&lt;PolicyDate),1,Milestones!$AC$176)&amp;";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"&amp;IF(AND(Milestones!$AB$177="FT",Milestones!$AA$177=FT_Y5,EDATE($D22,Milestones!$AA$177)&lt;PolicyDate),1,Milestones!$AC$177)&amp;";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"&amp;IF(AND(Milestones!$AB$178="FT",Milestones!$AA$178=FT_Y5,EDATE($D22,Milestones!$AA$178)&lt;PolicyDate),1,Milestones!$AC$178)&amp;";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"&amp;IF(AND(Milestones!$AB$179="FT",Milestones!$AA$179=FT_Y5,EDATE($D22,Milestones!$AA$179)&lt;PolicyDate),1,Milestones!$AC$179)&amp;";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"&amp;IF(AND(Milestones!$AB$180="FT",Milestones!$AA$180=FT_Y5,EDATE($D22,Milestones!$AA$180)&lt;PolicyDate),1,Milestones!$AC$180)&amp;";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"&amp;IF(AND(Milestones!$AB$181="FT",Milestones!$AA$181=FT_Y5,EDATE($D22,Milestones!$AA$181)&lt;PolicyDate),1,Milestones!$AC$181)&amp;";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"&amp;IF(AND(Milestones!$AB$182="FT",Milestones!$AA$182=FT_Y5,EDATE($D22,Milestones!$AA$182)&lt;PolicyDate),1,Milestones!$AC$182)&amp;";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"&amp;IF(AND(Milestones!$AB$183="FT",Milestones!$AA$183=FT_Y5,EDATE($D22,Milestones!$AA$183)&lt;PolicyDate),1,Milestones!$AC$183)&amp;";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"&amp;IF(AND(Milestones!$AB$184="FT",Milestones!$AA$184=FT_Y5,EDATE($D22,Milestones!$AA$184)&lt;PolicyDate),1,Milestones!$AC$184)&amp;";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"&amp;IF(AND(Milestones!$AB$185="FT",Milestones!$AA$185=FT_Y5,EDATE($D22,Milestones!$AA$185)&lt;PolicyDate),1,Milestones!$AC$185)&amp;";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"&amp;IF(AND(Milestones!$AB$186="FT",Milestones!$AA$186=FT_Y5,EDATE($D22,Milestones!$AA$186)&lt;PolicyDate),1,Milestones!$AC$186)&amp;";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"&amp;IF(AND(Milestones!$AB$187="FT",Milestones!$AA$187=FT_Y5,EDATE($D22,Milestones!$AA$187)&lt;PolicyDate),1,Milestones!$AC$187)&amp;";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"&amp;IF(AND(Milestones!$AB$188="FT",Milestones!$AA$188=FT_Y5,EDATE($D22,Milestones!$AA$188)&lt;PolicyDate),1,Milestones!$AC$188)&amp;";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"&amp;IF(AND(Milestones!$AB$189="FT",Milestones!$AA$189=FT_Y5,EDATE($D22,Milestones!$AA$189)&lt;PolicyDate),1,Milestones!$AC$189)&amp;";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"&amp;IF(AND(Milestones!$AB$190="FT",Milestones!$AA$190=FT_Y5,EDATE($D22,Milestones!$AA$190)&lt;PolicyDate),1,Milestones!$AC$190)&amp;";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"&amp;IF(AND(Milestones!$AB$191="FT",Milestones!$AA$191=FT_Y5,EDATE($D22,Milestones!$AA$191)&lt;PolicyDate),1,Milestones!$AC$191)&amp;";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"&amp;IF(AND(Milestones!$AB$192="FT",Milestones!$AA$192=FT_Y5,EDATE($D22,Milestones!$AA$192)&lt;PolicyDate),1,Milestones!$AC$192)&amp;";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"&amp;IF(AND(Milestones!$AB$193="FT",Milestones!$AA$193=FT_Y5,EDATE($D22,Milestones!$AA$193)&lt;PolicyDate),1,Milestones!$AC$193)&amp;";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"&amp;IF(AND(Milestones!$AB$194="FT",Milestones!$AA$194=FT_Y5,EDATE($D22,Milestones!$AA$194)&lt;PolicyDate),1,Milestones!$AC$194)&amp;";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"&amp;IF(AND(Milestones!$AB$195="FT",Milestones!$AA$195=FT_Y5,EDATE($D22,Milestones!$AA$195)&lt;PolicyDate),1,Milestones!$AC$195)&amp;";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"&amp;IF(AND(Milestones!$AB$196="FT",Milestones!$AA$196=FT_Y5,EDATE($D22,Milestones!$AA$196)&lt;PolicyDate),1,Milestones!$AC$196)&amp;";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"&amp;IF(AND(Milestones!$AB$197="FT",Milestones!$AA$197=FT_Y5,EDATE($D22,Milestones!$AA$197)&lt;PolicyDate),1,Milestones!$AC$197)&amp;";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"&amp;IF(AND(Milestones!$AB$198="FT",Milestones!$AA$198=FT_Y5,EDATE($D22,Milestones!$AA$198)&lt;PolicyDate),1,Milestones!$AC$198)&amp;";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"&amp;IF(AND(Milestones!$AB$199="FT",Milestones!$AA$199=FT_Y5,EDATE($D22,Milestones!$AA$199)&lt;PolicyDate),1,Milestones!$AC$199)&amp;";  ",""))</f>
        <v/>
      </c>
      <c r="X22" s="0" t="str">
        <f aca="false">IF(Staff!$A22="","",Staff!$AJ22)</f>
        <v/>
      </c>
      <c r="Y22" s="0" t="str">
        <f aca="false">IF(Staff!$A22="","",Staff!$AL22)</f>
        <v/>
      </c>
      <c r="Z22" s="0" t="str">
        <f aca="false">IF(Staff!$A22="","",Staff!$AM22)</f>
        <v/>
      </c>
      <c r="AA22" s="0" t="str">
        <f aca="false">IF(Staff!$A22="","",Staff!$AQ22)</f>
        <v/>
      </c>
      <c r="AB22" s="0" t="str">
        <f aca="false">IF(Staff!$A22="","",Staff!$AR22)</f>
        <v/>
      </c>
      <c r="AC22" s="0" t="str">
        <f aca="false">IF(Staff!$A22="","",Staff!$AS22)</f>
        <v/>
      </c>
      <c r="AD22" s="0" t="str">
        <f aca="false">IF(Staff!$A22="","",Staff!$AT22)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IF(Staff!$A23="","",Staff!$AI23)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"&amp;IF(AND(Milestones!$AB$20="FT",Milestones!$AA$20=FT_Y5,EDATE($D23,Milestones!$AA$20)&lt;PolicyDate),1,Milestones!$AC$20)&amp;";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"&amp;IF(AND(Milestones!$AB$21="FT",Milestones!$AA$21=FT_Y5,EDATE($D23,Milestones!$AA$21)&lt;PolicyDate),1,Milestones!$AC$21)&amp;";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"&amp;IF(AND(Milestones!$AB$22="FT",Milestones!$AA$22=FT_Y5,EDATE($D23,Milestones!$AA$22)&lt;PolicyDate),1,Milestones!$AC$22)&amp;";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"&amp;IF(AND(Milestones!$AB$23="FT",Milestones!$AA$23=FT_Y5,EDATE($D23,Milestones!$AA$23)&lt;PolicyDate),1,Milestones!$AC$23)&amp;";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"&amp;IF(AND(Milestones!$AB$24="FT",Milestones!$AA$24=FT_Y5,EDATE($D23,Milestones!$AA$24)&lt;PolicyDate),1,Milestones!$AC$24)&amp;";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"&amp;IF(AND(Milestones!$AB$25="FT",Milestones!$AA$25=FT_Y5,EDATE($D23,Milestones!$AA$25)&lt;PolicyDate),1,Milestones!$AC$25)&amp;";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"&amp;IF(AND(Milestones!$AB$26="FT",Milestones!$AA$26=FT_Y5,EDATE($D23,Milestones!$AA$26)&lt;PolicyDate),1,Milestones!$AC$26)&amp;";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"&amp;IF(AND(Milestones!$AB$27="FT",Milestones!$AA$27=FT_Y5,EDATE($D23,Milestones!$AA$27)&lt;PolicyDate),1,Milestones!$AC$27)&amp;";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"&amp;IF(AND(Milestones!$AB$28="FT",Milestones!$AA$28=FT_Y5,EDATE($D23,Milestones!$AA$28)&lt;PolicyDate),1,Milestones!$AC$28)&amp;";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"&amp;IF(AND(Milestones!$AB$29="FT",Milestones!$AA$29=FT_Y5,EDATE($D23,Milestones!$AA$29)&lt;PolicyDate),1,Milestones!$AC$29)&amp;";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"&amp;IF(AND(Milestones!$AB$30="FT",Milestones!$AA$30=FT_Y5,EDATE($D23,Milestones!$AA$30)&lt;PolicyDate),1,Milestones!$AC$30)&amp;";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"&amp;IF(AND(Milestones!$AB$31="FT",Milestones!$AA$31=FT_Y5,EDATE($D23,Milestones!$AA$31)&lt;PolicyDate),1,Milestones!$AC$31)&amp;";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"&amp;IF(AND(Milestones!$AB$32="FT",Milestones!$AA$32=FT_Y5,EDATE($D23,Milestones!$AA$32)&lt;PolicyDate),1,Milestones!$AC$32)&amp;";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"&amp;IF(AND(Milestones!$AB$33="FT",Milestones!$AA$33=FT_Y5,EDATE($D23,Milestones!$AA$33)&lt;PolicyDate),1,Milestones!$AC$33)&amp;";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"&amp;IF(AND(Milestones!$AB$34="FT",Milestones!$AA$34=FT_Y5,EDATE($D23,Milestones!$AA$34)&lt;PolicyDate),1,Milestones!$AC$34)&amp;";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"&amp;IF(AND(Milestones!$AB$35="FT",Milestones!$AA$35=FT_Y5,EDATE($D23,Milestones!$AA$35)&lt;PolicyDate),1,Milestones!$AC$35)&amp;";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"&amp;IF(AND(Milestones!$AB$36="FT",Milestones!$AA$36=FT_Y5,EDATE($D23,Milestones!$AA$36)&lt;PolicyDate),1,Milestones!$AC$36)&amp;";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"&amp;IF(AND(Milestones!$AB$37="FT",Milestones!$AA$37=FT_Y5,EDATE($D23,Milestones!$AA$37)&lt;PolicyDate),1,Milestones!$AC$37)&amp;";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"&amp;IF(AND(Milestones!$AB$38="FT",Milestones!$AA$38=FT_Y5,EDATE($D23,Milestones!$AA$38)&lt;PolicyDate),1,Milestones!$AC$38)&amp;";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"&amp;IF(AND(Milestones!$AB$39="FT",Milestones!$AA$39=FT_Y5,EDATE($D23,Milestones!$AA$39)&lt;PolicyDate),1,Milestones!$AC$39)&amp;";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"&amp;IF(AND(Milestones!$AB$40="FT",Milestones!$AA$40=FT_Y5,EDATE($D23,Milestones!$AA$40)&lt;PolicyDate),1,Milestones!$AC$40)&amp;";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"&amp;IF(AND(Milestones!$AB$41="FT",Milestones!$AA$41=FT_Y5,EDATE($D23,Milestones!$AA$41)&lt;PolicyDate),1,Milestones!$AC$41)&amp;";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"&amp;IF(AND(Milestones!$AB$42="FT",Milestones!$AA$42=FT_Y5,EDATE($D23,Milestones!$AA$42)&lt;PolicyDate),1,Milestones!$AC$42)&amp;";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"&amp;IF(AND(Milestones!$AB$43="FT",Milestones!$AA$43=FT_Y5,EDATE($D23,Milestones!$AA$43)&lt;PolicyDate),1,Milestones!$AC$43)&amp;";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"&amp;IF(AND(Milestones!$AB$44="FT",Milestones!$AA$44=FT_Y5,EDATE($D23,Milestones!$AA$44)&lt;PolicyDate),1,Milestones!$AC$44)&amp;";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"&amp;IF(AND(Milestones!$AB$45="FT",Milestones!$AA$45=FT_Y5,EDATE($D23,Milestones!$AA$45)&lt;PolicyDate),1,Milestones!$AC$45)&amp;";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"&amp;IF(AND(Milestones!$AB$46="FT",Milestones!$AA$46=FT_Y5,EDATE($D23,Milestones!$AA$46)&lt;PolicyDate),1,Milestones!$AC$46)&amp;";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"&amp;IF(AND(Milestones!$AB$47="FT",Milestones!$AA$47=FT_Y5,EDATE($D23,Milestones!$AA$47)&lt;PolicyDate),1,Milestones!$AC$47)&amp;";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"&amp;IF(AND(Milestones!$AB$48="FT",Milestones!$AA$48=FT_Y5,EDATE($D23,Milestones!$AA$48)&lt;PolicyDate),1,Milestones!$AC$48)&amp;";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"&amp;IF(AND(Milestones!$AB$49="FT",Milestones!$AA$49=FT_Y5,EDATE($D23,Milestones!$AA$49)&lt;PolicyDate),1,Milestones!$AC$49)&amp;";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"&amp;IF(AND(Milestones!$AB$50="FT",Milestones!$AA$50=FT_Y5,EDATE($D23,Milestones!$AA$50)&lt;PolicyDate),1,Milestones!$AC$50)&amp;";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"&amp;IF(AND(Milestones!$AB$51="FT",Milestones!$AA$51=FT_Y5,EDATE($D23,Milestones!$AA$51)&lt;PolicyDate),1,Milestones!$AC$51)&amp;";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"&amp;IF(AND(Milestones!$AB$52="FT",Milestones!$AA$52=FT_Y5,EDATE($D23,Milestones!$AA$52)&lt;PolicyDate),1,Milestones!$AC$52)&amp;";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"&amp;IF(AND(Milestones!$AB$53="FT",Milestones!$AA$53=FT_Y5,EDATE($D23,Milestones!$AA$53)&lt;PolicyDate),1,Milestones!$AC$53)&amp;";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"&amp;IF(AND(Milestones!$AB$54="FT",Milestones!$AA$54=FT_Y5,EDATE($D23,Milestones!$AA$54)&lt;PolicyDate),1,Milestones!$AC$54)&amp;";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"&amp;IF(AND(Milestones!$AB$55="FT",Milestones!$AA$55=FT_Y5,EDATE($D23,Milestones!$AA$55)&lt;PolicyDate),1,Milestones!$AC$55)&amp;";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"&amp;IF(AND(Milestones!$AB$56="FT",Milestones!$AA$56=FT_Y5,EDATE($D23,Milestones!$AA$56)&lt;PolicyDate),1,Milestones!$AC$56)&amp;";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"&amp;IF(AND(Milestones!$AB$57="FT",Milestones!$AA$57=FT_Y5,EDATE($D23,Milestones!$AA$57)&lt;PolicyDate),1,Milestones!$AC$57)&amp;";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"&amp;IF(AND(Milestones!$AB$58="FT",Milestones!$AA$58=FT_Y5,EDATE($D23,Milestones!$AA$58)&lt;PolicyDate),1,Milestones!$AC$58)&amp;";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"&amp;IF(AND(Milestones!$AB$59="FT",Milestones!$AA$59=FT_Y5,EDATE($D23,Milestones!$AA$59)&lt;PolicyDate),1,Milestones!$AC$59)&amp;";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"&amp;IF(AND(Milestones!$AB$60="FT",Milestones!$AA$60=FT_Y5,EDATE($D23,Milestones!$AA$60)&lt;PolicyDate),1,Milestones!$AC$60)&amp;";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"&amp;IF(AND(Milestones!$AB$61="FT",Milestones!$AA$61=FT_Y5,EDATE($D23,Milestones!$AA$61)&lt;PolicyDate),1,Milestones!$AC$61)&amp;";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"&amp;IF(AND(Milestones!$AB$62="FT",Milestones!$AA$62=FT_Y5,EDATE($D23,Milestones!$AA$62)&lt;PolicyDate),1,Milestones!$AC$62)&amp;";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"&amp;IF(AND(Milestones!$AB$63="FT",Milestones!$AA$63=FT_Y5,EDATE($D23,Milestones!$AA$63)&lt;PolicyDate),1,Milestones!$AC$63)&amp;";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"&amp;IF(AND(Milestones!$AB$64="FT",Milestones!$AA$64=FT_Y5,EDATE($D23,Milestones!$AA$64)&lt;PolicyDate),1,Milestones!$AC$64)&amp;";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"&amp;IF(AND(Milestones!$AB$65="FT",Milestones!$AA$65=FT_Y5,EDATE($D23,Milestones!$AA$65)&lt;PolicyDate),1,Milestones!$AC$65)&amp;";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"&amp;IF(AND(Milestones!$AB$66="FT",Milestones!$AA$66=FT_Y5,EDATE($D23,Milestones!$AA$66)&lt;PolicyDate),1,Milestones!$AC$66)&amp;";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"&amp;IF(AND(Milestones!$AB$67="FT",Milestones!$AA$67=FT_Y5,EDATE($D23,Milestones!$AA$67)&lt;PolicyDate),1,Milestones!$AC$67)&amp;";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"&amp;IF(AND(Milestones!$AB$68="FT",Milestones!$AA$68=FT_Y5,EDATE($D23,Milestones!$AA$68)&lt;PolicyDate),1,Milestones!$AC$68)&amp;";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"&amp;IF(AND(Milestones!$AB$69="FT",Milestones!$AA$69=FT_Y5,EDATE($D23,Milestones!$AA$69)&lt;PolicyDate),1,Milestones!$AC$69)&amp;";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"&amp;IF(AND(Milestones!$AB$70="FT",Milestones!$AA$70=FT_Y5,EDATE($D23,Milestones!$AA$70)&lt;PolicyDate),1,Milestones!$AC$70)&amp;";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"&amp;IF(AND(Milestones!$AB$71="FT",Milestones!$AA$71=FT_Y5,EDATE($D23,Milestones!$AA$71)&lt;PolicyDate),1,Milestones!$AC$71)&amp;";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"&amp;IF(AND(Milestones!$AB$72="FT",Milestones!$AA$72=FT_Y5,EDATE($D23,Milestones!$AA$72)&lt;PolicyDate),1,Milestones!$AC$72)&amp;";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"&amp;IF(AND(Milestones!$AB$73="FT",Milestones!$AA$73=FT_Y5,EDATE($D23,Milestones!$AA$73)&lt;PolicyDate),1,Milestones!$AC$73)&amp;";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"&amp;IF(AND(Milestones!$AB$74="FT",Milestones!$AA$74=FT_Y5,EDATE($D23,Milestones!$AA$74)&lt;PolicyDate),1,Milestones!$AC$74)&amp;";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"&amp;IF(AND(Milestones!$AB$75="FT",Milestones!$AA$75=FT_Y5,EDATE($D23,Milestones!$AA$75)&lt;PolicyDate),1,Milestones!$AC$75)&amp;";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"&amp;IF(AND(Milestones!$AB$76="FT",Milestones!$AA$76=FT_Y5,EDATE($D23,Milestones!$AA$76)&lt;PolicyDate),1,Milestones!$AC$76)&amp;";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"&amp;IF(AND(Milestones!$AB$77="FT",Milestones!$AA$77=FT_Y5,EDATE($D23,Milestones!$AA$77)&lt;PolicyDate),1,Milestones!$AC$77)&amp;";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"&amp;IF(AND(Milestones!$AB$78="FT",Milestones!$AA$78=FT_Y5,EDATE($D23,Milestones!$AA$78)&lt;PolicyDate),1,Milestones!$AC$78)&amp;";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"&amp;IF(AND(Milestones!$AB$79="FT",Milestones!$AA$79=FT_Y5,EDATE($D23,Milestones!$AA$79)&lt;PolicyDate),1,Milestones!$AC$79)&amp;";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"&amp;IF(AND(Milestones!$AB$80="FT",Milestones!$AA$80=FT_Y5,EDATE($D23,Milestones!$AA$80)&lt;PolicyDate),1,Milestones!$AC$80)&amp;";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"&amp;IF(AND(Milestones!$AB$81="FT",Milestones!$AA$81=FT_Y5,EDATE($D23,Milestones!$AA$81)&lt;PolicyDate),1,Milestones!$AC$81)&amp;";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"&amp;IF(AND(Milestones!$AB$82="FT",Milestones!$AA$82=FT_Y5,EDATE($D23,Milestones!$AA$82)&lt;PolicyDate),1,Milestones!$AC$82)&amp;";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"&amp;IF(AND(Milestones!$AB$83="FT",Milestones!$AA$83=FT_Y5,EDATE($D23,Milestones!$AA$83)&lt;PolicyDate),1,Milestones!$AC$83)&amp;";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"&amp;IF(AND(Milestones!$AB$84="FT",Milestones!$AA$84=FT_Y5,EDATE($D23,Milestones!$AA$84)&lt;PolicyDate),1,Milestones!$AC$84)&amp;";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"&amp;IF(AND(Milestones!$AB$85="FT",Milestones!$AA$85=FT_Y5,EDATE($D23,Milestones!$AA$85)&lt;PolicyDate),1,Milestones!$AC$85)&amp;";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"&amp;IF(AND(Milestones!$AB$86="FT",Milestones!$AA$86=FT_Y5,EDATE($D23,Milestones!$AA$86)&lt;PolicyDate),1,Milestones!$AC$86)&amp;";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"&amp;IF(AND(Milestones!$AB$87="FT",Milestones!$AA$87=FT_Y5,EDATE($D23,Milestones!$AA$87)&lt;PolicyDate),1,Milestones!$AC$87)&amp;";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"&amp;IF(AND(Milestones!$AB$88="FT",Milestones!$AA$88=FT_Y5,EDATE($D23,Milestones!$AA$88)&lt;PolicyDate),1,Milestones!$AC$88)&amp;";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"&amp;IF(AND(Milestones!$AB$89="FT",Milestones!$AA$89=FT_Y5,EDATE($D23,Milestones!$AA$89)&lt;PolicyDate),1,Milestones!$AC$89)&amp;";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"&amp;IF(AND(Milestones!$AB$90="FT",Milestones!$AA$90=FT_Y5,EDATE($D23,Milestones!$AA$90)&lt;PolicyDate),1,Milestones!$AC$90)&amp;";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"&amp;IF(AND(Milestones!$AB$91="FT",Milestones!$AA$91=FT_Y5,EDATE($D23,Milestones!$AA$91)&lt;PolicyDate),1,Milestones!$AC$91)&amp;";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"&amp;IF(AND(Milestones!$AB$92="FT",Milestones!$AA$92=FT_Y5,EDATE($D23,Milestones!$AA$92)&lt;PolicyDate),1,Milestones!$AC$92)&amp;";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"&amp;IF(AND(Milestones!$AB$93="FT",Milestones!$AA$93=FT_Y5,EDATE($D23,Milestones!$AA$93)&lt;PolicyDate),1,Milestones!$AC$93)&amp;";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"&amp;IF(AND(Milestones!$AB$94="FT",Milestones!$AA$94=FT_Y5,EDATE($D23,Milestones!$AA$94)&lt;PolicyDate),1,Milestones!$AC$94)&amp;";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"&amp;IF(AND(Milestones!$AB$95="FT",Milestones!$AA$95=FT_Y5,EDATE($D23,Milestones!$AA$95)&lt;PolicyDate),1,Milestones!$AC$95)&amp;";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"&amp;IF(AND(Milestones!$AB$96="FT",Milestones!$AA$96=FT_Y5,EDATE($D23,Milestones!$AA$96)&lt;PolicyDate),1,Milestones!$AC$96)&amp;";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"&amp;IF(AND(Milestones!$AB$97="FT",Milestones!$AA$97=FT_Y5,EDATE($D23,Milestones!$AA$97)&lt;PolicyDate),1,Milestones!$AC$97)&amp;";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"&amp;IF(AND(Milestones!$AB$98="FT",Milestones!$AA$98=FT_Y5,EDATE($D23,Milestones!$AA$98)&lt;PolicyDate),1,Milestones!$AC$98)&amp;";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"&amp;IF(AND(Milestones!$AB$99="FT",Milestones!$AA$99=FT_Y5,EDATE($D23,Milestones!$AA$99)&lt;PolicyDate),1,Milestones!$AC$99)&amp;";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"&amp;IF(AND(Milestones!$AB$100="FT",Milestones!$AA$100=FT_Y5,EDATE($D23,Milestones!$AA$100)&lt;PolicyDate),1,Milestones!$AC$100)&amp;";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"&amp;IF(AND(Milestones!$AB$101="FT",Milestones!$AA$101=FT_Y5,EDATE($D23,Milestones!$AA$101)&lt;PolicyDate),1,Milestones!$AC$101)&amp;";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"&amp;IF(AND(Milestones!$AB$102="FT",Milestones!$AA$102=FT_Y5,EDATE($D23,Milestones!$AA$102)&lt;PolicyDate),1,Milestones!$AC$102)&amp;";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"&amp;IF(AND(Milestones!$AB$103="FT",Milestones!$AA$103=FT_Y5,EDATE($D23,Milestones!$AA$103)&lt;PolicyDate),1,Milestones!$AC$103)&amp;";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"&amp;IF(AND(Milestones!$AB$104="FT",Milestones!$AA$104=FT_Y5,EDATE($D23,Milestones!$AA$104)&lt;PolicyDate),1,Milestones!$AC$104)&amp;";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"&amp;IF(AND(Milestones!$AB$105="FT",Milestones!$AA$105=FT_Y5,EDATE($D23,Milestones!$AA$105)&lt;PolicyDate),1,Milestones!$AC$105)&amp;";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"&amp;IF(AND(Milestones!$AB$106="FT",Milestones!$AA$106=FT_Y5,EDATE($D23,Milestones!$AA$106)&lt;PolicyDate),1,Milestones!$AC$106)&amp;";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"&amp;IF(AND(Milestones!$AB$107="FT",Milestones!$AA$107=FT_Y5,EDATE($D23,Milestones!$AA$107)&lt;PolicyDate),1,Milestones!$AC$107)&amp;";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"&amp;IF(AND(Milestones!$AB$108="FT",Milestones!$AA$108=FT_Y5,EDATE($D23,Milestones!$AA$108)&lt;PolicyDate),1,Milestones!$AC$108)&amp;";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"&amp;IF(AND(Milestones!$AB$109="FT",Milestones!$AA$109=FT_Y5,EDATE($D23,Milestones!$AA$109)&lt;PolicyDate),1,Milestones!$AC$109)&amp;";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"&amp;IF(AND(Milestones!$AB$110="FT",Milestones!$AA$110=FT_Y5,EDATE($D23,Milestones!$AA$110)&lt;PolicyDate),1,Milestones!$AC$110)&amp;";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"&amp;IF(AND(Milestones!$AB$111="FT",Milestones!$AA$111=FT_Y5,EDATE($D23,Milestones!$AA$111)&lt;PolicyDate),1,Milestones!$AC$111)&amp;";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"&amp;IF(AND(Milestones!$AB$112="FT",Milestones!$AA$112=FT_Y5,EDATE($D23,Milestones!$AA$112)&lt;PolicyDate),1,Milestones!$AC$112)&amp;";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"&amp;IF(AND(Milestones!$AB$113="FT",Milestones!$AA$113=FT_Y5,EDATE($D23,Milestones!$AA$113)&lt;PolicyDate),1,Milestones!$AC$113)&amp;";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"&amp;IF(AND(Milestones!$AB$114="FT",Milestones!$AA$114=FT_Y5,EDATE($D23,Milestones!$AA$114)&lt;PolicyDate),1,Milestones!$AC$114)&amp;";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"&amp;IF(AND(Milestones!$AB$115="FT",Milestones!$AA$115=FT_Y5,EDATE($D23,Milestones!$AA$115)&lt;PolicyDate),1,Milestones!$AC$115)&amp;";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"&amp;IF(AND(Milestones!$AB$116="FT",Milestones!$AA$116=FT_Y5,EDATE($D23,Milestones!$AA$116)&lt;PolicyDate),1,Milestones!$AC$116)&amp;";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"&amp;IF(AND(Milestones!$AB$117="FT",Milestones!$AA$117=FT_Y5,EDATE($D23,Milestones!$AA$117)&lt;PolicyDate),1,Milestones!$AC$117)&amp;";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"&amp;IF(AND(Milestones!$AB$118="FT",Milestones!$AA$118=FT_Y5,EDATE($D23,Milestones!$AA$118)&lt;PolicyDate),1,Milestones!$AC$118)&amp;";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"&amp;IF(AND(Milestones!$AB$119="FT",Milestones!$AA$119=FT_Y5,EDATE($D23,Milestones!$AA$119)&lt;PolicyDate),1,Milestones!$AC$119)&amp;";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"&amp;IF(AND(Milestones!$AB$120="FT",Milestones!$AA$120=FT_Y5,EDATE($D23,Milestones!$AA$120)&lt;PolicyDate),1,Milestones!$AC$120)&amp;";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"&amp;IF(AND(Milestones!$AB$121="FT",Milestones!$AA$121=FT_Y5,EDATE($D23,Milestones!$AA$121)&lt;PolicyDate),1,Milestones!$AC$121)&amp;";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"&amp;IF(AND(Milestones!$AB$122="FT",Milestones!$AA$122=FT_Y5,EDATE($D23,Milestones!$AA$122)&lt;PolicyDate),1,Milestones!$AC$122)&amp;";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"&amp;IF(AND(Milestones!$AB$123="FT",Milestones!$AA$123=FT_Y5,EDATE($D23,Milestones!$AA$123)&lt;PolicyDate),1,Milestones!$AC$123)&amp;";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"&amp;IF(AND(Milestones!$AB$124="FT",Milestones!$AA$124=FT_Y5,EDATE($D23,Milestones!$AA$124)&lt;PolicyDate),1,Milestones!$AC$124)&amp;";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"&amp;IF(AND(Milestones!$AB$125="FT",Milestones!$AA$125=FT_Y5,EDATE($D23,Milestones!$AA$125)&lt;PolicyDate),1,Milestones!$AC$125)&amp;";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"&amp;IF(AND(Milestones!$AB$126="FT",Milestones!$AA$126=FT_Y5,EDATE($D23,Milestones!$AA$126)&lt;PolicyDate),1,Milestones!$AC$126)&amp;";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"&amp;IF(AND(Milestones!$AB$127="FT",Milestones!$AA$127=FT_Y5,EDATE($D23,Milestones!$AA$127)&lt;PolicyDate),1,Milestones!$AC$127)&amp;";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"&amp;IF(AND(Milestones!$AB$128="FT",Milestones!$AA$128=FT_Y5,EDATE($D23,Milestones!$AA$128)&lt;PolicyDate),1,Milestones!$AC$128)&amp;";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"&amp;IF(AND(Milestones!$AB$129="FT",Milestones!$AA$129=FT_Y5,EDATE($D23,Milestones!$AA$129)&lt;PolicyDate),1,Milestones!$AC$129)&amp;";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"&amp;IF(AND(Milestones!$AB$130="FT",Milestones!$AA$130=FT_Y5,EDATE($D23,Milestones!$AA$130)&lt;PolicyDate),1,Milestones!$AC$130)&amp;";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"&amp;IF(AND(Milestones!$AB$131="FT",Milestones!$AA$131=FT_Y5,EDATE($D23,Milestones!$AA$131)&lt;PolicyDate),1,Milestones!$AC$131)&amp;";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"&amp;IF(AND(Milestones!$AB$132="FT",Milestones!$AA$132=FT_Y5,EDATE($D23,Milestones!$AA$132)&lt;PolicyDate),1,Milestones!$AC$132)&amp;";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"&amp;IF(AND(Milestones!$AB$133="FT",Milestones!$AA$133=FT_Y5,EDATE($D23,Milestones!$AA$133)&lt;PolicyDate),1,Milestones!$AC$133)&amp;";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"&amp;IF(AND(Milestones!$AB$134="FT",Milestones!$AA$134=FT_Y5,EDATE($D23,Milestones!$AA$134)&lt;PolicyDate),1,Milestones!$AC$134)&amp;";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"&amp;IF(AND(Milestones!$AB$135="FT",Milestones!$AA$135=FT_Y5,EDATE($D23,Milestones!$AA$135)&lt;PolicyDate),1,Milestones!$AC$135)&amp;";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"&amp;IF(AND(Milestones!$AB$136="FT",Milestones!$AA$136=FT_Y5,EDATE($D23,Milestones!$AA$136)&lt;PolicyDate),1,Milestones!$AC$136)&amp;";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"&amp;IF(AND(Milestones!$AB$137="FT",Milestones!$AA$137=FT_Y5,EDATE($D23,Milestones!$AA$137)&lt;PolicyDate),1,Milestones!$AC$137)&amp;";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"&amp;IF(AND(Milestones!$AB$138="FT",Milestones!$AA$138=FT_Y5,EDATE($D23,Milestones!$AA$138)&lt;PolicyDate),1,Milestones!$AC$138)&amp;";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"&amp;IF(AND(Milestones!$AB$139="FT",Milestones!$AA$139=FT_Y5,EDATE($D23,Milestones!$AA$139)&lt;PolicyDate),1,Milestones!$AC$139)&amp;";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"&amp;IF(AND(Milestones!$AB$140="FT",Milestones!$AA$140=FT_Y5,EDATE($D23,Milestones!$AA$140)&lt;PolicyDate),1,Milestones!$AC$140)&amp;";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"&amp;IF(AND(Milestones!$AB$141="FT",Milestones!$AA$141=FT_Y5,EDATE($D23,Milestones!$AA$141)&lt;PolicyDate),1,Milestones!$AC$141)&amp;";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"&amp;IF(AND(Milestones!$AB$142="FT",Milestones!$AA$142=FT_Y5,EDATE($D23,Milestones!$AA$142)&lt;PolicyDate),1,Milestones!$AC$142)&amp;";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"&amp;IF(AND(Milestones!$AB$143="FT",Milestones!$AA$143=FT_Y5,EDATE($D23,Milestones!$AA$143)&lt;PolicyDate),1,Milestones!$AC$143)&amp;";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"&amp;IF(AND(Milestones!$AB$144="FT",Milestones!$AA$144=FT_Y5,EDATE($D23,Milestones!$AA$144)&lt;PolicyDate),1,Milestones!$AC$144)&amp;";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"&amp;IF(AND(Milestones!$AB$145="FT",Milestones!$AA$145=FT_Y5,EDATE($D23,Milestones!$AA$145)&lt;PolicyDate),1,Milestones!$AC$145)&amp;";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"&amp;IF(AND(Milestones!$AB$146="FT",Milestones!$AA$146=FT_Y5,EDATE($D23,Milestones!$AA$146)&lt;PolicyDate),1,Milestones!$AC$146)&amp;";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"&amp;IF(AND(Milestones!$AB$147="FT",Milestones!$AA$147=FT_Y5,EDATE($D23,Milestones!$AA$147)&lt;PolicyDate),1,Milestones!$AC$147)&amp;";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"&amp;IF(AND(Milestones!$AB$148="FT",Milestones!$AA$148=FT_Y5,EDATE($D23,Milestones!$AA$148)&lt;PolicyDate),1,Milestones!$AC$148)&amp;";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"&amp;IF(AND(Milestones!$AB$149="FT",Milestones!$AA$149=FT_Y5,EDATE($D23,Milestones!$AA$149)&lt;PolicyDate),1,Milestones!$AC$149)&amp;";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"&amp;IF(AND(Milestones!$AB$150="FT",Milestones!$AA$150=FT_Y5,EDATE($D23,Milestones!$AA$150)&lt;PolicyDate),1,Milestones!$AC$150)&amp;";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"&amp;IF(AND(Milestones!$AB$151="FT",Milestones!$AA$151=FT_Y5,EDATE($D23,Milestones!$AA$151)&lt;PolicyDate),1,Milestones!$AC$151)&amp;";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"&amp;IF(AND(Milestones!$AB$152="FT",Milestones!$AA$152=FT_Y5,EDATE($D23,Milestones!$AA$152)&lt;PolicyDate),1,Milestones!$AC$152)&amp;";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"&amp;IF(AND(Milestones!$AB$153="FT",Milestones!$AA$153=FT_Y5,EDATE($D23,Milestones!$AA$153)&lt;PolicyDate),1,Milestones!$AC$153)&amp;";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"&amp;IF(AND(Milestones!$AB$154="FT",Milestones!$AA$154=FT_Y5,EDATE($D23,Milestones!$AA$154)&lt;PolicyDate),1,Milestones!$AC$154)&amp;";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"&amp;IF(AND(Milestones!$AB$155="FT",Milestones!$AA$155=FT_Y5,EDATE($D23,Milestones!$AA$155)&lt;PolicyDate),1,Milestones!$AC$155)&amp;";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"&amp;IF(AND(Milestones!$AB$156="FT",Milestones!$AA$156=FT_Y5,EDATE($D23,Milestones!$AA$156)&lt;PolicyDate),1,Milestones!$AC$156)&amp;";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"&amp;IF(AND(Milestones!$AB$157="FT",Milestones!$AA$157=FT_Y5,EDATE($D23,Milestones!$AA$157)&lt;PolicyDate),1,Milestones!$AC$157)&amp;";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"&amp;IF(AND(Milestones!$AB$158="FT",Milestones!$AA$158=FT_Y5,EDATE($D23,Milestones!$AA$158)&lt;PolicyDate),1,Milestones!$AC$158)&amp;";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"&amp;IF(AND(Milestones!$AB$159="FT",Milestones!$AA$159=FT_Y5,EDATE($D23,Milestones!$AA$159)&lt;PolicyDate),1,Milestones!$AC$159)&amp;";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"&amp;IF(AND(Milestones!$AB$160="FT",Milestones!$AA$160=FT_Y5,EDATE($D23,Milestones!$AA$160)&lt;PolicyDate),1,Milestones!$AC$160)&amp;";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"&amp;IF(AND(Milestones!$AB$161="FT",Milestones!$AA$161=FT_Y5,EDATE($D23,Milestones!$AA$161)&lt;PolicyDate),1,Milestones!$AC$161)&amp;";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"&amp;IF(AND(Milestones!$AB$162="FT",Milestones!$AA$162=FT_Y5,EDATE($D23,Milestones!$AA$162)&lt;PolicyDate),1,Milestones!$AC$162)&amp;";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"&amp;IF(AND(Milestones!$AB$163="FT",Milestones!$AA$163=FT_Y5,EDATE($D23,Milestones!$AA$163)&lt;PolicyDate),1,Milestones!$AC$163)&amp;";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"&amp;IF(AND(Milestones!$AB$164="FT",Milestones!$AA$164=FT_Y5,EDATE($D23,Milestones!$AA$164)&lt;PolicyDate),1,Milestones!$AC$164)&amp;";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"&amp;IF(AND(Milestones!$AB$165="FT",Milestones!$AA$165=FT_Y5,EDATE($D23,Milestones!$AA$165)&lt;PolicyDate),1,Milestones!$AC$165)&amp;";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"&amp;IF(AND(Milestones!$AB$166="FT",Milestones!$AA$166=FT_Y5,EDATE($D23,Milestones!$AA$166)&lt;PolicyDate),1,Milestones!$AC$166)&amp;";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"&amp;IF(AND(Milestones!$AB$167="FT",Milestones!$AA$167=FT_Y5,EDATE($D23,Milestones!$AA$167)&lt;PolicyDate),1,Milestones!$AC$167)&amp;";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"&amp;IF(AND(Milestones!$AB$168="FT",Milestones!$AA$168=FT_Y5,EDATE($D23,Milestones!$AA$168)&lt;PolicyDate),1,Milestones!$AC$168)&amp;";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"&amp;IF(AND(Milestones!$AB$169="FT",Milestones!$AA$169=FT_Y5,EDATE($D23,Milestones!$AA$169)&lt;PolicyDate),1,Milestones!$AC$169)&amp;";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"&amp;IF(AND(Milestones!$AB$170="FT",Milestones!$AA$170=FT_Y5,EDATE($D23,Milestones!$AA$170)&lt;PolicyDate),1,Milestones!$AC$170)&amp;";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"&amp;IF(AND(Milestones!$AB$171="FT",Milestones!$AA$171=FT_Y5,EDATE($D23,Milestones!$AA$171)&lt;PolicyDate),1,Milestones!$AC$171)&amp;";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"&amp;IF(AND(Milestones!$AB$172="FT",Milestones!$AA$172=FT_Y5,EDATE($D23,Milestones!$AA$172)&lt;PolicyDate),1,Milestones!$AC$172)&amp;";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"&amp;IF(AND(Milestones!$AB$173="FT",Milestones!$AA$173=FT_Y5,EDATE($D23,Milestones!$AA$173)&lt;PolicyDate),1,Milestones!$AC$173)&amp;";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"&amp;IF(AND(Milestones!$AB$174="FT",Milestones!$AA$174=FT_Y5,EDATE($D23,Milestones!$AA$174)&lt;PolicyDate),1,Milestones!$AC$174)&amp;";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"&amp;IF(AND(Milestones!$AB$175="FT",Milestones!$AA$175=FT_Y5,EDATE($D23,Milestones!$AA$175)&lt;PolicyDate),1,Milestones!$AC$175)&amp;";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"&amp;IF(AND(Milestones!$AB$176="FT",Milestones!$AA$176=FT_Y5,EDATE($D23,Milestones!$AA$176)&lt;PolicyDate),1,Milestones!$AC$176)&amp;";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"&amp;IF(AND(Milestones!$AB$177="FT",Milestones!$AA$177=FT_Y5,EDATE($D23,Milestones!$AA$177)&lt;PolicyDate),1,Milestones!$AC$177)&amp;";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"&amp;IF(AND(Milestones!$AB$178="FT",Milestones!$AA$178=FT_Y5,EDATE($D23,Milestones!$AA$178)&lt;PolicyDate),1,Milestones!$AC$178)&amp;";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"&amp;IF(AND(Milestones!$AB$179="FT",Milestones!$AA$179=FT_Y5,EDATE($D23,Milestones!$AA$179)&lt;PolicyDate),1,Milestones!$AC$179)&amp;";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"&amp;IF(AND(Milestones!$AB$180="FT",Milestones!$AA$180=FT_Y5,EDATE($D23,Milestones!$AA$180)&lt;PolicyDate),1,Milestones!$AC$180)&amp;";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"&amp;IF(AND(Milestones!$AB$181="FT",Milestones!$AA$181=FT_Y5,EDATE($D23,Milestones!$AA$181)&lt;PolicyDate),1,Milestones!$AC$181)&amp;";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"&amp;IF(AND(Milestones!$AB$182="FT",Milestones!$AA$182=FT_Y5,EDATE($D23,Milestones!$AA$182)&lt;PolicyDate),1,Milestones!$AC$182)&amp;";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"&amp;IF(AND(Milestones!$AB$183="FT",Milestones!$AA$183=FT_Y5,EDATE($D23,Milestones!$AA$183)&lt;PolicyDate),1,Milestones!$AC$183)&amp;";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"&amp;IF(AND(Milestones!$AB$184="FT",Milestones!$AA$184=FT_Y5,EDATE($D23,Milestones!$AA$184)&lt;PolicyDate),1,Milestones!$AC$184)&amp;";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"&amp;IF(AND(Milestones!$AB$185="FT",Milestones!$AA$185=FT_Y5,EDATE($D23,Milestones!$AA$185)&lt;PolicyDate),1,Milestones!$AC$185)&amp;";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"&amp;IF(AND(Milestones!$AB$186="FT",Milestones!$AA$186=FT_Y5,EDATE($D23,Milestones!$AA$186)&lt;PolicyDate),1,Milestones!$AC$186)&amp;";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"&amp;IF(AND(Milestones!$AB$187="FT",Milestones!$AA$187=FT_Y5,EDATE($D23,Milestones!$AA$187)&lt;PolicyDate),1,Milestones!$AC$187)&amp;";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"&amp;IF(AND(Milestones!$AB$188="FT",Milestones!$AA$188=FT_Y5,EDATE($D23,Milestones!$AA$188)&lt;PolicyDate),1,Milestones!$AC$188)&amp;";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"&amp;IF(AND(Milestones!$AB$189="FT",Milestones!$AA$189=FT_Y5,EDATE($D23,Milestones!$AA$189)&lt;PolicyDate),1,Milestones!$AC$189)&amp;";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"&amp;IF(AND(Milestones!$AB$190="FT",Milestones!$AA$190=FT_Y5,EDATE($D23,Milestones!$AA$190)&lt;PolicyDate),1,Milestones!$AC$190)&amp;";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"&amp;IF(AND(Milestones!$AB$191="FT",Milestones!$AA$191=FT_Y5,EDATE($D23,Milestones!$AA$191)&lt;PolicyDate),1,Milestones!$AC$191)&amp;";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"&amp;IF(AND(Milestones!$AB$192="FT",Milestones!$AA$192=FT_Y5,EDATE($D23,Milestones!$AA$192)&lt;PolicyDate),1,Milestones!$AC$192)&amp;";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"&amp;IF(AND(Milestones!$AB$193="FT",Milestones!$AA$193=FT_Y5,EDATE($D23,Milestones!$AA$193)&lt;PolicyDate),1,Milestones!$AC$193)&amp;";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"&amp;IF(AND(Milestones!$AB$194="FT",Milestones!$AA$194=FT_Y5,EDATE($D23,Milestones!$AA$194)&lt;PolicyDate),1,Milestones!$AC$194)&amp;";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"&amp;IF(AND(Milestones!$AB$195="FT",Milestones!$AA$195=FT_Y5,EDATE($D23,Milestones!$AA$195)&lt;PolicyDate),1,Milestones!$AC$195)&amp;";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"&amp;IF(AND(Milestones!$AB$196="FT",Milestones!$AA$196=FT_Y5,EDATE($D23,Milestones!$AA$196)&lt;PolicyDate),1,Milestones!$AC$196)&amp;";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"&amp;IF(AND(Milestones!$AB$197="FT",Milestones!$AA$197=FT_Y5,EDATE($D23,Milestones!$AA$197)&lt;PolicyDate),1,Milestones!$AC$197)&amp;";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"&amp;IF(AND(Milestones!$AB$198="FT",Milestones!$AA$198=FT_Y5,EDATE($D23,Milestones!$AA$198)&lt;PolicyDate),1,Milestones!$AC$198)&amp;";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"&amp;IF(AND(Milestones!$AB$199="FT",Milestones!$AA$199=FT_Y5,EDATE($D23,Milestones!$AA$199)&lt;PolicyDate),1,Milestones!$AC$199)&amp;";  ",""))</f>
        <v/>
      </c>
      <c r="X23" s="0" t="str">
        <f aca="false">IF(Staff!$A23="","",Staff!$AJ23)</f>
        <v/>
      </c>
      <c r="Y23" s="0" t="str">
        <f aca="false">IF(Staff!$A23="","",Staff!$AL23)</f>
        <v/>
      </c>
      <c r="Z23" s="0" t="str">
        <f aca="false">IF(Staff!$A23="","",Staff!$AM23)</f>
        <v/>
      </c>
      <c r="AA23" s="0" t="str">
        <f aca="false">IF(Staff!$A23="","",Staff!$AQ23)</f>
        <v/>
      </c>
      <c r="AB23" s="0" t="str">
        <f aca="false">IF(Staff!$A23="","",Staff!$AR23)</f>
        <v/>
      </c>
      <c r="AC23" s="0" t="str">
        <f aca="false">IF(Staff!$A23="","",Staff!$AS23)</f>
        <v/>
      </c>
      <c r="AD23" s="0" t="str">
        <f aca="false">IF(Staff!$A23="","",Staff!$AT23)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IF(Staff!$A24="","",Staff!$AI24)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"&amp;IF(AND(Milestones!$AB$20="FT",Milestones!$AA$20=FT_Y5,EDATE($D24,Milestones!$AA$20)&lt;PolicyDate),1,Milestones!$AC$20)&amp;";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"&amp;IF(AND(Milestones!$AB$21="FT",Milestones!$AA$21=FT_Y5,EDATE($D24,Milestones!$AA$21)&lt;PolicyDate),1,Milestones!$AC$21)&amp;";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"&amp;IF(AND(Milestones!$AB$22="FT",Milestones!$AA$22=FT_Y5,EDATE($D24,Milestones!$AA$22)&lt;PolicyDate),1,Milestones!$AC$22)&amp;";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"&amp;IF(AND(Milestones!$AB$23="FT",Milestones!$AA$23=FT_Y5,EDATE($D24,Milestones!$AA$23)&lt;PolicyDate),1,Milestones!$AC$23)&amp;";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"&amp;IF(AND(Milestones!$AB$24="FT",Milestones!$AA$24=FT_Y5,EDATE($D24,Milestones!$AA$24)&lt;PolicyDate),1,Milestones!$AC$24)&amp;";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"&amp;IF(AND(Milestones!$AB$25="FT",Milestones!$AA$25=FT_Y5,EDATE($D24,Milestones!$AA$25)&lt;PolicyDate),1,Milestones!$AC$25)&amp;";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"&amp;IF(AND(Milestones!$AB$26="FT",Milestones!$AA$26=FT_Y5,EDATE($D24,Milestones!$AA$26)&lt;PolicyDate),1,Milestones!$AC$26)&amp;";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"&amp;IF(AND(Milestones!$AB$27="FT",Milestones!$AA$27=FT_Y5,EDATE($D24,Milestones!$AA$27)&lt;PolicyDate),1,Milestones!$AC$27)&amp;";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"&amp;IF(AND(Milestones!$AB$28="FT",Milestones!$AA$28=FT_Y5,EDATE($D24,Milestones!$AA$28)&lt;PolicyDate),1,Milestones!$AC$28)&amp;";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"&amp;IF(AND(Milestones!$AB$29="FT",Milestones!$AA$29=FT_Y5,EDATE($D24,Milestones!$AA$29)&lt;PolicyDate),1,Milestones!$AC$29)&amp;";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"&amp;IF(AND(Milestones!$AB$30="FT",Milestones!$AA$30=FT_Y5,EDATE($D24,Milestones!$AA$30)&lt;PolicyDate),1,Milestones!$AC$30)&amp;";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"&amp;IF(AND(Milestones!$AB$31="FT",Milestones!$AA$31=FT_Y5,EDATE($D24,Milestones!$AA$31)&lt;PolicyDate),1,Milestones!$AC$31)&amp;";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"&amp;IF(AND(Milestones!$AB$32="FT",Milestones!$AA$32=FT_Y5,EDATE($D24,Milestones!$AA$32)&lt;PolicyDate),1,Milestones!$AC$32)&amp;";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"&amp;IF(AND(Milestones!$AB$33="FT",Milestones!$AA$33=FT_Y5,EDATE($D24,Milestones!$AA$33)&lt;PolicyDate),1,Milestones!$AC$33)&amp;";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"&amp;IF(AND(Milestones!$AB$34="FT",Milestones!$AA$34=FT_Y5,EDATE($D24,Milestones!$AA$34)&lt;PolicyDate),1,Milestones!$AC$34)&amp;";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"&amp;IF(AND(Milestones!$AB$35="FT",Milestones!$AA$35=FT_Y5,EDATE($D24,Milestones!$AA$35)&lt;PolicyDate),1,Milestones!$AC$35)&amp;";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"&amp;IF(AND(Milestones!$AB$36="FT",Milestones!$AA$36=FT_Y5,EDATE($D24,Milestones!$AA$36)&lt;PolicyDate),1,Milestones!$AC$36)&amp;";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"&amp;IF(AND(Milestones!$AB$37="FT",Milestones!$AA$37=FT_Y5,EDATE($D24,Milestones!$AA$37)&lt;PolicyDate),1,Milestones!$AC$37)&amp;";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"&amp;IF(AND(Milestones!$AB$38="FT",Milestones!$AA$38=FT_Y5,EDATE($D24,Milestones!$AA$38)&lt;PolicyDate),1,Milestones!$AC$38)&amp;";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"&amp;IF(AND(Milestones!$AB$39="FT",Milestones!$AA$39=FT_Y5,EDATE($D24,Milestones!$AA$39)&lt;PolicyDate),1,Milestones!$AC$39)&amp;";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"&amp;IF(AND(Milestones!$AB$40="FT",Milestones!$AA$40=FT_Y5,EDATE($D24,Milestones!$AA$40)&lt;PolicyDate),1,Milestones!$AC$40)&amp;";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"&amp;IF(AND(Milestones!$AB$41="FT",Milestones!$AA$41=FT_Y5,EDATE($D24,Milestones!$AA$41)&lt;PolicyDate),1,Milestones!$AC$41)&amp;";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"&amp;IF(AND(Milestones!$AB$42="FT",Milestones!$AA$42=FT_Y5,EDATE($D24,Milestones!$AA$42)&lt;PolicyDate),1,Milestones!$AC$42)&amp;";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"&amp;IF(AND(Milestones!$AB$43="FT",Milestones!$AA$43=FT_Y5,EDATE($D24,Milestones!$AA$43)&lt;PolicyDate),1,Milestones!$AC$43)&amp;";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"&amp;IF(AND(Milestones!$AB$44="FT",Milestones!$AA$44=FT_Y5,EDATE($D24,Milestones!$AA$44)&lt;PolicyDate),1,Milestones!$AC$44)&amp;";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"&amp;IF(AND(Milestones!$AB$45="FT",Milestones!$AA$45=FT_Y5,EDATE($D24,Milestones!$AA$45)&lt;PolicyDate),1,Milestones!$AC$45)&amp;";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"&amp;IF(AND(Milestones!$AB$46="FT",Milestones!$AA$46=FT_Y5,EDATE($D24,Milestones!$AA$46)&lt;PolicyDate),1,Milestones!$AC$46)&amp;";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"&amp;IF(AND(Milestones!$AB$47="FT",Milestones!$AA$47=FT_Y5,EDATE($D24,Milestones!$AA$47)&lt;PolicyDate),1,Milestones!$AC$47)&amp;";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"&amp;IF(AND(Milestones!$AB$48="FT",Milestones!$AA$48=FT_Y5,EDATE($D24,Milestones!$AA$48)&lt;PolicyDate),1,Milestones!$AC$48)&amp;";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"&amp;IF(AND(Milestones!$AB$49="FT",Milestones!$AA$49=FT_Y5,EDATE($D24,Milestones!$AA$49)&lt;PolicyDate),1,Milestones!$AC$49)&amp;";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"&amp;IF(AND(Milestones!$AB$50="FT",Milestones!$AA$50=FT_Y5,EDATE($D24,Milestones!$AA$50)&lt;PolicyDate),1,Milestones!$AC$50)&amp;";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"&amp;IF(AND(Milestones!$AB$51="FT",Milestones!$AA$51=FT_Y5,EDATE($D24,Milestones!$AA$51)&lt;PolicyDate),1,Milestones!$AC$51)&amp;";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"&amp;IF(AND(Milestones!$AB$52="FT",Milestones!$AA$52=FT_Y5,EDATE($D24,Milestones!$AA$52)&lt;PolicyDate),1,Milestones!$AC$52)&amp;";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"&amp;IF(AND(Milestones!$AB$53="FT",Milestones!$AA$53=FT_Y5,EDATE($D24,Milestones!$AA$53)&lt;PolicyDate),1,Milestones!$AC$53)&amp;";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"&amp;IF(AND(Milestones!$AB$54="FT",Milestones!$AA$54=FT_Y5,EDATE($D24,Milestones!$AA$54)&lt;PolicyDate),1,Milestones!$AC$54)&amp;";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"&amp;IF(AND(Milestones!$AB$55="FT",Milestones!$AA$55=FT_Y5,EDATE($D24,Milestones!$AA$55)&lt;PolicyDate),1,Milestones!$AC$55)&amp;";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"&amp;IF(AND(Milestones!$AB$56="FT",Milestones!$AA$56=FT_Y5,EDATE($D24,Milestones!$AA$56)&lt;PolicyDate),1,Milestones!$AC$56)&amp;";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"&amp;IF(AND(Milestones!$AB$57="FT",Milestones!$AA$57=FT_Y5,EDATE($D24,Milestones!$AA$57)&lt;PolicyDate),1,Milestones!$AC$57)&amp;";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"&amp;IF(AND(Milestones!$AB$58="FT",Milestones!$AA$58=FT_Y5,EDATE($D24,Milestones!$AA$58)&lt;PolicyDate),1,Milestones!$AC$58)&amp;";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"&amp;IF(AND(Milestones!$AB$59="FT",Milestones!$AA$59=FT_Y5,EDATE($D24,Milestones!$AA$59)&lt;PolicyDate),1,Milestones!$AC$59)&amp;";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"&amp;IF(AND(Milestones!$AB$60="FT",Milestones!$AA$60=FT_Y5,EDATE($D24,Milestones!$AA$60)&lt;PolicyDate),1,Milestones!$AC$60)&amp;";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"&amp;IF(AND(Milestones!$AB$61="FT",Milestones!$AA$61=FT_Y5,EDATE($D24,Milestones!$AA$61)&lt;PolicyDate),1,Milestones!$AC$61)&amp;";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"&amp;IF(AND(Milestones!$AB$62="FT",Milestones!$AA$62=FT_Y5,EDATE($D24,Milestones!$AA$62)&lt;PolicyDate),1,Milestones!$AC$62)&amp;";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"&amp;IF(AND(Milestones!$AB$63="FT",Milestones!$AA$63=FT_Y5,EDATE($D24,Milestones!$AA$63)&lt;PolicyDate),1,Milestones!$AC$63)&amp;";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"&amp;IF(AND(Milestones!$AB$64="FT",Milestones!$AA$64=FT_Y5,EDATE($D24,Milestones!$AA$64)&lt;PolicyDate),1,Milestones!$AC$64)&amp;";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"&amp;IF(AND(Milestones!$AB$65="FT",Milestones!$AA$65=FT_Y5,EDATE($D24,Milestones!$AA$65)&lt;PolicyDate),1,Milestones!$AC$65)&amp;";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"&amp;IF(AND(Milestones!$AB$66="FT",Milestones!$AA$66=FT_Y5,EDATE($D24,Milestones!$AA$66)&lt;PolicyDate),1,Milestones!$AC$66)&amp;";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"&amp;IF(AND(Milestones!$AB$67="FT",Milestones!$AA$67=FT_Y5,EDATE($D24,Milestones!$AA$67)&lt;PolicyDate),1,Milestones!$AC$67)&amp;";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"&amp;IF(AND(Milestones!$AB$68="FT",Milestones!$AA$68=FT_Y5,EDATE($D24,Milestones!$AA$68)&lt;PolicyDate),1,Milestones!$AC$68)&amp;";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"&amp;IF(AND(Milestones!$AB$69="FT",Milestones!$AA$69=FT_Y5,EDATE($D24,Milestones!$AA$69)&lt;PolicyDate),1,Milestones!$AC$69)&amp;";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"&amp;IF(AND(Milestones!$AB$70="FT",Milestones!$AA$70=FT_Y5,EDATE($D24,Milestones!$AA$70)&lt;PolicyDate),1,Milestones!$AC$70)&amp;";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"&amp;IF(AND(Milestones!$AB$71="FT",Milestones!$AA$71=FT_Y5,EDATE($D24,Milestones!$AA$71)&lt;PolicyDate),1,Milestones!$AC$71)&amp;";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"&amp;IF(AND(Milestones!$AB$72="FT",Milestones!$AA$72=FT_Y5,EDATE($D24,Milestones!$AA$72)&lt;PolicyDate),1,Milestones!$AC$72)&amp;";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"&amp;IF(AND(Milestones!$AB$73="FT",Milestones!$AA$73=FT_Y5,EDATE($D24,Milestones!$AA$73)&lt;PolicyDate),1,Milestones!$AC$73)&amp;";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"&amp;IF(AND(Milestones!$AB$74="FT",Milestones!$AA$74=FT_Y5,EDATE($D24,Milestones!$AA$74)&lt;PolicyDate),1,Milestones!$AC$74)&amp;";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"&amp;IF(AND(Milestones!$AB$75="FT",Milestones!$AA$75=FT_Y5,EDATE($D24,Milestones!$AA$75)&lt;PolicyDate),1,Milestones!$AC$75)&amp;";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"&amp;IF(AND(Milestones!$AB$76="FT",Milestones!$AA$76=FT_Y5,EDATE($D24,Milestones!$AA$76)&lt;PolicyDate),1,Milestones!$AC$76)&amp;";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"&amp;IF(AND(Milestones!$AB$77="FT",Milestones!$AA$77=FT_Y5,EDATE($D24,Milestones!$AA$77)&lt;PolicyDate),1,Milestones!$AC$77)&amp;";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"&amp;IF(AND(Milestones!$AB$78="FT",Milestones!$AA$78=FT_Y5,EDATE($D24,Milestones!$AA$78)&lt;PolicyDate),1,Milestones!$AC$78)&amp;";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"&amp;IF(AND(Milestones!$AB$79="FT",Milestones!$AA$79=FT_Y5,EDATE($D24,Milestones!$AA$79)&lt;PolicyDate),1,Milestones!$AC$79)&amp;";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"&amp;IF(AND(Milestones!$AB$80="FT",Milestones!$AA$80=FT_Y5,EDATE($D24,Milestones!$AA$80)&lt;PolicyDate),1,Milestones!$AC$80)&amp;";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"&amp;IF(AND(Milestones!$AB$81="FT",Milestones!$AA$81=FT_Y5,EDATE($D24,Milestones!$AA$81)&lt;PolicyDate),1,Milestones!$AC$81)&amp;";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"&amp;IF(AND(Milestones!$AB$82="FT",Milestones!$AA$82=FT_Y5,EDATE($D24,Milestones!$AA$82)&lt;PolicyDate),1,Milestones!$AC$82)&amp;";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"&amp;IF(AND(Milestones!$AB$83="FT",Milestones!$AA$83=FT_Y5,EDATE($D24,Milestones!$AA$83)&lt;PolicyDate),1,Milestones!$AC$83)&amp;";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"&amp;IF(AND(Milestones!$AB$84="FT",Milestones!$AA$84=FT_Y5,EDATE($D24,Milestones!$AA$84)&lt;PolicyDate),1,Milestones!$AC$84)&amp;";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"&amp;IF(AND(Milestones!$AB$85="FT",Milestones!$AA$85=FT_Y5,EDATE($D24,Milestones!$AA$85)&lt;PolicyDate),1,Milestones!$AC$85)&amp;";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"&amp;IF(AND(Milestones!$AB$86="FT",Milestones!$AA$86=FT_Y5,EDATE($D24,Milestones!$AA$86)&lt;PolicyDate),1,Milestones!$AC$86)&amp;";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"&amp;IF(AND(Milestones!$AB$87="FT",Milestones!$AA$87=FT_Y5,EDATE($D24,Milestones!$AA$87)&lt;PolicyDate),1,Milestones!$AC$87)&amp;";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"&amp;IF(AND(Milestones!$AB$88="FT",Milestones!$AA$88=FT_Y5,EDATE($D24,Milestones!$AA$88)&lt;PolicyDate),1,Milestones!$AC$88)&amp;";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"&amp;IF(AND(Milestones!$AB$89="FT",Milestones!$AA$89=FT_Y5,EDATE($D24,Milestones!$AA$89)&lt;PolicyDate),1,Milestones!$AC$89)&amp;";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"&amp;IF(AND(Milestones!$AB$90="FT",Milestones!$AA$90=FT_Y5,EDATE($D24,Milestones!$AA$90)&lt;PolicyDate),1,Milestones!$AC$90)&amp;";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"&amp;IF(AND(Milestones!$AB$91="FT",Milestones!$AA$91=FT_Y5,EDATE($D24,Milestones!$AA$91)&lt;PolicyDate),1,Milestones!$AC$91)&amp;";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"&amp;IF(AND(Milestones!$AB$92="FT",Milestones!$AA$92=FT_Y5,EDATE($D24,Milestones!$AA$92)&lt;PolicyDate),1,Milestones!$AC$92)&amp;";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"&amp;IF(AND(Milestones!$AB$93="FT",Milestones!$AA$93=FT_Y5,EDATE($D24,Milestones!$AA$93)&lt;PolicyDate),1,Milestones!$AC$93)&amp;";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"&amp;IF(AND(Milestones!$AB$94="FT",Milestones!$AA$94=FT_Y5,EDATE($D24,Milestones!$AA$94)&lt;PolicyDate),1,Milestones!$AC$94)&amp;";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"&amp;IF(AND(Milestones!$AB$95="FT",Milestones!$AA$95=FT_Y5,EDATE($D24,Milestones!$AA$95)&lt;PolicyDate),1,Milestones!$AC$95)&amp;";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"&amp;IF(AND(Milestones!$AB$96="FT",Milestones!$AA$96=FT_Y5,EDATE($D24,Milestones!$AA$96)&lt;PolicyDate),1,Milestones!$AC$96)&amp;";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"&amp;IF(AND(Milestones!$AB$97="FT",Milestones!$AA$97=FT_Y5,EDATE($D24,Milestones!$AA$97)&lt;PolicyDate),1,Milestones!$AC$97)&amp;";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"&amp;IF(AND(Milestones!$AB$98="FT",Milestones!$AA$98=FT_Y5,EDATE($D24,Milestones!$AA$98)&lt;PolicyDate),1,Milestones!$AC$98)&amp;";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"&amp;IF(AND(Milestones!$AB$99="FT",Milestones!$AA$99=FT_Y5,EDATE($D24,Milestones!$AA$99)&lt;PolicyDate),1,Milestones!$AC$99)&amp;";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"&amp;IF(AND(Milestones!$AB$100="FT",Milestones!$AA$100=FT_Y5,EDATE($D24,Milestones!$AA$100)&lt;PolicyDate),1,Milestones!$AC$100)&amp;";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"&amp;IF(AND(Milestones!$AB$101="FT",Milestones!$AA$101=FT_Y5,EDATE($D24,Milestones!$AA$101)&lt;PolicyDate),1,Milestones!$AC$101)&amp;";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"&amp;IF(AND(Milestones!$AB$102="FT",Milestones!$AA$102=FT_Y5,EDATE($D24,Milestones!$AA$102)&lt;PolicyDate),1,Milestones!$AC$102)&amp;";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"&amp;IF(AND(Milestones!$AB$103="FT",Milestones!$AA$103=FT_Y5,EDATE($D24,Milestones!$AA$103)&lt;PolicyDate),1,Milestones!$AC$103)&amp;";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"&amp;IF(AND(Milestones!$AB$104="FT",Milestones!$AA$104=FT_Y5,EDATE($D24,Milestones!$AA$104)&lt;PolicyDate),1,Milestones!$AC$104)&amp;";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"&amp;IF(AND(Milestones!$AB$105="FT",Milestones!$AA$105=FT_Y5,EDATE($D24,Milestones!$AA$105)&lt;PolicyDate),1,Milestones!$AC$105)&amp;";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"&amp;IF(AND(Milestones!$AB$106="FT",Milestones!$AA$106=FT_Y5,EDATE($D24,Milestones!$AA$106)&lt;PolicyDate),1,Milestones!$AC$106)&amp;";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"&amp;IF(AND(Milestones!$AB$107="FT",Milestones!$AA$107=FT_Y5,EDATE($D24,Milestones!$AA$107)&lt;PolicyDate),1,Milestones!$AC$107)&amp;";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"&amp;IF(AND(Milestones!$AB$108="FT",Milestones!$AA$108=FT_Y5,EDATE($D24,Milestones!$AA$108)&lt;PolicyDate),1,Milestones!$AC$108)&amp;";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"&amp;IF(AND(Milestones!$AB$109="FT",Milestones!$AA$109=FT_Y5,EDATE($D24,Milestones!$AA$109)&lt;PolicyDate),1,Milestones!$AC$109)&amp;";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"&amp;IF(AND(Milestones!$AB$110="FT",Milestones!$AA$110=FT_Y5,EDATE($D24,Milestones!$AA$110)&lt;PolicyDate),1,Milestones!$AC$110)&amp;";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"&amp;IF(AND(Milestones!$AB$111="FT",Milestones!$AA$111=FT_Y5,EDATE($D24,Milestones!$AA$111)&lt;PolicyDate),1,Milestones!$AC$111)&amp;";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"&amp;IF(AND(Milestones!$AB$112="FT",Milestones!$AA$112=FT_Y5,EDATE($D24,Milestones!$AA$112)&lt;PolicyDate),1,Milestones!$AC$112)&amp;";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"&amp;IF(AND(Milestones!$AB$113="FT",Milestones!$AA$113=FT_Y5,EDATE($D24,Milestones!$AA$113)&lt;PolicyDate),1,Milestones!$AC$113)&amp;";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"&amp;IF(AND(Milestones!$AB$114="FT",Milestones!$AA$114=FT_Y5,EDATE($D24,Milestones!$AA$114)&lt;PolicyDate),1,Milestones!$AC$114)&amp;";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"&amp;IF(AND(Milestones!$AB$115="FT",Milestones!$AA$115=FT_Y5,EDATE($D24,Milestones!$AA$115)&lt;PolicyDate),1,Milestones!$AC$115)&amp;";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"&amp;IF(AND(Milestones!$AB$116="FT",Milestones!$AA$116=FT_Y5,EDATE($D24,Milestones!$AA$116)&lt;PolicyDate),1,Milestones!$AC$116)&amp;";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"&amp;IF(AND(Milestones!$AB$117="FT",Milestones!$AA$117=FT_Y5,EDATE($D24,Milestones!$AA$117)&lt;PolicyDate),1,Milestones!$AC$117)&amp;";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"&amp;IF(AND(Milestones!$AB$118="FT",Milestones!$AA$118=FT_Y5,EDATE($D24,Milestones!$AA$118)&lt;PolicyDate),1,Milestones!$AC$118)&amp;";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"&amp;IF(AND(Milestones!$AB$119="FT",Milestones!$AA$119=FT_Y5,EDATE($D24,Milestones!$AA$119)&lt;PolicyDate),1,Milestones!$AC$119)&amp;";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"&amp;IF(AND(Milestones!$AB$120="FT",Milestones!$AA$120=FT_Y5,EDATE($D24,Milestones!$AA$120)&lt;PolicyDate),1,Milestones!$AC$120)&amp;";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"&amp;IF(AND(Milestones!$AB$121="FT",Milestones!$AA$121=FT_Y5,EDATE($D24,Milestones!$AA$121)&lt;PolicyDate),1,Milestones!$AC$121)&amp;";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"&amp;IF(AND(Milestones!$AB$122="FT",Milestones!$AA$122=FT_Y5,EDATE($D24,Milestones!$AA$122)&lt;PolicyDate),1,Milestones!$AC$122)&amp;";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"&amp;IF(AND(Milestones!$AB$123="FT",Milestones!$AA$123=FT_Y5,EDATE($D24,Milestones!$AA$123)&lt;PolicyDate),1,Milestones!$AC$123)&amp;";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"&amp;IF(AND(Milestones!$AB$124="FT",Milestones!$AA$124=FT_Y5,EDATE($D24,Milestones!$AA$124)&lt;PolicyDate),1,Milestones!$AC$124)&amp;";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"&amp;IF(AND(Milestones!$AB$125="FT",Milestones!$AA$125=FT_Y5,EDATE($D24,Milestones!$AA$125)&lt;PolicyDate),1,Milestones!$AC$125)&amp;";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"&amp;IF(AND(Milestones!$AB$126="FT",Milestones!$AA$126=FT_Y5,EDATE($D24,Milestones!$AA$126)&lt;PolicyDate),1,Milestones!$AC$126)&amp;";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"&amp;IF(AND(Milestones!$AB$127="FT",Milestones!$AA$127=FT_Y5,EDATE($D24,Milestones!$AA$127)&lt;PolicyDate),1,Milestones!$AC$127)&amp;";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"&amp;IF(AND(Milestones!$AB$128="FT",Milestones!$AA$128=FT_Y5,EDATE($D24,Milestones!$AA$128)&lt;PolicyDate),1,Milestones!$AC$128)&amp;";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"&amp;IF(AND(Milestones!$AB$129="FT",Milestones!$AA$129=FT_Y5,EDATE($D24,Milestones!$AA$129)&lt;PolicyDate),1,Milestones!$AC$129)&amp;";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"&amp;IF(AND(Milestones!$AB$130="FT",Milestones!$AA$130=FT_Y5,EDATE($D24,Milestones!$AA$130)&lt;PolicyDate),1,Milestones!$AC$130)&amp;";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"&amp;IF(AND(Milestones!$AB$131="FT",Milestones!$AA$131=FT_Y5,EDATE($D24,Milestones!$AA$131)&lt;PolicyDate),1,Milestones!$AC$131)&amp;";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"&amp;IF(AND(Milestones!$AB$132="FT",Milestones!$AA$132=FT_Y5,EDATE($D24,Milestones!$AA$132)&lt;PolicyDate),1,Milestones!$AC$132)&amp;";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"&amp;IF(AND(Milestones!$AB$133="FT",Milestones!$AA$133=FT_Y5,EDATE($D24,Milestones!$AA$133)&lt;PolicyDate),1,Milestones!$AC$133)&amp;";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"&amp;IF(AND(Milestones!$AB$134="FT",Milestones!$AA$134=FT_Y5,EDATE($D24,Milestones!$AA$134)&lt;PolicyDate),1,Milestones!$AC$134)&amp;";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"&amp;IF(AND(Milestones!$AB$135="FT",Milestones!$AA$135=FT_Y5,EDATE($D24,Milestones!$AA$135)&lt;PolicyDate),1,Milestones!$AC$135)&amp;";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"&amp;IF(AND(Milestones!$AB$136="FT",Milestones!$AA$136=FT_Y5,EDATE($D24,Milestones!$AA$136)&lt;PolicyDate),1,Milestones!$AC$136)&amp;";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"&amp;IF(AND(Milestones!$AB$137="FT",Milestones!$AA$137=FT_Y5,EDATE($D24,Milestones!$AA$137)&lt;PolicyDate),1,Milestones!$AC$137)&amp;";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"&amp;IF(AND(Milestones!$AB$138="FT",Milestones!$AA$138=FT_Y5,EDATE($D24,Milestones!$AA$138)&lt;PolicyDate),1,Milestones!$AC$138)&amp;";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"&amp;IF(AND(Milestones!$AB$139="FT",Milestones!$AA$139=FT_Y5,EDATE($D24,Milestones!$AA$139)&lt;PolicyDate),1,Milestones!$AC$139)&amp;";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"&amp;IF(AND(Milestones!$AB$140="FT",Milestones!$AA$140=FT_Y5,EDATE($D24,Milestones!$AA$140)&lt;PolicyDate),1,Milestones!$AC$140)&amp;";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"&amp;IF(AND(Milestones!$AB$141="FT",Milestones!$AA$141=FT_Y5,EDATE($D24,Milestones!$AA$141)&lt;PolicyDate),1,Milestones!$AC$141)&amp;";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"&amp;IF(AND(Milestones!$AB$142="FT",Milestones!$AA$142=FT_Y5,EDATE($D24,Milestones!$AA$142)&lt;PolicyDate),1,Milestones!$AC$142)&amp;";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"&amp;IF(AND(Milestones!$AB$143="FT",Milestones!$AA$143=FT_Y5,EDATE($D24,Milestones!$AA$143)&lt;PolicyDate),1,Milestones!$AC$143)&amp;";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"&amp;IF(AND(Milestones!$AB$144="FT",Milestones!$AA$144=FT_Y5,EDATE($D24,Milestones!$AA$144)&lt;PolicyDate),1,Milestones!$AC$144)&amp;";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"&amp;IF(AND(Milestones!$AB$145="FT",Milestones!$AA$145=FT_Y5,EDATE($D24,Milestones!$AA$145)&lt;PolicyDate),1,Milestones!$AC$145)&amp;";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"&amp;IF(AND(Milestones!$AB$146="FT",Milestones!$AA$146=FT_Y5,EDATE($D24,Milestones!$AA$146)&lt;PolicyDate),1,Milestones!$AC$146)&amp;";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"&amp;IF(AND(Milestones!$AB$147="FT",Milestones!$AA$147=FT_Y5,EDATE($D24,Milestones!$AA$147)&lt;PolicyDate),1,Milestones!$AC$147)&amp;";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"&amp;IF(AND(Milestones!$AB$148="FT",Milestones!$AA$148=FT_Y5,EDATE($D24,Milestones!$AA$148)&lt;PolicyDate),1,Milestones!$AC$148)&amp;";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"&amp;IF(AND(Milestones!$AB$149="FT",Milestones!$AA$149=FT_Y5,EDATE($D24,Milestones!$AA$149)&lt;PolicyDate),1,Milestones!$AC$149)&amp;";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"&amp;IF(AND(Milestones!$AB$150="FT",Milestones!$AA$150=FT_Y5,EDATE($D24,Milestones!$AA$150)&lt;PolicyDate),1,Milestones!$AC$150)&amp;";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"&amp;IF(AND(Milestones!$AB$151="FT",Milestones!$AA$151=FT_Y5,EDATE($D24,Milestones!$AA$151)&lt;PolicyDate),1,Milestones!$AC$151)&amp;";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"&amp;IF(AND(Milestones!$AB$152="FT",Milestones!$AA$152=FT_Y5,EDATE($D24,Milestones!$AA$152)&lt;PolicyDate),1,Milestones!$AC$152)&amp;";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"&amp;IF(AND(Milestones!$AB$153="FT",Milestones!$AA$153=FT_Y5,EDATE($D24,Milestones!$AA$153)&lt;PolicyDate),1,Milestones!$AC$153)&amp;";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"&amp;IF(AND(Milestones!$AB$154="FT",Milestones!$AA$154=FT_Y5,EDATE($D24,Milestones!$AA$154)&lt;PolicyDate),1,Milestones!$AC$154)&amp;";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"&amp;IF(AND(Milestones!$AB$155="FT",Milestones!$AA$155=FT_Y5,EDATE($D24,Milestones!$AA$155)&lt;PolicyDate),1,Milestones!$AC$155)&amp;";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"&amp;IF(AND(Milestones!$AB$156="FT",Milestones!$AA$156=FT_Y5,EDATE($D24,Milestones!$AA$156)&lt;PolicyDate),1,Milestones!$AC$156)&amp;";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"&amp;IF(AND(Milestones!$AB$157="FT",Milestones!$AA$157=FT_Y5,EDATE($D24,Milestones!$AA$157)&lt;PolicyDate),1,Milestones!$AC$157)&amp;";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"&amp;IF(AND(Milestones!$AB$158="FT",Milestones!$AA$158=FT_Y5,EDATE($D24,Milestones!$AA$158)&lt;PolicyDate),1,Milestones!$AC$158)&amp;";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"&amp;IF(AND(Milestones!$AB$159="FT",Milestones!$AA$159=FT_Y5,EDATE($D24,Milestones!$AA$159)&lt;PolicyDate),1,Milestones!$AC$159)&amp;";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"&amp;IF(AND(Milestones!$AB$160="FT",Milestones!$AA$160=FT_Y5,EDATE($D24,Milestones!$AA$160)&lt;PolicyDate),1,Milestones!$AC$160)&amp;";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"&amp;IF(AND(Milestones!$AB$161="FT",Milestones!$AA$161=FT_Y5,EDATE($D24,Milestones!$AA$161)&lt;PolicyDate),1,Milestones!$AC$161)&amp;";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"&amp;IF(AND(Milestones!$AB$162="FT",Milestones!$AA$162=FT_Y5,EDATE($D24,Milestones!$AA$162)&lt;PolicyDate),1,Milestones!$AC$162)&amp;";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"&amp;IF(AND(Milestones!$AB$163="FT",Milestones!$AA$163=FT_Y5,EDATE($D24,Milestones!$AA$163)&lt;PolicyDate),1,Milestones!$AC$163)&amp;";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"&amp;IF(AND(Milestones!$AB$164="FT",Milestones!$AA$164=FT_Y5,EDATE($D24,Milestones!$AA$164)&lt;PolicyDate),1,Milestones!$AC$164)&amp;";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"&amp;IF(AND(Milestones!$AB$165="FT",Milestones!$AA$165=FT_Y5,EDATE($D24,Milestones!$AA$165)&lt;PolicyDate),1,Milestones!$AC$165)&amp;";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"&amp;IF(AND(Milestones!$AB$166="FT",Milestones!$AA$166=FT_Y5,EDATE($D24,Milestones!$AA$166)&lt;PolicyDate),1,Milestones!$AC$166)&amp;";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"&amp;IF(AND(Milestones!$AB$167="FT",Milestones!$AA$167=FT_Y5,EDATE($D24,Milestones!$AA$167)&lt;PolicyDate),1,Milestones!$AC$167)&amp;";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"&amp;IF(AND(Milestones!$AB$168="FT",Milestones!$AA$168=FT_Y5,EDATE($D24,Milestones!$AA$168)&lt;PolicyDate),1,Milestones!$AC$168)&amp;";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"&amp;IF(AND(Milestones!$AB$169="FT",Milestones!$AA$169=FT_Y5,EDATE($D24,Milestones!$AA$169)&lt;PolicyDate),1,Milestones!$AC$169)&amp;";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"&amp;IF(AND(Milestones!$AB$170="FT",Milestones!$AA$170=FT_Y5,EDATE($D24,Milestones!$AA$170)&lt;PolicyDate),1,Milestones!$AC$170)&amp;";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"&amp;IF(AND(Milestones!$AB$171="FT",Milestones!$AA$171=FT_Y5,EDATE($D24,Milestones!$AA$171)&lt;PolicyDate),1,Milestones!$AC$171)&amp;";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"&amp;IF(AND(Milestones!$AB$172="FT",Milestones!$AA$172=FT_Y5,EDATE($D24,Milestones!$AA$172)&lt;PolicyDate),1,Milestones!$AC$172)&amp;";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"&amp;IF(AND(Milestones!$AB$173="FT",Milestones!$AA$173=FT_Y5,EDATE($D24,Milestones!$AA$173)&lt;PolicyDate),1,Milestones!$AC$173)&amp;";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"&amp;IF(AND(Milestones!$AB$174="FT",Milestones!$AA$174=FT_Y5,EDATE($D24,Milestones!$AA$174)&lt;PolicyDate),1,Milestones!$AC$174)&amp;";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"&amp;IF(AND(Milestones!$AB$175="FT",Milestones!$AA$175=FT_Y5,EDATE($D24,Milestones!$AA$175)&lt;PolicyDate),1,Milestones!$AC$175)&amp;";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"&amp;IF(AND(Milestones!$AB$176="FT",Milestones!$AA$176=FT_Y5,EDATE($D24,Milestones!$AA$176)&lt;PolicyDate),1,Milestones!$AC$176)&amp;";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"&amp;IF(AND(Milestones!$AB$177="FT",Milestones!$AA$177=FT_Y5,EDATE($D24,Milestones!$AA$177)&lt;PolicyDate),1,Milestones!$AC$177)&amp;";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"&amp;IF(AND(Milestones!$AB$178="FT",Milestones!$AA$178=FT_Y5,EDATE($D24,Milestones!$AA$178)&lt;PolicyDate),1,Milestones!$AC$178)&amp;";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"&amp;IF(AND(Milestones!$AB$179="FT",Milestones!$AA$179=FT_Y5,EDATE($D24,Milestones!$AA$179)&lt;PolicyDate),1,Milestones!$AC$179)&amp;";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"&amp;IF(AND(Milestones!$AB$180="FT",Milestones!$AA$180=FT_Y5,EDATE($D24,Milestones!$AA$180)&lt;PolicyDate),1,Milestones!$AC$180)&amp;";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"&amp;IF(AND(Milestones!$AB$181="FT",Milestones!$AA$181=FT_Y5,EDATE($D24,Milestones!$AA$181)&lt;PolicyDate),1,Milestones!$AC$181)&amp;";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"&amp;IF(AND(Milestones!$AB$182="FT",Milestones!$AA$182=FT_Y5,EDATE($D24,Milestones!$AA$182)&lt;PolicyDate),1,Milestones!$AC$182)&amp;";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"&amp;IF(AND(Milestones!$AB$183="FT",Milestones!$AA$183=FT_Y5,EDATE($D24,Milestones!$AA$183)&lt;PolicyDate),1,Milestones!$AC$183)&amp;";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"&amp;IF(AND(Milestones!$AB$184="FT",Milestones!$AA$184=FT_Y5,EDATE($D24,Milestones!$AA$184)&lt;PolicyDate),1,Milestones!$AC$184)&amp;";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"&amp;IF(AND(Milestones!$AB$185="FT",Milestones!$AA$185=FT_Y5,EDATE($D24,Milestones!$AA$185)&lt;PolicyDate),1,Milestones!$AC$185)&amp;";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"&amp;IF(AND(Milestones!$AB$186="FT",Milestones!$AA$186=FT_Y5,EDATE($D24,Milestones!$AA$186)&lt;PolicyDate),1,Milestones!$AC$186)&amp;";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"&amp;IF(AND(Milestones!$AB$187="FT",Milestones!$AA$187=FT_Y5,EDATE($D24,Milestones!$AA$187)&lt;PolicyDate),1,Milestones!$AC$187)&amp;";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"&amp;IF(AND(Milestones!$AB$188="FT",Milestones!$AA$188=FT_Y5,EDATE($D24,Milestones!$AA$188)&lt;PolicyDate),1,Milestones!$AC$188)&amp;";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"&amp;IF(AND(Milestones!$AB$189="FT",Milestones!$AA$189=FT_Y5,EDATE($D24,Milestones!$AA$189)&lt;PolicyDate),1,Milestones!$AC$189)&amp;";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"&amp;IF(AND(Milestones!$AB$190="FT",Milestones!$AA$190=FT_Y5,EDATE($D24,Milestones!$AA$190)&lt;PolicyDate),1,Milestones!$AC$190)&amp;";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"&amp;IF(AND(Milestones!$AB$191="FT",Milestones!$AA$191=FT_Y5,EDATE($D24,Milestones!$AA$191)&lt;PolicyDate),1,Milestones!$AC$191)&amp;";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"&amp;IF(AND(Milestones!$AB$192="FT",Milestones!$AA$192=FT_Y5,EDATE($D24,Milestones!$AA$192)&lt;PolicyDate),1,Milestones!$AC$192)&amp;";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"&amp;IF(AND(Milestones!$AB$193="FT",Milestones!$AA$193=FT_Y5,EDATE($D24,Milestones!$AA$193)&lt;PolicyDate),1,Milestones!$AC$193)&amp;";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"&amp;IF(AND(Milestones!$AB$194="FT",Milestones!$AA$194=FT_Y5,EDATE($D24,Milestones!$AA$194)&lt;PolicyDate),1,Milestones!$AC$194)&amp;";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"&amp;IF(AND(Milestones!$AB$195="FT",Milestones!$AA$195=FT_Y5,EDATE($D24,Milestones!$AA$195)&lt;PolicyDate),1,Milestones!$AC$195)&amp;";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"&amp;IF(AND(Milestones!$AB$196="FT",Milestones!$AA$196=FT_Y5,EDATE($D24,Milestones!$AA$196)&lt;PolicyDate),1,Milestones!$AC$196)&amp;";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"&amp;IF(AND(Milestones!$AB$197="FT",Milestones!$AA$197=FT_Y5,EDATE($D24,Milestones!$AA$197)&lt;PolicyDate),1,Milestones!$AC$197)&amp;";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"&amp;IF(AND(Milestones!$AB$198="FT",Milestones!$AA$198=FT_Y5,EDATE($D24,Milestones!$AA$198)&lt;PolicyDate),1,Milestones!$AC$198)&amp;";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"&amp;IF(AND(Milestones!$AB$199="FT",Milestones!$AA$199=FT_Y5,EDATE($D24,Milestones!$AA$199)&lt;PolicyDate),1,Milestones!$AC$199)&amp;";  ",""))</f>
        <v/>
      </c>
      <c r="X24" s="0" t="str">
        <f aca="false">IF(Staff!$A24="","",Staff!$AJ24)</f>
        <v/>
      </c>
      <c r="Y24" s="0" t="str">
        <f aca="false">IF(Staff!$A24="","",Staff!$AL24)</f>
        <v/>
      </c>
      <c r="Z24" s="0" t="str">
        <f aca="false">IF(Staff!$A24="","",Staff!$AM24)</f>
        <v/>
      </c>
      <c r="AA24" s="0" t="str">
        <f aca="false">IF(Staff!$A24="","",Staff!$AQ24)</f>
        <v/>
      </c>
      <c r="AB24" s="0" t="str">
        <f aca="false">IF(Staff!$A24="","",Staff!$AR24)</f>
        <v/>
      </c>
      <c r="AC24" s="0" t="str">
        <f aca="false">IF(Staff!$A24="","",Staff!$AS24)</f>
        <v/>
      </c>
      <c r="AD24" s="0" t="str">
        <f aca="false">IF(Staff!$A24="","",Staff!$AT24)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IF(Staff!$A25="","",Staff!$AI25)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"&amp;IF(AND(Milestones!$AB$20="FT",Milestones!$AA$20=FT_Y5,EDATE($D25,Milestones!$AA$20)&lt;PolicyDate),1,Milestones!$AC$20)&amp;";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"&amp;IF(AND(Milestones!$AB$21="FT",Milestones!$AA$21=FT_Y5,EDATE($D25,Milestones!$AA$21)&lt;PolicyDate),1,Milestones!$AC$21)&amp;";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"&amp;IF(AND(Milestones!$AB$22="FT",Milestones!$AA$22=FT_Y5,EDATE($D25,Milestones!$AA$22)&lt;PolicyDate),1,Milestones!$AC$22)&amp;";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"&amp;IF(AND(Milestones!$AB$23="FT",Milestones!$AA$23=FT_Y5,EDATE($D25,Milestones!$AA$23)&lt;PolicyDate),1,Milestones!$AC$23)&amp;";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"&amp;IF(AND(Milestones!$AB$24="FT",Milestones!$AA$24=FT_Y5,EDATE($D25,Milestones!$AA$24)&lt;PolicyDate),1,Milestones!$AC$24)&amp;";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"&amp;IF(AND(Milestones!$AB$25="FT",Milestones!$AA$25=FT_Y5,EDATE($D25,Milestones!$AA$25)&lt;PolicyDate),1,Milestones!$AC$25)&amp;";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"&amp;IF(AND(Milestones!$AB$26="FT",Milestones!$AA$26=FT_Y5,EDATE($D25,Milestones!$AA$26)&lt;PolicyDate),1,Milestones!$AC$26)&amp;";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"&amp;IF(AND(Milestones!$AB$27="FT",Milestones!$AA$27=FT_Y5,EDATE($D25,Milestones!$AA$27)&lt;PolicyDate),1,Milestones!$AC$27)&amp;";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"&amp;IF(AND(Milestones!$AB$28="FT",Milestones!$AA$28=FT_Y5,EDATE($D25,Milestones!$AA$28)&lt;PolicyDate),1,Milestones!$AC$28)&amp;";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"&amp;IF(AND(Milestones!$AB$29="FT",Milestones!$AA$29=FT_Y5,EDATE($D25,Milestones!$AA$29)&lt;PolicyDate),1,Milestones!$AC$29)&amp;";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"&amp;IF(AND(Milestones!$AB$30="FT",Milestones!$AA$30=FT_Y5,EDATE($D25,Milestones!$AA$30)&lt;PolicyDate),1,Milestones!$AC$30)&amp;";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"&amp;IF(AND(Milestones!$AB$31="FT",Milestones!$AA$31=FT_Y5,EDATE($D25,Milestones!$AA$31)&lt;PolicyDate),1,Milestones!$AC$31)&amp;";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"&amp;IF(AND(Milestones!$AB$32="FT",Milestones!$AA$32=FT_Y5,EDATE($D25,Milestones!$AA$32)&lt;PolicyDate),1,Milestones!$AC$32)&amp;";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"&amp;IF(AND(Milestones!$AB$33="FT",Milestones!$AA$33=FT_Y5,EDATE($D25,Milestones!$AA$33)&lt;PolicyDate),1,Milestones!$AC$33)&amp;";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"&amp;IF(AND(Milestones!$AB$34="FT",Milestones!$AA$34=FT_Y5,EDATE($D25,Milestones!$AA$34)&lt;PolicyDate),1,Milestones!$AC$34)&amp;";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"&amp;IF(AND(Milestones!$AB$35="FT",Milestones!$AA$35=FT_Y5,EDATE($D25,Milestones!$AA$35)&lt;PolicyDate),1,Milestones!$AC$35)&amp;";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"&amp;IF(AND(Milestones!$AB$36="FT",Milestones!$AA$36=FT_Y5,EDATE($D25,Milestones!$AA$36)&lt;PolicyDate),1,Milestones!$AC$36)&amp;";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"&amp;IF(AND(Milestones!$AB$37="FT",Milestones!$AA$37=FT_Y5,EDATE($D25,Milestones!$AA$37)&lt;PolicyDate),1,Milestones!$AC$37)&amp;";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"&amp;IF(AND(Milestones!$AB$38="FT",Milestones!$AA$38=FT_Y5,EDATE($D25,Milestones!$AA$38)&lt;PolicyDate),1,Milestones!$AC$38)&amp;";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"&amp;IF(AND(Milestones!$AB$39="FT",Milestones!$AA$39=FT_Y5,EDATE($D25,Milestones!$AA$39)&lt;PolicyDate),1,Milestones!$AC$39)&amp;";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"&amp;IF(AND(Milestones!$AB$40="FT",Milestones!$AA$40=FT_Y5,EDATE($D25,Milestones!$AA$40)&lt;PolicyDate),1,Milestones!$AC$40)&amp;";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"&amp;IF(AND(Milestones!$AB$41="FT",Milestones!$AA$41=FT_Y5,EDATE($D25,Milestones!$AA$41)&lt;PolicyDate),1,Milestones!$AC$41)&amp;";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"&amp;IF(AND(Milestones!$AB$42="FT",Milestones!$AA$42=FT_Y5,EDATE($D25,Milestones!$AA$42)&lt;PolicyDate),1,Milestones!$AC$42)&amp;";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"&amp;IF(AND(Milestones!$AB$43="FT",Milestones!$AA$43=FT_Y5,EDATE($D25,Milestones!$AA$43)&lt;PolicyDate),1,Milestones!$AC$43)&amp;";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"&amp;IF(AND(Milestones!$AB$44="FT",Milestones!$AA$44=FT_Y5,EDATE($D25,Milestones!$AA$44)&lt;PolicyDate),1,Milestones!$AC$44)&amp;";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"&amp;IF(AND(Milestones!$AB$45="FT",Milestones!$AA$45=FT_Y5,EDATE($D25,Milestones!$AA$45)&lt;PolicyDate),1,Milestones!$AC$45)&amp;";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"&amp;IF(AND(Milestones!$AB$46="FT",Milestones!$AA$46=FT_Y5,EDATE($D25,Milestones!$AA$46)&lt;PolicyDate),1,Milestones!$AC$46)&amp;";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"&amp;IF(AND(Milestones!$AB$47="FT",Milestones!$AA$47=FT_Y5,EDATE($D25,Milestones!$AA$47)&lt;PolicyDate),1,Milestones!$AC$47)&amp;";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"&amp;IF(AND(Milestones!$AB$48="FT",Milestones!$AA$48=FT_Y5,EDATE($D25,Milestones!$AA$48)&lt;PolicyDate),1,Milestones!$AC$48)&amp;";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"&amp;IF(AND(Milestones!$AB$49="FT",Milestones!$AA$49=FT_Y5,EDATE($D25,Milestones!$AA$49)&lt;PolicyDate),1,Milestones!$AC$49)&amp;";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"&amp;IF(AND(Milestones!$AB$50="FT",Milestones!$AA$50=FT_Y5,EDATE($D25,Milestones!$AA$50)&lt;PolicyDate),1,Milestones!$AC$50)&amp;";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"&amp;IF(AND(Milestones!$AB$51="FT",Milestones!$AA$51=FT_Y5,EDATE($D25,Milestones!$AA$51)&lt;PolicyDate),1,Milestones!$AC$51)&amp;";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"&amp;IF(AND(Milestones!$AB$52="FT",Milestones!$AA$52=FT_Y5,EDATE($D25,Milestones!$AA$52)&lt;PolicyDate),1,Milestones!$AC$52)&amp;";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"&amp;IF(AND(Milestones!$AB$53="FT",Milestones!$AA$53=FT_Y5,EDATE($D25,Milestones!$AA$53)&lt;PolicyDate),1,Milestones!$AC$53)&amp;";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"&amp;IF(AND(Milestones!$AB$54="FT",Milestones!$AA$54=FT_Y5,EDATE($D25,Milestones!$AA$54)&lt;PolicyDate),1,Milestones!$AC$54)&amp;";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"&amp;IF(AND(Milestones!$AB$55="FT",Milestones!$AA$55=FT_Y5,EDATE($D25,Milestones!$AA$55)&lt;PolicyDate),1,Milestones!$AC$55)&amp;";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"&amp;IF(AND(Milestones!$AB$56="FT",Milestones!$AA$56=FT_Y5,EDATE($D25,Milestones!$AA$56)&lt;PolicyDate),1,Milestones!$AC$56)&amp;";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"&amp;IF(AND(Milestones!$AB$57="FT",Milestones!$AA$57=FT_Y5,EDATE($D25,Milestones!$AA$57)&lt;PolicyDate),1,Milestones!$AC$57)&amp;";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"&amp;IF(AND(Milestones!$AB$58="FT",Milestones!$AA$58=FT_Y5,EDATE($D25,Milestones!$AA$58)&lt;PolicyDate),1,Milestones!$AC$58)&amp;";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"&amp;IF(AND(Milestones!$AB$59="FT",Milestones!$AA$59=FT_Y5,EDATE($D25,Milestones!$AA$59)&lt;PolicyDate),1,Milestones!$AC$59)&amp;";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"&amp;IF(AND(Milestones!$AB$60="FT",Milestones!$AA$60=FT_Y5,EDATE($D25,Milestones!$AA$60)&lt;PolicyDate),1,Milestones!$AC$60)&amp;";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"&amp;IF(AND(Milestones!$AB$61="FT",Milestones!$AA$61=FT_Y5,EDATE($D25,Milestones!$AA$61)&lt;PolicyDate),1,Milestones!$AC$61)&amp;";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"&amp;IF(AND(Milestones!$AB$62="FT",Milestones!$AA$62=FT_Y5,EDATE($D25,Milestones!$AA$62)&lt;PolicyDate),1,Milestones!$AC$62)&amp;";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"&amp;IF(AND(Milestones!$AB$63="FT",Milestones!$AA$63=FT_Y5,EDATE($D25,Milestones!$AA$63)&lt;PolicyDate),1,Milestones!$AC$63)&amp;";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"&amp;IF(AND(Milestones!$AB$64="FT",Milestones!$AA$64=FT_Y5,EDATE($D25,Milestones!$AA$64)&lt;PolicyDate),1,Milestones!$AC$64)&amp;";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"&amp;IF(AND(Milestones!$AB$65="FT",Milestones!$AA$65=FT_Y5,EDATE($D25,Milestones!$AA$65)&lt;PolicyDate),1,Milestones!$AC$65)&amp;";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"&amp;IF(AND(Milestones!$AB$66="FT",Milestones!$AA$66=FT_Y5,EDATE($D25,Milestones!$AA$66)&lt;PolicyDate),1,Milestones!$AC$66)&amp;";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"&amp;IF(AND(Milestones!$AB$67="FT",Milestones!$AA$67=FT_Y5,EDATE($D25,Milestones!$AA$67)&lt;PolicyDate),1,Milestones!$AC$67)&amp;";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"&amp;IF(AND(Milestones!$AB$68="FT",Milestones!$AA$68=FT_Y5,EDATE($D25,Milestones!$AA$68)&lt;PolicyDate),1,Milestones!$AC$68)&amp;";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"&amp;IF(AND(Milestones!$AB$69="FT",Milestones!$AA$69=FT_Y5,EDATE($D25,Milestones!$AA$69)&lt;PolicyDate),1,Milestones!$AC$69)&amp;";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"&amp;IF(AND(Milestones!$AB$70="FT",Milestones!$AA$70=FT_Y5,EDATE($D25,Milestones!$AA$70)&lt;PolicyDate),1,Milestones!$AC$70)&amp;";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"&amp;IF(AND(Milestones!$AB$71="FT",Milestones!$AA$71=FT_Y5,EDATE($D25,Milestones!$AA$71)&lt;PolicyDate),1,Milestones!$AC$71)&amp;";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"&amp;IF(AND(Milestones!$AB$72="FT",Milestones!$AA$72=FT_Y5,EDATE($D25,Milestones!$AA$72)&lt;PolicyDate),1,Milestones!$AC$72)&amp;";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"&amp;IF(AND(Milestones!$AB$73="FT",Milestones!$AA$73=FT_Y5,EDATE($D25,Milestones!$AA$73)&lt;PolicyDate),1,Milestones!$AC$73)&amp;";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"&amp;IF(AND(Milestones!$AB$74="FT",Milestones!$AA$74=FT_Y5,EDATE($D25,Milestones!$AA$74)&lt;PolicyDate),1,Milestones!$AC$74)&amp;";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"&amp;IF(AND(Milestones!$AB$75="FT",Milestones!$AA$75=FT_Y5,EDATE($D25,Milestones!$AA$75)&lt;PolicyDate),1,Milestones!$AC$75)&amp;";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"&amp;IF(AND(Milestones!$AB$76="FT",Milestones!$AA$76=FT_Y5,EDATE($D25,Milestones!$AA$76)&lt;PolicyDate),1,Milestones!$AC$76)&amp;";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"&amp;IF(AND(Milestones!$AB$77="FT",Milestones!$AA$77=FT_Y5,EDATE($D25,Milestones!$AA$77)&lt;PolicyDate),1,Milestones!$AC$77)&amp;";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"&amp;IF(AND(Milestones!$AB$78="FT",Milestones!$AA$78=FT_Y5,EDATE($D25,Milestones!$AA$78)&lt;PolicyDate),1,Milestones!$AC$78)&amp;";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"&amp;IF(AND(Milestones!$AB$79="FT",Milestones!$AA$79=FT_Y5,EDATE($D25,Milestones!$AA$79)&lt;PolicyDate),1,Milestones!$AC$79)&amp;";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"&amp;IF(AND(Milestones!$AB$80="FT",Milestones!$AA$80=FT_Y5,EDATE($D25,Milestones!$AA$80)&lt;PolicyDate),1,Milestones!$AC$80)&amp;";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"&amp;IF(AND(Milestones!$AB$81="FT",Milestones!$AA$81=FT_Y5,EDATE($D25,Milestones!$AA$81)&lt;PolicyDate),1,Milestones!$AC$81)&amp;";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"&amp;IF(AND(Milestones!$AB$82="FT",Milestones!$AA$82=FT_Y5,EDATE($D25,Milestones!$AA$82)&lt;PolicyDate),1,Milestones!$AC$82)&amp;";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"&amp;IF(AND(Milestones!$AB$83="FT",Milestones!$AA$83=FT_Y5,EDATE($D25,Milestones!$AA$83)&lt;PolicyDate),1,Milestones!$AC$83)&amp;";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"&amp;IF(AND(Milestones!$AB$84="FT",Milestones!$AA$84=FT_Y5,EDATE($D25,Milestones!$AA$84)&lt;PolicyDate),1,Milestones!$AC$84)&amp;";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"&amp;IF(AND(Milestones!$AB$85="FT",Milestones!$AA$85=FT_Y5,EDATE($D25,Milestones!$AA$85)&lt;PolicyDate),1,Milestones!$AC$85)&amp;";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"&amp;IF(AND(Milestones!$AB$86="FT",Milestones!$AA$86=FT_Y5,EDATE($D25,Milestones!$AA$86)&lt;PolicyDate),1,Milestones!$AC$86)&amp;";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"&amp;IF(AND(Milestones!$AB$87="FT",Milestones!$AA$87=FT_Y5,EDATE($D25,Milestones!$AA$87)&lt;PolicyDate),1,Milestones!$AC$87)&amp;";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"&amp;IF(AND(Milestones!$AB$88="FT",Milestones!$AA$88=FT_Y5,EDATE($D25,Milestones!$AA$88)&lt;PolicyDate),1,Milestones!$AC$88)&amp;";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"&amp;IF(AND(Milestones!$AB$89="FT",Milestones!$AA$89=FT_Y5,EDATE($D25,Milestones!$AA$89)&lt;PolicyDate),1,Milestones!$AC$89)&amp;";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"&amp;IF(AND(Milestones!$AB$90="FT",Milestones!$AA$90=FT_Y5,EDATE($D25,Milestones!$AA$90)&lt;PolicyDate),1,Milestones!$AC$90)&amp;";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"&amp;IF(AND(Milestones!$AB$91="FT",Milestones!$AA$91=FT_Y5,EDATE($D25,Milestones!$AA$91)&lt;PolicyDate),1,Milestones!$AC$91)&amp;";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"&amp;IF(AND(Milestones!$AB$92="FT",Milestones!$AA$92=FT_Y5,EDATE($D25,Milestones!$AA$92)&lt;PolicyDate),1,Milestones!$AC$92)&amp;";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"&amp;IF(AND(Milestones!$AB$93="FT",Milestones!$AA$93=FT_Y5,EDATE($D25,Milestones!$AA$93)&lt;PolicyDate),1,Milestones!$AC$93)&amp;";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"&amp;IF(AND(Milestones!$AB$94="FT",Milestones!$AA$94=FT_Y5,EDATE($D25,Milestones!$AA$94)&lt;PolicyDate),1,Milestones!$AC$94)&amp;";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"&amp;IF(AND(Milestones!$AB$95="FT",Milestones!$AA$95=FT_Y5,EDATE($D25,Milestones!$AA$95)&lt;PolicyDate),1,Milestones!$AC$95)&amp;";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"&amp;IF(AND(Milestones!$AB$96="FT",Milestones!$AA$96=FT_Y5,EDATE($D25,Milestones!$AA$96)&lt;PolicyDate),1,Milestones!$AC$96)&amp;";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"&amp;IF(AND(Milestones!$AB$97="FT",Milestones!$AA$97=FT_Y5,EDATE($D25,Milestones!$AA$97)&lt;PolicyDate),1,Milestones!$AC$97)&amp;";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"&amp;IF(AND(Milestones!$AB$98="FT",Milestones!$AA$98=FT_Y5,EDATE($D25,Milestones!$AA$98)&lt;PolicyDate),1,Milestones!$AC$98)&amp;";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"&amp;IF(AND(Milestones!$AB$99="FT",Milestones!$AA$99=FT_Y5,EDATE($D25,Milestones!$AA$99)&lt;PolicyDate),1,Milestones!$AC$99)&amp;";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"&amp;IF(AND(Milestones!$AB$100="FT",Milestones!$AA$100=FT_Y5,EDATE($D25,Milestones!$AA$100)&lt;PolicyDate),1,Milestones!$AC$100)&amp;";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"&amp;IF(AND(Milestones!$AB$101="FT",Milestones!$AA$101=FT_Y5,EDATE($D25,Milestones!$AA$101)&lt;PolicyDate),1,Milestones!$AC$101)&amp;";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"&amp;IF(AND(Milestones!$AB$102="FT",Milestones!$AA$102=FT_Y5,EDATE($D25,Milestones!$AA$102)&lt;PolicyDate),1,Milestones!$AC$102)&amp;";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"&amp;IF(AND(Milestones!$AB$103="FT",Milestones!$AA$103=FT_Y5,EDATE($D25,Milestones!$AA$103)&lt;PolicyDate),1,Milestones!$AC$103)&amp;";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"&amp;IF(AND(Milestones!$AB$104="FT",Milestones!$AA$104=FT_Y5,EDATE($D25,Milestones!$AA$104)&lt;PolicyDate),1,Milestones!$AC$104)&amp;";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"&amp;IF(AND(Milestones!$AB$105="FT",Milestones!$AA$105=FT_Y5,EDATE($D25,Milestones!$AA$105)&lt;PolicyDate),1,Milestones!$AC$105)&amp;";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"&amp;IF(AND(Milestones!$AB$106="FT",Milestones!$AA$106=FT_Y5,EDATE($D25,Milestones!$AA$106)&lt;PolicyDate),1,Milestones!$AC$106)&amp;";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"&amp;IF(AND(Milestones!$AB$107="FT",Milestones!$AA$107=FT_Y5,EDATE($D25,Milestones!$AA$107)&lt;PolicyDate),1,Milestones!$AC$107)&amp;";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"&amp;IF(AND(Milestones!$AB$108="FT",Milestones!$AA$108=FT_Y5,EDATE($D25,Milestones!$AA$108)&lt;PolicyDate),1,Milestones!$AC$108)&amp;";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"&amp;IF(AND(Milestones!$AB$109="FT",Milestones!$AA$109=FT_Y5,EDATE($D25,Milestones!$AA$109)&lt;PolicyDate),1,Milestones!$AC$109)&amp;";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"&amp;IF(AND(Milestones!$AB$110="FT",Milestones!$AA$110=FT_Y5,EDATE($D25,Milestones!$AA$110)&lt;PolicyDate),1,Milestones!$AC$110)&amp;";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"&amp;IF(AND(Milestones!$AB$111="FT",Milestones!$AA$111=FT_Y5,EDATE($D25,Milestones!$AA$111)&lt;PolicyDate),1,Milestones!$AC$111)&amp;";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"&amp;IF(AND(Milestones!$AB$112="FT",Milestones!$AA$112=FT_Y5,EDATE($D25,Milestones!$AA$112)&lt;PolicyDate),1,Milestones!$AC$112)&amp;";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"&amp;IF(AND(Milestones!$AB$113="FT",Milestones!$AA$113=FT_Y5,EDATE($D25,Milestones!$AA$113)&lt;PolicyDate),1,Milestones!$AC$113)&amp;";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"&amp;IF(AND(Milestones!$AB$114="FT",Milestones!$AA$114=FT_Y5,EDATE($D25,Milestones!$AA$114)&lt;PolicyDate),1,Milestones!$AC$114)&amp;";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"&amp;IF(AND(Milestones!$AB$115="FT",Milestones!$AA$115=FT_Y5,EDATE($D25,Milestones!$AA$115)&lt;PolicyDate),1,Milestones!$AC$115)&amp;";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"&amp;IF(AND(Milestones!$AB$116="FT",Milestones!$AA$116=FT_Y5,EDATE($D25,Milestones!$AA$116)&lt;PolicyDate),1,Milestones!$AC$116)&amp;";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"&amp;IF(AND(Milestones!$AB$117="FT",Milestones!$AA$117=FT_Y5,EDATE($D25,Milestones!$AA$117)&lt;PolicyDate),1,Milestones!$AC$117)&amp;";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"&amp;IF(AND(Milestones!$AB$118="FT",Milestones!$AA$118=FT_Y5,EDATE($D25,Milestones!$AA$118)&lt;PolicyDate),1,Milestones!$AC$118)&amp;";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"&amp;IF(AND(Milestones!$AB$119="FT",Milestones!$AA$119=FT_Y5,EDATE($D25,Milestones!$AA$119)&lt;PolicyDate),1,Milestones!$AC$119)&amp;";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"&amp;IF(AND(Milestones!$AB$120="FT",Milestones!$AA$120=FT_Y5,EDATE($D25,Milestones!$AA$120)&lt;PolicyDate),1,Milestones!$AC$120)&amp;";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"&amp;IF(AND(Milestones!$AB$121="FT",Milestones!$AA$121=FT_Y5,EDATE($D25,Milestones!$AA$121)&lt;PolicyDate),1,Milestones!$AC$121)&amp;";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"&amp;IF(AND(Milestones!$AB$122="FT",Milestones!$AA$122=FT_Y5,EDATE($D25,Milestones!$AA$122)&lt;PolicyDate),1,Milestones!$AC$122)&amp;";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"&amp;IF(AND(Milestones!$AB$123="FT",Milestones!$AA$123=FT_Y5,EDATE($D25,Milestones!$AA$123)&lt;PolicyDate),1,Milestones!$AC$123)&amp;";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"&amp;IF(AND(Milestones!$AB$124="FT",Milestones!$AA$124=FT_Y5,EDATE($D25,Milestones!$AA$124)&lt;PolicyDate),1,Milestones!$AC$124)&amp;";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"&amp;IF(AND(Milestones!$AB$125="FT",Milestones!$AA$125=FT_Y5,EDATE($D25,Milestones!$AA$125)&lt;PolicyDate),1,Milestones!$AC$125)&amp;";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"&amp;IF(AND(Milestones!$AB$126="FT",Milestones!$AA$126=FT_Y5,EDATE($D25,Milestones!$AA$126)&lt;PolicyDate),1,Milestones!$AC$126)&amp;";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"&amp;IF(AND(Milestones!$AB$127="FT",Milestones!$AA$127=FT_Y5,EDATE($D25,Milestones!$AA$127)&lt;PolicyDate),1,Milestones!$AC$127)&amp;";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"&amp;IF(AND(Milestones!$AB$128="FT",Milestones!$AA$128=FT_Y5,EDATE($D25,Milestones!$AA$128)&lt;PolicyDate),1,Milestones!$AC$128)&amp;";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"&amp;IF(AND(Milestones!$AB$129="FT",Milestones!$AA$129=FT_Y5,EDATE($D25,Milestones!$AA$129)&lt;PolicyDate),1,Milestones!$AC$129)&amp;";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"&amp;IF(AND(Milestones!$AB$130="FT",Milestones!$AA$130=FT_Y5,EDATE($D25,Milestones!$AA$130)&lt;PolicyDate),1,Milestones!$AC$130)&amp;";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"&amp;IF(AND(Milestones!$AB$131="FT",Milestones!$AA$131=FT_Y5,EDATE($D25,Milestones!$AA$131)&lt;PolicyDate),1,Milestones!$AC$131)&amp;";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"&amp;IF(AND(Milestones!$AB$132="FT",Milestones!$AA$132=FT_Y5,EDATE($D25,Milestones!$AA$132)&lt;PolicyDate),1,Milestones!$AC$132)&amp;";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"&amp;IF(AND(Milestones!$AB$133="FT",Milestones!$AA$133=FT_Y5,EDATE($D25,Milestones!$AA$133)&lt;PolicyDate),1,Milestones!$AC$133)&amp;";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"&amp;IF(AND(Milestones!$AB$134="FT",Milestones!$AA$134=FT_Y5,EDATE($D25,Milestones!$AA$134)&lt;PolicyDate),1,Milestones!$AC$134)&amp;";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"&amp;IF(AND(Milestones!$AB$135="FT",Milestones!$AA$135=FT_Y5,EDATE($D25,Milestones!$AA$135)&lt;PolicyDate),1,Milestones!$AC$135)&amp;";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"&amp;IF(AND(Milestones!$AB$136="FT",Milestones!$AA$136=FT_Y5,EDATE($D25,Milestones!$AA$136)&lt;PolicyDate),1,Milestones!$AC$136)&amp;";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"&amp;IF(AND(Milestones!$AB$137="FT",Milestones!$AA$137=FT_Y5,EDATE($D25,Milestones!$AA$137)&lt;PolicyDate),1,Milestones!$AC$137)&amp;";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"&amp;IF(AND(Milestones!$AB$138="FT",Milestones!$AA$138=FT_Y5,EDATE($D25,Milestones!$AA$138)&lt;PolicyDate),1,Milestones!$AC$138)&amp;";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"&amp;IF(AND(Milestones!$AB$139="FT",Milestones!$AA$139=FT_Y5,EDATE($D25,Milestones!$AA$139)&lt;PolicyDate),1,Milestones!$AC$139)&amp;";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"&amp;IF(AND(Milestones!$AB$140="FT",Milestones!$AA$140=FT_Y5,EDATE($D25,Milestones!$AA$140)&lt;PolicyDate),1,Milestones!$AC$140)&amp;";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"&amp;IF(AND(Milestones!$AB$141="FT",Milestones!$AA$141=FT_Y5,EDATE($D25,Milestones!$AA$141)&lt;PolicyDate),1,Milestones!$AC$141)&amp;";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"&amp;IF(AND(Milestones!$AB$142="FT",Milestones!$AA$142=FT_Y5,EDATE($D25,Milestones!$AA$142)&lt;PolicyDate),1,Milestones!$AC$142)&amp;";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"&amp;IF(AND(Milestones!$AB$143="FT",Milestones!$AA$143=FT_Y5,EDATE($D25,Milestones!$AA$143)&lt;PolicyDate),1,Milestones!$AC$143)&amp;";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"&amp;IF(AND(Milestones!$AB$144="FT",Milestones!$AA$144=FT_Y5,EDATE($D25,Milestones!$AA$144)&lt;PolicyDate),1,Milestones!$AC$144)&amp;";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"&amp;IF(AND(Milestones!$AB$145="FT",Milestones!$AA$145=FT_Y5,EDATE($D25,Milestones!$AA$145)&lt;PolicyDate),1,Milestones!$AC$145)&amp;";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"&amp;IF(AND(Milestones!$AB$146="FT",Milestones!$AA$146=FT_Y5,EDATE($D25,Milestones!$AA$146)&lt;PolicyDate),1,Milestones!$AC$146)&amp;";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"&amp;IF(AND(Milestones!$AB$147="FT",Milestones!$AA$147=FT_Y5,EDATE($D25,Milestones!$AA$147)&lt;PolicyDate),1,Milestones!$AC$147)&amp;";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"&amp;IF(AND(Milestones!$AB$148="FT",Milestones!$AA$148=FT_Y5,EDATE($D25,Milestones!$AA$148)&lt;PolicyDate),1,Milestones!$AC$148)&amp;";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"&amp;IF(AND(Milestones!$AB$149="FT",Milestones!$AA$149=FT_Y5,EDATE($D25,Milestones!$AA$149)&lt;PolicyDate),1,Milestones!$AC$149)&amp;";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"&amp;IF(AND(Milestones!$AB$150="FT",Milestones!$AA$150=FT_Y5,EDATE($D25,Milestones!$AA$150)&lt;PolicyDate),1,Milestones!$AC$150)&amp;";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"&amp;IF(AND(Milestones!$AB$151="FT",Milestones!$AA$151=FT_Y5,EDATE($D25,Milestones!$AA$151)&lt;PolicyDate),1,Milestones!$AC$151)&amp;";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"&amp;IF(AND(Milestones!$AB$152="FT",Milestones!$AA$152=FT_Y5,EDATE($D25,Milestones!$AA$152)&lt;PolicyDate),1,Milestones!$AC$152)&amp;";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"&amp;IF(AND(Milestones!$AB$153="FT",Milestones!$AA$153=FT_Y5,EDATE($D25,Milestones!$AA$153)&lt;PolicyDate),1,Milestones!$AC$153)&amp;";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"&amp;IF(AND(Milestones!$AB$154="FT",Milestones!$AA$154=FT_Y5,EDATE($D25,Milestones!$AA$154)&lt;PolicyDate),1,Milestones!$AC$154)&amp;";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"&amp;IF(AND(Milestones!$AB$155="FT",Milestones!$AA$155=FT_Y5,EDATE($D25,Milestones!$AA$155)&lt;PolicyDate),1,Milestones!$AC$155)&amp;";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"&amp;IF(AND(Milestones!$AB$156="FT",Milestones!$AA$156=FT_Y5,EDATE($D25,Milestones!$AA$156)&lt;PolicyDate),1,Milestones!$AC$156)&amp;";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"&amp;IF(AND(Milestones!$AB$157="FT",Milestones!$AA$157=FT_Y5,EDATE($D25,Milestones!$AA$157)&lt;PolicyDate),1,Milestones!$AC$157)&amp;";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"&amp;IF(AND(Milestones!$AB$158="FT",Milestones!$AA$158=FT_Y5,EDATE($D25,Milestones!$AA$158)&lt;PolicyDate),1,Milestones!$AC$158)&amp;";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"&amp;IF(AND(Milestones!$AB$159="FT",Milestones!$AA$159=FT_Y5,EDATE($D25,Milestones!$AA$159)&lt;PolicyDate),1,Milestones!$AC$159)&amp;";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"&amp;IF(AND(Milestones!$AB$160="FT",Milestones!$AA$160=FT_Y5,EDATE($D25,Milestones!$AA$160)&lt;PolicyDate),1,Milestones!$AC$160)&amp;";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"&amp;IF(AND(Milestones!$AB$161="FT",Milestones!$AA$161=FT_Y5,EDATE($D25,Milestones!$AA$161)&lt;PolicyDate),1,Milestones!$AC$161)&amp;";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"&amp;IF(AND(Milestones!$AB$162="FT",Milestones!$AA$162=FT_Y5,EDATE($D25,Milestones!$AA$162)&lt;PolicyDate),1,Milestones!$AC$162)&amp;";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"&amp;IF(AND(Milestones!$AB$163="FT",Milestones!$AA$163=FT_Y5,EDATE($D25,Milestones!$AA$163)&lt;PolicyDate),1,Milestones!$AC$163)&amp;";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"&amp;IF(AND(Milestones!$AB$164="FT",Milestones!$AA$164=FT_Y5,EDATE($D25,Milestones!$AA$164)&lt;PolicyDate),1,Milestones!$AC$164)&amp;";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"&amp;IF(AND(Milestones!$AB$165="FT",Milestones!$AA$165=FT_Y5,EDATE($D25,Milestones!$AA$165)&lt;PolicyDate),1,Milestones!$AC$165)&amp;";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"&amp;IF(AND(Milestones!$AB$166="FT",Milestones!$AA$166=FT_Y5,EDATE($D25,Milestones!$AA$166)&lt;PolicyDate),1,Milestones!$AC$166)&amp;";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"&amp;IF(AND(Milestones!$AB$167="FT",Milestones!$AA$167=FT_Y5,EDATE($D25,Milestones!$AA$167)&lt;PolicyDate),1,Milestones!$AC$167)&amp;";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"&amp;IF(AND(Milestones!$AB$168="FT",Milestones!$AA$168=FT_Y5,EDATE($D25,Milestones!$AA$168)&lt;PolicyDate),1,Milestones!$AC$168)&amp;";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"&amp;IF(AND(Milestones!$AB$169="FT",Milestones!$AA$169=FT_Y5,EDATE($D25,Milestones!$AA$169)&lt;PolicyDate),1,Milestones!$AC$169)&amp;";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"&amp;IF(AND(Milestones!$AB$170="FT",Milestones!$AA$170=FT_Y5,EDATE($D25,Milestones!$AA$170)&lt;PolicyDate),1,Milestones!$AC$170)&amp;";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"&amp;IF(AND(Milestones!$AB$171="FT",Milestones!$AA$171=FT_Y5,EDATE($D25,Milestones!$AA$171)&lt;PolicyDate),1,Milestones!$AC$171)&amp;";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"&amp;IF(AND(Milestones!$AB$172="FT",Milestones!$AA$172=FT_Y5,EDATE($D25,Milestones!$AA$172)&lt;PolicyDate),1,Milestones!$AC$172)&amp;";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"&amp;IF(AND(Milestones!$AB$173="FT",Milestones!$AA$173=FT_Y5,EDATE($D25,Milestones!$AA$173)&lt;PolicyDate),1,Milestones!$AC$173)&amp;";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"&amp;IF(AND(Milestones!$AB$174="FT",Milestones!$AA$174=FT_Y5,EDATE($D25,Milestones!$AA$174)&lt;PolicyDate),1,Milestones!$AC$174)&amp;";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"&amp;IF(AND(Milestones!$AB$175="FT",Milestones!$AA$175=FT_Y5,EDATE($D25,Milestones!$AA$175)&lt;PolicyDate),1,Milestones!$AC$175)&amp;";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"&amp;IF(AND(Milestones!$AB$176="FT",Milestones!$AA$176=FT_Y5,EDATE($D25,Milestones!$AA$176)&lt;PolicyDate),1,Milestones!$AC$176)&amp;";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"&amp;IF(AND(Milestones!$AB$177="FT",Milestones!$AA$177=FT_Y5,EDATE($D25,Milestones!$AA$177)&lt;PolicyDate),1,Milestones!$AC$177)&amp;";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"&amp;IF(AND(Milestones!$AB$178="FT",Milestones!$AA$178=FT_Y5,EDATE($D25,Milestones!$AA$178)&lt;PolicyDate),1,Milestones!$AC$178)&amp;";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"&amp;IF(AND(Milestones!$AB$179="FT",Milestones!$AA$179=FT_Y5,EDATE($D25,Milestones!$AA$179)&lt;PolicyDate),1,Milestones!$AC$179)&amp;";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"&amp;IF(AND(Milestones!$AB$180="FT",Milestones!$AA$180=FT_Y5,EDATE($D25,Milestones!$AA$180)&lt;PolicyDate),1,Milestones!$AC$180)&amp;";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"&amp;IF(AND(Milestones!$AB$181="FT",Milestones!$AA$181=FT_Y5,EDATE($D25,Milestones!$AA$181)&lt;PolicyDate),1,Milestones!$AC$181)&amp;";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"&amp;IF(AND(Milestones!$AB$182="FT",Milestones!$AA$182=FT_Y5,EDATE($D25,Milestones!$AA$182)&lt;PolicyDate),1,Milestones!$AC$182)&amp;";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"&amp;IF(AND(Milestones!$AB$183="FT",Milestones!$AA$183=FT_Y5,EDATE($D25,Milestones!$AA$183)&lt;PolicyDate),1,Milestones!$AC$183)&amp;";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"&amp;IF(AND(Milestones!$AB$184="FT",Milestones!$AA$184=FT_Y5,EDATE($D25,Milestones!$AA$184)&lt;PolicyDate),1,Milestones!$AC$184)&amp;";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"&amp;IF(AND(Milestones!$AB$185="FT",Milestones!$AA$185=FT_Y5,EDATE($D25,Milestones!$AA$185)&lt;PolicyDate),1,Milestones!$AC$185)&amp;";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"&amp;IF(AND(Milestones!$AB$186="FT",Milestones!$AA$186=FT_Y5,EDATE($D25,Milestones!$AA$186)&lt;PolicyDate),1,Milestones!$AC$186)&amp;";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"&amp;IF(AND(Milestones!$AB$187="FT",Milestones!$AA$187=FT_Y5,EDATE($D25,Milestones!$AA$187)&lt;PolicyDate),1,Milestones!$AC$187)&amp;";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"&amp;IF(AND(Milestones!$AB$188="FT",Milestones!$AA$188=FT_Y5,EDATE($D25,Milestones!$AA$188)&lt;PolicyDate),1,Milestones!$AC$188)&amp;";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"&amp;IF(AND(Milestones!$AB$189="FT",Milestones!$AA$189=FT_Y5,EDATE($D25,Milestones!$AA$189)&lt;PolicyDate),1,Milestones!$AC$189)&amp;";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"&amp;IF(AND(Milestones!$AB$190="FT",Milestones!$AA$190=FT_Y5,EDATE($D25,Milestones!$AA$190)&lt;PolicyDate),1,Milestones!$AC$190)&amp;";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"&amp;IF(AND(Milestones!$AB$191="FT",Milestones!$AA$191=FT_Y5,EDATE($D25,Milestones!$AA$191)&lt;PolicyDate),1,Milestones!$AC$191)&amp;";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"&amp;IF(AND(Milestones!$AB$192="FT",Milestones!$AA$192=FT_Y5,EDATE($D25,Milestones!$AA$192)&lt;PolicyDate),1,Milestones!$AC$192)&amp;";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"&amp;IF(AND(Milestones!$AB$193="FT",Milestones!$AA$193=FT_Y5,EDATE($D25,Milestones!$AA$193)&lt;PolicyDate),1,Milestones!$AC$193)&amp;";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"&amp;IF(AND(Milestones!$AB$194="FT",Milestones!$AA$194=FT_Y5,EDATE($D25,Milestones!$AA$194)&lt;PolicyDate),1,Milestones!$AC$194)&amp;";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"&amp;IF(AND(Milestones!$AB$195="FT",Milestones!$AA$195=FT_Y5,EDATE($D25,Milestones!$AA$195)&lt;PolicyDate),1,Milestones!$AC$195)&amp;";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"&amp;IF(AND(Milestones!$AB$196="FT",Milestones!$AA$196=FT_Y5,EDATE($D25,Milestones!$AA$196)&lt;PolicyDate),1,Milestones!$AC$196)&amp;";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"&amp;IF(AND(Milestones!$AB$197="FT",Milestones!$AA$197=FT_Y5,EDATE($D25,Milestones!$AA$197)&lt;PolicyDate),1,Milestones!$AC$197)&amp;";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"&amp;IF(AND(Milestones!$AB$198="FT",Milestones!$AA$198=FT_Y5,EDATE($D25,Milestones!$AA$198)&lt;PolicyDate),1,Milestones!$AC$198)&amp;";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"&amp;IF(AND(Milestones!$AB$199="FT",Milestones!$AA$199=FT_Y5,EDATE($D25,Milestones!$AA$199)&lt;PolicyDate),1,Milestones!$AC$199)&amp;";  ",""))</f>
        <v/>
      </c>
      <c r="X25" s="0" t="str">
        <f aca="false">IF(Staff!$A25="","",Staff!$AJ25)</f>
        <v/>
      </c>
      <c r="Y25" s="0" t="str">
        <f aca="false">IF(Staff!$A25="","",Staff!$AL25)</f>
        <v/>
      </c>
      <c r="Z25" s="0" t="str">
        <f aca="false">IF(Staff!$A25="","",Staff!$AM25)</f>
        <v/>
      </c>
      <c r="AA25" s="0" t="str">
        <f aca="false">IF(Staff!$A25="","",Staff!$AQ25)</f>
        <v/>
      </c>
      <c r="AB25" s="0" t="str">
        <f aca="false">IF(Staff!$A25="","",Staff!$AR25)</f>
        <v/>
      </c>
      <c r="AC25" s="0" t="str">
        <f aca="false">IF(Staff!$A25="","",Staff!$AS25)</f>
        <v/>
      </c>
      <c r="AD25" s="0" t="str">
        <f aca="false">IF(Staff!$A25="","",Staff!$AT25)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IF(Staff!$A26="","",Staff!$AI26)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"&amp;IF(AND(Milestones!$AB$20="FT",Milestones!$AA$20=FT_Y5,EDATE($D26,Milestones!$AA$20)&lt;PolicyDate),1,Milestones!$AC$20)&amp;";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"&amp;IF(AND(Milestones!$AB$21="FT",Milestones!$AA$21=FT_Y5,EDATE($D26,Milestones!$AA$21)&lt;PolicyDate),1,Milestones!$AC$21)&amp;";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"&amp;IF(AND(Milestones!$AB$22="FT",Milestones!$AA$22=FT_Y5,EDATE($D26,Milestones!$AA$22)&lt;PolicyDate),1,Milestones!$AC$22)&amp;";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"&amp;IF(AND(Milestones!$AB$23="FT",Milestones!$AA$23=FT_Y5,EDATE($D26,Milestones!$AA$23)&lt;PolicyDate),1,Milestones!$AC$23)&amp;";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"&amp;IF(AND(Milestones!$AB$24="FT",Milestones!$AA$24=FT_Y5,EDATE($D26,Milestones!$AA$24)&lt;PolicyDate),1,Milestones!$AC$24)&amp;";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"&amp;IF(AND(Milestones!$AB$25="FT",Milestones!$AA$25=FT_Y5,EDATE($D26,Milestones!$AA$25)&lt;PolicyDate),1,Milestones!$AC$25)&amp;";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"&amp;IF(AND(Milestones!$AB$26="FT",Milestones!$AA$26=FT_Y5,EDATE($D26,Milestones!$AA$26)&lt;PolicyDate),1,Milestones!$AC$26)&amp;";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"&amp;IF(AND(Milestones!$AB$27="FT",Milestones!$AA$27=FT_Y5,EDATE($D26,Milestones!$AA$27)&lt;PolicyDate),1,Milestones!$AC$27)&amp;";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"&amp;IF(AND(Milestones!$AB$28="FT",Milestones!$AA$28=FT_Y5,EDATE($D26,Milestones!$AA$28)&lt;PolicyDate),1,Milestones!$AC$28)&amp;";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"&amp;IF(AND(Milestones!$AB$29="FT",Milestones!$AA$29=FT_Y5,EDATE($D26,Milestones!$AA$29)&lt;PolicyDate),1,Milestones!$AC$29)&amp;";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"&amp;IF(AND(Milestones!$AB$30="FT",Milestones!$AA$30=FT_Y5,EDATE($D26,Milestones!$AA$30)&lt;PolicyDate),1,Milestones!$AC$30)&amp;";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"&amp;IF(AND(Milestones!$AB$31="FT",Milestones!$AA$31=FT_Y5,EDATE($D26,Milestones!$AA$31)&lt;PolicyDate),1,Milestones!$AC$31)&amp;";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"&amp;IF(AND(Milestones!$AB$32="FT",Milestones!$AA$32=FT_Y5,EDATE($D26,Milestones!$AA$32)&lt;PolicyDate),1,Milestones!$AC$32)&amp;";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"&amp;IF(AND(Milestones!$AB$33="FT",Milestones!$AA$33=FT_Y5,EDATE($D26,Milestones!$AA$33)&lt;PolicyDate),1,Milestones!$AC$33)&amp;";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"&amp;IF(AND(Milestones!$AB$34="FT",Milestones!$AA$34=FT_Y5,EDATE($D26,Milestones!$AA$34)&lt;PolicyDate),1,Milestones!$AC$34)&amp;";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"&amp;IF(AND(Milestones!$AB$35="FT",Milestones!$AA$35=FT_Y5,EDATE($D26,Milestones!$AA$35)&lt;PolicyDate),1,Milestones!$AC$35)&amp;";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"&amp;IF(AND(Milestones!$AB$36="FT",Milestones!$AA$36=FT_Y5,EDATE($D26,Milestones!$AA$36)&lt;PolicyDate),1,Milestones!$AC$36)&amp;";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"&amp;IF(AND(Milestones!$AB$37="FT",Milestones!$AA$37=FT_Y5,EDATE($D26,Milestones!$AA$37)&lt;PolicyDate),1,Milestones!$AC$37)&amp;";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"&amp;IF(AND(Milestones!$AB$38="FT",Milestones!$AA$38=FT_Y5,EDATE($D26,Milestones!$AA$38)&lt;PolicyDate),1,Milestones!$AC$38)&amp;";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"&amp;IF(AND(Milestones!$AB$39="FT",Milestones!$AA$39=FT_Y5,EDATE($D26,Milestones!$AA$39)&lt;PolicyDate),1,Milestones!$AC$39)&amp;";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"&amp;IF(AND(Milestones!$AB$40="FT",Milestones!$AA$40=FT_Y5,EDATE($D26,Milestones!$AA$40)&lt;PolicyDate),1,Milestones!$AC$40)&amp;";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"&amp;IF(AND(Milestones!$AB$41="FT",Milestones!$AA$41=FT_Y5,EDATE($D26,Milestones!$AA$41)&lt;PolicyDate),1,Milestones!$AC$41)&amp;";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"&amp;IF(AND(Milestones!$AB$42="FT",Milestones!$AA$42=FT_Y5,EDATE($D26,Milestones!$AA$42)&lt;PolicyDate),1,Milestones!$AC$42)&amp;";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"&amp;IF(AND(Milestones!$AB$43="FT",Milestones!$AA$43=FT_Y5,EDATE($D26,Milestones!$AA$43)&lt;PolicyDate),1,Milestones!$AC$43)&amp;";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"&amp;IF(AND(Milestones!$AB$44="FT",Milestones!$AA$44=FT_Y5,EDATE($D26,Milestones!$AA$44)&lt;PolicyDate),1,Milestones!$AC$44)&amp;";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"&amp;IF(AND(Milestones!$AB$45="FT",Milestones!$AA$45=FT_Y5,EDATE($D26,Milestones!$AA$45)&lt;PolicyDate),1,Milestones!$AC$45)&amp;";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"&amp;IF(AND(Milestones!$AB$46="FT",Milestones!$AA$46=FT_Y5,EDATE($D26,Milestones!$AA$46)&lt;PolicyDate),1,Milestones!$AC$46)&amp;";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"&amp;IF(AND(Milestones!$AB$47="FT",Milestones!$AA$47=FT_Y5,EDATE($D26,Milestones!$AA$47)&lt;PolicyDate),1,Milestones!$AC$47)&amp;";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"&amp;IF(AND(Milestones!$AB$48="FT",Milestones!$AA$48=FT_Y5,EDATE($D26,Milestones!$AA$48)&lt;PolicyDate),1,Milestones!$AC$48)&amp;";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"&amp;IF(AND(Milestones!$AB$49="FT",Milestones!$AA$49=FT_Y5,EDATE($D26,Milestones!$AA$49)&lt;PolicyDate),1,Milestones!$AC$49)&amp;";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"&amp;IF(AND(Milestones!$AB$50="FT",Milestones!$AA$50=FT_Y5,EDATE($D26,Milestones!$AA$50)&lt;PolicyDate),1,Milestones!$AC$50)&amp;";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"&amp;IF(AND(Milestones!$AB$51="FT",Milestones!$AA$51=FT_Y5,EDATE($D26,Milestones!$AA$51)&lt;PolicyDate),1,Milestones!$AC$51)&amp;";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"&amp;IF(AND(Milestones!$AB$52="FT",Milestones!$AA$52=FT_Y5,EDATE($D26,Milestones!$AA$52)&lt;PolicyDate),1,Milestones!$AC$52)&amp;";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"&amp;IF(AND(Milestones!$AB$53="FT",Milestones!$AA$53=FT_Y5,EDATE($D26,Milestones!$AA$53)&lt;PolicyDate),1,Milestones!$AC$53)&amp;";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"&amp;IF(AND(Milestones!$AB$54="FT",Milestones!$AA$54=FT_Y5,EDATE($D26,Milestones!$AA$54)&lt;PolicyDate),1,Milestones!$AC$54)&amp;";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"&amp;IF(AND(Milestones!$AB$55="FT",Milestones!$AA$55=FT_Y5,EDATE($D26,Milestones!$AA$55)&lt;PolicyDate),1,Milestones!$AC$55)&amp;";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"&amp;IF(AND(Milestones!$AB$56="FT",Milestones!$AA$56=FT_Y5,EDATE($D26,Milestones!$AA$56)&lt;PolicyDate),1,Milestones!$AC$56)&amp;";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"&amp;IF(AND(Milestones!$AB$57="FT",Milestones!$AA$57=FT_Y5,EDATE($D26,Milestones!$AA$57)&lt;PolicyDate),1,Milestones!$AC$57)&amp;";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"&amp;IF(AND(Milestones!$AB$58="FT",Milestones!$AA$58=FT_Y5,EDATE($D26,Milestones!$AA$58)&lt;PolicyDate),1,Milestones!$AC$58)&amp;";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"&amp;IF(AND(Milestones!$AB$59="FT",Milestones!$AA$59=FT_Y5,EDATE($D26,Milestones!$AA$59)&lt;PolicyDate),1,Milestones!$AC$59)&amp;";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"&amp;IF(AND(Milestones!$AB$60="FT",Milestones!$AA$60=FT_Y5,EDATE($D26,Milestones!$AA$60)&lt;PolicyDate),1,Milestones!$AC$60)&amp;";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"&amp;IF(AND(Milestones!$AB$61="FT",Milestones!$AA$61=FT_Y5,EDATE($D26,Milestones!$AA$61)&lt;PolicyDate),1,Milestones!$AC$61)&amp;";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"&amp;IF(AND(Milestones!$AB$62="FT",Milestones!$AA$62=FT_Y5,EDATE($D26,Milestones!$AA$62)&lt;PolicyDate),1,Milestones!$AC$62)&amp;";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"&amp;IF(AND(Milestones!$AB$63="FT",Milestones!$AA$63=FT_Y5,EDATE($D26,Milestones!$AA$63)&lt;PolicyDate),1,Milestones!$AC$63)&amp;";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"&amp;IF(AND(Milestones!$AB$64="FT",Milestones!$AA$64=FT_Y5,EDATE($D26,Milestones!$AA$64)&lt;PolicyDate),1,Milestones!$AC$64)&amp;";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"&amp;IF(AND(Milestones!$AB$65="FT",Milestones!$AA$65=FT_Y5,EDATE($D26,Milestones!$AA$65)&lt;PolicyDate),1,Milestones!$AC$65)&amp;";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"&amp;IF(AND(Milestones!$AB$66="FT",Milestones!$AA$66=FT_Y5,EDATE($D26,Milestones!$AA$66)&lt;PolicyDate),1,Milestones!$AC$66)&amp;";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"&amp;IF(AND(Milestones!$AB$67="FT",Milestones!$AA$67=FT_Y5,EDATE($D26,Milestones!$AA$67)&lt;PolicyDate),1,Milestones!$AC$67)&amp;";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"&amp;IF(AND(Milestones!$AB$68="FT",Milestones!$AA$68=FT_Y5,EDATE($D26,Milestones!$AA$68)&lt;PolicyDate),1,Milestones!$AC$68)&amp;";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"&amp;IF(AND(Milestones!$AB$69="FT",Milestones!$AA$69=FT_Y5,EDATE($D26,Milestones!$AA$69)&lt;PolicyDate),1,Milestones!$AC$69)&amp;";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"&amp;IF(AND(Milestones!$AB$70="FT",Milestones!$AA$70=FT_Y5,EDATE($D26,Milestones!$AA$70)&lt;PolicyDate),1,Milestones!$AC$70)&amp;";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"&amp;IF(AND(Milestones!$AB$71="FT",Milestones!$AA$71=FT_Y5,EDATE($D26,Milestones!$AA$71)&lt;PolicyDate),1,Milestones!$AC$71)&amp;";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"&amp;IF(AND(Milestones!$AB$72="FT",Milestones!$AA$72=FT_Y5,EDATE($D26,Milestones!$AA$72)&lt;PolicyDate),1,Milestones!$AC$72)&amp;";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"&amp;IF(AND(Milestones!$AB$73="FT",Milestones!$AA$73=FT_Y5,EDATE($D26,Milestones!$AA$73)&lt;PolicyDate),1,Milestones!$AC$73)&amp;";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"&amp;IF(AND(Milestones!$AB$74="FT",Milestones!$AA$74=FT_Y5,EDATE($D26,Milestones!$AA$74)&lt;PolicyDate),1,Milestones!$AC$74)&amp;";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"&amp;IF(AND(Milestones!$AB$75="FT",Milestones!$AA$75=FT_Y5,EDATE($D26,Milestones!$AA$75)&lt;PolicyDate),1,Milestones!$AC$75)&amp;";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"&amp;IF(AND(Milestones!$AB$76="FT",Milestones!$AA$76=FT_Y5,EDATE($D26,Milestones!$AA$76)&lt;PolicyDate),1,Milestones!$AC$76)&amp;";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"&amp;IF(AND(Milestones!$AB$77="FT",Milestones!$AA$77=FT_Y5,EDATE($D26,Milestones!$AA$77)&lt;PolicyDate),1,Milestones!$AC$77)&amp;";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"&amp;IF(AND(Milestones!$AB$78="FT",Milestones!$AA$78=FT_Y5,EDATE($D26,Milestones!$AA$78)&lt;PolicyDate),1,Milestones!$AC$78)&amp;";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"&amp;IF(AND(Milestones!$AB$79="FT",Milestones!$AA$79=FT_Y5,EDATE($D26,Milestones!$AA$79)&lt;PolicyDate),1,Milestones!$AC$79)&amp;";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"&amp;IF(AND(Milestones!$AB$80="FT",Milestones!$AA$80=FT_Y5,EDATE($D26,Milestones!$AA$80)&lt;PolicyDate),1,Milestones!$AC$80)&amp;";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"&amp;IF(AND(Milestones!$AB$81="FT",Milestones!$AA$81=FT_Y5,EDATE($D26,Milestones!$AA$81)&lt;PolicyDate),1,Milestones!$AC$81)&amp;";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"&amp;IF(AND(Milestones!$AB$82="FT",Milestones!$AA$82=FT_Y5,EDATE($D26,Milestones!$AA$82)&lt;PolicyDate),1,Milestones!$AC$82)&amp;";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"&amp;IF(AND(Milestones!$AB$83="FT",Milestones!$AA$83=FT_Y5,EDATE($D26,Milestones!$AA$83)&lt;PolicyDate),1,Milestones!$AC$83)&amp;";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"&amp;IF(AND(Milestones!$AB$84="FT",Milestones!$AA$84=FT_Y5,EDATE($D26,Milestones!$AA$84)&lt;PolicyDate),1,Milestones!$AC$84)&amp;";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"&amp;IF(AND(Milestones!$AB$85="FT",Milestones!$AA$85=FT_Y5,EDATE($D26,Milestones!$AA$85)&lt;PolicyDate),1,Milestones!$AC$85)&amp;";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"&amp;IF(AND(Milestones!$AB$86="FT",Milestones!$AA$86=FT_Y5,EDATE($D26,Milestones!$AA$86)&lt;PolicyDate),1,Milestones!$AC$86)&amp;";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"&amp;IF(AND(Milestones!$AB$87="FT",Milestones!$AA$87=FT_Y5,EDATE($D26,Milestones!$AA$87)&lt;PolicyDate),1,Milestones!$AC$87)&amp;";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"&amp;IF(AND(Milestones!$AB$88="FT",Milestones!$AA$88=FT_Y5,EDATE($D26,Milestones!$AA$88)&lt;PolicyDate),1,Milestones!$AC$88)&amp;";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"&amp;IF(AND(Milestones!$AB$89="FT",Milestones!$AA$89=FT_Y5,EDATE($D26,Milestones!$AA$89)&lt;PolicyDate),1,Milestones!$AC$89)&amp;";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"&amp;IF(AND(Milestones!$AB$90="FT",Milestones!$AA$90=FT_Y5,EDATE($D26,Milestones!$AA$90)&lt;PolicyDate),1,Milestones!$AC$90)&amp;";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"&amp;IF(AND(Milestones!$AB$91="FT",Milestones!$AA$91=FT_Y5,EDATE($D26,Milestones!$AA$91)&lt;PolicyDate),1,Milestones!$AC$91)&amp;";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"&amp;IF(AND(Milestones!$AB$92="FT",Milestones!$AA$92=FT_Y5,EDATE($D26,Milestones!$AA$92)&lt;PolicyDate),1,Milestones!$AC$92)&amp;";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"&amp;IF(AND(Milestones!$AB$93="FT",Milestones!$AA$93=FT_Y5,EDATE($D26,Milestones!$AA$93)&lt;PolicyDate),1,Milestones!$AC$93)&amp;";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"&amp;IF(AND(Milestones!$AB$94="FT",Milestones!$AA$94=FT_Y5,EDATE($D26,Milestones!$AA$94)&lt;PolicyDate),1,Milestones!$AC$94)&amp;";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"&amp;IF(AND(Milestones!$AB$95="FT",Milestones!$AA$95=FT_Y5,EDATE($D26,Milestones!$AA$95)&lt;PolicyDate),1,Milestones!$AC$95)&amp;";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"&amp;IF(AND(Milestones!$AB$96="FT",Milestones!$AA$96=FT_Y5,EDATE($D26,Milestones!$AA$96)&lt;PolicyDate),1,Milestones!$AC$96)&amp;";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"&amp;IF(AND(Milestones!$AB$97="FT",Milestones!$AA$97=FT_Y5,EDATE($D26,Milestones!$AA$97)&lt;PolicyDate),1,Milestones!$AC$97)&amp;";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"&amp;IF(AND(Milestones!$AB$98="FT",Milestones!$AA$98=FT_Y5,EDATE($D26,Milestones!$AA$98)&lt;PolicyDate),1,Milestones!$AC$98)&amp;";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"&amp;IF(AND(Milestones!$AB$99="FT",Milestones!$AA$99=FT_Y5,EDATE($D26,Milestones!$AA$99)&lt;PolicyDate),1,Milestones!$AC$99)&amp;";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"&amp;IF(AND(Milestones!$AB$100="FT",Milestones!$AA$100=FT_Y5,EDATE($D26,Milestones!$AA$100)&lt;PolicyDate),1,Milestones!$AC$100)&amp;";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"&amp;IF(AND(Milestones!$AB$101="FT",Milestones!$AA$101=FT_Y5,EDATE($D26,Milestones!$AA$101)&lt;PolicyDate),1,Milestones!$AC$101)&amp;";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"&amp;IF(AND(Milestones!$AB$102="FT",Milestones!$AA$102=FT_Y5,EDATE($D26,Milestones!$AA$102)&lt;PolicyDate),1,Milestones!$AC$102)&amp;";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"&amp;IF(AND(Milestones!$AB$103="FT",Milestones!$AA$103=FT_Y5,EDATE($D26,Milestones!$AA$103)&lt;PolicyDate),1,Milestones!$AC$103)&amp;";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"&amp;IF(AND(Milestones!$AB$104="FT",Milestones!$AA$104=FT_Y5,EDATE($D26,Milestones!$AA$104)&lt;PolicyDate),1,Milestones!$AC$104)&amp;";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"&amp;IF(AND(Milestones!$AB$105="FT",Milestones!$AA$105=FT_Y5,EDATE($D26,Milestones!$AA$105)&lt;PolicyDate),1,Milestones!$AC$105)&amp;";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"&amp;IF(AND(Milestones!$AB$106="FT",Milestones!$AA$106=FT_Y5,EDATE($D26,Milestones!$AA$106)&lt;PolicyDate),1,Milestones!$AC$106)&amp;";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"&amp;IF(AND(Milestones!$AB$107="FT",Milestones!$AA$107=FT_Y5,EDATE($D26,Milestones!$AA$107)&lt;PolicyDate),1,Milestones!$AC$107)&amp;";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"&amp;IF(AND(Milestones!$AB$108="FT",Milestones!$AA$108=FT_Y5,EDATE($D26,Milestones!$AA$108)&lt;PolicyDate),1,Milestones!$AC$108)&amp;";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"&amp;IF(AND(Milestones!$AB$109="FT",Milestones!$AA$109=FT_Y5,EDATE($D26,Milestones!$AA$109)&lt;PolicyDate),1,Milestones!$AC$109)&amp;";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"&amp;IF(AND(Milestones!$AB$110="FT",Milestones!$AA$110=FT_Y5,EDATE($D26,Milestones!$AA$110)&lt;PolicyDate),1,Milestones!$AC$110)&amp;";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"&amp;IF(AND(Milestones!$AB$111="FT",Milestones!$AA$111=FT_Y5,EDATE($D26,Milestones!$AA$111)&lt;PolicyDate),1,Milestones!$AC$111)&amp;";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"&amp;IF(AND(Milestones!$AB$112="FT",Milestones!$AA$112=FT_Y5,EDATE($D26,Milestones!$AA$112)&lt;PolicyDate),1,Milestones!$AC$112)&amp;";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"&amp;IF(AND(Milestones!$AB$113="FT",Milestones!$AA$113=FT_Y5,EDATE($D26,Milestones!$AA$113)&lt;PolicyDate),1,Milestones!$AC$113)&amp;";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"&amp;IF(AND(Milestones!$AB$114="FT",Milestones!$AA$114=FT_Y5,EDATE($D26,Milestones!$AA$114)&lt;PolicyDate),1,Milestones!$AC$114)&amp;";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"&amp;IF(AND(Milestones!$AB$115="FT",Milestones!$AA$115=FT_Y5,EDATE($D26,Milestones!$AA$115)&lt;PolicyDate),1,Milestones!$AC$115)&amp;";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"&amp;IF(AND(Milestones!$AB$116="FT",Milestones!$AA$116=FT_Y5,EDATE($D26,Milestones!$AA$116)&lt;PolicyDate),1,Milestones!$AC$116)&amp;";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"&amp;IF(AND(Milestones!$AB$117="FT",Milestones!$AA$117=FT_Y5,EDATE($D26,Milestones!$AA$117)&lt;PolicyDate),1,Milestones!$AC$117)&amp;";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"&amp;IF(AND(Milestones!$AB$118="FT",Milestones!$AA$118=FT_Y5,EDATE($D26,Milestones!$AA$118)&lt;PolicyDate),1,Milestones!$AC$118)&amp;";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"&amp;IF(AND(Milestones!$AB$119="FT",Milestones!$AA$119=FT_Y5,EDATE($D26,Milestones!$AA$119)&lt;PolicyDate),1,Milestones!$AC$119)&amp;";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"&amp;IF(AND(Milestones!$AB$120="FT",Milestones!$AA$120=FT_Y5,EDATE($D26,Milestones!$AA$120)&lt;PolicyDate),1,Milestones!$AC$120)&amp;";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"&amp;IF(AND(Milestones!$AB$121="FT",Milestones!$AA$121=FT_Y5,EDATE($D26,Milestones!$AA$121)&lt;PolicyDate),1,Milestones!$AC$121)&amp;";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"&amp;IF(AND(Milestones!$AB$122="FT",Milestones!$AA$122=FT_Y5,EDATE($D26,Milestones!$AA$122)&lt;PolicyDate),1,Milestones!$AC$122)&amp;";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"&amp;IF(AND(Milestones!$AB$123="FT",Milestones!$AA$123=FT_Y5,EDATE($D26,Milestones!$AA$123)&lt;PolicyDate),1,Milestones!$AC$123)&amp;";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"&amp;IF(AND(Milestones!$AB$124="FT",Milestones!$AA$124=FT_Y5,EDATE($D26,Milestones!$AA$124)&lt;PolicyDate),1,Milestones!$AC$124)&amp;";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"&amp;IF(AND(Milestones!$AB$125="FT",Milestones!$AA$125=FT_Y5,EDATE($D26,Milestones!$AA$125)&lt;PolicyDate),1,Milestones!$AC$125)&amp;";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"&amp;IF(AND(Milestones!$AB$126="FT",Milestones!$AA$126=FT_Y5,EDATE($D26,Milestones!$AA$126)&lt;PolicyDate),1,Milestones!$AC$126)&amp;";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"&amp;IF(AND(Milestones!$AB$127="FT",Milestones!$AA$127=FT_Y5,EDATE($D26,Milestones!$AA$127)&lt;PolicyDate),1,Milestones!$AC$127)&amp;";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"&amp;IF(AND(Milestones!$AB$128="FT",Milestones!$AA$128=FT_Y5,EDATE($D26,Milestones!$AA$128)&lt;PolicyDate),1,Milestones!$AC$128)&amp;";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"&amp;IF(AND(Milestones!$AB$129="FT",Milestones!$AA$129=FT_Y5,EDATE($D26,Milestones!$AA$129)&lt;PolicyDate),1,Milestones!$AC$129)&amp;";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"&amp;IF(AND(Milestones!$AB$130="FT",Milestones!$AA$130=FT_Y5,EDATE($D26,Milestones!$AA$130)&lt;PolicyDate),1,Milestones!$AC$130)&amp;";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"&amp;IF(AND(Milestones!$AB$131="FT",Milestones!$AA$131=FT_Y5,EDATE($D26,Milestones!$AA$131)&lt;PolicyDate),1,Milestones!$AC$131)&amp;";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"&amp;IF(AND(Milestones!$AB$132="FT",Milestones!$AA$132=FT_Y5,EDATE($D26,Milestones!$AA$132)&lt;PolicyDate),1,Milestones!$AC$132)&amp;";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"&amp;IF(AND(Milestones!$AB$133="FT",Milestones!$AA$133=FT_Y5,EDATE($D26,Milestones!$AA$133)&lt;PolicyDate),1,Milestones!$AC$133)&amp;";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"&amp;IF(AND(Milestones!$AB$134="FT",Milestones!$AA$134=FT_Y5,EDATE($D26,Milestones!$AA$134)&lt;PolicyDate),1,Milestones!$AC$134)&amp;";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"&amp;IF(AND(Milestones!$AB$135="FT",Milestones!$AA$135=FT_Y5,EDATE($D26,Milestones!$AA$135)&lt;PolicyDate),1,Milestones!$AC$135)&amp;";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"&amp;IF(AND(Milestones!$AB$136="FT",Milestones!$AA$136=FT_Y5,EDATE($D26,Milestones!$AA$136)&lt;PolicyDate),1,Milestones!$AC$136)&amp;";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"&amp;IF(AND(Milestones!$AB$137="FT",Milestones!$AA$137=FT_Y5,EDATE($D26,Milestones!$AA$137)&lt;PolicyDate),1,Milestones!$AC$137)&amp;";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"&amp;IF(AND(Milestones!$AB$138="FT",Milestones!$AA$138=FT_Y5,EDATE($D26,Milestones!$AA$138)&lt;PolicyDate),1,Milestones!$AC$138)&amp;";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"&amp;IF(AND(Milestones!$AB$139="FT",Milestones!$AA$139=FT_Y5,EDATE($D26,Milestones!$AA$139)&lt;PolicyDate),1,Milestones!$AC$139)&amp;";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"&amp;IF(AND(Milestones!$AB$140="FT",Milestones!$AA$140=FT_Y5,EDATE($D26,Milestones!$AA$140)&lt;PolicyDate),1,Milestones!$AC$140)&amp;";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"&amp;IF(AND(Milestones!$AB$141="FT",Milestones!$AA$141=FT_Y5,EDATE($D26,Milestones!$AA$141)&lt;PolicyDate),1,Milestones!$AC$141)&amp;";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"&amp;IF(AND(Milestones!$AB$142="FT",Milestones!$AA$142=FT_Y5,EDATE($D26,Milestones!$AA$142)&lt;PolicyDate),1,Milestones!$AC$142)&amp;";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"&amp;IF(AND(Milestones!$AB$143="FT",Milestones!$AA$143=FT_Y5,EDATE($D26,Milestones!$AA$143)&lt;PolicyDate),1,Milestones!$AC$143)&amp;";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"&amp;IF(AND(Milestones!$AB$144="FT",Milestones!$AA$144=FT_Y5,EDATE($D26,Milestones!$AA$144)&lt;PolicyDate),1,Milestones!$AC$144)&amp;";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"&amp;IF(AND(Milestones!$AB$145="FT",Milestones!$AA$145=FT_Y5,EDATE($D26,Milestones!$AA$145)&lt;PolicyDate),1,Milestones!$AC$145)&amp;";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"&amp;IF(AND(Milestones!$AB$146="FT",Milestones!$AA$146=FT_Y5,EDATE($D26,Milestones!$AA$146)&lt;PolicyDate),1,Milestones!$AC$146)&amp;";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"&amp;IF(AND(Milestones!$AB$147="FT",Milestones!$AA$147=FT_Y5,EDATE($D26,Milestones!$AA$147)&lt;PolicyDate),1,Milestones!$AC$147)&amp;";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"&amp;IF(AND(Milestones!$AB$148="FT",Milestones!$AA$148=FT_Y5,EDATE($D26,Milestones!$AA$148)&lt;PolicyDate),1,Milestones!$AC$148)&amp;";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"&amp;IF(AND(Milestones!$AB$149="FT",Milestones!$AA$149=FT_Y5,EDATE($D26,Milestones!$AA$149)&lt;PolicyDate),1,Milestones!$AC$149)&amp;";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"&amp;IF(AND(Milestones!$AB$150="FT",Milestones!$AA$150=FT_Y5,EDATE($D26,Milestones!$AA$150)&lt;PolicyDate),1,Milestones!$AC$150)&amp;";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"&amp;IF(AND(Milestones!$AB$151="FT",Milestones!$AA$151=FT_Y5,EDATE($D26,Milestones!$AA$151)&lt;PolicyDate),1,Milestones!$AC$151)&amp;";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"&amp;IF(AND(Milestones!$AB$152="FT",Milestones!$AA$152=FT_Y5,EDATE($D26,Milestones!$AA$152)&lt;PolicyDate),1,Milestones!$AC$152)&amp;";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"&amp;IF(AND(Milestones!$AB$153="FT",Milestones!$AA$153=FT_Y5,EDATE($D26,Milestones!$AA$153)&lt;PolicyDate),1,Milestones!$AC$153)&amp;";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"&amp;IF(AND(Milestones!$AB$154="FT",Milestones!$AA$154=FT_Y5,EDATE($D26,Milestones!$AA$154)&lt;PolicyDate),1,Milestones!$AC$154)&amp;";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"&amp;IF(AND(Milestones!$AB$155="FT",Milestones!$AA$155=FT_Y5,EDATE($D26,Milestones!$AA$155)&lt;PolicyDate),1,Milestones!$AC$155)&amp;";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"&amp;IF(AND(Milestones!$AB$156="FT",Milestones!$AA$156=FT_Y5,EDATE($D26,Milestones!$AA$156)&lt;PolicyDate),1,Milestones!$AC$156)&amp;";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"&amp;IF(AND(Milestones!$AB$157="FT",Milestones!$AA$157=FT_Y5,EDATE($D26,Milestones!$AA$157)&lt;PolicyDate),1,Milestones!$AC$157)&amp;";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"&amp;IF(AND(Milestones!$AB$158="FT",Milestones!$AA$158=FT_Y5,EDATE($D26,Milestones!$AA$158)&lt;PolicyDate),1,Milestones!$AC$158)&amp;";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"&amp;IF(AND(Milestones!$AB$159="FT",Milestones!$AA$159=FT_Y5,EDATE($D26,Milestones!$AA$159)&lt;PolicyDate),1,Milestones!$AC$159)&amp;";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"&amp;IF(AND(Milestones!$AB$160="FT",Milestones!$AA$160=FT_Y5,EDATE($D26,Milestones!$AA$160)&lt;PolicyDate),1,Milestones!$AC$160)&amp;";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"&amp;IF(AND(Milestones!$AB$161="FT",Milestones!$AA$161=FT_Y5,EDATE($D26,Milestones!$AA$161)&lt;PolicyDate),1,Milestones!$AC$161)&amp;";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"&amp;IF(AND(Milestones!$AB$162="FT",Milestones!$AA$162=FT_Y5,EDATE($D26,Milestones!$AA$162)&lt;PolicyDate),1,Milestones!$AC$162)&amp;";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"&amp;IF(AND(Milestones!$AB$163="FT",Milestones!$AA$163=FT_Y5,EDATE($D26,Milestones!$AA$163)&lt;PolicyDate),1,Milestones!$AC$163)&amp;";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"&amp;IF(AND(Milestones!$AB$164="FT",Milestones!$AA$164=FT_Y5,EDATE($D26,Milestones!$AA$164)&lt;PolicyDate),1,Milestones!$AC$164)&amp;";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"&amp;IF(AND(Milestones!$AB$165="FT",Milestones!$AA$165=FT_Y5,EDATE($D26,Milestones!$AA$165)&lt;PolicyDate),1,Milestones!$AC$165)&amp;";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"&amp;IF(AND(Milestones!$AB$166="FT",Milestones!$AA$166=FT_Y5,EDATE($D26,Milestones!$AA$166)&lt;PolicyDate),1,Milestones!$AC$166)&amp;";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"&amp;IF(AND(Milestones!$AB$167="FT",Milestones!$AA$167=FT_Y5,EDATE($D26,Milestones!$AA$167)&lt;PolicyDate),1,Milestones!$AC$167)&amp;";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"&amp;IF(AND(Milestones!$AB$168="FT",Milestones!$AA$168=FT_Y5,EDATE($D26,Milestones!$AA$168)&lt;PolicyDate),1,Milestones!$AC$168)&amp;";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"&amp;IF(AND(Milestones!$AB$169="FT",Milestones!$AA$169=FT_Y5,EDATE($D26,Milestones!$AA$169)&lt;PolicyDate),1,Milestones!$AC$169)&amp;";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"&amp;IF(AND(Milestones!$AB$170="FT",Milestones!$AA$170=FT_Y5,EDATE($D26,Milestones!$AA$170)&lt;PolicyDate),1,Milestones!$AC$170)&amp;";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"&amp;IF(AND(Milestones!$AB$171="FT",Milestones!$AA$171=FT_Y5,EDATE($D26,Milestones!$AA$171)&lt;PolicyDate),1,Milestones!$AC$171)&amp;";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"&amp;IF(AND(Milestones!$AB$172="FT",Milestones!$AA$172=FT_Y5,EDATE($D26,Milestones!$AA$172)&lt;PolicyDate),1,Milestones!$AC$172)&amp;";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"&amp;IF(AND(Milestones!$AB$173="FT",Milestones!$AA$173=FT_Y5,EDATE($D26,Milestones!$AA$173)&lt;PolicyDate),1,Milestones!$AC$173)&amp;";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"&amp;IF(AND(Milestones!$AB$174="FT",Milestones!$AA$174=FT_Y5,EDATE($D26,Milestones!$AA$174)&lt;PolicyDate),1,Milestones!$AC$174)&amp;";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"&amp;IF(AND(Milestones!$AB$175="FT",Milestones!$AA$175=FT_Y5,EDATE($D26,Milestones!$AA$175)&lt;PolicyDate),1,Milestones!$AC$175)&amp;";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"&amp;IF(AND(Milestones!$AB$176="FT",Milestones!$AA$176=FT_Y5,EDATE($D26,Milestones!$AA$176)&lt;PolicyDate),1,Milestones!$AC$176)&amp;";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"&amp;IF(AND(Milestones!$AB$177="FT",Milestones!$AA$177=FT_Y5,EDATE($D26,Milestones!$AA$177)&lt;PolicyDate),1,Milestones!$AC$177)&amp;";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"&amp;IF(AND(Milestones!$AB$178="FT",Milestones!$AA$178=FT_Y5,EDATE($D26,Milestones!$AA$178)&lt;PolicyDate),1,Milestones!$AC$178)&amp;";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"&amp;IF(AND(Milestones!$AB$179="FT",Milestones!$AA$179=FT_Y5,EDATE($D26,Milestones!$AA$179)&lt;PolicyDate),1,Milestones!$AC$179)&amp;";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"&amp;IF(AND(Milestones!$AB$180="FT",Milestones!$AA$180=FT_Y5,EDATE($D26,Milestones!$AA$180)&lt;PolicyDate),1,Milestones!$AC$180)&amp;";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"&amp;IF(AND(Milestones!$AB$181="FT",Milestones!$AA$181=FT_Y5,EDATE($D26,Milestones!$AA$181)&lt;PolicyDate),1,Milestones!$AC$181)&amp;";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"&amp;IF(AND(Milestones!$AB$182="FT",Milestones!$AA$182=FT_Y5,EDATE($D26,Milestones!$AA$182)&lt;PolicyDate),1,Milestones!$AC$182)&amp;";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"&amp;IF(AND(Milestones!$AB$183="FT",Milestones!$AA$183=FT_Y5,EDATE($D26,Milestones!$AA$183)&lt;PolicyDate),1,Milestones!$AC$183)&amp;";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"&amp;IF(AND(Milestones!$AB$184="FT",Milestones!$AA$184=FT_Y5,EDATE($D26,Milestones!$AA$184)&lt;PolicyDate),1,Milestones!$AC$184)&amp;";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"&amp;IF(AND(Milestones!$AB$185="FT",Milestones!$AA$185=FT_Y5,EDATE($D26,Milestones!$AA$185)&lt;PolicyDate),1,Milestones!$AC$185)&amp;";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"&amp;IF(AND(Milestones!$AB$186="FT",Milestones!$AA$186=FT_Y5,EDATE($D26,Milestones!$AA$186)&lt;PolicyDate),1,Milestones!$AC$186)&amp;";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"&amp;IF(AND(Milestones!$AB$187="FT",Milestones!$AA$187=FT_Y5,EDATE($D26,Milestones!$AA$187)&lt;PolicyDate),1,Milestones!$AC$187)&amp;";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"&amp;IF(AND(Milestones!$AB$188="FT",Milestones!$AA$188=FT_Y5,EDATE($D26,Milestones!$AA$188)&lt;PolicyDate),1,Milestones!$AC$188)&amp;";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"&amp;IF(AND(Milestones!$AB$189="FT",Milestones!$AA$189=FT_Y5,EDATE($D26,Milestones!$AA$189)&lt;PolicyDate),1,Milestones!$AC$189)&amp;";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"&amp;IF(AND(Milestones!$AB$190="FT",Milestones!$AA$190=FT_Y5,EDATE($D26,Milestones!$AA$190)&lt;PolicyDate),1,Milestones!$AC$190)&amp;";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"&amp;IF(AND(Milestones!$AB$191="FT",Milestones!$AA$191=FT_Y5,EDATE($D26,Milestones!$AA$191)&lt;PolicyDate),1,Milestones!$AC$191)&amp;";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"&amp;IF(AND(Milestones!$AB$192="FT",Milestones!$AA$192=FT_Y5,EDATE($D26,Milestones!$AA$192)&lt;PolicyDate),1,Milestones!$AC$192)&amp;";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"&amp;IF(AND(Milestones!$AB$193="FT",Milestones!$AA$193=FT_Y5,EDATE($D26,Milestones!$AA$193)&lt;PolicyDate),1,Milestones!$AC$193)&amp;";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"&amp;IF(AND(Milestones!$AB$194="FT",Milestones!$AA$194=FT_Y5,EDATE($D26,Milestones!$AA$194)&lt;PolicyDate),1,Milestones!$AC$194)&amp;";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"&amp;IF(AND(Milestones!$AB$195="FT",Milestones!$AA$195=FT_Y5,EDATE($D26,Milestones!$AA$195)&lt;PolicyDate),1,Milestones!$AC$195)&amp;";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"&amp;IF(AND(Milestones!$AB$196="FT",Milestones!$AA$196=FT_Y5,EDATE($D26,Milestones!$AA$196)&lt;PolicyDate),1,Milestones!$AC$196)&amp;";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"&amp;IF(AND(Milestones!$AB$197="FT",Milestones!$AA$197=FT_Y5,EDATE($D26,Milestones!$AA$197)&lt;PolicyDate),1,Milestones!$AC$197)&amp;";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"&amp;IF(AND(Milestones!$AB$198="FT",Milestones!$AA$198=FT_Y5,EDATE($D26,Milestones!$AA$198)&lt;PolicyDate),1,Milestones!$AC$198)&amp;";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"&amp;IF(AND(Milestones!$AB$199="FT",Milestones!$AA$199=FT_Y5,EDATE($D26,Milestones!$AA$199)&lt;PolicyDate),1,Milestones!$AC$199)&amp;";  ",""))</f>
        <v/>
      </c>
      <c r="X26" s="0" t="str">
        <f aca="false">IF(Staff!$A26="","",Staff!$AJ26)</f>
        <v/>
      </c>
      <c r="Y26" s="0" t="str">
        <f aca="false">IF(Staff!$A26="","",Staff!$AL26)</f>
        <v/>
      </c>
      <c r="Z26" s="0" t="str">
        <f aca="false">IF(Staff!$A26="","",Staff!$AM26)</f>
        <v/>
      </c>
      <c r="AA26" s="0" t="str">
        <f aca="false">IF(Staff!$A26="","",Staff!$AQ26)</f>
        <v/>
      </c>
      <c r="AB26" s="0" t="str">
        <f aca="false">IF(Staff!$A26="","",Staff!$AR26)</f>
        <v/>
      </c>
      <c r="AC26" s="0" t="str">
        <f aca="false">IF(Staff!$A26="","",Staff!$AS26)</f>
        <v/>
      </c>
      <c r="AD26" s="0" t="str">
        <f aca="false">IF(Staff!$A26="","",Staff!$AT26)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IF(Staff!$A27="","",Staff!$AI27)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"&amp;IF(AND(Milestones!$AB$20="FT",Milestones!$AA$20=FT_Y5,EDATE($D27,Milestones!$AA$20)&lt;PolicyDate),1,Milestones!$AC$20)&amp;";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"&amp;IF(AND(Milestones!$AB$21="FT",Milestones!$AA$21=FT_Y5,EDATE($D27,Milestones!$AA$21)&lt;PolicyDate),1,Milestones!$AC$21)&amp;";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"&amp;IF(AND(Milestones!$AB$22="FT",Milestones!$AA$22=FT_Y5,EDATE($D27,Milestones!$AA$22)&lt;PolicyDate),1,Milestones!$AC$22)&amp;";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"&amp;IF(AND(Milestones!$AB$23="FT",Milestones!$AA$23=FT_Y5,EDATE($D27,Milestones!$AA$23)&lt;PolicyDate),1,Milestones!$AC$23)&amp;";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"&amp;IF(AND(Milestones!$AB$24="FT",Milestones!$AA$24=FT_Y5,EDATE($D27,Milestones!$AA$24)&lt;PolicyDate),1,Milestones!$AC$24)&amp;";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"&amp;IF(AND(Milestones!$AB$25="FT",Milestones!$AA$25=FT_Y5,EDATE($D27,Milestones!$AA$25)&lt;PolicyDate),1,Milestones!$AC$25)&amp;";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"&amp;IF(AND(Milestones!$AB$26="FT",Milestones!$AA$26=FT_Y5,EDATE($D27,Milestones!$AA$26)&lt;PolicyDate),1,Milestones!$AC$26)&amp;";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"&amp;IF(AND(Milestones!$AB$27="FT",Milestones!$AA$27=FT_Y5,EDATE($D27,Milestones!$AA$27)&lt;PolicyDate),1,Milestones!$AC$27)&amp;";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"&amp;IF(AND(Milestones!$AB$28="FT",Milestones!$AA$28=FT_Y5,EDATE($D27,Milestones!$AA$28)&lt;PolicyDate),1,Milestones!$AC$28)&amp;";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"&amp;IF(AND(Milestones!$AB$29="FT",Milestones!$AA$29=FT_Y5,EDATE($D27,Milestones!$AA$29)&lt;PolicyDate),1,Milestones!$AC$29)&amp;";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"&amp;IF(AND(Milestones!$AB$30="FT",Milestones!$AA$30=FT_Y5,EDATE($D27,Milestones!$AA$30)&lt;PolicyDate),1,Milestones!$AC$30)&amp;";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"&amp;IF(AND(Milestones!$AB$31="FT",Milestones!$AA$31=FT_Y5,EDATE($D27,Milestones!$AA$31)&lt;PolicyDate),1,Milestones!$AC$31)&amp;";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"&amp;IF(AND(Milestones!$AB$32="FT",Milestones!$AA$32=FT_Y5,EDATE($D27,Milestones!$AA$32)&lt;PolicyDate),1,Milestones!$AC$32)&amp;";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"&amp;IF(AND(Milestones!$AB$33="FT",Milestones!$AA$33=FT_Y5,EDATE($D27,Milestones!$AA$33)&lt;PolicyDate),1,Milestones!$AC$33)&amp;";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"&amp;IF(AND(Milestones!$AB$34="FT",Milestones!$AA$34=FT_Y5,EDATE($D27,Milestones!$AA$34)&lt;PolicyDate),1,Milestones!$AC$34)&amp;";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"&amp;IF(AND(Milestones!$AB$35="FT",Milestones!$AA$35=FT_Y5,EDATE($D27,Milestones!$AA$35)&lt;PolicyDate),1,Milestones!$AC$35)&amp;";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"&amp;IF(AND(Milestones!$AB$36="FT",Milestones!$AA$36=FT_Y5,EDATE($D27,Milestones!$AA$36)&lt;PolicyDate),1,Milestones!$AC$36)&amp;";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"&amp;IF(AND(Milestones!$AB$37="FT",Milestones!$AA$37=FT_Y5,EDATE($D27,Milestones!$AA$37)&lt;PolicyDate),1,Milestones!$AC$37)&amp;";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"&amp;IF(AND(Milestones!$AB$38="FT",Milestones!$AA$38=FT_Y5,EDATE($D27,Milestones!$AA$38)&lt;PolicyDate),1,Milestones!$AC$38)&amp;";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"&amp;IF(AND(Milestones!$AB$39="FT",Milestones!$AA$39=FT_Y5,EDATE($D27,Milestones!$AA$39)&lt;PolicyDate),1,Milestones!$AC$39)&amp;";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"&amp;IF(AND(Milestones!$AB$40="FT",Milestones!$AA$40=FT_Y5,EDATE($D27,Milestones!$AA$40)&lt;PolicyDate),1,Milestones!$AC$40)&amp;";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"&amp;IF(AND(Milestones!$AB$41="FT",Milestones!$AA$41=FT_Y5,EDATE($D27,Milestones!$AA$41)&lt;PolicyDate),1,Milestones!$AC$41)&amp;";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"&amp;IF(AND(Milestones!$AB$42="FT",Milestones!$AA$42=FT_Y5,EDATE($D27,Milestones!$AA$42)&lt;PolicyDate),1,Milestones!$AC$42)&amp;";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"&amp;IF(AND(Milestones!$AB$43="FT",Milestones!$AA$43=FT_Y5,EDATE($D27,Milestones!$AA$43)&lt;PolicyDate),1,Milestones!$AC$43)&amp;";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"&amp;IF(AND(Milestones!$AB$44="FT",Milestones!$AA$44=FT_Y5,EDATE($D27,Milestones!$AA$44)&lt;PolicyDate),1,Milestones!$AC$44)&amp;";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"&amp;IF(AND(Milestones!$AB$45="FT",Milestones!$AA$45=FT_Y5,EDATE($D27,Milestones!$AA$45)&lt;PolicyDate),1,Milestones!$AC$45)&amp;";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"&amp;IF(AND(Milestones!$AB$46="FT",Milestones!$AA$46=FT_Y5,EDATE($D27,Milestones!$AA$46)&lt;PolicyDate),1,Milestones!$AC$46)&amp;";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"&amp;IF(AND(Milestones!$AB$47="FT",Milestones!$AA$47=FT_Y5,EDATE($D27,Milestones!$AA$47)&lt;PolicyDate),1,Milestones!$AC$47)&amp;";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"&amp;IF(AND(Milestones!$AB$48="FT",Milestones!$AA$48=FT_Y5,EDATE($D27,Milestones!$AA$48)&lt;PolicyDate),1,Milestones!$AC$48)&amp;";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"&amp;IF(AND(Milestones!$AB$49="FT",Milestones!$AA$49=FT_Y5,EDATE($D27,Milestones!$AA$49)&lt;PolicyDate),1,Milestones!$AC$49)&amp;";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"&amp;IF(AND(Milestones!$AB$50="FT",Milestones!$AA$50=FT_Y5,EDATE($D27,Milestones!$AA$50)&lt;PolicyDate),1,Milestones!$AC$50)&amp;";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"&amp;IF(AND(Milestones!$AB$51="FT",Milestones!$AA$51=FT_Y5,EDATE($D27,Milestones!$AA$51)&lt;PolicyDate),1,Milestones!$AC$51)&amp;";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"&amp;IF(AND(Milestones!$AB$52="FT",Milestones!$AA$52=FT_Y5,EDATE($D27,Milestones!$AA$52)&lt;PolicyDate),1,Milestones!$AC$52)&amp;";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"&amp;IF(AND(Milestones!$AB$53="FT",Milestones!$AA$53=FT_Y5,EDATE($D27,Milestones!$AA$53)&lt;PolicyDate),1,Milestones!$AC$53)&amp;";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"&amp;IF(AND(Milestones!$AB$54="FT",Milestones!$AA$54=FT_Y5,EDATE($D27,Milestones!$AA$54)&lt;PolicyDate),1,Milestones!$AC$54)&amp;";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"&amp;IF(AND(Milestones!$AB$55="FT",Milestones!$AA$55=FT_Y5,EDATE($D27,Milestones!$AA$55)&lt;PolicyDate),1,Milestones!$AC$55)&amp;";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"&amp;IF(AND(Milestones!$AB$56="FT",Milestones!$AA$56=FT_Y5,EDATE($D27,Milestones!$AA$56)&lt;PolicyDate),1,Milestones!$AC$56)&amp;";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"&amp;IF(AND(Milestones!$AB$57="FT",Milestones!$AA$57=FT_Y5,EDATE($D27,Milestones!$AA$57)&lt;PolicyDate),1,Milestones!$AC$57)&amp;";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"&amp;IF(AND(Milestones!$AB$58="FT",Milestones!$AA$58=FT_Y5,EDATE($D27,Milestones!$AA$58)&lt;PolicyDate),1,Milestones!$AC$58)&amp;";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"&amp;IF(AND(Milestones!$AB$59="FT",Milestones!$AA$59=FT_Y5,EDATE($D27,Milestones!$AA$59)&lt;PolicyDate),1,Milestones!$AC$59)&amp;";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"&amp;IF(AND(Milestones!$AB$60="FT",Milestones!$AA$60=FT_Y5,EDATE($D27,Milestones!$AA$60)&lt;PolicyDate),1,Milestones!$AC$60)&amp;";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"&amp;IF(AND(Milestones!$AB$61="FT",Milestones!$AA$61=FT_Y5,EDATE($D27,Milestones!$AA$61)&lt;PolicyDate),1,Milestones!$AC$61)&amp;";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"&amp;IF(AND(Milestones!$AB$62="FT",Milestones!$AA$62=FT_Y5,EDATE($D27,Milestones!$AA$62)&lt;PolicyDate),1,Milestones!$AC$62)&amp;";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"&amp;IF(AND(Milestones!$AB$63="FT",Milestones!$AA$63=FT_Y5,EDATE($D27,Milestones!$AA$63)&lt;PolicyDate),1,Milestones!$AC$63)&amp;";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"&amp;IF(AND(Milestones!$AB$64="FT",Milestones!$AA$64=FT_Y5,EDATE($D27,Milestones!$AA$64)&lt;PolicyDate),1,Milestones!$AC$64)&amp;";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"&amp;IF(AND(Milestones!$AB$65="FT",Milestones!$AA$65=FT_Y5,EDATE($D27,Milestones!$AA$65)&lt;PolicyDate),1,Milestones!$AC$65)&amp;";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"&amp;IF(AND(Milestones!$AB$66="FT",Milestones!$AA$66=FT_Y5,EDATE($D27,Milestones!$AA$66)&lt;PolicyDate),1,Milestones!$AC$66)&amp;";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"&amp;IF(AND(Milestones!$AB$67="FT",Milestones!$AA$67=FT_Y5,EDATE($D27,Milestones!$AA$67)&lt;PolicyDate),1,Milestones!$AC$67)&amp;";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"&amp;IF(AND(Milestones!$AB$68="FT",Milestones!$AA$68=FT_Y5,EDATE($D27,Milestones!$AA$68)&lt;PolicyDate),1,Milestones!$AC$68)&amp;";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"&amp;IF(AND(Milestones!$AB$69="FT",Milestones!$AA$69=FT_Y5,EDATE($D27,Milestones!$AA$69)&lt;PolicyDate),1,Milestones!$AC$69)&amp;";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"&amp;IF(AND(Milestones!$AB$70="FT",Milestones!$AA$70=FT_Y5,EDATE($D27,Milestones!$AA$70)&lt;PolicyDate),1,Milestones!$AC$70)&amp;";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"&amp;IF(AND(Milestones!$AB$71="FT",Milestones!$AA$71=FT_Y5,EDATE($D27,Milestones!$AA$71)&lt;PolicyDate),1,Milestones!$AC$71)&amp;";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"&amp;IF(AND(Milestones!$AB$72="FT",Milestones!$AA$72=FT_Y5,EDATE($D27,Milestones!$AA$72)&lt;PolicyDate),1,Milestones!$AC$72)&amp;";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"&amp;IF(AND(Milestones!$AB$73="FT",Milestones!$AA$73=FT_Y5,EDATE($D27,Milestones!$AA$73)&lt;PolicyDate),1,Milestones!$AC$73)&amp;";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"&amp;IF(AND(Milestones!$AB$74="FT",Milestones!$AA$74=FT_Y5,EDATE($D27,Milestones!$AA$74)&lt;PolicyDate),1,Milestones!$AC$74)&amp;";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"&amp;IF(AND(Milestones!$AB$75="FT",Milestones!$AA$75=FT_Y5,EDATE($D27,Milestones!$AA$75)&lt;PolicyDate),1,Milestones!$AC$75)&amp;";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"&amp;IF(AND(Milestones!$AB$76="FT",Milestones!$AA$76=FT_Y5,EDATE($D27,Milestones!$AA$76)&lt;PolicyDate),1,Milestones!$AC$76)&amp;";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"&amp;IF(AND(Milestones!$AB$77="FT",Milestones!$AA$77=FT_Y5,EDATE($D27,Milestones!$AA$77)&lt;PolicyDate),1,Milestones!$AC$77)&amp;";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"&amp;IF(AND(Milestones!$AB$78="FT",Milestones!$AA$78=FT_Y5,EDATE($D27,Milestones!$AA$78)&lt;PolicyDate),1,Milestones!$AC$78)&amp;";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"&amp;IF(AND(Milestones!$AB$79="FT",Milestones!$AA$79=FT_Y5,EDATE($D27,Milestones!$AA$79)&lt;PolicyDate),1,Milestones!$AC$79)&amp;";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"&amp;IF(AND(Milestones!$AB$80="FT",Milestones!$AA$80=FT_Y5,EDATE($D27,Milestones!$AA$80)&lt;PolicyDate),1,Milestones!$AC$80)&amp;";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"&amp;IF(AND(Milestones!$AB$81="FT",Milestones!$AA$81=FT_Y5,EDATE($D27,Milestones!$AA$81)&lt;PolicyDate),1,Milestones!$AC$81)&amp;";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"&amp;IF(AND(Milestones!$AB$82="FT",Milestones!$AA$82=FT_Y5,EDATE($D27,Milestones!$AA$82)&lt;PolicyDate),1,Milestones!$AC$82)&amp;";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"&amp;IF(AND(Milestones!$AB$83="FT",Milestones!$AA$83=FT_Y5,EDATE($D27,Milestones!$AA$83)&lt;PolicyDate),1,Milestones!$AC$83)&amp;";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"&amp;IF(AND(Milestones!$AB$84="FT",Milestones!$AA$84=FT_Y5,EDATE($D27,Milestones!$AA$84)&lt;PolicyDate),1,Milestones!$AC$84)&amp;";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"&amp;IF(AND(Milestones!$AB$85="FT",Milestones!$AA$85=FT_Y5,EDATE($D27,Milestones!$AA$85)&lt;PolicyDate),1,Milestones!$AC$85)&amp;";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"&amp;IF(AND(Milestones!$AB$86="FT",Milestones!$AA$86=FT_Y5,EDATE($D27,Milestones!$AA$86)&lt;PolicyDate),1,Milestones!$AC$86)&amp;";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"&amp;IF(AND(Milestones!$AB$87="FT",Milestones!$AA$87=FT_Y5,EDATE($D27,Milestones!$AA$87)&lt;PolicyDate),1,Milestones!$AC$87)&amp;";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"&amp;IF(AND(Milestones!$AB$88="FT",Milestones!$AA$88=FT_Y5,EDATE($D27,Milestones!$AA$88)&lt;PolicyDate),1,Milestones!$AC$88)&amp;";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"&amp;IF(AND(Milestones!$AB$89="FT",Milestones!$AA$89=FT_Y5,EDATE($D27,Milestones!$AA$89)&lt;PolicyDate),1,Milestones!$AC$89)&amp;";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"&amp;IF(AND(Milestones!$AB$90="FT",Milestones!$AA$90=FT_Y5,EDATE($D27,Milestones!$AA$90)&lt;PolicyDate),1,Milestones!$AC$90)&amp;";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"&amp;IF(AND(Milestones!$AB$91="FT",Milestones!$AA$91=FT_Y5,EDATE($D27,Milestones!$AA$91)&lt;PolicyDate),1,Milestones!$AC$91)&amp;";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"&amp;IF(AND(Milestones!$AB$92="FT",Milestones!$AA$92=FT_Y5,EDATE($D27,Milestones!$AA$92)&lt;PolicyDate),1,Milestones!$AC$92)&amp;";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"&amp;IF(AND(Milestones!$AB$93="FT",Milestones!$AA$93=FT_Y5,EDATE($D27,Milestones!$AA$93)&lt;PolicyDate),1,Milestones!$AC$93)&amp;";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"&amp;IF(AND(Milestones!$AB$94="FT",Milestones!$AA$94=FT_Y5,EDATE($D27,Milestones!$AA$94)&lt;PolicyDate),1,Milestones!$AC$94)&amp;";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"&amp;IF(AND(Milestones!$AB$95="FT",Milestones!$AA$95=FT_Y5,EDATE($D27,Milestones!$AA$95)&lt;PolicyDate),1,Milestones!$AC$95)&amp;";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"&amp;IF(AND(Milestones!$AB$96="FT",Milestones!$AA$96=FT_Y5,EDATE($D27,Milestones!$AA$96)&lt;PolicyDate),1,Milestones!$AC$96)&amp;";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"&amp;IF(AND(Milestones!$AB$97="FT",Milestones!$AA$97=FT_Y5,EDATE($D27,Milestones!$AA$97)&lt;PolicyDate),1,Milestones!$AC$97)&amp;";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"&amp;IF(AND(Milestones!$AB$98="FT",Milestones!$AA$98=FT_Y5,EDATE($D27,Milestones!$AA$98)&lt;PolicyDate),1,Milestones!$AC$98)&amp;";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"&amp;IF(AND(Milestones!$AB$99="FT",Milestones!$AA$99=FT_Y5,EDATE($D27,Milestones!$AA$99)&lt;PolicyDate),1,Milestones!$AC$99)&amp;";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"&amp;IF(AND(Milestones!$AB$100="FT",Milestones!$AA$100=FT_Y5,EDATE($D27,Milestones!$AA$100)&lt;PolicyDate),1,Milestones!$AC$100)&amp;";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"&amp;IF(AND(Milestones!$AB$101="FT",Milestones!$AA$101=FT_Y5,EDATE($D27,Milestones!$AA$101)&lt;PolicyDate),1,Milestones!$AC$101)&amp;";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"&amp;IF(AND(Milestones!$AB$102="FT",Milestones!$AA$102=FT_Y5,EDATE($D27,Milestones!$AA$102)&lt;PolicyDate),1,Milestones!$AC$102)&amp;";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"&amp;IF(AND(Milestones!$AB$103="FT",Milestones!$AA$103=FT_Y5,EDATE($D27,Milestones!$AA$103)&lt;PolicyDate),1,Milestones!$AC$103)&amp;";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"&amp;IF(AND(Milestones!$AB$104="FT",Milestones!$AA$104=FT_Y5,EDATE($D27,Milestones!$AA$104)&lt;PolicyDate),1,Milestones!$AC$104)&amp;";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"&amp;IF(AND(Milestones!$AB$105="FT",Milestones!$AA$105=FT_Y5,EDATE($D27,Milestones!$AA$105)&lt;PolicyDate),1,Milestones!$AC$105)&amp;";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"&amp;IF(AND(Milestones!$AB$106="FT",Milestones!$AA$106=FT_Y5,EDATE($D27,Milestones!$AA$106)&lt;PolicyDate),1,Milestones!$AC$106)&amp;";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"&amp;IF(AND(Milestones!$AB$107="FT",Milestones!$AA$107=FT_Y5,EDATE($D27,Milestones!$AA$107)&lt;PolicyDate),1,Milestones!$AC$107)&amp;";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"&amp;IF(AND(Milestones!$AB$108="FT",Milestones!$AA$108=FT_Y5,EDATE($D27,Milestones!$AA$108)&lt;PolicyDate),1,Milestones!$AC$108)&amp;";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"&amp;IF(AND(Milestones!$AB$109="FT",Milestones!$AA$109=FT_Y5,EDATE($D27,Milestones!$AA$109)&lt;PolicyDate),1,Milestones!$AC$109)&amp;";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"&amp;IF(AND(Milestones!$AB$110="FT",Milestones!$AA$110=FT_Y5,EDATE($D27,Milestones!$AA$110)&lt;PolicyDate),1,Milestones!$AC$110)&amp;";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"&amp;IF(AND(Milestones!$AB$111="FT",Milestones!$AA$111=FT_Y5,EDATE($D27,Milestones!$AA$111)&lt;PolicyDate),1,Milestones!$AC$111)&amp;";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"&amp;IF(AND(Milestones!$AB$112="FT",Milestones!$AA$112=FT_Y5,EDATE($D27,Milestones!$AA$112)&lt;PolicyDate),1,Milestones!$AC$112)&amp;";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"&amp;IF(AND(Milestones!$AB$113="FT",Milestones!$AA$113=FT_Y5,EDATE($D27,Milestones!$AA$113)&lt;PolicyDate),1,Milestones!$AC$113)&amp;";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"&amp;IF(AND(Milestones!$AB$114="FT",Milestones!$AA$114=FT_Y5,EDATE($D27,Milestones!$AA$114)&lt;PolicyDate),1,Milestones!$AC$114)&amp;";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"&amp;IF(AND(Milestones!$AB$115="FT",Milestones!$AA$115=FT_Y5,EDATE($D27,Milestones!$AA$115)&lt;PolicyDate),1,Milestones!$AC$115)&amp;";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"&amp;IF(AND(Milestones!$AB$116="FT",Milestones!$AA$116=FT_Y5,EDATE($D27,Milestones!$AA$116)&lt;PolicyDate),1,Milestones!$AC$116)&amp;";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"&amp;IF(AND(Milestones!$AB$117="FT",Milestones!$AA$117=FT_Y5,EDATE($D27,Milestones!$AA$117)&lt;PolicyDate),1,Milestones!$AC$117)&amp;";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"&amp;IF(AND(Milestones!$AB$118="FT",Milestones!$AA$118=FT_Y5,EDATE($D27,Milestones!$AA$118)&lt;PolicyDate),1,Milestones!$AC$118)&amp;";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"&amp;IF(AND(Milestones!$AB$119="FT",Milestones!$AA$119=FT_Y5,EDATE($D27,Milestones!$AA$119)&lt;PolicyDate),1,Milestones!$AC$119)&amp;";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"&amp;IF(AND(Milestones!$AB$120="FT",Milestones!$AA$120=FT_Y5,EDATE($D27,Milestones!$AA$120)&lt;PolicyDate),1,Milestones!$AC$120)&amp;";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"&amp;IF(AND(Milestones!$AB$121="FT",Milestones!$AA$121=FT_Y5,EDATE($D27,Milestones!$AA$121)&lt;PolicyDate),1,Milestones!$AC$121)&amp;";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"&amp;IF(AND(Milestones!$AB$122="FT",Milestones!$AA$122=FT_Y5,EDATE($D27,Milestones!$AA$122)&lt;PolicyDate),1,Milestones!$AC$122)&amp;";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"&amp;IF(AND(Milestones!$AB$123="FT",Milestones!$AA$123=FT_Y5,EDATE($D27,Milestones!$AA$123)&lt;PolicyDate),1,Milestones!$AC$123)&amp;";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"&amp;IF(AND(Milestones!$AB$124="FT",Milestones!$AA$124=FT_Y5,EDATE($D27,Milestones!$AA$124)&lt;PolicyDate),1,Milestones!$AC$124)&amp;";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"&amp;IF(AND(Milestones!$AB$125="FT",Milestones!$AA$125=FT_Y5,EDATE($D27,Milestones!$AA$125)&lt;PolicyDate),1,Milestones!$AC$125)&amp;";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"&amp;IF(AND(Milestones!$AB$126="FT",Milestones!$AA$126=FT_Y5,EDATE($D27,Milestones!$AA$126)&lt;PolicyDate),1,Milestones!$AC$126)&amp;";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"&amp;IF(AND(Milestones!$AB$127="FT",Milestones!$AA$127=FT_Y5,EDATE($D27,Milestones!$AA$127)&lt;PolicyDate),1,Milestones!$AC$127)&amp;";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"&amp;IF(AND(Milestones!$AB$128="FT",Milestones!$AA$128=FT_Y5,EDATE($D27,Milestones!$AA$128)&lt;PolicyDate),1,Milestones!$AC$128)&amp;";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"&amp;IF(AND(Milestones!$AB$129="FT",Milestones!$AA$129=FT_Y5,EDATE($D27,Milestones!$AA$129)&lt;PolicyDate),1,Milestones!$AC$129)&amp;";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"&amp;IF(AND(Milestones!$AB$130="FT",Milestones!$AA$130=FT_Y5,EDATE($D27,Milestones!$AA$130)&lt;PolicyDate),1,Milestones!$AC$130)&amp;";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"&amp;IF(AND(Milestones!$AB$131="FT",Milestones!$AA$131=FT_Y5,EDATE($D27,Milestones!$AA$131)&lt;PolicyDate),1,Milestones!$AC$131)&amp;";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"&amp;IF(AND(Milestones!$AB$132="FT",Milestones!$AA$132=FT_Y5,EDATE($D27,Milestones!$AA$132)&lt;PolicyDate),1,Milestones!$AC$132)&amp;";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"&amp;IF(AND(Milestones!$AB$133="FT",Milestones!$AA$133=FT_Y5,EDATE($D27,Milestones!$AA$133)&lt;PolicyDate),1,Milestones!$AC$133)&amp;";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"&amp;IF(AND(Milestones!$AB$134="FT",Milestones!$AA$134=FT_Y5,EDATE($D27,Milestones!$AA$134)&lt;PolicyDate),1,Milestones!$AC$134)&amp;";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"&amp;IF(AND(Milestones!$AB$135="FT",Milestones!$AA$135=FT_Y5,EDATE($D27,Milestones!$AA$135)&lt;PolicyDate),1,Milestones!$AC$135)&amp;";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"&amp;IF(AND(Milestones!$AB$136="FT",Milestones!$AA$136=FT_Y5,EDATE($D27,Milestones!$AA$136)&lt;PolicyDate),1,Milestones!$AC$136)&amp;";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"&amp;IF(AND(Milestones!$AB$137="FT",Milestones!$AA$137=FT_Y5,EDATE($D27,Milestones!$AA$137)&lt;PolicyDate),1,Milestones!$AC$137)&amp;";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"&amp;IF(AND(Milestones!$AB$138="FT",Milestones!$AA$138=FT_Y5,EDATE($D27,Milestones!$AA$138)&lt;PolicyDate),1,Milestones!$AC$138)&amp;";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"&amp;IF(AND(Milestones!$AB$139="FT",Milestones!$AA$139=FT_Y5,EDATE($D27,Milestones!$AA$139)&lt;PolicyDate),1,Milestones!$AC$139)&amp;";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"&amp;IF(AND(Milestones!$AB$140="FT",Milestones!$AA$140=FT_Y5,EDATE($D27,Milestones!$AA$140)&lt;PolicyDate),1,Milestones!$AC$140)&amp;";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"&amp;IF(AND(Milestones!$AB$141="FT",Milestones!$AA$141=FT_Y5,EDATE($D27,Milestones!$AA$141)&lt;PolicyDate),1,Milestones!$AC$141)&amp;";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"&amp;IF(AND(Milestones!$AB$142="FT",Milestones!$AA$142=FT_Y5,EDATE($D27,Milestones!$AA$142)&lt;PolicyDate),1,Milestones!$AC$142)&amp;";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"&amp;IF(AND(Milestones!$AB$143="FT",Milestones!$AA$143=FT_Y5,EDATE($D27,Milestones!$AA$143)&lt;PolicyDate),1,Milestones!$AC$143)&amp;";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"&amp;IF(AND(Milestones!$AB$144="FT",Milestones!$AA$144=FT_Y5,EDATE($D27,Milestones!$AA$144)&lt;PolicyDate),1,Milestones!$AC$144)&amp;";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"&amp;IF(AND(Milestones!$AB$145="FT",Milestones!$AA$145=FT_Y5,EDATE($D27,Milestones!$AA$145)&lt;PolicyDate),1,Milestones!$AC$145)&amp;";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"&amp;IF(AND(Milestones!$AB$146="FT",Milestones!$AA$146=FT_Y5,EDATE($D27,Milestones!$AA$146)&lt;PolicyDate),1,Milestones!$AC$146)&amp;";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"&amp;IF(AND(Milestones!$AB$147="FT",Milestones!$AA$147=FT_Y5,EDATE($D27,Milestones!$AA$147)&lt;PolicyDate),1,Milestones!$AC$147)&amp;";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"&amp;IF(AND(Milestones!$AB$148="FT",Milestones!$AA$148=FT_Y5,EDATE($D27,Milestones!$AA$148)&lt;PolicyDate),1,Milestones!$AC$148)&amp;";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"&amp;IF(AND(Milestones!$AB$149="FT",Milestones!$AA$149=FT_Y5,EDATE($D27,Milestones!$AA$149)&lt;PolicyDate),1,Milestones!$AC$149)&amp;";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"&amp;IF(AND(Milestones!$AB$150="FT",Milestones!$AA$150=FT_Y5,EDATE($D27,Milestones!$AA$150)&lt;PolicyDate),1,Milestones!$AC$150)&amp;";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"&amp;IF(AND(Milestones!$AB$151="FT",Milestones!$AA$151=FT_Y5,EDATE($D27,Milestones!$AA$151)&lt;PolicyDate),1,Milestones!$AC$151)&amp;";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"&amp;IF(AND(Milestones!$AB$152="FT",Milestones!$AA$152=FT_Y5,EDATE($D27,Milestones!$AA$152)&lt;PolicyDate),1,Milestones!$AC$152)&amp;";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"&amp;IF(AND(Milestones!$AB$153="FT",Milestones!$AA$153=FT_Y5,EDATE($D27,Milestones!$AA$153)&lt;PolicyDate),1,Milestones!$AC$153)&amp;";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"&amp;IF(AND(Milestones!$AB$154="FT",Milestones!$AA$154=FT_Y5,EDATE($D27,Milestones!$AA$154)&lt;PolicyDate),1,Milestones!$AC$154)&amp;";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"&amp;IF(AND(Milestones!$AB$155="FT",Milestones!$AA$155=FT_Y5,EDATE($D27,Milestones!$AA$155)&lt;PolicyDate),1,Milestones!$AC$155)&amp;";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"&amp;IF(AND(Milestones!$AB$156="FT",Milestones!$AA$156=FT_Y5,EDATE($D27,Milestones!$AA$156)&lt;PolicyDate),1,Milestones!$AC$156)&amp;";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"&amp;IF(AND(Milestones!$AB$157="FT",Milestones!$AA$157=FT_Y5,EDATE($D27,Milestones!$AA$157)&lt;PolicyDate),1,Milestones!$AC$157)&amp;";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"&amp;IF(AND(Milestones!$AB$158="FT",Milestones!$AA$158=FT_Y5,EDATE($D27,Milestones!$AA$158)&lt;PolicyDate),1,Milestones!$AC$158)&amp;";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"&amp;IF(AND(Milestones!$AB$159="FT",Milestones!$AA$159=FT_Y5,EDATE($D27,Milestones!$AA$159)&lt;PolicyDate),1,Milestones!$AC$159)&amp;";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"&amp;IF(AND(Milestones!$AB$160="FT",Milestones!$AA$160=FT_Y5,EDATE($D27,Milestones!$AA$160)&lt;PolicyDate),1,Milestones!$AC$160)&amp;";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"&amp;IF(AND(Milestones!$AB$161="FT",Milestones!$AA$161=FT_Y5,EDATE($D27,Milestones!$AA$161)&lt;PolicyDate),1,Milestones!$AC$161)&amp;";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"&amp;IF(AND(Milestones!$AB$162="FT",Milestones!$AA$162=FT_Y5,EDATE($D27,Milestones!$AA$162)&lt;PolicyDate),1,Milestones!$AC$162)&amp;";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"&amp;IF(AND(Milestones!$AB$163="FT",Milestones!$AA$163=FT_Y5,EDATE($D27,Milestones!$AA$163)&lt;PolicyDate),1,Milestones!$AC$163)&amp;";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"&amp;IF(AND(Milestones!$AB$164="FT",Milestones!$AA$164=FT_Y5,EDATE($D27,Milestones!$AA$164)&lt;PolicyDate),1,Milestones!$AC$164)&amp;";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"&amp;IF(AND(Milestones!$AB$165="FT",Milestones!$AA$165=FT_Y5,EDATE($D27,Milestones!$AA$165)&lt;PolicyDate),1,Milestones!$AC$165)&amp;";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"&amp;IF(AND(Milestones!$AB$166="FT",Milestones!$AA$166=FT_Y5,EDATE($D27,Milestones!$AA$166)&lt;PolicyDate),1,Milestones!$AC$166)&amp;";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"&amp;IF(AND(Milestones!$AB$167="FT",Milestones!$AA$167=FT_Y5,EDATE($D27,Milestones!$AA$167)&lt;PolicyDate),1,Milestones!$AC$167)&amp;";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"&amp;IF(AND(Milestones!$AB$168="FT",Milestones!$AA$168=FT_Y5,EDATE($D27,Milestones!$AA$168)&lt;PolicyDate),1,Milestones!$AC$168)&amp;";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"&amp;IF(AND(Milestones!$AB$169="FT",Milestones!$AA$169=FT_Y5,EDATE($D27,Milestones!$AA$169)&lt;PolicyDate),1,Milestones!$AC$169)&amp;";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"&amp;IF(AND(Milestones!$AB$170="FT",Milestones!$AA$170=FT_Y5,EDATE($D27,Milestones!$AA$170)&lt;PolicyDate),1,Milestones!$AC$170)&amp;";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"&amp;IF(AND(Milestones!$AB$171="FT",Milestones!$AA$171=FT_Y5,EDATE($D27,Milestones!$AA$171)&lt;PolicyDate),1,Milestones!$AC$171)&amp;";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"&amp;IF(AND(Milestones!$AB$172="FT",Milestones!$AA$172=FT_Y5,EDATE($D27,Milestones!$AA$172)&lt;PolicyDate),1,Milestones!$AC$172)&amp;";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"&amp;IF(AND(Milestones!$AB$173="FT",Milestones!$AA$173=FT_Y5,EDATE($D27,Milestones!$AA$173)&lt;PolicyDate),1,Milestones!$AC$173)&amp;";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"&amp;IF(AND(Milestones!$AB$174="FT",Milestones!$AA$174=FT_Y5,EDATE($D27,Milestones!$AA$174)&lt;PolicyDate),1,Milestones!$AC$174)&amp;";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"&amp;IF(AND(Milestones!$AB$175="FT",Milestones!$AA$175=FT_Y5,EDATE($D27,Milestones!$AA$175)&lt;PolicyDate),1,Milestones!$AC$175)&amp;";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"&amp;IF(AND(Milestones!$AB$176="FT",Milestones!$AA$176=FT_Y5,EDATE($D27,Milestones!$AA$176)&lt;PolicyDate),1,Milestones!$AC$176)&amp;";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"&amp;IF(AND(Milestones!$AB$177="FT",Milestones!$AA$177=FT_Y5,EDATE($D27,Milestones!$AA$177)&lt;PolicyDate),1,Milestones!$AC$177)&amp;";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"&amp;IF(AND(Milestones!$AB$178="FT",Milestones!$AA$178=FT_Y5,EDATE($D27,Milestones!$AA$178)&lt;PolicyDate),1,Milestones!$AC$178)&amp;";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"&amp;IF(AND(Milestones!$AB$179="FT",Milestones!$AA$179=FT_Y5,EDATE($D27,Milestones!$AA$179)&lt;PolicyDate),1,Milestones!$AC$179)&amp;";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"&amp;IF(AND(Milestones!$AB$180="FT",Milestones!$AA$180=FT_Y5,EDATE($D27,Milestones!$AA$180)&lt;PolicyDate),1,Milestones!$AC$180)&amp;";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"&amp;IF(AND(Milestones!$AB$181="FT",Milestones!$AA$181=FT_Y5,EDATE($D27,Milestones!$AA$181)&lt;PolicyDate),1,Milestones!$AC$181)&amp;";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"&amp;IF(AND(Milestones!$AB$182="FT",Milestones!$AA$182=FT_Y5,EDATE($D27,Milestones!$AA$182)&lt;PolicyDate),1,Milestones!$AC$182)&amp;";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"&amp;IF(AND(Milestones!$AB$183="FT",Milestones!$AA$183=FT_Y5,EDATE($D27,Milestones!$AA$183)&lt;PolicyDate),1,Milestones!$AC$183)&amp;";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"&amp;IF(AND(Milestones!$AB$184="FT",Milestones!$AA$184=FT_Y5,EDATE($D27,Milestones!$AA$184)&lt;PolicyDate),1,Milestones!$AC$184)&amp;";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"&amp;IF(AND(Milestones!$AB$185="FT",Milestones!$AA$185=FT_Y5,EDATE($D27,Milestones!$AA$185)&lt;PolicyDate),1,Milestones!$AC$185)&amp;";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"&amp;IF(AND(Milestones!$AB$186="FT",Milestones!$AA$186=FT_Y5,EDATE($D27,Milestones!$AA$186)&lt;PolicyDate),1,Milestones!$AC$186)&amp;";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"&amp;IF(AND(Milestones!$AB$187="FT",Milestones!$AA$187=FT_Y5,EDATE($D27,Milestones!$AA$187)&lt;PolicyDate),1,Milestones!$AC$187)&amp;";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"&amp;IF(AND(Milestones!$AB$188="FT",Milestones!$AA$188=FT_Y5,EDATE($D27,Milestones!$AA$188)&lt;PolicyDate),1,Milestones!$AC$188)&amp;";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"&amp;IF(AND(Milestones!$AB$189="FT",Milestones!$AA$189=FT_Y5,EDATE($D27,Milestones!$AA$189)&lt;PolicyDate),1,Milestones!$AC$189)&amp;";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"&amp;IF(AND(Milestones!$AB$190="FT",Milestones!$AA$190=FT_Y5,EDATE($D27,Milestones!$AA$190)&lt;PolicyDate),1,Milestones!$AC$190)&amp;";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"&amp;IF(AND(Milestones!$AB$191="FT",Milestones!$AA$191=FT_Y5,EDATE($D27,Milestones!$AA$191)&lt;PolicyDate),1,Milestones!$AC$191)&amp;";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"&amp;IF(AND(Milestones!$AB$192="FT",Milestones!$AA$192=FT_Y5,EDATE($D27,Milestones!$AA$192)&lt;PolicyDate),1,Milestones!$AC$192)&amp;";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"&amp;IF(AND(Milestones!$AB$193="FT",Milestones!$AA$193=FT_Y5,EDATE($D27,Milestones!$AA$193)&lt;PolicyDate),1,Milestones!$AC$193)&amp;";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"&amp;IF(AND(Milestones!$AB$194="FT",Milestones!$AA$194=FT_Y5,EDATE($D27,Milestones!$AA$194)&lt;PolicyDate),1,Milestones!$AC$194)&amp;";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"&amp;IF(AND(Milestones!$AB$195="FT",Milestones!$AA$195=FT_Y5,EDATE($D27,Milestones!$AA$195)&lt;PolicyDate),1,Milestones!$AC$195)&amp;";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"&amp;IF(AND(Milestones!$AB$196="FT",Milestones!$AA$196=FT_Y5,EDATE($D27,Milestones!$AA$196)&lt;PolicyDate),1,Milestones!$AC$196)&amp;";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"&amp;IF(AND(Milestones!$AB$197="FT",Milestones!$AA$197=FT_Y5,EDATE($D27,Milestones!$AA$197)&lt;PolicyDate),1,Milestones!$AC$197)&amp;";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"&amp;IF(AND(Milestones!$AB$198="FT",Milestones!$AA$198=FT_Y5,EDATE($D27,Milestones!$AA$198)&lt;PolicyDate),1,Milestones!$AC$198)&amp;";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"&amp;IF(AND(Milestones!$AB$199="FT",Milestones!$AA$199=FT_Y5,EDATE($D27,Milestones!$AA$199)&lt;PolicyDate),1,Milestones!$AC$199)&amp;";  ",""))</f>
        <v/>
      </c>
      <c r="X27" s="0" t="str">
        <f aca="false">IF(Staff!$A27="","",Staff!$AJ27)</f>
        <v/>
      </c>
      <c r="Y27" s="0" t="str">
        <f aca="false">IF(Staff!$A27="","",Staff!$AL27)</f>
        <v/>
      </c>
      <c r="Z27" s="0" t="str">
        <f aca="false">IF(Staff!$A27="","",Staff!$AM27)</f>
        <v/>
      </c>
      <c r="AA27" s="0" t="str">
        <f aca="false">IF(Staff!$A27="","",Staff!$AQ27)</f>
        <v/>
      </c>
      <c r="AB27" s="0" t="str">
        <f aca="false">IF(Staff!$A27="","",Staff!$AR27)</f>
        <v/>
      </c>
      <c r="AC27" s="0" t="str">
        <f aca="false">IF(Staff!$A27="","",Staff!$AS27)</f>
        <v/>
      </c>
      <c r="AD27" s="0" t="str">
        <f aca="false">IF(Staff!$A27="","",Staff!$AT27)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IF(Staff!$A28="","",Staff!$AI28)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"&amp;IF(AND(Milestones!$AB$20="FT",Milestones!$AA$20=FT_Y5,EDATE($D28,Milestones!$AA$20)&lt;PolicyDate),1,Milestones!$AC$20)&amp;";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"&amp;IF(AND(Milestones!$AB$21="FT",Milestones!$AA$21=FT_Y5,EDATE($D28,Milestones!$AA$21)&lt;PolicyDate),1,Milestones!$AC$21)&amp;";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"&amp;IF(AND(Milestones!$AB$22="FT",Milestones!$AA$22=FT_Y5,EDATE($D28,Milestones!$AA$22)&lt;PolicyDate),1,Milestones!$AC$22)&amp;";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"&amp;IF(AND(Milestones!$AB$23="FT",Milestones!$AA$23=FT_Y5,EDATE($D28,Milestones!$AA$23)&lt;PolicyDate),1,Milestones!$AC$23)&amp;";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"&amp;IF(AND(Milestones!$AB$24="FT",Milestones!$AA$24=FT_Y5,EDATE($D28,Milestones!$AA$24)&lt;PolicyDate),1,Milestones!$AC$24)&amp;";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"&amp;IF(AND(Milestones!$AB$25="FT",Milestones!$AA$25=FT_Y5,EDATE($D28,Milestones!$AA$25)&lt;PolicyDate),1,Milestones!$AC$25)&amp;";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"&amp;IF(AND(Milestones!$AB$26="FT",Milestones!$AA$26=FT_Y5,EDATE($D28,Milestones!$AA$26)&lt;PolicyDate),1,Milestones!$AC$26)&amp;";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"&amp;IF(AND(Milestones!$AB$27="FT",Milestones!$AA$27=FT_Y5,EDATE($D28,Milestones!$AA$27)&lt;PolicyDate),1,Milestones!$AC$27)&amp;";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"&amp;IF(AND(Milestones!$AB$28="FT",Milestones!$AA$28=FT_Y5,EDATE($D28,Milestones!$AA$28)&lt;PolicyDate),1,Milestones!$AC$28)&amp;";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"&amp;IF(AND(Milestones!$AB$29="FT",Milestones!$AA$29=FT_Y5,EDATE($D28,Milestones!$AA$29)&lt;PolicyDate),1,Milestones!$AC$29)&amp;";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"&amp;IF(AND(Milestones!$AB$30="FT",Milestones!$AA$30=FT_Y5,EDATE($D28,Milestones!$AA$30)&lt;PolicyDate),1,Milestones!$AC$30)&amp;";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"&amp;IF(AND(Milestones!$AB$31="FT",Milestones!$AA$31=FT_Y5,EDATE($D28,Milestones!$AA$31)&lt;PolicyDate),1,Milestones!$AC$31)&amp;";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"&amp;IF(AND(Milestones!$AB$32="FT",Milestones!$AA$32=FT_Y5,EDATE($D28,Milestones!$AA$32)&lt;PolicyDate),1,Milestones!$AC$32)&amp;";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"&amp;IF(AND(Milestones!$AB$33="FT",Milestones!$AA$33=FT_Y5,EDATE($D28,Milestones!$AA$33)&lt;PolicyDate),1,Milestones!$AC$33)&amp;";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"&amp;IF(AND(Milestones!$AB$34="FT",Milestones!$AA$34=FT_Y5,EDATE($D28,Milestones!$AA$34)&lt;PolicyDate),1,Milestones!$AC$34)&amp;";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"&amp;IF(AND(Milestones!$AB$35="FT",Milestones!$AA$35=FT_Y5,EDATE($D28,Milestones!$AA$35)&lt;PolicyDate),1,Milestones!$AC$35)&amp;";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"&amp;IF(AND(Milestones!$AB$36="FT",Milestones!$AA$36=FT_Y5,EDATE($D28,Milestones!$AA$36)&lt;PolicyDate),1,Milestones!$AC$36)&amp;";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"&amp;IF(AND(Milestones!$AB$37="FT",Milestones!$AA$37=FT_Y5,EDATE($D28,Milestones!$AA$37)&lt;PolicyDate),1,Milestones!$AC$37)&amp;";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"&amp;IF(AND(Milestones!$AB$38="FT",Milestones!$AA$38=FT_Y5,EDATE($D28,Milestones!$AA$38)&lt;PolicyDate),1,Milestones!$AC$38)&amp;";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"&amp;IF(AND(Milestones!$AB$39="FT",Milestones!$AA$39=FT_Y5,EDATE($D28,Milestones!$AA$39)&lt;PolicyDate),1,Milestones!$AC$39)&amp;";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"&amp;IF(AND(Milestones!$AB$40="FT",Milestones!$AA$40=FT_Y5,EDATE($D28,Milestones!$AA$40)&lt;PolicyDate),1,Milestones!$AC$40)&amp;";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"&amp;IF(AND(Milestones!$AB$41="FT",Milestones!$AA$41=FT_Y5,EDATE($D28,Milestones!$AA$41)&lt;PolicyDate),1,Milestones!$AC$41)&amp;";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"&amp;IF(AND(Milestones!$AB$42="FT",Milestones!$AA$42=FT_Y5,EDATE($D28,Milestones!$AA$42)&lt;PolicyDate),1,Milestones!$AC$42)&amp;";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"&amp;IF(AND(Milestones!$AB$43="FT",Milestones!$AA$43=FT_Y5,EDATE($D28,Milestones!$AA$43)&lt;PolicyDate),1,Milestones!$AC$43)&amp;";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"&amp;IF(AND(Milestones!$AB$44="FT",Milestones!$AA$44=FT_Y5,EDATE($D28,Milestones!$AA$44)&lt;PolicyDate),1,Milestones!$AC$44)&amp;";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"&amp;IF(AND(Milestones!$AB$45="FT",Milestones!$AA$45=FT_Y5,EDATE($D28,Milestones!$AA$45)&lt;PolicyDate),1,Milestones!$AC$45)&amp;";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"&amp;IF(AND(Milestones!$AB$46="FT",Milestones!$AA$46=FT_Y5,EDATE($D28,Milestones!$AA$46)&lt;PolicyDate),1,Milestones!$AC$46)&amp;";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"&amp;IF(AND(Milestones!$AB$47="FT",Milestones!$AA$47=FT_Y5,EDATE($D28,Milestones!$AA$47)&lt;PolicyDate),1,Milestones!$AC$47)&amp;";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"&amp;IF(AND(Milestones!$AB$48="FT",Milestones!$AA$48=FT_Y5,EDATE($D28,Milestones!$AA$48)&lt;PolicyDate),1,Milestones!$AC$48)&amp;";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"&amp;IF(AND(Milestones!$AB$49="FT",Milestones!$AA$49=FT_Y5,EDATE($D28,Milestones!$AA$49)&lt;PolicyDate),1,Milestones!$AC$49)&amp;";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"&amp;IF(AND(Milestones!$AB$50="FT",Milestones!$AA$50=FT_Y5,EDATE($D28,Milestones!$AA$50)&lt;PolicyDate),1,Milestones!$AC$50)&amp;";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"&amp;IF(AND(Milestones!$AB$51="FT",Milestones!$AA$51=FT_Y5,EDATE($D28,Milestones!$AA$51)&lt;PolicyDate),1,Milestones!$AC$51)&amp;";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"&amp;IF(AND(Milestones!$AB$52="FT",Milestones!$AA$52=FT_Y5,EDATE($D28,Milestones!$AA$52)&lt;PolicyDate),1,Milestones!$AC$52)&amp;";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"&amp;IF(AND(Milestones!$AB$53="FT",Milestones!$AA$53=FT_Y5,EDATE($D28,Milestones!$AA$53)&lt;PolicyDate),1,Milestones!$AC$53)&amp;";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"&amp;IF(AND(Milestones!$AB$54="FT",Milestones!$AA$54=FT_Y5,EDATE($D28,Milestones!$AA$54)&lt;PolicyDate),1,Milestones!$AC$54)&amp;";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"&amp;IF(AND(Milestones!$AB$55="FT",Milestones!$AA$55=FT_Y5,EDATE($D28,Milestones!$AA$55)&lt;PolicyDate),1,Milestones!$AC$55)&amp;";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"&amp;IF(AND(Milestones!$AB$56="FT",Milestones!$AA$56=FT_Y5,EDATE($D28,Milestones!$AA$56)&lt;PolicyDate),1,Milestones!$AC$56)&amp;";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"&amp;IF(AND(Milestones!$AB$57="FT",Milestones!$AA$57=FT_Y5,EDATE($D28,Milestones!$AA$57)&lt;PolicyDate),1,Milestones!$AC$57)&amp;";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"&amp;IF(AND(Milestones!$AB$58="FT",Milestones!$AA$58=FT_Y5,EDATE($D28,Milestones!$AA$58)&lt;PolicyDate),1,Milestones!$AC$58)&amp;";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"&amp;IF(AND(Milestones!$AB$59="FT",Milestones!$AA$59=FT_Y5,EDATE($D28,Milestones!$AA$59)&lt;PolicyDate),1,Milestones!$AC$59)&amp;";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"&amp;IF(AND(Milestones!$AB$60="FT",Milestones!$AA$60=FT_Y5,EDATE($D28,Milestones!$AA$60)&lt;PolicyDate),1,Milestones!$AC$60)&amp;";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"&amp;IF(AND(Milestones!$AB$61="FT",Milestones!$AA$61=FT_Y5,EDATE($D28,Milestones!$AA$61)&lt;PolicyDate),1,Milestones!$AC$61)&amp;";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"&amp;IF(AND(Milestones!$AB$62="FT",Milestones!$AA$62=FT_Y5,EDATE($D28,Milestones!$AA$62)&lt;PolicyDate),1,Milestones!$AC$62)&amp;";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"&amp;IF(AND(Milestones!$AB$63="FT",Milestones!$AA$63=FT_Y5,EDATE($D28,Milestones!$AA$63)&lt;PolicyDate),1,Milestones!$AC$63)&amp;";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"&amp;IF(AND(Milestones!$AB$64="FT",Milestones!$AA$64=FT_Y5,EDATE($D28,Milestones!$AA$64)&lt;PolicyDate),1,Milestones!$AC$64)&amp;";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"&amp;IF(AND(Milestones!$AB$65="FT",Milestones!$AA$65=FT_Y5,EDATE($D28,Milestones!$AA$65)&lt;PolicyDate),1,Milestones!$AC$65)&amp;";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"&amp;IF(AND(Milestones!$AB$66="FT",Milestones!$AA$66=FT_Y5,EDATE($D28,Milestones!$AA$66)&lt;PolicyDate),1,Milestones!$AC$66)&amp;";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"&amp;IF(AND(Milestones!$AB$67="FT",Milestones!$AA$67=FT_Y5,EDATE($D28,Milestones!$AA$67)&lt;PolicyDate),1,Milestones!$AC$67)&amp;";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"&amp;IF(AND(Milestones!$AB$68="FT",Milestones!$AA$68=FT_Y5,EDATE($D28,Milestones!$AA$68)&lt;PolicyDate),1,Milestones!$AC$68)&amp;";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"&amp;IF(AND(Milestones!$AB$69="FT",Milestones!$AA$69=FT_Y5,EDATE($D28,Milestones!$AA$69)&lt;PolicyDate),1,Milestones!$AC$69)&amp;";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"&amp;IF(AND(Milestones!$AB$70="FT",Milestones!$AA$70=FT_Y5,EDATE($D28,Milestones!$AA$70)&lt;PolicyDate),1,Milestones!$AC$70)&amp;";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"&amp;IF(AND(Milestones!$AB$71="FT",Milestones!$AA$71=FT_Y5,EDATE($D28,Milestones!$AA$71)&lt;PolicyDate),1,Milestones!$AC$71)&amp;";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"&amp;IF(AND(Milestones!$AB$72="FT",Milestones!$AA$72=FT_Y5,EDATE($D28,Milestones!$AA$72)&lt;PolicyDate),1,Milestones!$AC$72)&amp;";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"&amp;IF(AND(Milestones!$AB$73="FT",Milestones!$AA$73=FT_Y5,EDATE($D28,Milestones!$AA$73)&lt;PolicyDate),1,Milestones!$AC$73)&amp;";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"&amp;IF(AND(Milestones!$AB$74="FT",Milestones!$AA$74=FT_Y5,EDATE($D28,Milestones!$AA$74)&lt;PolicyDate),1,Milestones!$AC$74)&amp;";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"&amp;IF(AND(Milestones!$AB$75="FT",Milestones!$AA$75=FT_Y5,EDATE($D28,Milestones!$AA$75)&lt;PolicyDate),1,Milestones!$AC$75)&amp;";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"&amp;IF(AND(Milestones!$AB$76="FT",Milestones!$AA$76=FT_Y5,EDATE($D28,Milestones!$AA$76)&lt;PolicyDate),1,Milestones!$AC$76)&amp;";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"&amp;IF(AND(Milestones!$AB$77="FT",Milestones!$AA$77=FT_Y5,EDATE($D28,Milestones!$AA$77)&lt;PolicyDate),1,Milestones!$AC$77)&amp;";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"&amp;IF(AND(Milestones!$AB$78="FT",Milestones!$AA$78=FT_Y5,EDATE($D28,Milestones!$AA$78)&lt;PolicyDate),1,Milestones!$AC$78)&amp;";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"&amp;IF(AND(Milestones!$AB$79="FT",Milestones!$AA$79=FT_Y5,EDATE($D28,Milestones!$AA$79)&lt;PolicyDate),1,Milestones!$AC$79)&amp;";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"&amp;IF(AND(Milestones!$AB$80="FT",Milestones!$AA$80=FT_Y5,EDATE($D28,Milestones!$AA$80)&lt;PolicyDate),1,Milestones!$AC$80)&amp;";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"&amp;IF(AND(Milestones!$AB$81="FT",Milestones!$AA$81=FT_Y5,EDATE($D28,Milestones!$AA$81)&lt;PolicyDate),1,Milestones!$AC$81)&amp;";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"&amp;IF(AND(Milestones!$AB$82="FT",Milestones!$AA$82=FT_Y5,EDATE($D28,Milestones!$AA$82)&lt;PolicyDate),1,Milestones!$AC$82)&amp;";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"&amp;IF(AND(Milestones!$AB$83="FT",Milestones!$AA$83=FT_Y5,EDATE($D28,Milestones!$AA$83)&lt;PolicyDate),1,Milestones!$AC$83)&amp;";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"&amp;IF(AND(Milestones!$AB$84="FT",Milestones!$AA$84=FT_Y5,EDATE($D28,Milestones!$AA$84)&lt;PolicyDate),1,Milestones!$AC$84)&amp;";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"&amp;IF(AND(Milestones!$AB$85="FT",Milestones!$AA$85=FT_Y5,EDATE($D28,Milestones!$AA$85)&lt;PolicyDate),1,Milestones!$AC$85)&amp;";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"&amp;IF(AND(Milestones!$AB$86="FT",Milestones!$AA$86=FT_Y5,EDATE($D28,Milestones!$AA$86)&lt;PolicyDate),1,Milestones!$AC$86)&amp;";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"&amp;IF(AND(Milestones!$AB$87="FT",Milestones!$AA$87=FT_Y5,EDATE($D28,Milestones!$AA$87)&lt;PolicyDate),1,Milestones!$AC$87)&amp;";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"&amp;IF(AND(Milestones!$AB$88="FT",Milestones!$AA$88=FT_Y5,EDATE($D28,Milestones!$AA$88)&lt;PolicyDate),1,Milestones!$AC$88)&amp;";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"&amp;IF(AND(Milestones!$AB$89="FT",Milestones!$AA$89=FT_Y5,EDATE($D28,Milestones!$AA$89)&lt;PolicyDate),1,Milestones!$AC$89)&amp;";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"&amp;IF(AND(Milestones!$AB$90="FT",Milestones!$AA$90=FT_Y5,EDATE($D28,Milestones!$AA$90)&lt;PolicyDate),1,Milestones!$AC$90)&amp;";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"&amp;IF(AND(Milestones!$AB$91="FT",Milestones!$AA$91=FT_Y5,EDATE($D28,Milestones!$AA$91)&lt;PolicyDate),1,Milestones!$AC$91)&amp;";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"&amp;IF(AND(Milestones!$AB$92="FT",Milestones!$AA$92=FT_Y5,EDATE($D28,Milestones!$AA$92)&lt;PolicyDate),1,Milestones!$AC$92)&amp;";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"&amp;IF(AND(Milestones!$AB$93="FT",Milestones!$AA$93=FT_Y5,EDATE($D28,Milestones!$AA$93)&lt;PolicyDate),1,Milestones!$AC$93)&amp;";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"&amp;IF(AND(Milestones!$AB$94="FT",Milestones!$AA$94=FT_Y5,EDATE($D28,Milestones!$AA$94)&lt;PolicyDate),1,Milestones!$AC$94)&amp;";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"&amp;IF(AND(Milestones!$AB$95="FT",Milestones!$AA$95=FT_Y5,EDATE($D28,Milestones!$AA$95)&lt;PolicyDate),1,Milestones!$AC$95)&amp;";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"&amp;IF(AND(Milestones!$AB$96="FT",Milestones!$AA$96=FT_Y5,EDATE($D28,Milestones!$AA$96)&lt;PolicyDate),1,Milestones!$AC$96)&amp;";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"&amp;IF(AND(Milestones!$AB$97="FT",Milestones!$AA$97=FT_Y5,EDATE($D28,Milestones!$AA$97)&lt;PolicyDate),1,Milestones!$AC$97)&amp;";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"&amp;IF(AND(Milestones!$AB$98="FT",Milestones!$AA$98=FT_Y5,EDATE($D28,Milestones!$AA$98)&lt;PolicyDate),1,Milestones!$AC$98)&amp;";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"&amp;IF(AND(Milestones!$AB$99="FT",Milestones!$AA$99=FT_Y5,EDATE($D28,Milestones!$AA$99)&lt;PolicyDate),1,Milestones!$AC$99)&amp;";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"&amp;IF(AND(Milestones!$AB$100="FT",Milestones!$AA$100=FT_Y5,EDATE($D28,Milestones!$AA$100)&lt;PolicyDate),1,Milestones!$AC$100)&amp;";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"&amp;IF(AND(Milestones!$AB$101="FT",Milestones!$AA$101=FT_Y5,EDATE($D28,Milestones!$AA$101)&lt;PolicyDate),1,Milestones!$AC$101)&amp;";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"&amp;IF(AND(Milestones!$AB$102="FT",Milestones!$AA$102=FT_Y5,EDATE($D28,Milestones!$AA$102)&lt;PolicyDate),1,Milestones!$AC$102)&amp;";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"&amp;IF(AND(Milestones!$AB$103="FT",Milestones!$AA$103=FT_Y5,EDATE($D28,Milestones!$AA$103)&lt;PolicyDate),1,Milestones!$AC$103)&amp;";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"&amp;IF(AND(Milestones!$AB$104="FT",Milestones!$AA$104=FT_Y5,EDATE($D28,Milestones!$AA$104)&lt;PolicyDate),1,Milestones!$AC$104)&amp;";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"&amp;IF(AND(Milestones!$AB$105="FT",Milestones!$AA$105=FT_Y5,EDATE($D28,Milestones!$AA$105)&lt;PolicyDate),1,Milestones!$AC$105)&amp;";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"&amp;IF(AND(Milestones!$AB$106="FT",Milestones!$AA$106=FT_Y5,EDATE($D28,Milestones!$AA$106)&lt;PolicyDate),1,Milestones!$AC$106)&amp;";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"&amp;IF(AND(Milestones!$AB$107="FT",Milestones!$AA$107=FT_Y5,EDATE($D28,Milestones!$AA$107)&lt;PolicyDate),1,Milestones!$AC$107)&amp;";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"&amp;IF(AND(Milestones!$AB$108="FT",Milestones!$AA$108=FT_Y5,EDATE($D28,Milestones!$AA$108)&lt;PolicyDate),1,Milestones!$AC$108)&amp;";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"&amp;IF(AND(Milestones!$AB$109="FT",Milestones!$AA$109=FT_Y5,EDATE($D28,Milestones!$AA$109)&lt;PolicyDate),1,Milestones!$AC$109)&amp;";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"&amp;IF(AND(Milestones!$AB$110="FT",Milestones!$AA$110=FT_Y5,EDATE($D28,Milestones!$AA$110)&lt;PolicyDate),1,Milestones!$AC$110)&amp;";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"&amp;IF(AND(Milestones!$AB$111="FT",Milestones!$AA$111=FT_Y5,EDATE($D28,Milestones!$AA$111)&lt;PolicyDate),1,Milestones!$AC$111)&amp;";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"&amp;IF(AND(Milestones!$AB$112="FT",Milestones!$AA$112=FT_Y5,EDATE($D28,Milestones!$AA$112)&lt;PolicyDate),1,Milestones!$AC$112)&amp;";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"&amp;IF(AND(Milestones!$AB$113="FT",Milestones!$AA$113=FT_Y5,EDATE($D28,Milestones!$AA$113)&lt;PolicyDate),1,Milestones!$AC$113)&amp;";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"&amp;IF(AND(Milestones!$AB$114="FT",Milestones!$AA$114=FT_Y5,EDATE($D28,Milestones!$AA$114)&lt;PolicyDate),1,Milestones!$AC$114)&amp;";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"&amp;IF(AND(Milestones!$AB$115="FT",Milestones!$AA$115=FT_Y5,EDATE($D28,Milestones!$AA$115)&lt;PolicyDate),1,Milestones!$AC$115)&amp;";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"&amp;IF(AND(Milestones!$AB$116="FT",Milestones!$AA$116=FT_Y5,EDATE($D28,Milestones!$AA$116)&lt;PolicyDate),1,Milestones!$AC$116)&amp;";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"&amp;IF(AND(Milestones!$AB$117="FT",Milestones!$AA$117=FT_Y5,EDATE($D28,Milestones!$AA$117)&lt;PolicyDate),1,Milestones!$AC$117)&amp;";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"&amp;IF(AND(Milestones!$AB$118="FT",Milestones!$AA$118=FT_Y5,EDATE($D28,Milestones!$AA$118)&lt;PolicyDate),1,Milestones!$AC$118)&amp;";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"&amp;IF(AND(Milestones!$AB$119="FT",Milestones!$AA$119=FT_Y5,EDATE($D28,Milestones!$AA$119)&lt;PolicyDate),1,Milestones!$AC$119)&amp;";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"&amp;IF(AND(Milestones!$AB$120="FT",Milestones!$AA$120=FT_Y5,EDATE($D28,Milestones!$AA$120)&lt;PolicyDate),1,Milestones!$AC$120)&amp;";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"&amp;IF(AND(Milestones!$AB$121="FT",Milestones!$AA$121=FT_Y5,EDATE($D28,Milestones!$AA$121)&lt;PolicyDate),1,Milestones!$AC$121)&amp;";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"&amp;IF(AND(Milestones!$AB$122="FT",Milestones!$AA$122=FT_Y5,EDATE($D28,Milestones!$AA$122)&lt;PolicyDate),1,Milestones!$AC$122)&amp;";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"&amp;IF(AND(Milestones!$AB$123="FT",Milestones!$AA$123=FT_Y5,EDATE($D28,Milestones!$AA$123)&lt;PolicyDate),1,Milestones!$AC$123)&amp;";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"&amp;IF(AND(Milestones!$AB$124="FT",Milestones!$AA$124=FT_Y5,EDATE($D28,Milestones!$AA$124)&lt;PolicyDate),1,Milestones!$AC$124)&amp;";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"&amp;IF(AND(Milestones!$AB$125="FT",Milestones!$AA$125=FT_Y5,EDATE($D28,Milestones!$AA$125)&lt;PolicyDate),1,Milestones!$AC$125)&amp;";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"&amp;IF(AND(Milestones!$AB$126="FT",Milestones!$AA$126=FT_Y5,EDATE($D28,Milestones!$AA$126)&lt;PolicyDate),1,Milestones!$AC$126)&amp;";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"&amp;IF(AND(Milestones!$AB$127="FT",Milestones!$AA$127=FT_Y5,EDATE($D28,Milestones!$AA$127)&lt;PolicyDate),1,Milestones!$AC$127)&amp;";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"&amp;IF(AND(Milestones!$AB$128="FT",Milestones!$AA$128=FT_Y5,EDATE($D28,Milestones!$AA$128)&lt;PolicyDate),1,Milestones!$AC$128)&amp;";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"&amp;IF(AND(Milestones!$AB$129="FT",Milestones!$AA$129=FT_Y5,EDATE($D28,Milestones!$AA$129)&lt;PolicyDate),1,Milestones!$AC$129)&amp;";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"&amp;IF(AND(Milestones!$AB$130="FT",Milestones!$AA$130=FT_Y5,EDATE($D28,Milestones!$AA$130)&lt;PolicyDate),1,Milestones!$AC$130)&amp;";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"&amp;IF(AND(Milestones!$AB$131="FT",Milestones!$AA$131=FT_Y5,EDATE($D28,Milestones!$AA$131)&lt;PolicyDate),1,Milestones!$AC$131)&amp;";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"&amp;IF(AND(Milestones!$AB$132="FT",Milestones!$AA$132=FT_Y5,EDATE($D28,Milestones!$AA$132)&lt;PolicyDate),1,Milestones!$AC$132)&amp;";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"&amp;IF(AND(Milestones!$AB$133="FT",Milestones!$AA$133=FT_Y5,EDATE($D28,Milestones!$AA$133)&lt;PolicyDate),1,Milestones!$AC$133)&amp;";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"&amp;IF(AND(Milestones!$AB$134="FT",Milestones!$AA$134=FT_Y5,EDATE($D28,Milestones!$AA$134)&lt;PolicyDate),1,Milestones!$AC$134)&amp;";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"&amp;IF(AND(Milestones!$AB$135="FT",Milestones!$AA$135=FT_Y5,EDATE($D28,Milestones!$AA$135)&lt;PolicyDate),1,Milestones!$AC$135)&amp;";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"&amp;IF(AND(Milestones!$AB$136="FT",Milestones!$AA$136=FT_Y5,EDATE($D28,Milestones!$AA$136)&lt;PolicyDate),1,Milestones!$AC$136)&amp;";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"&amp;IF(AND(Milestones!$AB$137="FT",Milestones!$AA$137=FT_Y5,EDATE($D28,Milestones!$AA$137)&lt;PolicyDate),1,Milestones!$AC$137)&amp;";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"&amp;IF(AND(Milestones!$AB$138="FT",Milestones!$AA$138=FT_Y5,EDATE($D28,Milestones!$AA$138)&lt;PolicyDate),1,Milestones!$AC$138)&amp;";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"&amp;IF(AND(Milestones!$AB$139="FT",Milestones!$AA$139=FT_Y5,EDATE($D28,Milestones!$AA$139)&lt;PolicyDate),1,Milestones!$AC$139)&amp;";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"&amp;IF(AND(Milestones!$AB$140="FT",Milestones!$AA$140=FT_Y5,EDATE($D28,Milestones!$AA$140)&lt;PolicyDate),1,Milestones!$AC$140)&amp;";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"&amp;IF(AND(Milestones!$AB$141="FT",Milestones!$AA$141=FT_Y5,EDATE($D28,Milestones!$AA$141)&lt;PolicyDate),1,Milestones!$AC$141)&amp;";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"&amp;IF(AND(Milestones!$AB$142="FT",Milestones!$AA$142=FT_Y5,EDATE($D28,Milestones!$AA$142)&lt;PolicyDate),1,Milestones!$AC$142)&amp;";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"&amp;IF(AND(Milestones!$AB$143="FT",Milestones!$AA$143=FT_Y5,EDATE($D28,Milestones!$AA$143)&lt;PolicyDate),1,Milestones!$AC$143)&amp;";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"&amp;IF(AND(Milestones!$AB$144="FT",Milestones!$AA$144=FT_Y5,EDATE($D28,Milestones!$AA$144)&lt;PolicyDate),1,Milestones!$AC$144)&amp;";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"&amp;IF(AND(Milestones!$AB$145="FT",Milestones!$AA$145=FT_Y5,EDATE($D28,Milestones!$AA$145)&lt;PolicyDate),1,Milestones!$AC$145)&amp;";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"&amp;IF(AND(Milestones!$AB$146="FT",Milestones!$AA$146=FT_Y5,EDATE($D28,Milestones!$AA$146)&lt;PolicyDate),1,Milestones!$AC$146)&amp;";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"&amp;IF(AND(Milestones!$AB$147="FT",Milestones!$AA$147=FT_Y5,EDATE($D28,Milestones!$AA$147)&lt;PolicyDate),1,Milestones!$AC$147)&amp;";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"&amp;IF(AND(Milestones!$AB$148="FT",Milestones!$AA$148=FT_Y5,EDATE($D28,Milestones!$AA$148)&lt;PolicyDate),1,Milestones!$AC$148)&amp;";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"&amp;IF(AND(Milestones!$AB$149="FT",Milestones!$AA$149=FT_Y5,EDATE($D28,Milestones!$AA$149)&lt;PolicyDate),1,Milestones!$AC$149)&amp;";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"&amp;IF(AND(Milestones!$AB$150="FT",Milestones!$AA$150=FT_Y5,EDATE($D28,Milestones!$AA$150)&lt;PolicyDate),1,Milestones!$AC$150)&amp;";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"&amp;IF(AND(Milestones!$AB$151="FT",Milestones!$AA$151=FT_Y5,EDATE($D28,Milestones!$AA$151)&lt;PolicyDate),1,Milestones!$AC$151)&amp;";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"&amp;IF(AND(Milestones!$AB$152="FT",Milestones!$AA$152=FT_Y5,EDATE($D28,Milestones!$AA$152)&lt;PolicyDate),1,Milestones!$AC$152)&amp;";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"&amp;IF(AND(Milestones!$AB$153="FT",Milestones!$AA$153=FT_Y5,EDATE($D28,Milestones!$AA$153)&lt;PolicyDate),1,Milestones!$AC$153)&amp;";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"&amp;IF(AND(Milestones!$AB$154="FT",Milestones!$AA$154=FT_Y5,EDATE($D28,Milestones!$AA$154)&lt;PolicyDate),1,Milestones!$AC$154)&amp;";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"&amp;IF(AND(Milestones!$AB$155="FT",Milestones!$AA$155=FT_Y5,EDATE($D28,Milestones!$AA$155)&lt;PolicyDate),1,Milestones!$AC$155)&amp;";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"&amp;IF(AND(Milestones!$AB$156="FT",Milestones!$AA$156=FT_Y5,EDATE($D28,Milestones!$AA$156)&lt;PolicyDate),1,Milestones!$AC$156)&amp;";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"&amp;IF(AND(Milestones!$AB$157="FT",Milestones!$AA$157=FT_Y5,EDATE($D28,Milestones!$AA$157)&lt;PolicyDate),1,Milestones!$AC$157)&amp;";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"&amp;IF(AND(Milestones!$AB$158="FT",Milestones!$AA$158=FT_Y5,EDATE($D28,Milestones!$AA$158)&lt;PolicyDate),1,Milestones!$AC$158)&amp;";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"&amp;IF(AND(Milestones!$AB$159="FT",Milestones!$AA$159=FT_Y5,EDATE($D28,Milestones!$AA$159)&lt;PolicyDate),1,Milestones!$AC$159)&amp;";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"&amp;IF(AND(Milestones!$AB$160="FT",Milestones!$AA$160=FT_Y5,EDATE($D28,Milestones!$AA$160)&lt;PolicyDate),1,Milestones!$AC$160)&amp;";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"&amp;IF(AND(Milestones!$AB$161="FT",Milestones!$AA$161=FT_Y5,EDATE($D28,Milestones!$AA$161)&lt;PolicyDate),1,Milestones!$AC$161)&amp;";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"&amp;IF(AND(Milestones!$AB$162="FT",Milestones!$AA$162=FT_Y5,EDATE($D28,Milestones!$AA$162)&lt;PolicyDate),1,Milestones!$AC$162)&amp;";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"&amp;IF(AND(Milestones!$AB$163="FT",Milestones!$AA$163=FT_Y5,EDATE($D28,Milestones!$AA$163)&lt;PolicyDate),1,Milestones!$AC$163)&amp;";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"&amp;IF(AND(Milestones!$AB$164="FT",Milestones!$AA$164=FT_Y5,EDATE($D28,Milestones!$AA$164)&lt;PolicyDate),1,Milestones!$AC$164)&amp;";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"&amp;IF(AND(Milestones!$AB$165="FT",Milestones!$AA$165=FT_Y5,EDATE($D28,Milestones!$AA$165)&lt;PolicyDate),1,Milestones!$AC$165)&amp;";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"&amp;IF(AND(Milestones!$AB$166="FT",Milestones!$AA$166=FT_Y5,EDATE($D28,Milestones!$AA$166)&lt;PolicyDate),1,Milestones!$AC$166)&amp;";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"&amp;IF(AND(Milestones!$AB$167="FT",Milestones!$AA$167=FT_Y5,EDATE($D28,Milestones!$AA$167)&lt;PolicyDate),1,Milestones!$AC$167)&amp;";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"&amp;IF(AND(Milestones!$AB$168="FT",Milestones!$AA$168=FT_Y5,EDATE($D28,Milestones!$AA$168)&lt;PolicyDate),1,Milestones!$AC$168)&amp;";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"&amp;IF(AND(Milestones!$AB$169="FT",Milestones!$AA$169=FT_Y5,EDATE($D28,Milestones!$AA$169)&lt;PolicyDate),1,Milestones!$AC$169)&amp;";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"&amp;IF(AND(Milestones!$AB$170="FT",Milestones!$AA$170=FT_Y5,EDATE($D28,Milestones!$AA$170)&lt;PolicyDate),1,Milestones!$AC$170)&amp;";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"&amp;IF(AND(Milestones!$AB$171="FT",Milestones!$AA$171=FT_Y5,EDATE($D28,Milestones!$AA$171)&lt;PolicyDate),1,Milestones!$AC$171)&amp;";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"&amp;IF(AND(Milestones!$AB$172="FT",Milestones!$AA$172=FT_Y5,EDATE($D28,Milestones!$AA$172)&lt;PolicyDate),1,Milestones!$AC$172)&amp;";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"&amp;IF(AND(Milestones!$AB$173="FT",Milestones!$AA$173=FT_Y5,EDATE($D28,Milestones!$AA$173)&lt;PolicyDate),1,Milestones!$AC$173)&amp;";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"&amp;IF(AND(Milestones!$AB$174="FT",Milestones!$AA$174=FT_Y5,EDATE($D28,Milestones!$AA$174)&lt;PolicyDate),1,Milestones!$AC$174)&amp;";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"&amp;IF(AND(Milestones!$AB$175="FT",Milestones!$AA$175=FT_Y5,EDATE($D28,Milestones!$AA$175)&lt;PolicyDate),1,Milestones!$AC$175)&amp;";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"&amp;IF(AND(Milestones!$AB$176="FT",Milestones!$AA$176=FT_Y5,EDATE($D28,Milestones!$AA$176)&lt;PolicyDate),1,Milestones!$AC$176)&amp;";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"&amp;IF(AND(Milestones!$AB$177="FT",Milestones!$AA$177=FT_Y5,EDATE($D28,Milestones!$AA$177)&lt;PolicyDate),1,Milestones!$AC$177)&amp;";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"&amp;IF(AND(Milestones!$AB$178="FT",Milestones!$AA$178=FT_Y5,EDATE($D28,Milestones!$AA$178)&lt;PolicyDate),1,Milestones!$AC$178)&amp;";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"&amp;IF(AND(Milestones!$AB$179="FT",Milestones!$AA$179=FT_Y5,EDATE($D28,Milestones!$AA$179)&lt;PolicyDate),1,Milestones!$AC$179)&amp;";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"&amp;IF(AND(Milestones!$AB$180="FT",Milestones!$AA$180=FT_Y5,EDATE($D28,Milestones!$AA$180)&lt;PolicyDate),1,Milestones!$AC$180)&amp;";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"&amp;IF(AND(Milestones!$AB$181="FT",Milestones!$AA$181=FT_Y5,EDATE($D28,Milestones!$AA$181)&lt;PolicyDate),1,Milestones!$AC$181)&amp;";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"&amp;IF(AND(Milestones!$AB$182="FT",Milestones!$AA$182=FT_Y5,EDATE($D28,Milestones!$AA$182)&lt;PolicyDate),1,Milestones!$AC$182)&amp;";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"&amp;IF(AND(Milestones!$AB$183="FT",Milestones!$AA$183=FT_Y5,EDATE($D28,Milestones!$AA$183)&lt;PolicyDate),1,Milestones!$AC$183)&amp;";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"&amp;IF(AND(Milestones!$AB$184="FT",Milestones!$AA$184=FT_Y5,EDATE($D28,Milestones!$AA$184)&lt;PolicyDate),1,Milestones!$AC$184)&amp;";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"&amp;IF(AND(Milestones!$AB$185="FT",Milestones!$AA$185=FT_Y5,EDATE($D28,Milestones!$AA$185)&lt;PolicyDate),1,Milestones!$AC$185)&amp;";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"&amp;IF(AND(Milestones!$AB$186="FT",Milestones!$AA$186=FT_Y5,EDATE($D28,Milestones!$AA$186)&lt;PolicyDate),1,Milestones!$AC$186)&amp;";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"&amp;IF(AND(Milestones!$AB$187="FT",Milestones!$AA$187=FT_Y5,EDATE($D28,Milestones!$AA$187)&lt;PolicyDate),1,Milestones!$AC$187)&amp;";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"&amp;IF(AND(Milestones!$AB$188="FT",Milestones!$AA$188=FT_Y5,EDATE($D28,Milestones!$AA$188)&lt;PolicyDate),1,Milestones!$AC$188)&amp;";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"&amp;IF(AND(Milestones!$AB$189="FT",Milestones!$AA$189=FT_Y5,EDATE($D28,Milestones!$AA$189)&lt;PolicyDate),1,Milestones!$AC$189)&amp;";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"&amp;IF(AND(Milestones!$AB$190="FT",Milestones!$AA$190=FT_Y5,EDATE($D28,Milestones!$AA$190)&lt;PolicyDate),1,Milestones!$AC$190)&amp;";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"&amp;IF(AND(Milestones!$AB$191="FT",Milestones!$AA$191=FT_Y5,EDATE($D28,Milestones!$AA$191)&lt;PolicyDate),1,Milestones!$AC$191)&amp;";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"&amp;IF(AND(Milestones!$AB$192="FT",Milestones!$AA$192=FT_Y5,EDATE($D28,Milestones!$AA$192)&lt;PolicyDate),1,Milestones!$AC$192)&amp;";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"&amp;IF(AND(Milestones!$AB$193="FT",Milestones!$AA$193=FT_Y5,EDATE($D28,Milestones!$AA$193)&lt;PolicyDate),1,Milestones!$AC$193)&amp;";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"&amp;IF(AND(Milestones!$AB$194="FT",Milestones!$AA$194=FT_Y5,EDATE($D28,Milestones!$AA$194)&lt;PolicyDate),1,Milestones!$AC$194)&amp;";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"&amp;IF(AND(Milestones!$AB$195="FT",Milestones!$AA$195=FT_Y5,EDATE($D28,Milestones!$AA$195)&lt;PolicyDate),1,Milestones!$AC$195)&amp;";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"&amp;IF(AND(Milestones!$AB$196="FT",Milestones!$AA$196=FT_Y5,EDATE($D28,Milestones!$AA$196)&lt;PolicyDate),1,Milestones!$AC$196)&amp;";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"&amp;IF(AND(Milestones!$AB$197="FT",Milestones!$AA$197=FT_Y5,EDATE($D28,Milestones!$AA$197)&lt;PolicyDate),1,Milestones!$AC$197)&amp;";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"&amp;IF(AND(Milestones!$AB$198="FT",Milestones!$AA$198=FT_Y5,EDATE($D28,Milestones!$AA$198)&lt;PolicyDate),1,Milestones!$AC$198)&amp;";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"&amp;IF(AND(Milestones!$AB$199="FT",Milestones!$AA$199=FT_Y5,EDATE($D28,Milestones!$AA$199)&lt;PolicyDate),1,Milestones!$AC$199)&amp;";  ",""))</f>
        <v/>
      </c>
      <c r="X28" s="0" t="str">
        <f aca="false">IF(Staff!$A28="","",Staff!$AJ28)</f>
        <v/>
      </c>
      <c r="Y28" s="0" t="str">
        <f aca="false">IF(Staff!$A28="","",Staff!$AL28)</f>
        <v/>
      </c>
      <c r="Z28" s="0" t="str">
        <f aca="false">IF(Staff!$A28="","",Staff!$AM28)</f>
        <v/>
      </c>
      <c r="AA28" s="0" t="str">
        <f aca="false">IF(Staff!$A28="","",Staff!$AQ28)</f>
        <v/>
      </c>
      <c r="AB28" s="0" t="str">
        <f aca="false">IF(Staff!$A28="","",Staff!$AR28)</f>
        <v/>
      </c>
      <c r="AC28" s="0" t="str">
        <f aca="false">IF(Staff!$A28="","",Staff!$AS28)</f>
        <v/>
      </c>
      <c r="AD28" s="0" t="str">
        <f aca="false">IF(Staff!$A28="","",Staff!$AT28)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IF(Staff!$A29="","",Staff!$AI29)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"&amp;IF(AND(Milestones!$AB$20="FT",Milestones!$AA$20=FT_Y5,EDATE($D29,Milestones!$AA$20)&lt;PolicyDate),1,Milestones!$AC$20)&amp;";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"&amp;IF(AND(Milestones!$AB$21="FT",Milestones!$AA$21=FT_Y5,EDATE($D29,Milestones!$AA$21)&lt;PolicyDate),1,Milestones!$AC$21)&amp;";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"&amp;IF(AND(Milestones!$AB$22="FT",Milestones!$AA$22=FT_Y5,EDATE($D29,Milestones!$AA$22)&lt;PolicyDate),1,Milestones!$AC$22)&amp;";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"&amp;IF(AND(Milestones!$AB$23="FT",Milestones!$AA$23=FT_Y5,EDATE($D29,Milestones!$AA$23)&lt;PolicyDate),1,Milestones!$AC$23)&amp;";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"&amp;IF(AND(Milestones!$AB$24="FT",Milestones!$AA$24=FT_Y5,EDATE($D29,Milestones!$AA$24)&lt;PolicyDate),1,Milestones!$AC$24)&amp;";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"&amp;IF(AND(Milestones!$AB$25="FT",Milestones!$AA$25=FT_Y5,EDATE($D29,Milestones!$AA$25)&lt;PolicyDate),1,Milestones!$AC$25)&amp;";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"&amp;IF(AND(Milestones!$AB$26="FT",Milestones!$AA$26=FT_Y5,EDATE($D29,Milestones!$AA$26)&lt;PolicyDate),1,Milestones!$AC$26)&amp;";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"&amp;IF(AND(Milestones!$AB$27="FT",Milestones!$AA$27=FT_Y5,EDATE($D29,Milestones!$AA$27)&lt;PolicyDate),1,Milestones!$AC$27)&amp;";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"&amp;IF(AND(Milestones!$AB$28="FT",Milestones!$AA$28=FT_Y5,EDATE($D29,Milestones!$AA$28)&lt;PolicyDate),1,Milestones!$AC$28)&amp;";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"&amp;IF(AND(Milestones!$AB$29="FT",Milestones!$AA$29=FT_Y5,EDATE($D29,Milestones!$AA$29)&lt;PolicyDate),1,Milestones!$AC$29)&amp;";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"&amp;IF(AND(Milestones!$AB$30="FT",Milestones!$AA$30=FT_Y5,EDATE($D29,Milestones!$AA$30)&lt;PolicyDate),1,Milestones!$AC$30)&amp;";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"&amp;IF(AND(Milestones!$AB$31="FT",Milestones!$AA$31=FT_Y5,EDATE($D29,Milestones!$AA$31)&lt;PolicyDate),1,Milestones!$AC$31)&amp;";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"&amp;IF(AND(Milestones!$AB$32="FT",Milestones!$AA$32=FT_Y5,EDATE($D29,Milestones!$AA$32)&lt;PolicyDate),1,Milestones!$AC$32)&amp;";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"&amp;IF(AND(Milestones!$AB$33="FT",Milestones!$AA$33=FT_Y5,EDATE($D29,Milestones!$AA$33)&lt;PolicyDate),1,Milestones!$AC$33)&amp;";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"&amp;IF(AND(Milestones!$AB$34="FT",Milestones!$AA$34=FT_Y5,EDATE($D29,Milestones!$AA$34)&lt;PolicyDate),1,Milestones!$AC$34)&amp;";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"&amp;IF(AND(Milestones!$AB$35="FT",Milestones!$AA$35=FT_Y5,EDATE($D29,Milestones!$AA$35)&lt;PolicyDate),1,Milestones!$AC$35)&amp;";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"&amp;IF(AND(Milestones!$AB$36="FT",Milestones!$AA$36=FT_Y5,EDATE($D29,Milestones!$AA$36)&lt;PolicyDate),1,Milestones!$AC$36)&amp;";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"&amp;IF(AND(Milestones!$AB$37="FT",Milestones!$AA$37=FT_Y5,EDATE($D29,Milestones!$AA$37)&lt;PolicyDate),1,Milestones!$AC$37)&amp;";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"&amp;IF(AND(Milestones!$AB$38="FT",Milestones!$AA$38=FT_Y5,EDATE($D29,Milestones!$AA$38)&lt;PolicyDate),1,Milestones!$AC$38)&amp;";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"&amp;IF(AND(Milestones!$AB$39="FT",Milestones!$AA$39=FT_Y5,EDATE($D29,Milestones!$AA$39)&lt;PolicyDate),1,Milestones!$AC$39)&amp;";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"&amp;IF(AND(Milestones!$AB$40="FT",Milestones!$AA$40=FT_Y5,EDATE($D29,Milestones!$AA$40)&lt;PolicyDate),1,Milestones!$AC$40)&amp;";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"&amp;IF(AND(Milestones!$AB$41="FT",Milestones!$AA$41=FT_Y5,EDATE($D29,Milestones!$AA$41)&lt;PolicyDate),1,Milestones!$AC$41)&amp;";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"&amp;IF(AND(Milestones!$AB$42="FT",Milestones!$AA$42=FT_Y5,EDATE($D29,Milestones!$AA$42)&lt;PolicyDate),1,Milestones!$AC$42)&amp;";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"&amp;IF(AND(Milestones!$AB$43="FT",Milestones!$AA$43=FT_Y5,EDATE($D29,Milestones!$AA$43)&lt;PolicyDate),1,Milestones!$AC$43)&amp;";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"&amp;IF(AND(Milestones!$AB$44="FT",Milestones!$AA$44=FT_Y5,EDATE($D29,Milestones!$AA$44)&lt;PolicyDate),1,Milestones!$AC$44)&amp;";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"&amp;IF(AND(Milestones!$AB$45="FT",Milestones!$AA$45=FT_Y5,EDATE($D29,Milestones!$AA$45)&lt;PolicyDate),1,Milestones!$AC$45)&amp;";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"&amp;IF(AND(Milestones!$AB$46="FT",Milestones!$AA$46=FT_Y5,EDATE($D29,Milestones!$AA$46)&lt;PolicyDate),1,Milestones!$AC$46)&amp;";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"&amp;IF(AND(Milestones!$AB$47="FT",Milestones!$AA$47=FT_Y5,EDATE($D29,Milestones!$AA$47)&lt;PolicyDate),1,Milestones!$AC$47)&amp;";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"&amp;IF(AND(Milestones!$AB$48="FT",Milestones!$AA$48=FT_Y5,EDATE($D29,Milestones!$AA$48)&lt;PolicyDate),1,Milestones!$AC$48)&amp;";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"&amp;IF(AND(Milestones!$AB$49="FT",Milestones!$AA$49=FT_Y5,EDATE($D29,Milestones!$AA$49)&lt;PolicyDate),1,Milestones!$AC$49)&amp;";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"&amp;IF(AND(Milestones!$AB$50="FT",Milestones!$AA$50=FT_Y5,EDATE($D29,Milestones!$AA$50)&lt;PolicyDate),1,Milestones!$AC$50)&amp;";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"&amp;IF(AND(Milestones!$AB$51="FT",Milestones!$AA$51=FT_Y5,EDATE($D29,Milestones!$AA$51)&lt;PolicyDate),1,Milestones!$AC$51)&amp;";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"&amp;IF(AND(Milestones!$AB$52="FT",Milestones!$AA$52=FT_Y5,EDATE($D29,Milestones!$AA$52)&lt;PolicyDate),1,Milestones!$AC$52)&amp;";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"&amp;IF(AND(Milestones!$AB$53="FT",Milestones!$AA$53=FT_Y5,EDATE($D29,Milestones!$AA$53)&lt;PolicyDate),1,Milestones!$AC$53)&amp;";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"&amp;IF(AND(Milestones!$AB$54="FT",Milestones!$AA$54=FT_Y5,EDATE($D29,Milestones!$AA$54)&lt;PolicyDate),1,Milestones!$AC$54)&amp;";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"&amp;IF(AND(Milestones!$AB$55="FT",Milestones!$AA$55=FT_Y5,EDATE($D29,Milestones!$AA$55)&lt;PolicyDate),1,Milestones!$AC$55)&amp;";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"&amp;IF(AND(Milestones!$AB$56="FT",Milestones!$AA$56=FT_Y5,EDATE($D29,Milestones!$AA$56)&lt;PolicyDate),1,Milestones!$AC$56)&amp;";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"&amp;IF(AND(Milestones!$AB$57="FT",Milestones!$AA$57=FT_Y5,EDATE($D29,Milestones!$AA$57)&lt;PolicyDate),1,Milestones!$AC$57)&amp;";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"&amp;IF(AND(Milestones!$AB$58="FT",Milestones!$AA$58=FT_Y5,EDATE($D29,Milestones!$AA$58)&lt;PolicyDate),1,Milestones!$AC$58)&amp;";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"&amp;IF(AND(Milestones!$AB$59="FT",Milestones!$AA$59=FT_Y5,EDATE($D29,Milestones!$AA$59)&lt;PolicyDate),1,Milestones!$AC$59)&amp;";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"&amp;IF(AND(Milestones!$AB$60="FT",Milestones!$AA$60=FT_Y5,EDATE($D29,Milestones!$AA$60)&lt;PolicyDate),1,Milestones!$AC$60)&amp;";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"&amp;IF(AND(Milestones!$AB$61="FT",Milestones!$AA$61=FT_Y5,EDATE($D29,Milestones!$AA$61)&lt;PolicyDate),1,Milestones!$AC$61)&amp;";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"&amp;IF(AND(Milestones!$AB$62="FT",Milestones!$AA$62=FT_Y5,EDATE($D29,Milestones!$AA$62)&lt;PolicyDate),1,Milestones!$AC$62)&amp;";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"&amp;IF(AND(Milestones!$AB$63="FT",Milestones!$AA$63=FT_Y5,EDATE($D29,Milestones!$AA$63)&lt;PolicyDate),1,Milestones!$AC$63)&amp;";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"&amp;IF(AND(Milestones!$AB$64="FT",Milestones!$AA$64=FT_Y5,EDATE($D29,Milestones!$AA$64)&lt;PolicyDate),1,Milestones!$AC$64)&amp;";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"&amp;IF(AND(Milestones!$AB$65="FT",Milestones!$AA$65=FT_Y5,EDATE($D29,Milestones!$AA$65)&lt;PolicyDate),1,Milestones!$AC$65)&amp;";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"&amp;IF(AND(Milestones!$AB$66="FT",Milestones!$AA$66=FT_Y5,EDATE($D29,Milestones!$AA$66)&lt;PolicyDate),1,Milestones!$AC$66)&amp;";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"&amp;IF(AND(Milestones!$AB$67="FT",Milestones!$AA$67=FT_Y5,EDATE($D29,Milestones!$AA$67)&lt;PolicyDate),1,Milestones!$AC$67)&amp;";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"&amp;IF(AND(Milestones!$AB$68="FT",Milestones!$AA$68=FT_Y5,EDATE($D29,Milestones!$AA$68)&lt;PolicyDate),1,Milestones!$AC$68)&amp;";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"&amp;IF(AND(Milestones!$AB$69="FT",Milestones!$AA$69=FT_Y5,EDATE($D29,Milestones!$AA$69)&lt;PolicyDate),1,Milestones!$AC$69)&amp;";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"&amp;IF(AND(Milestones!$AB$70="FT",Milestones!$AA$70=FT_Y5,EDATE($D29,Milestones!$AA$70)&lt;PolicyDate),1,Milestones!$AC$70)&amp;";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"&amp;IF(AND(Milestones!$AB$71="FT",Milestones!$AA$71=FT_Y5,EDATE($D29,Milestones!$AA$71)&lt;PolicyDate),1,Milestones!$AC$71)&amp;";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"&amp;IF(AND(Milestones!$AB$72="FT",Milestones!$AA$72=FT_Y5,EDATE($D29,Milestones!$AA$72)&lt;PolicyDate),1,Milestones!$AC$72)&amp;";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"&amp;IF(AND(Milestones!$AB$73="FT",Milestones!$AA$73=FT_Y5,EDATE($D29,Milestones!$AA$73)&lt;PolicyDate),1,Milestones!$AC$73)&amp;";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"&amp;IF(AND(Milestones!$AB$74="FT",Milestones!$AA$74=FT_Y5,EDATE($D29,Milestones!$AA$74)&lt;PolicyDate),1,Milestones!$AC$74)&amp;";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"&amp;IF(AND(Milestones!$AB$75="FT",Milestones!$AA$75=FT_Y5,EDATE($D29,Milestones!$AA$75)&lt;PolicyDate),1,Milestones!$AC$75)&amp;";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"&amp;IF(AND(Milestones!$AB$76="FT",Milestones!$AA$76=FT_Y5,EDATE($D29,Milestones!$AA$76)&lt;PolicyDate),1,Milestones!$AC$76)&amp;";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"&amp;IF(AND(Milestones!$AB$77="FT",Milestones!$AA$77=FT_Y5,EDATE($D29,Milestones!$AA$77)&lt;PolicyDate),1,Milestones!$AC$77)&amp;";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"&amp;IF(AND(Milestones!$AB$78="FT",Milestones!$AA$78=FT_Y5,EDATE($D29,Milestones!$AA$78)&lt;PolicyDate),1,Milestones!$AC$78)&amp;";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"&amp;IF(AND(Milestones!$AB$79="FT",Milestones!$AA$79=FT_Y5,EDATE($D29,Milestones!$AA$79)&lt;PolicyDate),1,Milestones!$AC$79)&amp;";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"&amp;IF(AND(Milestones!$AB$80="FT",Milestones!$AA$80=FT_Y5,EDATE($D29,Milestones!$AA$80)&lt;PolicyDate),1,Milestones!$AC$80)&amp;";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"&amp;IF(AND(Milestones!$AB$81="FT",Milestones!$AA$81=FT_Y5,EDATE($D29,Milestones!$AA$81)&lt;PolicyDate),1,Milestones!$AC$81)&amp;";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"&amp;IF(AND(Milestones!$AB$82="FT",Milestones!$AA$82=FT_Y5,EDATE($D29,Milestones!$AA$82)&lt;PolicyDate),1,Milestones!$AC$82)&amp;";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"&amp;IF(AND(Milestones!$AB$83="FT",Milestones!$AA$83=FT_Y5,EDATE($D29,Milestones!$AA$83)&lt;PolicyDate),1,Milestones!$AC$83)&amp;";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"&amp;IF(AND(Milestones!$AB$84="FT",Milestones!$AA$84=FT_Y5,EDATE($D29,Milestones!$AA$84)&lt;PolicyDate),1,Milestones!$AC$84)&amp;";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"&amp;IF(AND(Milestones!$AB$85="FT",Milestones!$AA$85=FT_Y5,EDATE($D29,Milestones!$AA$85)&lt;PolicyDate),1,Milestones!$AC$85)&amp;";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"&amp;IF(AND(Milestones!$AB$86="FT",Milestones!$AA$86=FT_Y5,EDATE($D29,Milestones!$AA$86)&lt;PolicyDate),1,Milestones!$AC$86)&amp;";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"&amp;IF(AND(Milestones!$AB$87="FT",Milestones!$AA$87=FT_Y5,EDATE($D29,Milestones!$AA$87)&lt;PolicyDate),1,Milestones!$AC$87)&amp;";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"&amp;IF(AND(Milestones!$AB$88="FT",Milestones!$AA$88=FT_Y5,EDATE($D29,Milestones!$AA$88)&lt;PolicyDate),1,Milestones!$AC$88)&amp;";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"&amp;IF(AND(Milestones!$AB$89="FT",Milestones!$AA$89=FT_Y5,EDATE($D29,Milestones!$AA$89)&lt;PolicyDate),1,Milestones!$AC$89)&amp;";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"&amp;IF(AND(Milestones!$AB$90="FT",Milestones!$AA$90=FT_Y5,EDATE($D29,Milestones!$AA$90)&lt;PolicyDate),1,Milestones!$AC$90)&amp;";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"&amp;IF(AND(Milestones!$AB$91="FT",Milestones!$AA$91=FT_Y5,EDATE($D29,Milestones!$AA$91)&lt;PolicyDate),1,Milestones!$AC$91)&amp;";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"&amp;IF(AND(Milestones!$AB$92="FT",Milestones!$AA$92=FT_Y5,EDATE($D29,Milestones!$AA$92)&lt;PolicyDate),1,Milestones!$AC$92)&amp;";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"&amp;IF(AND(Milestones!$AB$93="FT",Milestones!$AA$93=FT_Y5,EDATE($D29,Milestones!$AA$93)&lt;PolicyDate),1,Milestones!$AC$93)&amp;";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"&amp;IF(AND(Milestones!$AB$94="FT",Milestones!$AA$94=FT_Y5,EDATE($D29,Milestones!$AA$94)&lt;PolicyDate),1,Milestones!$AC$94)&amp;";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"&amp;IF(AND(Milestones!$AB$95="FT",Milestones!$AA$95=FT_Y5,EDATE($D29,Milestones!$AA$95)&lt;PolicyDate),1,Milestones!$AC$95)&amp;";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"&amp;IF(AND(Milestones!$AB$96="FT",Milestones!$AA$96=FT_Y5,EDATE($D29,Milestones!$AA$96)&lt;PolicyDate),1,Milestones!$AC$96)&amp;";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"&amp;IF(AND(Milestones!$AB$97="FT",Milestones!$AA$97=FT_Y5,EDATE($D29,Milestones!$AA$97)&lt;PolicyDate),1,Milestones!$AC$97)&amp;";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"&amp;IF(AND(Milestones!$AB$98="FT",Milestones!$AA$98=FT_Y5,EDATE($D29,Milestones!$AA$98)&lt;PolicyDate),1,Milestones!$AC$98)&amp;";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"&amp;IF(AND(Milestones!$AB$99="FT",Milestones!$AA$99=FT_Y5,EDATE($D29,Milestones!$AA$99)&lt;PolicyDate),1,Milestones!$AC$99)&amp;";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"&amp;IF(AND(Milestones!$AB$100="FT",Milestones!$AA$100=FT_Y5,EDATE($D29,Milestones!$AA$100)&lt;PolicyDate),1,Milestones!$AC$100)&amp;";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"&amp;IF(AND(Milestones!$AB$101="FT",Milestones!$AA$101=FT_Y5,EDATE($D29,Milestones!$AA$101)&lt;PolicyDate),1,Milestones!$AC$101)&amp;";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"&amp;IF(AND(Milestones!$AB$102="FT",Milestones!$AA$102=FT_Y5,EDATE($D29,Milestones!$AA$102)&lt;PolicyDate),1,Milestones!$AC$102)&amp;";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"&amp;IF(AND(Milestones!$AB$103="FT",Milestones!$AA$103=FT_Y5,EDATE($D29,Milestones!$AA$103)&lt;PolicyDate),1,Milestones!$AC$103)&amp;";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"&amp;IF(AND(Milestones!$AB$104="FT",Milestones!$AA$104=FT_Y5,EDATE($D29,Milestones!$AA$104)&lt;PolicyDate),1,Milestones!$AC$104)&amp;";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"&amp;IF(AND(Milestones!$AB$105="FT",Milestones!$AA$105=FT_Y5,EDATE($D29,Milestones!$AA$105)&lt;PolicyDate),1,Milestones!$AC$105)&amp;";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"&amp;IF(AND(Milestones!$AB$106="FT",Milestones!$AA$106=FT_Y5,EDATE($D29,Milestones!$AA$106)&lt;PolicyDate),1,Milestones!$AC$106)&amp;";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"&amp;IF(AND(Milestones!$AB$107="FT",Milestones!$AA$107=FT_Y5,EDATE($D29,Milestones!$AA$107)&lt;PolicyDate),1,Milestones!$AC$107)&amp;";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"&amp;IF(AND(Milestones!$AB$108="FT",Milestones!$AA$108=FT_Y5,EDATE($D29,Milestones!$AA$108)&lt;PolicyDate),1,Milestones!$AC$108)&amp;";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"&amp;IF(AND(Milestones!$AB$109="FT",Milestones!$AA$109=FT_Y5,EDATE($D29,Milestones!$AA$109)&lt;PolicyDate),1,Milestones!$AC$109)&amp;";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"&amp;IF(AND(Milestones!$AB$110="FT",Milestones!$AA$110=FT_Y5,EDATE($D29,Milestones!$AA$110)&lt;PolicyDate),1,Milestones!$AC$110)&amp;";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"&amp;IF(AND(Milestones!$AB$111="FT",Milestones!$AA$111=FT_Y5,EDATE($D29,Milestones!$AA$111)&lt;PolicyDate),1,Milestones!$AC$111)&amp;";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"&amp;IF(AND(Milestones!$AB$112="FT",Milestones!$AA$112=FT_Y5,EDATE($D29,Milestones!$AA$112)&lt;PolicyDate),1,Milestones!$AC$112)&amp;";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"&amp;IF(AND(Milestones!$AB$113="FT",Milestones!$AA$113=FT_Y5,EDATE($D29,Milestones!$AA$113)&lt;PolicyDate),1,Milestones!$AC$113)&amp;";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"&amp;IF(AND(Milestones!$AB$114="FT",Milestones!$AA$114=FT_Y5,EDATE($D29,Milestones!$AA$114)&lt;PolicyDate),1,Milestones!$AC$114)&amp;";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"&amp;IF(AND(Milestones!$AB$115="FT",Milestones!$AA$115=FT_Y5,EDATE($D29,Milestones!$AA$115)&lt;PolicyDate),1,Milestones!$AC$115)&amp;";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"&amp;IF(AND(Milestones!$AB$116="FT",Milestones!$AA$116=FT_Y5,EDATE($D29,Milestones!$AA$116)&lt;PolicyDate),1,Milestones!$AC$116)&amp;";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"&amp;IF(AND(Milestones!$AB$117="FT",Milestones!$AA$117=FT_Y5,EDATE($D29,Milestones!$AA$117)&lt;PolicyDate),1,Milestones!$AC$117)&amp;";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"&amp;IF(AND(Milestones!$AB$118="FT",Milestones!$AA$118=FT_Y5,EDATE($D29,Milestones!$AA$118)&lt;PolicyDate),1,Milestones!$AC$118)&amp;";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"&amp;IF(AND(Milestones!$AB$119="FT",Milestones!$AA$119=FT_Y5,EDATE($D29,Milestones!$AA$119)&lt;PolicyDate),1,Milestones!$AC$119)&amp;";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"&amp;IF(AND(Milestones!$AB$120="FT",Milestones!$AA$120=FT_Y5,EDATE($D29,Milestones!$AA$120)&lt;PolicyDate),1,Milestones!$AC$120)&amp;";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"&amp;IF(AND(Milestones!$AB$121="FT",Milestones!$AA$121=FT_Y5,EDATE($D29,Milestones!$AA$121)&lt;PolicyDate),1,Milestones!$AC$121)&amp;";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"&amp;IF(AND(Milestones!$AB$122="FT",Milestones!$AA$122=FT_Y5,EDATE($D29,Milestones!$AA$122)&lt;PolicyDate),1,Milestones!$AC$122)&amp;";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"&amp;IF(AND(Milestones!$AB$123="FT",Milestones!$AA$123=FT_Y5,EDATE($D29,Milestones!$AA$123)&lt;PolicyDate),1,Milestones!$AC$123)&amp;";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"&amp;IF(AND(Milestones!$AB$124="FT",Milestones!$AA$124=FT_Y5,EDATE($D29,Milestones!$AA$124)&lt;PolicyDate),1,Milestones!$AC$124)&amp;";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"&amp;IF(AND(Milestones!$AB$125="FT",Milestones!$AA$125=FT_Y5,EDATE($D29,Milestones!$AA$125)&lt;PolicyDate),1,Milestones!$AC$125)&amp;";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"&amp;IF(AND(Milestones!$AB$126="FT",Milestones!$AA$126=FT_Y5,EDATE($D29,Milestones!$AA$126)&lt;PolicyDate),1,Milestones!$AC$126)&amp;";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"&amp;IF(AND(Milestones!$AB$127="FT",Milestones!$AA$127=FT_Y5,EDATE($D29,Milestones!$AA$127)&lt;PolicyDate),1,Milestones!$AC$127)&amp;";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"&amp;IF(AND(Milestones!$AB$128="FT",Milestones!$AA$128=FT_Y5,EDATE($D29,Milestones!$AA$128)&lt;PolicyDate),1,Milestones!$AC$128)&amp;";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"&amp;IF(AND(Milestones!$AB$129="FT",Milestones!$AA$129=FT_Y5,EDATE($D29,Milestones!$AA$129)&lt;PolicyDate),1,Milestones!$AC$129)&amp;";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"&amp;IF(AND(Milestones!$AB$130="FT",Milestones!$AA$130=FT_Y5,EDATE($D29,Milestones!$AA$130)&lt;PolicyDate),1,Milestones!$AC$130)&amp;";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"&amp;IF(AND(Milestones!$AB$131="FT",Milestones!$AA$131=FT_Y5,EDATE($D29,Milestones!$AA$131)&lt;PolicyDate),1,Milestones!$AC$131)&amp;";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"&amp;IF(AND(Milestones!$AB$132="FT",Milestones!$AA$132=FT_Y5,EDATE($D29,Milestones!$AA$132)&lt;PolicyDate),1,Milestones!$AC$132)&amp;";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"&amp;IF(AND(Milestones!$AB$133="FT",Milestones!$AA$133=FT_Y5,EDATE($D29,Milestones!$AA$133)&lt;PolicyDate),1,Milestones!$AC$133)&amp;";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"&amp;IF(AND(Milestones!$AB$134="FT",Milestones!$AA$134=FT_Y5,EDATE($D29,Milestones!$AA$134)&lt;PolicyDate),1,Milestones!$AC$134)&amp;";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"&amp;IF(AND(Milestones!$AB$135="FT",Milestones!$AA$135=FT_Y5,EDATE($D29,Milestones!$AA$135)&lt;PolicyDate),1,Milestones!$AC$135)&amp;";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"&amp;IF(AND(Milestones!$AB$136="FT",Milestones!$AA$136=FT_Y5,EDATE($D29,Milestones!$AA$136)&lt;PolicyDate),1,Milestones!$AC$136)&amp;";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"&amp;IF(AND(Milestones!$AB$137="FT",Milestones!$AA$137=FT_Y5,EDATE($D29,Milestones!$AA$137)&lt;PolicyDate),1,Milestones!$AC$137)&amp;";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"&amp;IF(AND(Milestones!$AB$138="FT",Milestones!$AA$138=FT_Y5,EDATE($D29,Milestones!$AA$138)&lt;PolicyDate),1,Milestones!$AC$138)&amp;";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"&amp;IF(AND(Milestones!$AB$139="FT",Milestones!$AA$139=FT_Y5,EDATE($D29,Milestones!$AA$139)&lt;PolicyDate),1,Milestones!$AC$139)&amp;";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"&amp;IF(AND(Milestones!$AB$140="FT",Milestones!$AA$140=FT_Y5,EDATE($D29,Milestones!$AA$140)&lt;PolicyDate),1,Milestones!$AC$140)&amp;";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"&amp;IF(AND(Milestones!$AB$141="FT",Milestones!$AA$141=FT_Y5,EDATE($D29,Milestones!$AA$141)&lt;PolicyDate),1,Milestones!$AC$141)&amp;";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"&amp;IF(AND(Milestones!$AB$142="FT",Milestones!$AA$142=FT_Y5,EDATE($D29,Milestones!$AA$142)&lt;PolicyDate),1,Milestones!$AC$142)&amp;";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"&amp;IF(AND(Milestones!$AB$143="FT",Milestones!$AA$143=FT_Y5,EDATE($D29,Milestones!$AA$143)&lt;PolicyDate),1,Milestones!$AC$143)&amp;";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"&amp;IF(AND(Milestones!$AB$144="FT",Milestones!$AA$144=FT_Y5,EDATE($D29,Milestones!$AA$144)&lt;PolicyDate),1,Milestones!$AC$144)&amp;";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"&amp;IF(AND(Milestones!$AB$145="FT",Milestones!$AA$145=FT_Y5,EDATE($D29,Milestones!$AA$145)&lt;PolicyDate),1,Milestones!$AC$145)&amp;";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"&amp;IF(AND(Milestones!$AB$146="FT",Milestones!$AA$146=FT_Y5,EDATE($D29,Milestones!$AA$146)&lt;PolicyDate),1,Milestones!$AC$146)&amp;";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"&amp;IF(AND(Milestones!$AB$147="FT",Milestones!$AA$147=FT_Y5,EDATE($D29,Milestones!$AA$147)&lt;PolicyDate),1,Milestones!$AC$147)&amp;";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"&amp;IF(AND(Milestones!$AB$148="FT",Milestones!$AA$148=FT_Y5,EDATE($D29,Milestones!$AA$148)&lt;PolicyDate),1,Milestones!$AC$148)&amp;";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"&amp;IF(AND(Milestones!$AB$149="FT",Milestones!$AA$149=FT_Y5,EDATE($D29,Milestones!$AA$149)&lt;PolicyDate),1,Milestones!$AC$149)&amp;";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"&amp;IF(AND(Milestones!$AB$150="FT",Milestones!$AA$150=FT_Y5,EDATE($D29,Milestones!$AA$150)&lt;PolicyDate),1,Milestones!$AC$150)&amp;";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"&amp;IF(AND(Milestones!$AB$151="FT",Milestones!$AA$151=FT_Y5,EDATE($D29,Milestones!$AA$151)&lt;PolicyDate),1,Milestones!$AC$151)&amp;";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"&amp;IF(AND(Milestones!$AB$152="FT",Milestones!$AA$152=FT_Y5,EDATE($D29,Milestones!$AA$152)&lt;PolicyDate),1,Milestones!$AC$152)&amp;";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"&amp;IF(AND(Milestones!$AB$153="FT",Milestones!$AA$153=FT_Y5,EDATE($D29,Milestones!$AA$153)&lt;PolicyDate),1,Milestones!$AC$153)&amp;";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"&amp;IF(AND(Milestones!$AB$154="FT",Milestones!$AA$154=FT_Y5,EDATE($D29,Milestones!$AA$154)&lt;PolicyDate),1,Milestones!$AC$154)&amp;";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"&amp;IF(AND(Milestones!$AB$155="FT",Milestones!$AA$155=FT_Y5,EDATE($D29,Milestones!$AA$155)&lt;PolicyDate),1,Milestones!$AC$155)&amp;";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"&amp;IF(AND(Milestones!$AB$156="FT",Milestones!$AA$156=FT_Y5,EDATE($D29,Milestones!$AA$156)&lt;PolicyDate),1,Milestones!$AC$156)&amp;";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"&amp;IF(AND(Milestones!$AB$157="FT",Milestones!$AA$157=FT_Y5,EDATE($D29,Milestones!$AA$157)&lt;PolicyDate),1,Milestones!$AC$157)&amp;";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"&amp;IF(AND(Milestones!$AB$158="FT",Milestones!$AA$158=FT_Y5,EDATE($D29,Milestones!$AA$158)&lt;PolicyDate),1,Milestones!$AC$158)&amp;";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"&amp;IF(AND(Milestones!$AB$159="FT",Milestones!$AA$159=FT_Y5,EDATE($D29,Milestones!$AA$159)&lt;PolicyDate),1,Milestones!$AC$159)&amp;";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"&amp;IF(AND(Milestones!$AB$160="FT",Milestones!$AA$160=FT_Y5,EDATE($D29,Milestones!$AA$160)&lt;PolicyDate),1,Milestones!$AC$160)&amp;";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"&amp;IF(AND(Milestones!$AB$161="FT",Milestones!$AA$161=FT_Y5,EDATE($D29,Milestones!$AA$161)&lt;PolicyDate),1,Milestones!$AC$161)&amp;";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"&amp;IF(AND(Milestones!$AB$162="FT",Milestones!$AA$162=FT_Y5,EDATE($D29,Milestones!$AA$162)&lt;PolicyDate),1,Milestones!$AC$162)&amp;";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"&amp;IF(AND(Milestones!$AB$163="FT",Milestones!$AA$163=FT_Y5,EDATE($D29,Milestones!$AA$163)&lt;PolicyDate),1,Milestones!$AC$163)&amp;";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"&amp;IF(AND(Milestones!$AB$164="FT",Milestones!$AA$164=FT_Y5,EDATE($D29,Milestones!$AA$164)&lt;PolicyDate),1,Milestones!$AC$164)&amp;";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"&amp;IF(AND(Milestones!$AB$165="FT",Milestones!$AA$165=FT_Y5,EDATE($D29,Milestones!$AA$165)&lt;PolicyDate),1,Milestones!$AC$165)&amp;";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"&amp;IF(AND(Milestones!$AB$166="FT",Milestones!$AA$166=FT_Y5,EDATE($D29,Milestones!$AA$166)&lt;PolicyDate),1,Milestones!$AC$166)&amp;";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"&amp;IF(AND(Milestones!$AB$167="FT",Milestones!$AA$167=FT_Y5,EDATE($D29,Milestones!$AA$167)&lt;PolicyDate),1,Milestones!$AC$167)&amp;";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"&amp;IF(AND(Milestones!$AB$168="FT",Milestones!$AA$168=FT_Y5,EDATE($D29,Milestones!$AA$168)&lt;PolicyDate),1,Milestones!$AC$168)&amp;";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"&amp;IF(AND(Milestones!$AB$169="FT",Milestones!$AA$169=FT_Y5,EDATE($D29,Milestones!$AA$169)&lt;PolicyDate),1,Milestones!$AC$169)&amp;";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"&amp;IF(AND(Milestones!$AB$170="FT",Milestones!$AA$170=FT_Y5,EDATE($D29,Milestones!$AA$170)&lt;PolicyDate),1,Milestones!$AC$170)&amp;";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"&amp;IF(AND(Milestones!$AB$171="FT",Milestones!$AA$171=FT_Y5,EDATE($D29,Milestones!$AA$171)&lt;PolicyDate),1,Milestones!$AC$171)&amp;";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"&amp;IF(AND(Milestones!$AB$172="FT",Milestones!$AA$172=FT_Y5,EDATE($D29,Milestones!$AA$172)&lt;PolicyDate),1,Milestones!$AC$172)&amp;";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"&amp;IF(AND(Milestones!$AB$173="FT",Milestones!$AA$173=FT_Y5,EDATE($D29,Milestones!$AA$173)&lt;PolicyDate),1,Milestones!$AC$173)&amp;";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"&amp;IF(AND(Milestones!$AB$174="FT",Milestones!$AA$174=FT_Y5,EDATE($D29,Milestones!$AA$174)&lt;PolicyDate),1,Milestones!$AC$174)&amp;";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"&amp;IF(AND(Milestones!$AB$175="FT",Milestones!$AA$175=FT_Y5,EDATE($D29,Milestones!$AA$175)&lt;PolicyDate),1,Milestones!$AC$175)&amp;";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"&amp;IF(AND(Milestones!$AB$176="FT",Milestones!$AA$176=FT_Y5,EDATE($D29,Milestones!$AA$176)&lt;PolicyDate),1,Milestones!$AC$176)&amp;";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"&amp;IF(AND(Milestones!$AB$177="FT",Milestones!$AA$177=FT_Y5,EDATE($D29,Milestones!$AA$177)&lt;PolicyDate),1,Milestones!$AC$177)&amp;";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"&amp;IF(AND(Milestones!$AB$178="FT",Milestones!$AA$178=FT_Y5,EDATE($D29,Milestones!$AA$178)&lt;PolicyDate),1,Milestones!$AC$178)&amp;";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"&amp;IF(AND(Milestones!$AB$179="FT",Milestones!$AA$179=FT_Y5,EDATE($D29,Milestones!$AA$179)&lt;PolicyDate),1,Milestones!$AC$179)&amp;";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"&amp;IF(AND(Milestones!$AB$180="FT",Milestones!$AA$180=FT_Y5,EDATE($D29,Milestones!$AA$180)&lt;PolicyDate),1,Milestones!$AC$180)&amp;";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"&amp;IF(AND(Milestones!$AB$181="FT",Milestones!$AA$181=FT_Y5,EDATE($D29,Milestones!$AA$181)&lt;PolicyDate),1,Milestones!$AC$181)&amp;";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"&amp;IF(AND(Milestones!$AB$182="FT",Milestones!$AA$182=FT_Y5,EDATE($D29,Milestones!$AA$182)&lt;PolicyDate),1,Milestones!$AC$182)&amp;";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"&amp;IF(AND(Milestones!$AB$183="FT",Milestones!$AA$183=FT_Y5,EDATE($D29,Milestones!$AA$183)&lt;PolicyDate),1,Milestones!$AC$183)&amp;";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"&amp;IF(AND(Milestones!$AB$184="FT",Milestones!$AA$184=FT_Y5,EDATE($D29,Milestones!$AA$184)&lt;PolicyDate),1,Milestones!$AC$184)&amp;";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"&amp;IF(AND(Milestones!$AB$185="FT",Milestones!$AA$185=FT_Y5,EDATE($D29,Milestones!$AA$185)&lt;PolicyDate),1,Milestones!$AC$185)&amp;";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"&amp;IF(AND(Milestones!$AB$186="FT",Milestones!$AA$186=FT_Y5,EDATE($D29,Milestones!$AA$186)&lt;PolicyDate),1,Milestones!$AC$186)&amp;";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"&amp;IF(AND(Milestones!$AB$187="FT",Milestones!$AA$187=FT_Y5,EDATE($D29,Milestones!$AA$187)&lt;PolicyDate),1,Milestones!$AC$187)&amp;";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"&amp;IF(AND(Milestones!$AB$188="FT",Milestones!$AA$188=FT_Y5,EDATE($D29,Milestones!$AA$188)&lt;PolicyDate),1,Milestones!$AC$188)&amp;";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"&amp;IF(AND(Milestones!$AB$189="FT",Milestones!$AA$189=FT_Y5,EDATE($D29,Milestones!$AA$189)&lt;PolicyDate),1,Milestones!$AC$189)&amp;";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"&amp;IF(AND(Milestones!$AB$190="FT",Milestones!$AA$190=FT_Y5,EDATE($D29,Milestones!$AA$190)&lt;PolicyDate),1,Milestones!$AC$190)&amp;";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"&amp;IF(AND(Milestones!$AB$191="FT",Milestones!$AA$191=FT_Y5,EDATE($D29,Milestones!$AA$191)&lt;PolicyDate),1,Milestones!$AC$191)&amp;";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"&amp;IF(AND(Milestones!$AB$192="FT",Milestones!$AA$192=FT_Y5,EDATE($D29,Milestones!$AA$192)&lt;PolicyDate),1,Milestones!$AC$192)&amp;";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"&amp;IF(AND(Milestones!$AB$193="FT",Milestones!$AA$193=FT_Y5,EDATE($D29,Milestones!$AA$193)&lt;PolicyDate),1,Milestones!$AC$193)&amp;";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"&amp;IF(AND(Milestones!$AB$194="FT",Milestones!$AA$194=FT_Y5,EDATE($D29,Milestones!$AA$194)&lt;PolicyDate),1,Milestones!$AC$194)&amp;";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"&amp;IF(AND(Milestones!$AB$195="FT",Milestones!$AA$195=FT_Y5,EDATE($D29,Milestones!$AA$195)&lt;PolicyDate),1,Milestones!$AC$195)&amp;";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"&amp;IF(AND(Milestones!$AB$196="FT",Milestones!$AA$196=FT_Y5,EDATE($D29,Milestones!$AA$196)&lt;PolicyDate),1,Milestones!$AC$196)&amp;";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"&amp;IF(AND(Milestones!$AB$197="FT",Milestones!$AA$197=FT_Y5,EDATE($D29,Milestones!$AA$197)&lt;PolicyDate),1,Milestones!$AC$197)&amp;";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"&amp;IF(AND(Milestones!$AB$198="FT",Milestones!$AA$198=FT_Y5,EDATE($D29,Milestones!$AA$198)&lt;PolicyDate),1,Milestones!$AC$198)&amp;";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"&amp;IF(AND(Milestones!$AB$199="FT",Milestones!$AA$199=FT_Y5,EDATE($D29,Milestones!$AA$199)&lt;PolicyDate),1,Milestones!$AC$199)&amp;";  ",""))</f>
        <v/>
      </c>
      <c r="X29" s="0" t="str">
        <f aca="false">IF(Staff!$A29="","",Staff!$AJ29)</f>
        <v/>
      </c>
      <c r="Y29" s="0" t="str">
        <f aca="false">IF(Staff!$A29="","",Staff!$AL29)</f>
        <v/>
      </c>
      <c r="Z29" s="0" t="str">
        <f aca="false">IF(Staff!$A29="","",Staff!$AM29)</f>
        <v/>
      </c>
      <c r="AA29" s="0" t="str">
        <f aca="false">IF(Staff!$A29="","",Staff!$AQ29)</f>
        <v/>
      </c>
      <c r="AB29" s="0" t="str">
        <f aca="false">IF(Staff!$A29="","",Staff!$AR29)</f>
        <v/>
      </c>
      <c r="AC29" s="0" t="str">
        <f aca="false">IF(Staff!$A29="","",Staff!$AS29)</f>
        <v/>
      </c>
      <c r="AD29" s="0" t="str">
        <f aca="false">IF(Staff!$A29="","",Staff!$AT29)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IF(Staff!$A30="","",Staff!$AI30)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"&amp;IF(AND(Milestones!$AB$20="FT",Milestones!$AA$20=FT_Y5,EDATE($D30,Milestones!$AA$20)&lt;PolicyDate),1,Milestones!$AC$20)&amp;";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"&amp;IF(AND(Milestones!$AB$21="FT",Milestones!$AA$21=FT_Y5,EDATE($D30,Milestones!$AA$21)&lt;PolicyDate),1,Milestones!$AC$21)&amp;";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"&amp;IF(AND(Milestones!$AB$22="FT",Milestones!$AA$22=FT_Y5,EDATE($D30,Milestones!$AA$22)&lt;PolicyDate),1,Milestones!$AC$22)&amp;";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"&amp;IF(AND(Milestones!$AB$23="FT",Milestones!$AA$23=FT_Y5,EDATE($D30,Milestones!$AA$23)&lt;PolicyDate),1,Milestones!$AC$23)&amp;";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"&amp;IF(AND(Milestones!$AB$24="FT",Milestones!$AA$24=FT_Y5,EDATE($D30,Milestones!$AA$24)&lt;PolicyDate),1,Milestones!$AC$24)&amp;";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"&amp;IF(AND(Milestones!$AB$25="FT",Milestones!$AA$25=FT_Y5,EDATE($D30,Milestones!$AA$25)&lt;PolicyDate),1,Milestones!$AC$25)&amp;";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"&amp;IF(AND(Milestones!$AB$26="FT",Milestones!$AA$26=FT_Y5,EDATE($D30,Milestones!$AA$26)&lt;PolicyDate),1,Milestones!$AC$26)&amp;";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"&amp;IF(AND(Milestones!$AB$27="FT",Milestones!$AA$27=FT_Y5,EDATE($D30,Milestones!$AA$27)&lt;PolicyDate),1,Milestones!$AC$27)&amp;";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"&amp;IF(AND(Milestones!$AB$28="FT",Milestones!$AA$28=FT_Y5,EDATE($D30,Milestones!$AA$28)&lt;PolicyDate),1,Milestones!$AC$28)&amp;";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"&amp;IF(AND(Milestones!$AB$29="FT",Milestones!$AA$29=FT_Y5,EDATE($D30,Milestones!$AA$29)&lt;PolicyDate),1,Milestones!$AC$29)&amp;";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"&amp;IF(AND(Milestones!$AB$30="FT",Milestones!$AA$30=FT_Y5,EDATE($D30,Milestones!$AA$30)&lt;PolicyDate),1,Milestones!$AC$30)&amp;";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"&amp;IF(AND(Milestones!$AB$31="FT",Milestones!$AA$31=FT_Y5,EDATE($D30,Milestones!$AA$31)&lt;PolicyDate),1,Milestones!$AC$31)&amp;";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"&amp;IF(AND(Milestones!$AB$32="FT",Milestones!$AA$32=FT_Y5,EDATE($D30,Milestones!$AA$32)&lt;PolicyDate),1,Milestones!$AC$32)&amp;";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"&amp;IF(AND(Milestones!$AB$33="FT",Milestones!$AA$33=FT_Y5,EDATE($D30,Milestones!$AA$33)&lt;PolicyDate),1,Milestones!$AC$33)&amp;";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"&amp;IF(AND(Milestones!$AB$34="FT",Milestones!$AA$34=FT_Y5,EDATE($D30,Milestones!$AA$34)&lt;PolicyDate),1,Milestones!$AC$34)&amp;";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"&amp;IF(AND(Milestones!$AB$35="FT",Milestones!$AA$35=FT_Y5,EDATE($D30,Milestones!$AA$35)&lt;PolicyDate),1,Milestones!$AC$35)&amp;";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"&amp;IF(AND(Milestones!$AB$36="FT",Milestones!$AA$36=FT_Y5,EDATE($D30,Milestones!$AA$36)&lt;PolicyDate),1,Milestones!$AC$36)&amp;";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"&amp;IF(AND(Milestones!$AB$37="FT",Milestones!$AA$37=FT_Y5,EDATE($D30,Milestones!$AA$37)&lt;PolicyDate),1,Milestones!$AC$37)&amp;";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"&amp;IF(AND(Milestones!$AB$38="FT",Milestones!$AA$38=FT_Y5,EDATE($D30,Milestones!$AA$38)&lt;PolicyDate),1,Milestones!$AC$38)&amp;";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"&amp;IF(AND(Milestones!$AB$39="FT",Milestones!$AA$39=FT_Y5,EDATE($D30,Milestones!$AA$39)&lt;PolicyDate),1,Milestones!$AC$39)&amp;";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"&amp;IF(AND(Milestones!$AB$40="FT",Milestones!$AA$40=FT_Y5,EDATE($D30,Milestones!$AA$40)&lt;PolicyDate),1,Milestones!$AC$40)&amp;";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"&amp;IF(AND(Milestones!$AB$41="FT",Milestones!$AA$41=FT_Y5,EDATE($D30,Milestones!$AA$41)&lt;PolicyDate),1,Milestones!$AC$41)&amp;";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"&amp;IF(AND(Milestones!$AB$42="FT",Milestones!$AA$42=FT_Y5,EDATE($D30,Milestones!$AA$42)&lt;PolicyDate),1,Milestones!$AC$42)&amp;";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"&amp;IF(AND(Milestones!$AB$43="FT",Milestones!$AA$43=FT_Y5,EDATE($D30,Milestones!$AA$43)&lt;PolicyDate),1,Milestones!$AC$43)&amp;";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"&amp;IF(AND(Milestones!$AB$44="FT",Milestones!$AA$44=FT_Y5,EDATE($D30,Milestones!$AA$44)&lt;PolicyDate),1,Milestones!$AC$44)&amp;";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"&amp;IF(AND(Milestones!$AB$45="FT",Milestones!$AA$45=FT_Y5,EDATE($D30,Milestones!$AA$45)&lt;PolicyDate),1,Milestones!$AC$45)&amp;";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"&amp;IF(AND(Milestones!$AB$46="FT",Milestones!$AA$46=FT_Y5,EDATE($D30,Milestones!$AA$46)&lt;PolicyDate),1,Milestones!$AC$46)&amp;";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"&amp;IF(AND(Milestones!$AB$47="FT",Milestones!$AA$47=FT_Y5,EDATE($D30,Milestones!$AA$47)&lt;PolicyDate),1,Milestones!$AC$47)&amp;";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"&amp;IF(AND(Milestones!$AB$48="FT",Milestones!$AA$48=FT_Y5,EDATE($D30,Milestones!$AA$48)&lt;PolicyDate),1,Milestones!$AC$48)&amp;";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"&amp;IF(AND(Milestones!$AB$49="FT",Milestones!$AA$49=FT_Y5,EDATE($D30,Milestones!$AA$49)&lt;PolicyDate),1,Milestones!$AC$49)&amp;";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"&amp;IF(AND(Milestones!$AB$50="FT",Milestones!$AA$50=FT_Y5,EDATE($D30,Milestones!$AA$50)&lt;PolicyDate),1,Milestones!$AC$50)&amp;";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"&amp;IF(AND(Milestones!$AB$51="FT",Milestones!$AA$51=FT_Y5,EDATE($D30,Milestones!$AA$51)&lt;PolicyDate),1,Milestones!$AC$51)&amp;";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"&amp;IF(AND(Milestones!$AB$52="FT",Milestones!$AA$52=FT_Y5,EDATE($D30,Milestones!$AA$52)&lt;PolicyDate),1,Milestones!$AC$52)&amp;";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"&amp;IF(AND(Milestones!$AB$53="FT",Milestones!$AA$53=FT_Y5,EDATE($D30,Milestones!$AA$53)&lt;PolicyDate),1,Milestones!$AC$53)&amp;";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"&amp;IF(AND(Milestones!$AB$54="FT",Milestones!$AA$54=FT_Y5,EDATE($D30,Milestones!$AA$54)&lt;PolicyDate),1,Milestones!$AC$54)&amp;";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"&amp;IF(AND(Milestones!$AB$55="FT",Milestones!$AA$55=FT_Y5,EDATE($D30,Milestones!$AA$55)&lt;PolicyDate),1,Milestones!$AC$55)&amp;";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"&amp;IF(AND(Milestones!$AB$56="FT",Milestones!$AA$56=FT_Y5,EDATE($D30,Milestones!$AA$56)&lt;PolicyDate),1,Milestones!$AC$56)&amp;";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"&amp;IF(AND(Milestones!$AB$57="FT",Milestones!$AA$57=FT_Y5,EDATE($D30,Milestones!$AA$57)&lt;PolicyDate),1,Milestones!$AC$57)&amp;";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"&amp;IF(AND(Milestones!$AB$58="FT",Milestones!$AA$58=FT_Y5,EDATE($D30,Milestones!$AA$58)&lt;PolicyDate),1,Milestones!$AC$58)&amp;";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"&amp;IF(AND(Milestones!$AB$59="FT",Milestones!$AA$59=FT_Y5,EDATE($D30,Milestones!$AA$59)&lt;PolicyDate),1,Milestones!$AC$59)&amp;";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"&amp;IF(AND(Milestones!$AB$60="FT",Milestones!$AA$60=FT_Y5,EDATE($D30,Milestones!$AA$60)&lt;PolicyDate),1,Milestones!$AC$60)&amp;";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"&amp;IF(AND(Milestones!$AB$61="FT",Milestones!$AA$61=FT_Y5,EDATE($D30,Milestones!$AA$61)&lt;PolicyDate),1,Milestones!$AC$61)&amp;";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"&amp;IF(AND(Milestones!$AB$62="FT",Milestones!$AA$62=FT_Y5,EDATE($D30,Milestones!$AA$62)&lt;PolicyDate),1,Milestones!$AC$62)&amp;";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"&amp;IF(AND(Milestones!$AB$63="FT",Milestones!$AA$63=FT_Y5,EDATE($D30,Milestones!$AA$63)&lt;PolicyDate),1,Milestones!$AC$63)&amp;";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"&amp;IF(AND(Milestones!$AB$64="FT",Milestones!$AA$64=FT_Y5,EDATE($D30,Milestones!$AA$64)&lt;PolicyDate),1,Milestones!$AC$64)&amp;";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"&amp;IF(AND(Milestones!$AB$65="FT",Milestones!$AA$65=FT_Y5,EDATE($D30,Milestones!$AA$65)&lt;PolicyDate),1,Milestones!$AC$65)&amp;";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"&amp;IF(AND(Milestones!$AB$66="FT",Milestones!$AA$66=FT_Y5,EDATE($D30,Milestones!$AA$66)&lt;PolicyDate),1,Milestones!$AC$66)&amp;";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"&amp;IF(AND(Milestones!$AB$67="FT",Milestones!$AA$67=FT_Y5,EDATE($D30,Milestones!$AA$67)&lt;PolicyDate),1,Milestones!$AC$67)&amp;";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"&amp;IF(AND(Milestones!$AB$68="FT",Milestones!$AA$68=FT_Y5,EDATE($D30,Milestones!$AA$68)&lt;PolicyDate),1,Milestones!$AC$68)&amp;";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"&amp;IF(AND(Milestones!$AB$69="FT",Milestones!$AA$69=FT_Y5,EDATE($D30,Milestones!$AA$69)&lt;PolicyDate),1,Milestones!$AC$69)&amp;";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"&amp;IF(AND(Milestones!$AB$70="FT",Milestones!$AA$70=FT_Y5,EDATE($D30,Milestones!$AA$70)&lt;PolicyDate),1,Milestones!$AC$70)&amp;";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"&amp;IF(AND(Milestones!$AB$71="FT",Milestones!$AA$71=FT_Y5,EDATE($D30,Milestones!$AA$71)&lt;PolicyDate),1,Milestones!$AC$71)&amp;";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"&amp;IF(AND(Milestones!$AB$72="FT",Milestones!$AA$72=FT_Y5,EDATE($D30,Milestones!$AA$72)&lt;PolicyDate),1,Milestones!$AC$72)&amp;";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"&amp;IF(AND(Milestones!$AB$73="FT",Milestones!$AA$73=FT_Y5,EDATE($D30,Milestones!$AA$73)&lt;PolicyDate),1,Milestones!$AC$73)&amp;";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"&amp;IF(AND(Milestones!$AB$74="FT",Milestones!$AA$74=FT_Y5,EDATE($D30,Milestones!$AA$74)&lt;PolicyDate),1,Milestones!$AC$74)&amp;";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"&amp;IF(AND(Milestones!$AB$75="FT",Milestones!$AA$75=FT_Y5,EDATE($D30,Milestones!$AA$75)&lt;PolicyDate),1,Milestones!$AC$75)&amp;";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"&amp;IF(AND(Milestones!$AB$76="FT",Milestones!$AA$76=FT_Y5,EDATE($D30,Milestones!$AA$76)&lt;PolicyDate),1,Milestones!$AC$76)&amp;";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"&amp;IF(AND(Milestones!$AB$77="FT",Milestones!$AA$77=FT_Y5,EDATE($D30,Milestones!$AA$77)&lt;PolicyDate),1,Milestones!$AC$77)&amp;";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"&amp;IF(AND(Milestones!$AB$78="FT",Milestones!$AA$78=FT_Y5,EDATE($D30,Milestones!$AA$78)&lt;PolicyDate),1,Milestones!$AC$78)&amp;";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"&amp;IF(AND(Milestones!$AB$79="FT",Milestones!$AA$79=FT_Y5,EDATE($D30,Milestones!$AA$79)&lt;PolicyDate),1,Milestones!$AC$79)&amp;";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"&amp;IF(AND(Milestones!$AB$80="FT",Milestones!$AA$80=FT_Y5,EDATE($D30,Milestones!$AA$80)&lt;PolicyDate),1,Milestones!$AC$80)&amp;";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"&amp;IF(AND(Milestones!$AB$81="FT",Milestones!$AA$81=FT_Y5,EDATE($D30,Milestones!$AA$81)&lt;PolicyDate),1,Milestones!$AC$81)&amp;";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"&amp;IF(AND(Milestones!$AB$82="FT",Milestones!$AA$82=FT_Y5,EDATE($D30,Milestones!$AA$82)&lt;PolicyDate),1,Milestones!$AC$82)&amp;";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"&amp;IF(AND(Milestones!$AB$83="FT",Milestones!$AA$83=FT_Y5,EDATE($D30,Milestones!$AA$83)&lt;PolicyDate),1,Milestones!$AC$83)&amp;";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"&amp;IF(AND(Milestones!$AB$84="FT",Milestones!$AA$84=FT_Y5,EDATE($D30,Milestones!$AA$84)&lt;PolicyDate),1,Milestones!$AC$84)&amp;";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"&amp;IF(AND(Milestones!$AB$85="FT",Milestones!$AA$85=FT_Y5,EDATE($D30,Milestones!$AA$85)&lt;PolicyDate),1,Milestones!$AC$85)&amp;";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"&amp;IF(AND(Milestones!$AB$86="FT",Milestones!$AA$86=FT_Y5,EDATE($D30,Milestones!$AA$86)&lt;PolicyDate),1,Milestones!$AC$86)&amp;";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"&amp;IF(AND(Milestones!$AB$87="FT",Milestones!$AA$87=FT_Y5,EDATE($D30,Milestones!$AA$87)&lt;PolicyDate),1,Milestones!$AC$87)&amp;";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"&amp;IF(AND(Milestones!$AB$88="FT",Milestones!$AA$88=FT_Y5,EDATE($D30,Milestones!$AA$88)&lt;PolicyDate),1,Milestones!$AC$88)&amp;";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"&amp;IF(AND(Milestones!$AB$89="FT",Milestones!$AA$89=FT_Y5,EDATE($D30,Milestones!$AA$89)&lt;PolicyDate),1,Milestones!$AC$89)&amp;";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"&amp;IF(AND(Milestones!$AB$90="FT",Milestones!$AA$90=FT_Y5,EDATE($D30,Milestones!$AA$90)&lt;PolicyDate),1,Milestones!$AC$90)&amp;";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"&amp;IF(AND(Milestones!$AB$91="FT",Milestones!$AA$91=FT_Y5,EDATE($D30,Milestones!$AA$91)&lt;PolicyDate),1,Milestones!$AC$91)&amp;";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"&amp;IF(AND(Milestones!$AB$92="FT",Milestones!$AA$92=FT_Y5,EDATE($D30,Milestones!$AA$92)&lt;PolicyDate),1,Milestones!$AC$92)&amp;";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"&amp;IF(AND(Milestones!$AB$93="FT",Milestones!$AA$93=FT_Y5,EDATE($D30,Milestones!$AA$93)&lt;PolicyDate),1,Milestones!$AC$93)&amp;";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"&amp;IF(AND(Milestones!$AB$94="FT",Milestones!$AA$94=FT_Y5,EDATE($D30,Milestones!$AA$94)&lt;PolicyDate),1,Milestones!$AC$94)&amp;";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"&amp;IF(AND(Milestones!$AB$95="FT",Milestones!$AA$95=FT_Y5,EDATE($D30,Milestones!$AA$95)&lt;PolicyDate),1,Milestones!$AC$95)&amp;";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"&amp;IF(AND(Milestones!$AB$96="FT",Milestones!$AA$96=FT_Y5,EDATE($D30,Milestones!$AA$96)&lt;PolicyDate),1,Milestones!$AC$96)&amp;";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"&amp;IF(AND(Milestones!$AB$97="FT",Milestones!$AA$97=FT_Y5,EDATE($D30,Milestones!$AA$97)&lt;PolicyDate),1,Milestones!$AC$97)&amp;";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"&amp;IF(AND(Milestones!$AB$98="FT",Milestones!$AA$98=FT_Y5,EDATE($D30,Milestones!$AA$98)&lt;PolicyDate),1,Milestones!$AC$98)&amp;";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"&amp;IF(AND(Milestones!$AB$99="FT",Milestones!$AA$99=FT_Y5,EDATE($D30,Milestones!$AA$99)&lt;PolicyDate),1,Milestones!$AC$99)&amp;";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"&amp;IF(AND(Milestones!$AB$100="FT",Milestones!$AA$100=FT_Y5,EDATE($D30,Milestones!$AA$100)&lt;PolicyDate),1,Milestones!$AC$100)&amp;";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"&amp;IF(AND(Milestones!$AB$101="FT",Milestones!$AA$101=FT_Y5,EDATE($D30,Milestones!$AA$101)&lt;PolicyDate),1,Milestones!$AC$101)&amp;";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"&amp;IF(AND(Milestones!$AB$102="FT",Milestones!$AA$102=FT_Y5,EDATE($D30,Milestones!$AA$102)&lt;PolicyDate),1,Milestones!$AC$102)&amp;";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"&amp;IF(AND(Milestones!$AB$103="FT",Milestones!$AA$103=FT_Y5,EDATE($D30,Milestones!$AA$103)&lt;PolicyDate),1,Milestones!$AC$103)&amp;";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"&amp;IF(AND(Milestones!$AB$104="FT",Milestones!$AA$104=FT_Y5,EDATE($D30,Milestones!$AA$104)&lt;PolicyDate),1,Milestones!$AC$104)&amp;";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"&amp;IF(AND(Milestones!$AB$105="FT",Milestones!$AA$105=FT_Y5,EDATE($D30,Milestones!$AA$105)&lt;PolicyDate),1,Milestones!$AC$105)&amp;";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"&amp;IF(AND(Milestones!$AB$106="FT",Milestones!$AA$106=FT_Y5,EDATE($D30,Milestones!$AA$106)&lt;PolicyDate),1,Milestones!$AC$106)&amp;";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"&amp;IF(AND(Milestones!$AB$107="FT",Milestones!$AA$107=FT_Y5,EDATE($D30,Milestones!$AA$107)&lt;PolicyDate),1,Milestones!$AC$107)&amp;";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"&amp;IF(AND(Milestones!$AB$108="FT",Milestones!$AA$108=FT_Y5,EDATE($D30,Milestones!$AA$108)&lt;PolicyDate),1,Milestones!$AC$108)&amp;";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"&amp;IF(AND(Milestones!$AB$109="FT",Milestones!$AA$109=FT_Y5,EDATE($D30,Milestones!$AA$109)&lt;PolicyDate),1,Milestones!$AC$109)&amp;";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"&amp;IF(AND(Milestones!$AB$110="FT",Milestones!$AA$110=FT_Y5,EDATE($D30,Milestones!$AA$110)&lt;PolicyDate),1,Milestones!$AC$110)&amp;";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"&amp;IF(AND(Milestones!$AB$111="FT",Milestones!$AA$111=FT_Y5,EDATE($D30,Milestones!$AA$111)&lt;PolicyDate),1,Milestones!$AC$111)&amp;";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"&amp;IF(AND(Milestones!$AB$112="FT",Milestones!$AA$112=FT_Y5,EDATE($D30,Milestones!$AA$112)&lt;PolicyDate),1,Milestones!$AC$112)&amp;";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"&amp;IF(AND(Milestones!$AB$113="FT",Milestones!$AA$113=FT_Y5,EDATE($D30,Milestones!$AA$113)&lt;PolicyDate),1,Milestones!$AC$113)&amp;";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"&amp;IF(AND(Milestones!$AB$114="FT",Milestones!$AA$114=FT_Y5,EDATE($D30,Milestones!$AA$114)&lt;PolicyDate),1,Milestones!$AC$114)&amp;";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"&amp;IF(AND(Milestones!$AB$115="FT",Milestones!$AA$115=FT_Y5,EDATE($D30,Milestones!$AA$115)&lt;PolicyDate),1,Milestones!$AC$115)&amp;";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"&amp;IF(AND(Milestones!$AB$116="FT",Milestones!$AA$116=FT_Y5,EDATE($D30,Milestones!$AA$116)&lt;PolicyDate),1,Milestones!$AC$116)&amp;";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"&amp;IF(AND(Milestones!$AB$117="FT",Milestones!$AA$117=FT_Y5,EDATE($D30,Milestones!$AA$117)&lt;PolicyDate),1,Milestones!$AC$117)&amp;";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"&amp;IF(AND(Milestones!$AB$118="FT",Milestones!$AA$118=FT_Y5,EDATE($D30,Milestones!$AA$118)&lt;PolicyDate),1,Milestones!$AC$118)&amp;";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"&amp;IF(AND(Milestones!$AB$119="FT",Milestones!$AA$119=FT_Y5,EDATE($D30,Milestones!$AA$119)&lt;PolicyDate),1,Milestones!$AC$119)&amp;";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"&amp;IF(AND(Milestones!$AB$120="FT",Milestones!$AA$120=FT_Y5,EDATE($D30,Milestones!$AA$120)&lt;PolicyDate),1,Milestones!$AC$120)&amp;";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"&amp;IF(AND(Milestones!$AB$121="FT",Milestones!$AA$121=FT_Y5,EDATE($D30,Milestones!$AA$121)&lt;PolicyDate),1,Milestones!$AC$121)&amp;";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"&amp;IF(AND(Milestones!$AB$122="FT",Milestones!$AA$122=FT_Y5,EDATE($D30,Milestones!$AA$122)&lt;PolicyDate),1,Milestones!$AC$122)&amp;";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"&amp;IF(AND(Milestones!$AB$123="FT",Milestones!$AA$123=FT_Y5,EDATE($D30,Milestones!$AA$123)&lt;PolicyDate),1,Milestones!$AC$123)&amp;";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"&amp;IF(AND(Milestones!$AB$124="FT",Milestones!$AA$124=FT_Y5,EDATE($D30,Milestones!$AA$124)&lt;PolicyDate),1,Milestones!$AC$124)&amp;";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"&amp;IF(AND(Milestones!$AB$125="FT",Milestones!$AA$125=FT_Y5,EDATE($D30,Milestones!$AA$125)&lt;PolicyDate),1,Milestones!$AC$125)&amp;";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"&amp;IF(AND(Milestones!$AB$126="FT",Milestones!$AA$126=FT_Y5,EDATE($D30,Milestones!$AA$126)&lt;PolicyDate),1,Milestones!$AC$126)&amp;";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"&amp;IF(AND(Milestones!$AB$127="FT",Milestones!$AA$127=FT_Y5,EDATE($D30,Milestones!$AA$127)&lt;PolicyDate),1,Milestones!$AC$127)&amp;";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"&amp;IF(AND(Milestones!$AB$128="FT",Milestones!$AA$128=FT_Y5,EDATE($D30,Milestones!$AA$128)&lt;PolicyDate),1,Milestones!$AC$128)&amp;";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"&amp;IF(AND(Milestones!$AB$129="FT",Milestones!$AA$129=FT_Y5,EDATE($D30,Milestones!$AA$129)&lt;PolicyDate),1,Milestones!$AC$129)&amp;";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"&amp;IF(AND(Milestones!$AB$130="FT",Milestones!$AA$130=FT_Y5,EDATE($D30,Milestones!$AA$130)&lt;PolicyDate),1,Milestones!$AC$130)&amp;";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"&amp;IF(AND(Milestones!$AB$131="FT",Milestones!$AA$131=FT_Y5,EDATE($D30,Milestones!$AA$131)&lt;PolicyDate),1,Milestones!$AC$131)&amp;";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"&amp;IF(AND(Milestones!$AB$132="FT",Milestones!$AA$132=FT_Y5,EDATE($D30,Milestones!$AA$132)&lt;PolicyDate),1,Milestones!$AC$132)&amp;";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"&amp;IF(AND(Milestones!$AB$133="FT",Milestones!$AA$133=FT_Y5,EDATE($D30,Milestones!$AA$133)&lt;PolicyDate),1,Milestones!$AC$133)&amp;";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"&amp;IF(AND(Milestones!$AB$134="FT",Milestones!$AA$134=FT_Y5,EDATE($D30,Milestones!$AA$134)&lt;PolicyDate),1,Milestones!$AC$134)&amp;";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"&amp;IF(AND(Milestones!$AB$135="FT",Milestones!$AA$135=FT_Y5,EDATE($D30,Milestones!$AA$135)&lt;PolicyDate),1,Milestones!$AC$135)&amp;";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"&amp;IF(AND(Milestones!$AB$136="FT",Milestones!$AA$136=FT_Y5,EDATE($D30,Milestones!$AA$136)&lt;PolicyDate),1,Milestones!$AC$136)&amp;";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"&amp;IF(AND(Milestones!$AB$137="FT",Milestones!$AA$137=FT_Y5,EDATE($D30,Milestones!$AA$137)&lt;PolicyDate),1,Milestones!$AC$137)&amp;";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"&amp;IF(AND(Milestones!$AB$138="FT",Milestones!$AA$138=FT_Y5,EDATE($D30,Milestones!$AA$138)&lt;PolicyDate),1,Milestones!$AC$138)&amp;";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"&amp;IF(AND(Milestones!$AB$139="FT",Milestones!$AA$139=FT_Y5,EDATE($D30,Milestones!$AA$139)&lt;PolicyDate),1,Milestones!$AC$139)&amp;";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"&amp;IF(AND(Milestones!$AB$140="FT",Milestones!$AA$140=FT_Y5,EDATE($D30,Milestones!$AA$140)&lt;PolicyDate),1,Milestones!$AC$140)&amp;";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"&amp;IF(AND(Milestones!$AB$141="FT",Milestones!$AA$141=FT_Y5,EDATE($D30,Milestones!$AA$141)&lt;PolicyDate),1,Milestones!$AC$141)&amp;";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"&amp;IF(AND(Milestones!$AB$142="FT",Milestones!$AA$142=FT_Y5,EDATE($D30,Milestones!$AA$142)&lt;PolicyDate),1,Milestones!$AC$142)&amp;";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"&amp;IF(AND(Milestones!$AB$143="FT",Milestones!$AA$143=FT_Y5,EDATE($D30,Milestones!$AA$143)&lt;PolicyDate),1,Milestones!$AC$143)&amp;";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"&amp;IF(AND(Milestones!$AB$144="FT",Milestones!$AA$144=FT_Y5,EDATE($D30,Milestones!$AA$144)&lt;PolicyDate),1,Milestones!$AC$144)&amp;";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"&amp;IF(AND(Milestones!$AB$145="FT",Milestones!$AA$145=FT_Y5,EDATE($D30,Milestones!$AA$145)&lt;PolicyDate),1,Milestones!$AC$145)&amp;";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"&amp;IF(AND(Milestones!$AB$146="FT",Milestones!$AA$146=FT_Y5,EDATE($D30,Milestones!$AA$146)&lt;PolicyDate),1,Milestones!$AC$146)&amp;";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"&amp;IF(AND(Milestones!$AB$147="FT",Milestones!$AA$147=FT_Y5,EDATE($D30,Milestones!$AA$147)&lt;PolicyDate),1,Milestones!$AC$147)&amp;";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"&amp;IF(AND(Milestones!$AB$148="FT",Milestones!$AA$148=FT_Y5,EDATE($D30,Milestones!$AA$148)&lt;PolicyDate),1,Milestones!$AC$148)&amp;";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"&amp;IF(AND(Milestones!$AB$149="FT",Milestones!$AA$149=FT_Y5,EDATE($D30,Milestones!$AA$149)&lt;PolicyDate),1,Milestones!$AC$149)&amp;";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"&amp;IF(AND(Milestones!$AB$150="FT",Milestones!$AA$150=FT_Y5,EDATE($D30,Milestones!$AA$150)&lt;PolicyDate),1,Milestones!$AC$150)&amp;";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"&amp;IF(AND(Milestones!$AB$151="FT",Milestones!$AA$151=FT_Y5,EDATE($D30,Milestones!$AA$151)&lt;PolicyDate),1,Milestones!$AC$151)&amp;";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"&amp;IF(AND(Milestones!$AB$152="FT",Milestones!$AA$152=FT_Y5,EDATE($D30,Milestones!$AA$152)&lt;PolicyDate),1,Milestones!$AC$152)&amp;";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"&amp;IF(AND(Milestones!$AB$153="FT",Milestones!$AA$153=FT_Y5,EDATE($D30,Milestones!$AA$153)&lt;PolicyDate),1,Milestones!$AC$153)&amp;";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"&amp;IF(AND(Milestones!$AB$154="FT",Milestones!$AA$154=FT_Y5,EDATE($D30,Milestones!$AA$154)&lt;PolicyDate),1,Milestones!$AC$154)&amp;";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"&amp;IF(AND(Milestones!$AB$155="FT",Milestones!$AA$155=FT_Y5,EDATE($D30,Milestones!$AA$155)&lt;PolicyDate),1,Milestones!$AC$155)&amp;";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"&amp;IF(AND(Milestones!$AB$156="FT",Milestones!$AA$156=FT_Y5,EDATE($D30,Milestones!$AA$156)&lt;PolicyDate),1,Milestones!$AC$156)&amp;";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"&amp;IF(AND(Milestones!$AB$157="FT",Milestones!$AA$157=FT_Y5,EDATE($D30,Milestones!$AA$157)&lt;PolicyDate),1,Milestones!$AC$157)&amp;";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"&amp;IF(AND(Milestones!$AB$158="FT",Milestones!$AA$158=FT_Y5,EDATE($D30,Milestones!$AA$158)&lt;PolicyDate),1,Milestones!$AC$158)&amp;";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"&amp;IF(AND(Milestones!$AB$159="FT",Milestones!$AA$159=FT_Y5,EDATE($D30,Milestones!$AA$159)&lt;PolicyDate),1,Milestones!$AC$159)&amp;";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"&amp;IF(AND(Milestones!$AB$160="FT",Milestones!$AA$160=FT_Y5,EDATE($D30,Milestones!$AA$160)&lt;PolicyDate),1,Milestones!$AC$160)&amp;";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"&amp;IF(AND(Milestones!$AB$161="FT",Milestones!$AA$161=FT_Y5,EDATE($D30,Milestones!$AA$161)&lt;PolicyDate),1,Milestones!$AC$161)&amp;";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"&amp;IF(AND(Milestones!$AB$162="FT",Milestones!$AA$162=FT_Y5,EDATE($D30,Milestones!$AA$162)&lt;PolicyDate),1,Milestones!$AC$162)&amp;";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"&amp;IF(AND(Milestones!$AB$163="FT",Milestones!$AA$163=FT_Y5,EDATE($D30,Milestones!$AA$163)&lt;PolicyDate),1,Milestones!$AC$163)&amp;";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"&amp;IF(AND(Milestones!$AB$164="FT",Milestones!$AA$164=FT_Y5,EDATE($D30,Milestones!$AA$164)&lt;PolicyDate),1,Milestones!$AC$164)&amp;";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"&amp;IF(AND(Milestones!$AB$165="FT",Milestones!$AA$165=FT_Y5,EDATE($D30,Milestones!$AA$165)&lt;PolicyDate),1,Milestones!$AC$165)&amp;";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"&amp;IF(AND(Milestones!$AB$166="FT",Milestones!$AA$166=FT_Y5,EDATE($D30,Milestones!$AA$166)&lt;PolicyDate),1,Milestones!$AC$166)&amp;";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"&amp;IF(AND(Milestones!$AB$167="FT",Milestones!$AA$167=FT_Y5,EDATE($D30,Milestones!$AA$167)&lt;PolicyDate),1,Milestones!$AC$167)&amp;";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"&amp;IF(AND(Milestones!$AB$168="FT",Milestones!$AA$168=FT_Y5,EDATE($D30,Milestones!$AA$168)&lt;PolicyDate),1,Milestones!$AC$168)&amp;";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"&amp;IF(AND(Milestones!$AB$169="FT",Milestones!$AA$169=FT_Y5,EDATE($D30,Milestones!$AA$169)&lt;PolicyDate),1,Milestones!$AC$169)&amp;";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"&amp;IF(AND(Milestones!$AB$170="FT",Milestones!$AA$170=FT_Y5,EDATE($D30,Milestones!$AA$170)&lt;PolicyDate),1,Milestones!$AC$170)&amp;";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"&amp;IF(AND(Milestones!$AB$171="FT",Milestones!$AA$171=FT_Y5,EDATE($D30,Milestones!$AA$171)&lt;PolicyDate),1,Milestones!$AC$171)&amp;";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"&amp;IF(AND(Milestones!$AB$172="FT",Milestones!$AA$172=FT_Y5,EDATE($D30,Milestones!$AA$172)&lt;PolicyDate),1,Milestones!$AC$172)&amp;";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"&amp;IF(AND(Milestones!$AB$173="FT",Milestones!$AA$173=FT_Y5,EDATE($D30,Milestones!$AA$173)&lt;PolicyDate),1,Milestones!$AC$173)&amp;";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"&amp;IF(AND(Milestones!$AB$174="FT",Milestones!$AA$174=FT_Y5,EDATE($D30,Milestones!$AA$174)&lt;PolicyDate),1,Milestones!$AC$174)&amp;";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"&amp;IF(AND(Milestones!$AB$175="FT",Milestones!$AA$175=FT_Y5,EDATE($D30,Milestones!$AA$175)&lt;PolicyDate),1,Milestones!$AC$175)&amp;";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"&amp;IF(AND(Milestones!$AB$176="FT",Milestones!$AA$176=FT_Y5,EDATE($D30,Milestones!$AA$176)&lt;PolicyDate),1,Milestones!$AC$176)&amp;";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"&amp;IF(AND(Milestones!$AB$177="FT",Milestones!$AA$177=FT_Y5,EDATE($D30,Milestones!$AA$177)&lt;PolicyDate),1,Milestones!$AC$177)&amp;";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"&amp;IF(AND(Milestones!$AB$178="FT",Milestones!$AA$178=FT_Y5,EDATE($D30,Milestones!$AA$178)&lt;PolicyDate),1,Milestones!$AC$178)&amp;";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"&amp;IF(AND(Milestones!$AB$179="FT",Milestones!$AA$179=FT_Y5,EDATE($D30,Milestones!$AA$179)&lt;PolicyDate),1,Milestones!$AC$179)&amp;";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"&amp;IF(AND(Milestones!$AB$180="FT",Milestones!$AA$180=FT_Y5,EDATE($D30,Milestones!$AA$180)&lt;PolicyDate),1,Milestones!$AC$180)&amp;";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"&amp;IF(AND(Milestones!$AB$181="FT",Milestones!$AA$181=FT_Y5,EDATE($D30,Milestones!$AA$181)&lt;PolicyDate),1,Milestones!$AC$181)&amp;";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"&amp;IF(AND(Milestones!$AB$182="FT",Milestones!$AA$182=FT_Y5,EDATE($D30,Milestones!$AA$182)&lt;PolicyDate),1,Milestones!$AC$182)&amp;";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"&amp;IF(AND(Milestones!$AB$183="FT",Milestones!$AA$183=FT_Y5,EDATE($D30,Milestones!$AA$183)&lt;PolicyDate),1,Milestones!$AC$183)&amp;";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"&amp;IF(AND(Milestones!$AB$184="FT",Milestones!$AA$184=FT_Y5,EDATE($D30,Milestones!$AA$184)&lt;PolicyDate),1,Milestones!$AC$184)&amp;";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"&amp;IF(AND(Milestones!$AB$185="FT",Milestones!$AA$185=FT_Y5,EDATE($D30,Milestones!$AA$185)&lt;PolicyDate),1,Milestones!$AC$185)&amp;";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"&amp;IF(AND(Milestones!$AB$186="FT",Milestones!$AA$186=FT_Y5,EDATE($D30,Milestones!$AA$186)&lt;PolicyDate),1,Milestones!$AC$186)&amp;";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"&amp;IF(AND(Milestones!$AB$187="FT",Milestones!$AA$187=FT_Y5,EDATE($D30,Milestones!$AA$187)&lt;PolicyDate),1,Milestones!$AC$187)&amp;";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"&amp;IF(AND(Milestones!$AB$188="FT",Milestones!$AA$188=FT_Y5,EDATE($D30,Milestones!$AA$188)&lt;PolicyDate),1,Milestones!$AC$188)&amp;";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"&amp;IF(AND(Milestones!$AB$189="FT",Milestones!$AA$189=FT_Y5,EDATE($D30,Milestones!$AA$189)&lt;PolicyDate),1,Milestones!$AC$189)&amp;";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"&amp;IF(AND(Milestones!$AB$190="FT",Milestones!$AA$190=FT_Y5,EDATE($D30,Milestones!$AA$190)&lt;PolicyDate),1,Milestones!$AC$190)&amp;";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"&amp;IF(AND(Milestones!$AB$191="FT",Milestones!$AA$191=FT_Y5,EDATE($D30,Milestones!$AA$191)&lt;PolicyDate),1,Milestones!$AC$191)&amp;";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"&amp;IF(AND(Milestones!$AB$192="FT",Milestones!$AA$192=FT_Y5,EDATE($D30,Milestones!$AA$192)&lt;PolicyDate),1,Milestones!$AC$192)&amp;";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"&amp;IF(AND(Milestones!$AB$193="FT",Milestones!$AA$193=FT_Y5,EDATE($D30,Milestones!$AA$193)&lt;PolicyDate),1,Milestones!$AC$193)&amp;";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"&amp;IF(AND(Milestones!$AB$194="FT",Milestones!$AA$194=FT_Y5,EDATE($D30,Milestones!$AA$194)&lt;PolicyDate),1,Milestones!$AC$194)&amp;";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"&amp;IF(AND(Milestones!$AB$195="FT",Milestones!$AA$195=FT_Y5,EDATE($D30,Milestones!$AA$195)&lt;PolicyDate),1,Milestones!$AC$195)&amp;";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"&amp;IF(AND(Milestones!$AB$196="FT",Milestones!$AA$196=FT_Y5,EDATE($D30,Milestones!$AA$196)&lt;PolicyDate),1,Milestones!$AC$196)&amp;";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"&amp;IF(AND(Milestones!$AB$197="FT",Milestones!$AA$197=FT_Y5,EDATE($D30,Milestones!$AA$197)&lt;PolicyDate),1,Milestones!$AC$197)&amp;";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"&amp;IF(AND(Milestones!$AB$198="FT",Milestones!$AA$198=FT_Y5,EDATE($D30,Milestones!$AA$198)&lt;PolicyDate),1,Milestones!$AC$198)&amp;";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"&amp;IF(AND(Milestones!$AB$199="FT",Milestones!$AA$199=FT_Y5,EDATE($D30,Milestones!$AA$199)&lt;PolicyDate),1,Milestones!$AC$199)&amp;";  ",""))</f>
        <v/>
      </c>
      <c r="X30" s="0" t="str">
        <f aca="false">IF(Staff!$A30="","",Staff!$AJ30)</f>
        <v/>
      </c>
      <c r="Y30" s="0" t="str">
        <f aca="false">IF(Staff!$A30="","",Staff!$AL30)</f>
        <v/>
      </c>
      <c r="Z30" s="0" t="str">
        <f aca="false">IF(Staff!$A30="","",Staff!$AM30)</f>
        <v/>
      </c>
      <c r="AA30" s="0" t="str">
        <f aca="false">IF(Staff!$A30="","",Staff!$AQ30)</f>
        <v/>
      </c>
      <c r="AB30" s="0" t="str">
        <f aca="false">IF(Staff!$A30="","",Staff!$AR30)</f>
        <v/>
      </c>
      <c r="AC30" s="0" t="str">
        <f aca="false">IF(Staff!$A30="","",Staff!$AS30)</f>
        <v/>
      </c>
      <c r="AD30" s="0" t="str">
        <f aca="false">IF(Staff!$A30="","",Staff!$AT30)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IF(Staff!$A31="","",Staff!$AI31)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"&amp;IF(AND(Milestones!$AB$20="FT",Milestones!$AA$20=FT_Y5,EDATE($D31,Milestones!$AA$20)&lt;PolicyDate),1,Milestones!$AC$20)&amp;";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"&amp;IF(AND(Milestones!$AB$21="FT",Milestones!$AA$21=FT_Y5,EDATE($D31,Milestones!$AA$21)&lt;PolicyDate),1,Milestones!$AC$21)&amp;";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"&amp;IF(AND(Milestones!$AB$22="FT",Milestones!$AA$22=FT_Y5,EDATE($D31,Milestones!$AA$22)&lt;PolicyDate),1,Milestones!$AC$22)&amp;";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"&amp;IF(AND(Milestones!$AB$23="FT",Milestones!$AA$23=FT_Y5,EDATE($D31,Milestones!$AA$23)&lt;PolicyDate),1,Milestones!$AC$23)&amp;";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"&amp;IF(AND(Milestones!$AB$24="FT",Milestones!$AA$24=FT_Y5,EDATE($D31,Milestones!$AA$24)&lt;PolicyDate),1,Milestones!$AC$24)&amp;";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"&amp;IF(AND(Milestones!$AB$25="FT",Milestones!$AA$25=FT_Y5,EDATE($D31,Milestones!$AA$25)&lt;PolicyDate),1,Milestones!$AC$25)&amp;";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"&amp;IF(AND(Milestones!$AB$26="FT",Milestones!$AA$26=FT_Y5,EDATE($D31,Milestones!$AA$26)&lt;PolicyDate),1,Milestones!$AC$26)&amp;";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"&amp;IF(AND(Milestones!$AB$27="FT",Milestones!$AA$27=FT_Y5,EDATE($D31,Milestones!$AA$27)&lt;PolicyDate),1,Milestones!$AC$27)&amp;";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"&amp;IF(AND(Milestones!$AB$28="FT",Milestones!$AA$28=FT_Y5,EDATE($D31,Milestones!$AA$28)&lt;PolicyDate),1,Milestones!$AC$28)&amp;";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"&amp;IF(AND(Milestones!$AB$29="FT",Milestones!$AA$29=FT_Y5,EDATE($D31,Milestones!$AA$29)&lt;PolicyDate),1,Milestones!$AC$29)&amp;";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"&amp;IF(AND(Milestones!$AB$30="FT",Milestones!$AA$30=FT_Y5,EDATE($D31,Milestones!$AA$30)&lt;PolicyDate),1,Milestones!$AC$30)&amp;";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"&amp;IF(AND(Milestones!$AB$31="FT",Milestones!$AA$31=FT_Y5,EDATE($D31,Milestones!$AA$31)&lt;PolicyDate),1,Milestones!$AC$31)&amp;";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"&amp;IF(AND(Milestones!$AB$32="FT",Milestones!$AA$32=FT_Y5,EDATE($D31,Milestones!$AA$32)&lt;PolicyDate),1,Milestones!$AC$32)&amp;";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"&amp;IF(AND(Milestones!$AB$33="FT",Milestones!$AA$33=FT_Y5,EDATE($D31,Milestones!$AA$33)&lt;PolicyDate),1,Milestones!$AC$33)&amp;";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"&amp;IF(AND(Milestones!$AB$34="FT",Milestones!$AA$34=FT_Y5,EDATE($D31,Milestones!$AA$34)&lt;PolicyDate),1,Milestones!$AC$34)&amp;";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"&amp;IF(AND(Milestones!$AB$35="FT",Milestones!$AA$35=FT_Y5,EDATE($D31,Milestones!$AA$35)&lt;PolicyDate),1,Milestones!$AC$35)&amp;";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"&amp;IF(AND(Milestones!$AB$36="FT",Milestones!$AA$36=FT_Y5,EDATE($D31,Milestones!$AA$36)&lt;PolicyDate),1,Milestones!$AC$36)&amp;";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"&amp;IF(AND(Milestones!$AB$37="FT",Milestones!$AA$37=FT_Y5,EDATE($D31,Milestones!$AA$37)&lt;PolicyDate),1,Milestones!$AC$37)&amp;";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"&amp;IF(AND(Milestones!$AB$38="FT",Milestones!$AA$38=FT_Y5,EDATE($D31,Milestones!$AA$38)&lt;PolicyDate),1,Milestones!$AC$38)&amp;";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"&amp;IF(AND(Milestones!$AB$39="FT",Milestones!$AA$39=FT_Y5,EDATE($D31,Milestones!$AA$39)&lt;PolicyDate),1,Milestones!$AC$39)&amp;";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"&amp;IF(AND(Milestones!$AB$40="FT",Milestones!$AA$40=FT_Y5,EDATE($D31,Milestones!$AA$40)&lt;PolicyDate),1,Milestones!$AC$40)&amp;";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"&amp;IF(AND(Milestones!$AB$41="FT",Milestones!$AA$41=FT_Y5,EDATE($D31,Milestones!$AA$41)&lt;PolicyDate),1,Milestones!$AC$41)&amp;";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"&amp;IF(AND(Milestones!$AB$42="FT",Milestones!$AA$42=FT_Y5,EDATE($D31,Milestones!$AA$42)&lt;PolicyDate),1,Milestones!$AC$42)&amp;";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"&amp;IF(AND(Milestones!$AB$43="FT",Milestones!$AA$43=FT_Y5,EDATE($D31,Milestones!$AA$43)&lt;PolicyDate),1,Milestones!$AC$43)&amp;";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"&amp;IF(AND(Milestones!$AB$44="FT",Milestones!$AA$44=FT_Y5,EDATE($D31,Milestones!$AA$44)&lt;PolicyDate),1,Milestones!$AC$44)&amp;";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"&amp;IF(AND(Milestones!$AB$45="FT",Milestones!$AA$45=FT_Y5,EDATE($D31,Milestones!$AA$45)&lt;PolicyDate),1,Milestones!$AC$45)&amp;";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"&amp;IF(AND(Milestones!$AB$46="FT",Milestones!$AA$46=FT_Y5,EDATE($D31,Milestones!$AA$46)&lt;PolicyDate),1,Milestones!$AC$46)&amp;";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"&amp;IF(AND(Milestones!$AB$47="FT",Milestones!$AA$47=FT_Y5,EDATE($D31,Milestones!$AA$47)&lt;PolicyDate),1,Milestones!$AC$47)&amp;";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"&amp;IF(AND(Milestones!$AB$48="FT",Milestones!$AA$48=FT_Y5,EDATE($D31,Milestones!$AA$48)&lt;PolicyDate),1,Milestones!$AC$48)&amp;";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"&amp;IF(AND(Milestones!$AB$49="FT",Milestones!$AA$49=FT_Y5,EDATE($D31,Milestones!$AA$49)&lt;PolicyDate),1,Milestones!$AC$49)&amp;";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"&amp;IF(AND(Milestones!$AB$50="FT",Milestones!$AA$50=FT_Y5,EDATE($D31,Milestones!$AA$50)&lt;PolicyDate),1,Milestones!$AC$50)&amp;";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"&amp;IF(AND(Milestones!$AB$51="FT",Milestones!$AA$51=FT_Y5,EDATE($D31,Milestones!$AA$51)&lt;PolicyDate),1,Milestones!$AC$51)&amp;";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"&amp;IF(AND(Milestones!$AB$52="FT",Milestones!$AA$52=FT_Y5,EDATE($D31,Milestones!$AA$52)&lt;PolicyDate),1,Milestones!$AC$52)&amp;";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"&amp;IF(AND(Milestones!$AB$53="FT",Milestones!$AA$53=FT_Y5,EDATE($D31,Milestones!$AA$53)&lt;PolicyDate),1,Milestones!$AC$53)&amp;";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"&amp;IF(AND(Milestones!$AB$54="FT",Milestones!$AA$54=FT_Y5,EDATE($D31,Milestones!$AA$54)&lt;PolicyDate),1,Milestones!$AC$54)&amp;";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"&amp;IF(AND(Milestones!$AB$55="FT",Milestones!$AA$55=FT_Y5,EDATE($D31,Milestones!$AA$55)&lt;PolicyDate),1,Milestones!$AC$55)&amp;";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"&amp;IF(AND(Milestones!$AB$56="FT",Milestones!$AA$56=FT_Y5,EDATE($D31,Milestones!$AA$56)&lt;PolicyDate),1,Milestones!$AC$56)&amp;";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"&amp;IF(AND(Milestones!$AB$57="FT",Milestones!$AA$57=FT_Y5,EDATE($D31,Milestones!$AA$57)&lt;PolicyDate),1,Milestones!$AC$57)&amp;";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"&amp;IF(AND(Milestones!$AB$58="FT",Milestones!$AA$58=FT_Y5,EDATE($D31,Milestones!$AA$58)&lt;PolicyDate),1,Milestones!$AC$58)&amp;";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"&amp;IF(AND(Milestones!$AB$59="FT",Milestones!$AA$59=FT_Y5,EDATE($D31,Milestones!$AA$59)&lt;PolicyDate),1,Milestones!$AC$59)&amp;";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"&amp;IF(AND(Milestones!$AB$60="FT",Milestones!$AA$60=FT_Y5,EDATE($D31,Milestones!$AA$60)&lt;PolicyDate),1,Milestones!$AC$60)&amp;";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"&amp;IF(AND(Milestones!$AB$61="FT",Milestones!$AA$61=FT_Y5,EDATE($D31,Milestones!$AA$61)&lt;PolicyDate),1,Milestones!$AC$61)&amp;";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"&amp;IF(AND(Milestones!$AB$62="FT",Milestones!$AA$62=FT_Y5,EDATE($D31,Milestones!$AA$62)&lt;PolicyDate),1,Milestones!$AC$62)&amp;";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"&amp;IF(AND(Milestones!$AB$63="FT",Milestones!$AA$63=FT_Y5,EDATE($D31,Milestones!$AA$63)&lt;PolicyDate),1,Milestones!$AC$63)&amp;";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"&amp;IF(AND(Milestones!$AB$64="FT",Milestones!$AA$64=FT_Y5,EDATE($D31,Milestones!$AA$64)&lt;PolicyDate),1,Milestones!$AC$64)&amp;";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"&amp;IF(AND(Milestones!$AB$65="FT",Milestones!$AA$65=FT_Y5,EDATE($D31,Milestones!$AA$65)&lt;PolicyDate),1,Milestones!$AC$65)&amp;";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"&amp;IF(AND(Milestones!$AB$66="FT",Milestones!$AA$66=FT_Y5,EDATE($D31,Milestones!$AA$66)&lt;PolicyDate),1,Milestones!$AC$66)&amp;";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"&amp;IF(AND(Milestones!$AB$67="FT",Milestones!$AA$67=FT_Y5,EDATE($D31,Milestones!$AA$67)&lt;PolicyDate),1,Milestones!$AC$67)&amp;";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"&amp;IF(AND(Milestones!$AB$68="FT",Milestones!$AA$68=FT_Y5,EDATE($D31,Milestones!$AA$68)&lt;PolicyDate),1,Milestones!$AC$68)&amp;";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"&amp;IF(AND(Milestones!$AB$69="FT",Milestones!$AA$69=FT_Y5,EDATE($D31,Milestones!$AA$69)&lt;PolicyDate),1,Milestones!$AC$69)&amp;";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"&amp;IF(AND(Milestones!$AB$70="FT",Milestones!$AA$70=FT_Y5,EDATE($D31,Milestones!$AA$70)&lt;PolicyDate),1,Milestones!$AC$70)&amp;";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"&amp;IF(AND(Milestones!$AB$71="FT",Milestones!$AA$71=FT_Y5,EDATE($D31,Milestones!$AA$71)&lt;PolicyDate),1,Milestones!$AC$71)&amp;";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"&amp;IF(AND(Milestones!$AB$72="FT",Milestones!$AA$72=FT_Y5,EDATE($D31,Milestones!$AA$72)&lt;PolicyDate),1,Milestones!$AC$72)&amp;";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"&amp;IF(AND(Milestones!$AB$73="FT",Milestones!$AA$73=FT_Y5,EDATE($D31,Milestones!$AA$73)&lt;PolicyDate),1,Milestones!$AC$73)&amp;";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"&amp;IF(AND(Milestones!$AB$74="FT",Milestones!$AA$74=FT_Y5,EDATE($D31,Milestones!$AA$74)&lt;PolicyDate),1,Milestones!$AC$74)&amp;";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"&amp;IF(AND(Milestones!$AB$75="FT",Milestones!$AA$75=FT_Y5,EDATE($D31,Milestones!$AA$75)&lt;PolicyDate),1,Milestones!$AC$75)&amp;";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"&amp;IF(AND(Milestones!$AB$76="FT",Milestones!$AA$76=FT_Y5,EDATE($D31,Milestones!$AA$76)&lt;PolicyDate),1,Milestones!$AC$76)&amp;";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"&amp;IF(AND(Milestones!$AB$77="FT",Milestones!$AA$77=FT_Y5,EDATE($D31,Milestones!$AA$77)&lt;PolicyDate),1,Milestones!$AC$77)&amp;";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"&amp;IF(AND(Milestones!$AB$78="FT",Milestones!$AA$78=FT_Y5,EDATE($D31,Milestones!$AA$78)&lt;PolicyDate),1,Milestones!$AC$78)&amp;";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"&amp;IF(AND(Milestones!$AB$79="FT",Milestones!$AA$79=FT_Y5,EDATE($D31,Milestones!$AA$79)&lt;PolicyDate),1,Milestones!$AC$79)&amp;";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"&amp;IF(AND(Milestones!$AB$80="FT",Milestones!$AA$80=FT_Y5,EDATE($D31,Milestones!$AA$80)&lt;PolicyDate),1,Milestones!$AC$80)&amp;";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"&amp;IF(AND(Milestones!$AB$81="FT",Milestones!$AA$81=FT_Y5,EDATE($D31,Milestones!$AA$81)&lt;PolicyDate),1,Milestones!$AC$81)&amp;";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"&amp;IF(AND(Milestones!$AB$82="FT",Milestones!$AA$82=FT_Y5,EDATE($D31,Milestones!$AA$82)&lt;PolicyDate),1,Milestones!$AC$82)&amp;";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"&amp;IF(AND(Milestones!$AB$83="FT",Milestones!$AA$83=FT_Y5,EDATE($D31,Milestones!$AA$83)&lt;PolicyDate),1,Milestones!$AC$83)&amp;";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"&amp;IF(AND(Milestones!$AB$84="FT",Milestones!$AA$84=FT_Y5,EDATE($D31,Milestones!$AA$84)&lt;PolicyDate),1,Milestones!$AC$84)&amp;";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"&amp;IF(AND(Milestones!$AB$85="FT",Milestones!$AA$85=FT_Y5,EDATE($D31,Milestones!$AA$85)&lt;PolicyDate),1,Milestones!$AC$85)&amp;";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"&amp;IF(AND(Milestones!$AB$86="FT",Milestones!$AA$86=FT_Y5,EDATE($D31,Milestones!$AA$86)&lt;PolicyDate),1,Milestones!$AC$86)&amp;";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"&amp;IF(AND(Milestones!$AB$87="FT",Milestones!$AA$87=FT_Y5,EDATE($D31,Milestones!$AA$87)&lt;PolicyDate),1,Milestones!$AC$87)&amp;";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"&amp;IF(AND(Milestones!$AB$88="FT",Milestones!$AA$88=FT_Y5,EDATE($D31,Milestones!$AA$88)&lt;PolicyDate),1,Milestones!$AC$88)&amp;";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"&amp;IF(AND(Milestones!$AB$89="FT",Milestones!$AA$89=FT_Y5,EDATE($D31,Milestones!$AA$89)&lt;PolicyDate),1,Milestones!$AC$89)&amp;";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"&amp;IF(AND(Milestones!$AB$90="FT",Milestones!$AA$90=FT_Y5,EDATE($D31,Milestones!$AA$90)&lt;PolicyDate),1,Milestones!$AC$90)&amp;";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"&amp;IF(AND(Milestones!$AB$91="FT",Milestones!$AA$91=FT_Y5,EDATE($D31,Milestones!$AA$91)&lt;PolicyDate),1,Milestones!$AC$91)&amp;";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"&amp;IF(AND(Milestones!$AB$92="FT",Milestones!$AA$92=FT_Y5,EDATE($D31,Milestones!$AA$92)&lt;PolicyDate),1,Milestones!$AC$92)&amp;";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"&amp;IF(AND(Milestones!$AB$93="FT",Milestones!$AA$93=FT_Y5,EDATE($D31,Milestones!$AA$93)&lt;PolicyDate),1,Milestones!$AC$93)&amp;";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"&amp;IF(AND(Milestones!$AB$94="FT",Milestones!$AA$94=FT_Y5,EDATE($D31,Milestones!$AA$94)&lt;PolicyDate),1,Milestones!$AC$94)&amp;";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"&amp;IF(AND(Milestones!$AB$95="FT",Milestones!$AA$95=FT_Y5,EDATE($D31,Milestones!$AA$95)&lt;PolicyDate),1,Milestones!$AC$95)&amp;";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"&amp;IF(AND(Milestones!$AB$96="FT",Milestones!$AA$96=FT_Y5,EDATE($D31,Milestones!$AA$96)&lt;PolicyDate),1,Milestones!$AC$96)&amp;";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"&amp;IF(AND(Milestones!$AB$97="FT",Milestones!$AA$97=FT_Y5,EDATE($D31,Milestones!$AA$97)&lt;PolicyDate),1,Milestones!$AC$97)&amp;";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"&amp;IF(AND(Milestones!$AB$98="FT",Milestones!$AA$98=FT_Y5,EDATE($D31,Milestones!$AA$98)&lt;PolicyDate),1,Milestones!$AC$98)&amp;";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"&amp;IF(AND(Milestones!$AB$99="FT",Milestones!$AA$99=FT_Y5,EDATE($D31,Milestones!$AA$99)&lt;PolicyDate),1,Milestones!$AC$99)&amp;";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"&amp;IF(AND(Milestones!$AB$100="FT",Milestones!$AA$100=FT_Y5,EDATE($D31,Milestones!$AA$100)&lt;PolicyDate),1,Milestones!$AC$100)&amp;";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"&amp;IF(AND(Milestones!$AB$101="FT",Milestones!$AA$101=FT_Y5,EDATE($D31,Milestones!$AA$101)&lt;PolicyDate),1,Milestones!$AC$101)&amp;";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"&amp;IF(AND(Milestones!$AB$102="FT",Milestones!$AA$102=FT_Y5,EDATE($D31,Milestones!$AA$102)&lt;PolicyDate),1,Milestones!$AC$102)&amp;";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"&amp;IF(AND(Milestones!$AB$103="FT",Milestones!$AA$103=FT_Y5,EDATE($D31,Milestones!$AA$103)&lt;PolicyDate),1,Milestones!$AC$103)&amp;";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"&amp;IF(AND(Milestones!$AB$104="FT",Milestones!$AA$104=FT_Y5,EDATE($D31,Milestones!$AA$104)&lt;PolicyDate),1,Milestones!$AC$104)&amp;";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"&amp;IF(AND(Milestones!$AB$105="FT",Milestones!$AA$105=FT_Y5,EDATE($D31,Milestones!$AA$105)&lt;PolicyDate),1,Milestones!$AC$105)&amp;";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"&amp;IF(AND(Milestones!$AB$106="FT",Milestones!$AA$106=FT_Y5,EDATE($D31,Milestones!$AA$106)&lt;PolicyDate),1,Milestones!$AC$106)&amp;";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"&amp;IF(AND(Milestones!$AB$107="FT",Milestones!$AA$107=FT_Y5,EDATE($D31,Milestones!$AA$107)&lt;PolicyDate),1,Milestones!$AC$107)&amp;";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"&amp;IF(AND(Milestones!$AB$108="FT",Milestones!$AA$108=FT_Y5,EDATE($D31,Milestones!$AA$108)&lt;PolicyDate),1,Milestones!$AC$108)&amp;";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"&amp;IF(AND(Milestones!$AB$109="FT",Milestones!$AA$109=FT_Y5,EDATE($D31,Milestones!$AA$109)&lt;PolicyDate),1,Milestones!$AC$109)&amp;";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"&amp;IF(AND(Milestones!$AB$110="FT",Milestones!$AA$110=FT_Y5,EDATE($D31,Milestones!$AA$110)&lt;PolicyDate),1,Milestones!$AC$110)&amp;";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"&amp;IF(AND(Milestones!$AB$111="FT",Milestones!$AA$111=FT_Y5,EDATE($D31,Milestones!$AA$111)&lt;PolicyDate),1,Milestones!$AC$111)&amp;";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"&amp;IF(AND(Milestones!$AB$112="FT",Milestones!$AA$112=FT_Y5,EDATE($D31,Milestones!$AA$112)&lt;PolicyDate),1,Milestones!$AC$112)&amp;";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"&amp;IF(AND(Milestones!$AB$113="FT",Milestones!$AA$113=FT_Y5,EDATE($D31,Milestones!$AA$113)&lt;PolicyDate),1,Milestones!$AC$113)&amp;";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"&amp;IF(AND(Milestones!$AB$114="FT",Milestones!$AA$114=FT_Y5,EDATE($D31,Milestones!$AA$114)&lt;PolicyDate),1,Milestones!$AC$114)&amp;";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"&amp;IF(AND(Milestones!$AB$115="FT",Milestones!$AA$115=FT_Y5,EDATE($D31,Milestones!$AA$115)&lt;PolicyDate),1,Milestones!$AC$115)&amp;";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"&amp;IF(AND(Milestones!$AB$116="FT",Milestones!$AA$116=FT_Y5,EDATE($D31,Milestones!$AA$116)&lt;PolicyDate),1,Milestones!$AC$116)&amp;";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"&amp;IF(AND(Milestones!$AB$117="FT",Milestones!$AA$117=FT_Y5,EDATE($D31,Milestones!$AA$117)&lt;PolicyDate),1,Milestones!$AC$117)&amp;";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"&amp;IF(AND(Milestones!$AB$118="FT",Milestones!$AA$118=FT_Y5,EDATE($D31,Milestones!$AA$118)&lt;PolicyDate),1,Milestones!$AC$118)&amp;";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"&amp;IF(AND(Milestones!$AB$119="FT",Milestones!$AA$119=FT_Y5,EDATE($D31,Milestones!$AA$119)&lt;PolicyDate),1,Milestones!$AC$119)&amp;";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"&amp;IF(AND(Milestones!$AB$120="FT",Milestones!$AA$120=FT_Y5,EDATE($D31,Milestones!$AA$120)&lt;PolicyDate),1,Milestones!$AC$120)&amp;";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"&amp;IF(AND(Milestones!$AB$121="FT",Milestones!$AA$121=FT_Y5,EDATE($D31,Milestones!$AA$121)&lt;PolicyDate),1,Milestones!$AC$121)&amp;";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"&amp;IF(AND(Milestones!$AB$122="FT",Milestones!$AA$122=FT_Y5,EDATE($D31,Milestones!$AA$122)&lt;PolicyDate),1,Milestones!$AC$122)&amp;";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"&amp;IF(AND(Milestones!$AB$123="FT",Milestones!$AA$123=FT_Y5,EDATE($D31,Milestones!$AA$123)&lt;PolicyDate),1,Milestones!$AC$123)&amp;";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"&amp;IF(AND(Milestones!$AB$124="FT",Milestones!$AA$124=FT_Y5,EDATE($D31,Milestones!$AA$124)&lt;PolicyDate),1,Milestones!$AC$124)&amp;";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"&amp;IF(AND(Milestones!$AB$125="FT",Milestones!$AA$125=FT_Y5,EDATE($D31,Milestones!$AA$125)&lt;PolicyDate),1,Milestones!$AC$125)&amp;";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"&amp;IF(AND(Milestones!$AB$126="FT",Milestones!$AA$126=FT_Y5,EDATE($D31,Milestones!$AA$126)&lt;PolicyDate),1,Milestones!$AC$126)&amp;";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"&amp;IF(AND(Milestones!$AB$127="FT",Milestones!$AA$127=FT_Y5,EDATE($D31,Milestones!$AA$127)&lt;PolicyDate),1,Milestones!$AC$127)&amp;";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"&amp;IF(AND(Milestones!$AB$128="FT",Milestones!$AA$128=FT_Y5,EDATE($D31,Milestones!$AA$128)&lt;PolicyDate),1,Milestones!$AC$128)&amp;";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"&amp;IF(AND(Milestones!$AB$129="FT",Milestones!$AA$129=FT_Y5,EDATE($D31,Milestones!$AA$129)&lt;PolicyDate),1,Milestones!$AC$129)&amp;";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"&amp;IF(AND(Milestones!$AB$130="FT",Milestones!$AA$130=FT_Y5,EDATE($D31,Milestones!$AA$130)&lt;PolicyDate),1,Milestones!$AC$130)&amp;";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"&amp;IF(AND(Milestones!$AB$131="FT",Milestones!$AA$131=FT_Y5,EDATE($D31,Milestones!$AA$131)&lt;PolicyDate),1,Milestones!$AC$131)&amp;";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"&amp;IF(AND(Milestones!$AB$132="FT",Milestones!$AA$132=FT_Y5,EDATE($D31,Milestones!$AA$132)&lt;PolicyDate),1,Milestones!$AC$132)&amp;";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"&amp;IF(AND(Milestones!$AB$133="FT",Milestones!$AA$133=FT_Y5,EDATE($D31,Milestones!$AA$133)&lt;PolicyDate),1,Milestones!$AC$133)&amp;";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"&amp;IF(AND(Milestones!$AB$134="FT",Milestones!$AA$134=FT_Y5,EDATE($D31,Milestones!$AA$134)&lt;PolicyDate),1,Milestones!$AC$134)&amp;";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"&amp;IF(AND(Milestones!$AB$135="FT",Milestones!$AA$135=FT_Y5,EDATE($D31,Milestones!$AA$135)&lt;PolicyDate),1,Milestones!$AC$135)&amp;";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"&amp;IF(AND(Milestones!$AB$136="FT",Milestones!$AA$136=FT_Y5,EDATE($D31,Milestones!$AA$136)&lt;PolicyDate),1,Milestones!$AC$136)&amp;";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"&amp;IF(AND(Milestones!$AB$137="FT",Milestones!$AA$137=FT_Y5,EDATE($D31,Milestones!$AA$137)&lt;PolicyDate),1,Milestones!$AC$137)&amp;";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"&amp;IF(AND(Milestones!$AB$138="FT",Milestones!$AA$138=FT_Y5,EDATE($D31,Milestones!$AA$138)&lt;PolicyDate),1,Milestones!$AC$138)&amp;";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"&amp;IF(AND(Milestones!$AB$139="FT",Milestones!$AA$139=FT_Y5,EDATE($D31,Milestones!$AA$139)&lt;PolicyDate),1,Milestones!$AC$139)&amp;";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"&amp;IF(AND(Milestones!$AB$140="FT",Milestones!$AA$140=FT_Y5,EDATE($D31,Milestones!$AA$140)&lt;PolicyDate),1,Milestones!$AC$140)&amp;";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"&amp;IF(AND(Milestones!$AB$141="FT",Milestones!$AA$141=FT_Y5,EDATE($D31,Milestones!$AA$141)&lt;PolicyDate),1,Milestones!$AC$141)&amp;";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"&amp;IF(AND(Milestones!$AB$142="FT",Milestones!$AA$142=FT_Y5,EDATE($D31,Milestones!$AA$142)&lt;PolicyDate),1,Milestones!$AC$142)&amp;";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"&amp;IF(AND(Milestones!$AB$143="FT",Milestones!$AA$143=FT_Y5,EDATE($D31,Milestones!$AA$143)&lt;PolicyDate),1,Milestones!$AC$143)&amp;";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"&amp;IF(AND(Milestones!$AB$144="FT",Milestones!$AA$144=FT_Y5,EDATE($D31,Milestones!$AA$144)&lt;PolicyDate),1,Milestones!$AC$144)&amp;";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"&amp;IF(AND(Milestones!$AB$145="FT",Milestones!$AA$145=FT_Y5,EDATE($D31,Milestones!$AA$145)&lt;PolicyDate),1,Milestones!$AC$145)&amp;";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"&amp;IF(AND(Milestones!$AB$146="FT",Milestones!$AA$146=FT_Y5,EDATE($D31,Milestones!$AA$146)&lt;PolicyDate),1,Milestones!$AC$146)&amp;";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"&amp;IF(AND(Milestones!$AB$147="FT",Milestones!$AA$147=FT_Y5,EDATE($D31,Milestones!$AA$147)&lt;PolicyDate),1,Milestones!$AC$147)&amp;";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"&amp;IF(AND(Milestones!$AB$148="FT",Milestones!$AA$148=FT_Y5,EDATE($D31,Milestones!$AA$148)&lt;PolicyDate),1,Milestones!$AC$148)&amp;";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"&amp;IF(AND(Milestones!$AB$149="FT",Milestones!$AA$149=FT_Y5,EDATE($D31,Milestones!$AA$149)&lt;PolicyDate),1,Milestones!$AC$149)&amp;";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"&amp;IF(AND(Milestones!$AB$150="FT",Milestones!$AA$150=FT_Y5,EDATE($D31,Milestones!$AA$150)&lt;PolicyDate),1,Milestones!$AC$150)&amp;";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"&amp;IF(AND(Milestones!$AB$151="FT",Milestones!$AA$151=FT_Y5,EDATE($D31,Milestones!$AA$151)&lt;PolicyDate),1,Milestones!$AC$151)&amp;";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"&amp;IF(AND(Milestones!$AB$152="FT",Milestones!$AA$152=FT_Y5,EDATE($D31,Milestones!$AA$152)&lt;PolicyDate),1,Milestones!$AC$152)&amp;";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"&amp;IF(AND(Milestones!$AB$153="FT",Milestones!$AA$153=FT_Y5,EDATE($D31,Milestones!$AA$153)&lt;PolicyDate),1,Milestones!$AC$153)&amp;";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"&amp;IF(AND(Milestones!$AB$154="FT",Milestones!$AA$154=FT_Y5,EDATE($D31,Milestones!$AA$154)&lt;PolicyDate),1,Milestones!$AC$154)&amp;";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"&amp;IF(AND(Milestones!$AB$155="FT",Milestones!$AA$155=FT_Y5,EDATE($D31,Milestones!$AA$155)&lt;PolicyDate),1,Milestones!$AC$155)&amp;";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"&amp;IF(AND(Milestones!$AB$156="FT",Milestones!$AA$156=FT_Y5,EDATE($D31,Milestones!$AA$156)&lt;PolicyDate),1,Milestones!$AC$156)&amp;";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"&amp;IF(AND(Milestones!$AB$157="FT",Milestones!$AA$157=FT_Y5,EDATE($D31,Milestones!$AA$157)&lt;PolicyDate),1,Milestones!$AC$157)&amp;";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"&amp;IF(AND(Milestones!$AB$158="FT",Milestones!$AA$158=FT_Y5,EDATE($D31,Milestones!$AA$158)&lt;PolicyDate),1,Milestones!$AC$158)&amp;";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"&amp;IF(AND(Milestones!$AB$159="FT",Milestones!$AA$159=FT_Y5,EDATE($D31,Milestones!$AA$159)&lt;PolicyDate),1,Milestones!$AC$159)&amp;";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"&amp;IF(AND(Milestones!$AB$160="FT",Milestones!$AA$160=FT_Y5,EDATE($D31,Milestones!$AA$160)&lt;PolicyDate),1,Milestones!$AC$160)&amp;";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"&amp;IF(AND(Milestones!$AB$161="FT",Milestones!$AA$161=FT_Y5,EDATE($D31,Milestones!$AA$161)&lt;PolicyDate),1,Milestones!$AC$161)&amp;";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"&amp;IF(AND(Milestones!$AB$162="FT",Milestones!$AA$162=FT_Y5,EDATE($D31,Milestones!$AA$162)&lt;PolicyDate),1,Milestones!$AC$162)&amp;";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"&amp;IF(AND(Milestones!$AB$163="FT",Milestones!$AA$163=FT_Y5,EDATE($D31,Milestones!$AA$163)&lt;PolicyDate),1,Milestones!$AC$163)&amp;";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"&amp;IF(AND(Milestones!$AB$164="FT",Milestones!$AA$164=FT_Y5,EDATE($D31,Milestones!$AA$164)&lt;PolicyDate),1,Milestones!$AC$164)&amp;";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"&amp;IF(AND(Milestones!$AB$165="FT",Milestones!$AA$165=FT_Y5,EDATE($D31,Milestones!$AA$165)&lt;PolicyDate),1,Milestones!$AC$165)&amp;";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"&amp;IF(AND(Milestones!$AB$166="FT",Milestones!$AA$166=FT_Y5,EDATE($D31,Milestones!$AA$166)&lt;PolicyDate),1,Milestones!$AC$166)&amp;";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"&amp;IF(AND(Milestones!$AB$167="FT",Milestones!$AA$167=FT_Y5,EDATE($D31,Milestones!$AA$167)&lt;PolicyDate),1,Milestones!$AC$167)&amp;";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"&amp;IF(AND(Milestones!$AB$168="FT",Milestones!$AA$168=FT_Y5,EDATE($D31,Milestones!$AA$168)&lt;PolicyDate),1,Milestones!$AC$168)&amp;";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"&amp;IF(AND(Milestones!$AB$169="FT",Milestones!$AA$169=FT_Y5,EDATE($D31,Milestones!$AA$169)&lt;PolicyDate),1,Milestones!$AC$169)&amp;";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"&amp;IF(AND(Milestones!$AB$170="FT",Milestones!$AA$170=FT_Y5,EDATE($D31,Milestones!$AA$170)&lt;PolicyDate),1,Milestones!$AC$170)&amp;";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"&amp;IF(AND(Milestones!$AB$171="FT",Milestones!$AA$171=FT_Y5,EDATE($D31,Milestones!$AA$171)&lt;PolicyDate),1,Milestones!$AC$171)&amp;";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"&amp;IF(AND(Milestones!$AB$172="FT",Milestones!$AA$172=FT_Y5,EDATE($D31,Milestones!$AA$172)&lt;PolicyDate),1,Milestones!$AC$172)&amp;";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"&amp;IF(AND(Milestones!$AB$173="FT",Milestones!$AA$173=FT_Y5,EDATE($D31,Milestones!$AA$173)&lt;PolicyDate),1,Milestones!$AC$173)&amp;";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"&amp;IF(AND(Milestones!$AB$174="FT",Milestones!$AA$174=FT_Y5,EDATE($D31,Milestones!$AA$174)&lt;PolicyDate),1,Milestones!$AC$174)&amp;";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"&amp;IF(AND(Milestones!$AB$175="FT",Milestones!$AA$175=FT_Y5,EDATE($D31,Milestones!$AA$175)&lt;PolicyDate),1,Milestones!$AC$175)&amp;";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"&amp;IF(AND(Milestones!$AB$176="FT",Milestones!$AA$176=FT_Y5,EDATE($D31,Milestones!$AA$176)&lt;PolicyDate),1,Milestones!$AC$176)&amp;";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"&amp;IF(AND(Milestones!$AB$177="FT",Milestones!$AA$177=FT_Y5,EDATE($D31,Milestones!$AA$177)&lt;PolicyDate),1,Milestones!$AC$177)&amp;";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"&amp;IF(AND(Milestones!$AB$178="FT",Milestones!$AA$178=FT_Y5,EDATE($D31,Milestones!$AA$178)&lt;PolicyDate),1,Milestones!$AC$178)&amp;";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"&amp;IF(AND(Milestones!$AB$179="FT",Milestones!$AA$179=FT_Y5,EDATE($D31,Milestones!$AA$179)&lt;PolicyDate),1,Milestones!$AC$179)&amp;";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"&amp;IF(AND(Milestones!$AB$180="FT",Milestones!$AA$180=FT_Y5,EDATE($D31,Milestones!$AA$180)&lt;PolicyDate),1,Milestones!$AC$180)&amp;";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"&amp;IF(AND(Milestones!$AB$181="FT",Milestones!$AA$181=FT_Y5,EDATE($D31,Milestones!$AA$181)&lt;PolicyDate),1,Milestones!$AC$181)&amp;";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"&amp;IF(AND(Milestones!$AB$182="FT",Milestones!$AA$182=FT_Y5,EDATE($D31,Milestones!$AA$182)&lt;PolicyDate),1,Milestones!$AC$182)&amp;";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"&amp;IF(AND(Milestones!$AB$183="FT",Milestones!$AA$183=FT_Y5,EDATE($D31,Milestones!$AA$183)&lt;PolicyDate),1,Milestones!$AC$183)&amp;";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"&amp;IF(AND(Milestones!$AB$184="FT",Milestones!$AA$184=FT_Y5,EDATE($D31,Milestones!$AA$184)&lt;PolicyDate),1,Milestones!$AC$184)&amp;";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"&amp;IF(AND(Milestones!$AB$185="FT",Milestones!$AA$185=FT_Y5,EDATE($D31,Milestones!$AA$185)&lt;PolicyDate),1,Milestones!$AC$185)&amp;";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"&amp;IF(AND(Milestones!$AB$186="FT",Milestones!$AA$186=FT_Y5,EDATE($D31,Milestones!$AA$186)&lt;PolicyDate),1,Milestones!$AC$186)&amp;";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"&amp;IF(AND(Milestones!$AB$187="FT",Milestones!$AA$187=FT_Y5,EDATE($D31,Milestones!$AA$187)&lt;PolicyDate),1,Milestones!$AC$187)&amp;";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"&amp;IF(AND(Milestones!$AB$188="FT",Milestones!$AA$188=FT_Y5,EDATE($D31,Milestones!$AA$188)&lt;PolicyDate),1,Milestones!$AC$188)&amp;";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"&amp;IF(AND(Milestones!$AB$189="FT",Milestones!$AA$189=FT_Y5,EDATE($D31,Milestones!$AA$189)&lt;PolicyDate),1,Milestones!$AC$189)&amp;";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"&amp;IF(AND(Milestones!$AB$190="FT",Milestones!$AA$190=FT_Y5,EDATE($D31,Milestones!$AA$190)&lt;PolicyDate),1,Milestones!$AC$190)&amp;";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"&amp;IF(AND(Milestones!$AB$191="FT",Milestones!$AA$191=FT_Y5,EDATE($D31,Milestones!$AA$191)&lt;PolicyDate),1,Milestones!$AC$191)&amp;";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"&amp;IF(AND(Milestones!$AB$192="FT",Milestones!$AA$192=FT_Y5,EDATE($D31,Milestones!$AA$192)&lt;PolicyDate),1,Milestones!$AC$192)&amp;";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"&amp;IF(AND(Milestones!$AB$193="FT",Milestones!$AA$193=FT_Y5,EDATE($D31,Milestones!$AA$193)&lt;PolicyDate),1,Milestones!$AC$193)&amp;";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"&amp;IF(AND(Milestones!$AB$194="FT",Milestones!$AA$194=FT_Y5,EDATE($D31,Milestones!$AA$194)&lt;PolicyDate),1,Milestones!$AC$194)&amp;";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"&amp;IF(AND(Milestones!$AB$195="FT",Milestones!$AA$195=FT_Y5,EDATE($D31,Milestones!$AA$195)&lt;PolicyDate),1,Milestones!$AC$195)&amp;";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"&amp;IF(AND(Milestones!$AB$196="FT",Milestones!$AA$196=FT_Y5,EDATE($D31,Milestones!$AA$196)&lt;PolicyDate),1,Milestones!$AC$196)&amp;";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"&amp;IF(AND(Milestones!$AB$197="FT",Milestones!$AA$197=FT_Y5,EDATE($D31,Milestones!$AA$197)&lt;PolicyDate),1,Milestones!$AC$197)&amp;";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"&amp;IF(AND(Milestones!$AB$198="FT",Milestones!$AA$198=FT_Y5,EDATE($D31,Milestones!$AA$198)&lt;PolicyDate),1,Milestones!$AC$198)&amp;";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"&amp;IF(AND(Milestones!$AB$199="FT",Milestones!$AA$199=FT_Y5,EDATE($D31,Milestones!$AA$199)&lt;PolicyDate),1,Milestones!$AC$199)&amp;";  ",""))</f>
        <v/>
      </c>
      <c r="X31" s="0" t="str">
        <f aca="false">IF(Staff!$A31="","",Staff!$AJ31)</f>
        <v/>
      </c>
      <c r="Y31" s="0" t="str">
        <f aca="false">IF(Staff!$A31="","",Staff!$AL31)</f>
        <v/>
      </c>
      <c r="Z31" s="0" t="str">
        <f aca="false">IF(Staff!$A31="","",Staff!$AM31)</f>
        <v/>
      </c>
      <c r="AA31" s="0" t="str">
        <f aca="false">IF(Staff!$A31="","",Staff!$AQ31)</f>
        <v/>
      </c>
      <c r="AB31" s="0" t="str">
        <f aca="false">IF(Staff!$A31="","",Staff!$AR31)</f>
        <v/>
      </c>
      <c r="AC31" s="0" t="str">
        <f aca="false">IF(Staff!$A31="","",Staff!$AS31)</f>
        <v/>
      </c>
      <c r="AD31" s="0" t="str">
        <f aca="false">IF(Staff!$A31="","",Staff!$AT31)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IF(Staff!$A32="","",Staff!$AI32)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"&amp;IF(AND(Milestones!$AB$20="FT",Milestones!$AA$20=FT_Y5,EDATE($D32,Milestones!$AA$20)&lt;PolicyDate),1,Milestones!$AC$20)&amp;";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"&amp;IF(AND(Milestones!$AB$21="FT",Milestones!$AA$21=FT_Y5,EDATE($D32,Milestones!$AA$21)&lt;PolicyDate),1,Milestones!$AC$21)&amp;";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"&amp;IF(AND(Milestones!$AB$22="FT",Milestones!$AA$22=FT_Y5,EDATE($D32,Milestones!$AA$22)&lt;PolicyDate),1,Milestones!$AC$22)&amp;";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"&amp;IF(AND(Milestones!$AB$23="FT",Milestones!$AA$23=FT_Y5,EDATE($D32,Milestones!$AA$23)&lt;PolicyDate),1,Milestones!$AC$23)&amp;";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"&amp;IF(AND(Milestones!$AB$24="FT",Milestones!$AA$24=FT_Y5,EDATE($D32,Milestones!$AA$24)&lt;PolicyDate),1,Milestones!$AC$24)&amp;";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"&amp;IF(AND(Milestones!$AB$25="FT",Milestones!$AA$25=FT_Y5,EDATE($D32,Milestones!$AA$25)&lt;PolicyDate),1,Milestones!$AC$25)&amp;";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"&amp;IF(AND(Milestones!$AB$26="FT",Milestones!$AA$26=FT_Y5,EDATE($D32,Milestones!$AA$26)&lt;PolicyDate),1,Milestones!$AC$26)&amp;";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"&amp;IF(AND(Milestones!$AB$27="FT",Milestones!$AA$27=FT_Y5,EDATE($D32,Milestones!$AA$27)&lt;PolicyDate),1,Milestones!$AC$27)&amp;";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"&amp;IF(AND(Milestones!$AB$28="FT",Milestones!$AA$28=FT_Y5,EDATE($D32,Milestones!$AA$28)&lt;PolicyDate),1,Milestones!$AC$28)&amp;";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"&amp;IF(AND(Milestones!$AB$29="FT",Milestones!$AA$29=FT_Y5,EDATE($D32,Milestones!$AA$29)&lt;PolicyDate),1,Milestones!$AC$29)&amp;";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"&amp;IF(AND(Milestones!$AB$30="FT",Milestones!$AA$30=FT_Y5,EDATE($D32,Milestones!$AA$30)&lt;PolicyDate),1,Milestones!$AC$30)&amp;";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"&amp;IF(AND(Milestones!$AB$31="FT",Milestones!$AA$31=FT_Y5,EDATE($D32,Milestones!$AA$31)&lt;PolicyDate),1,Milestones!$AC$31)&amp;";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"&amp;IF(AND(Milestones!$AB$32="FT",Milestones!$AA$32=FT_Y5,EDATE($D32,Milestones!$AA$32)&lt;PolicyDate),1,Milestones!$AC$32)&amp;";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"&amp;IF(AND(Milestones!$AB$33="FT",Milestones!$AA$33=FT_Y5,EDATE($D32,Milestones!$AA$33)&lt;PolicyDate),1,Milestones!$AC$33)&amp;";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"&amp;IF(AND(Milestones!$AB$34="FT",Milestones!$AA$34=FT_Y5,EDATE($D32,Milestones!$AA$34)&lt;PolicyDate),1,Milestones!$AC$34)&amp;";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"&amp;IF(AND(Milestones!$AB$35="FT",Milestones!$AA$35=FT_Y5,EDATE($D32,Milestones!$AA$35)&lt;PolicyDate),1,Milestones!$AC$35)&amp;";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"&amp;IF(AND(Milestones!$AB$36="FT",Milestones!$AA$36=FT_Y5,EDATE($D32,Milestones!$AA$36)&lt;PolicyDate),1,Milestones!$AC$36)&amp;";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"&amp;IF(AND(Milestones!$AB$37="FT",Milestones!$AA$37=FT_Y5,EDATE($D32,Milestones!$AA$37)&lt;PolicyDate),1,Milestones!$AC$37)&amp;";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"&amp;IF(AND(Milestones!$AB$38="FT",Milestones!$AA$38=FT_Y5,EDATE($D32,Milestones!$AA$38)&lt;PolicyDate),1,Milestones!$AC$38)&amp;";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"&amp;IF(AND(Milestones!$AB$39="FT",Milestones!$AA$39=FT_Y5,EDATE($D32,Milestones!$AA$39)&lt;PolicyDate),1,Milestones!$AC$39)&amp;";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"&amp;IF(AND(Milestones!$AB$40="FT",Milestones!$AA$40=FT_Y5,EDATE($D32,Milestones!$AA$40)&lt;PolicyDate),1,Milestones!$AC$40)&amp;";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"&amp;IF(AND(Milestones!$AB$41="FT",Milestones!$AA$41=FT_Y5,EDATE($D32,Milestones!$AA$41)&lt;PolicyDate),1,Milestones!$AC$41)&amp;";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"&amp;IF(AND(Milestones!$AB$42="FT",Milestones!$AA$42=FT_Y5,EDATE($D32,Milestones!$AA$42)&lt;PolicyDate),1,Milestones!$AC$42)&amp;";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"&amp;IF(AND(Milestones!$AB$43="FT",Milestones!$AA$43=FT_Y5,EDATE($D32,Milestones!$AA$43)&lt;PolicyDate),1,Milestones!$AC$43)&amp;";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"&amp;IF(AND(Milestones!$AB$44="FT",Milestones!$AA$44=FT_Y5,EDATE($D32,Milestones!$AA$44)&lt;PolicyDate),1,Milestones!$AC$44)&amp;";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"&amp;IF(AND(Milestones!$AB$45="FT",Milestones!$AA$45=FT_Y5,EDATE($D32,Milestones!$AA$45)&lt;PolicyDate),1,Milestones!$AC$45)&amp;";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"&amp;IF(AND(Milestones!$AB$46="FT",Milestones!$AA$46=FT_Y5,EDATE($D32,Milestones!$AA$46)&lt;PolicyDate),1,Milestones!$AC$46)&amp;";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"&amp;IF(AND(Milestones!$AB$47="FT",Milestones!$AA$47=FT_Y5,EDATE($D32,Milestones!$AA$47)&lt;PolicyDate),1,Milestones!$AC$47)&amp;";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"&amp;IF(AND(Milestones!$AB$48="FT",Milestones!$AA$48=FT_Y5,EDATE($D32,Milestones!$AA$48)&lt;PolicyDate),1,Milestones!$AC$48)&amp;";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"&amp;IF(AND(Milestones!$AB$49="FT",Milestones!$AA$49=FT_Y5,EDATE($D32,Milestones!$AA$49)&lt;PolicyDate),1,Milestones!$AC$49)&amp;";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"&amp;IF(AND(Milestones!$AB$50="FT",Milestones!$AA$50=FT_Y5,EDATE($D32,Milestones!$AA$50)&lt;PolicyDate),1,Milestones!$AC$50)&amp;";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"&amp;IF(AND(Milestones!$AB$51="FT",Milestones!$AA$51=FT_Y5,EDATE($D32,Milestones!$AA$51)&lt;PolicyDate),1,Milestones!$AC$51)&amp;";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"&amp;IF(AND(Milestones!$AB$52="FT",Milestones!$AA$52=FT_Y5,EDATE($D32,Milestones!$AA$52)&lt;PolicyDate),1,Milestones!$AC$52)&amp;";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"&amp;IF(AND(Milestones!$AB$53="FT",Milestones!$AA$53=FT_Y5,EDATE($D32,Milestones!$AA$53)&lt;PolicyDate),1,Milestones!$AC$53)&amp;";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"&amp;IF(AND(Milestones!$AB$54="FT",Milestones!$AA$54=FT_Y5,EDATE($D32,Milestones!$AA$54)&lt;PolicyDate),1,Milestones!$AC$54)&amp;";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"&amp;IF(AND(Milestones!$AB$55="FT",Milestones!$AA$55=FT_Y5,EDATE($D32,Milestones!$AA$55)&lt;PolicyDate),1,Milestones!$AC$55)&amp;";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"&amp;IF(AND(Milestones!$AB$56="FT",Milestones!$AA$56=FT_Y5,EDATE($D32,Milestones!$AA$56)&lt;PolicyDate),1,Milestones!$AC$56)&amp;";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"&amp;IF(AND(Milestones!$AB$57="FT",Milestones!$AA$57=FT_Y5,EDATE($D32,Milestones!$AA$57)&lt;PolicyDate),1,Milestones!$AC$57)&amp;";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"&amp;IF(AND(Milestones!$AB$58="FT",Milestones!$AA$58=FT_Y5,EDATE($D32,Milestones!$AA$58)&lt;PolicyDate),1,Milestones!$AC$58)&amp;";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"&amp;IF(AND(Milestones!$AB$59="FT",Milestones!$AA$59=FT_Y5,EDATE($D32,Milestones!$AA$59)&lt;PolicyDate),1,Milestones!$AC$59)&amp;";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"&amp;IF(AND(Milestones!$AB$60="FT",Milestones!$AA$60=FT_Y5,EDATE($D32,Milestones!$AA$60)&lt;PolicyDate),1,Milestones!$AC$60)&amp;";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"&amp;IF(AND(Milestones!$AB$61="FT",Milestones!$AA$61=FT_Y5,EDATE($D32,Milestones!$AA$61)&lt;PolicyDate),1,Milestones!$AC$61)&amp;";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"&amp;IF(AND(Milestones!$AB$62="FT",Milestones!$AA$62=FT_Y5,EDATE($D32,Milestones!$AA$62)&lt;PolicyDate),1,Milestones!$AC$62)&amp;";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"&amp;IF(AND(Milestones!$AB$63="FT",Milestones!$AA$63=FT_Y5,EDATE($D32,Milestones!$AA$63)&lt;PolicyDate),1,Milestones!$AC$63)&amp;";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"&amp;IF(AND(Milestones!$AB$64="FT",Milestones!$AA$64=FT_Y5,EDATE($D32,Milestones!$AA$64)&lt;PolicyDate),1,Milestones!$AC$64)&amp;";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"&amp;IF(AND(Milestones!$AB$65="FT",Milestones!$AA$65=FT_Y5,EDATE($D32,Milestones!$AA$65)&lt;PolicyDate),1,Milestones!$AC$65)&amp;";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"&amp;IF(AND(Milestones!$AB$66="FT",Milestones!$AA$66=FT_Y5,EDATE($D32,Milestones!$AA$66)&lt;PolicyDate),1,Milestones!$AC$66)&amp;";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"&amp;IF(AND(Milestones!$AB$67="FT",Milestones!$AA$67=FT_Y5,EDATE($D32,Milestones!$AA$67)&lt;PolicyDate),1,Milestones!$AC$67)&amp;";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"&amp;IF(AND(Milestones!$AB$68="FT",Milestones!$AA$68=FT_Y5,EDATE($D32,Milestones!$AA$68)&lt;PolicyDate),1,Milestones!$AC$68)&amp;";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"&amp;IF(AND(Milestones!$AB$69="FT",Milestones!$AA$69=FT_Y5,EDATE($D32,Milestones!$AA$69)&lt;PolicyDate),1,Milestones!$AC$69)&amp;";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"&amp;IF(AND(Milestones!$AB$70="FT",Milestones!$AA$70=FT_Y5,EDATE($D32,Milestones!$AA$70)&lt;PolicyDate),1,Milestones!$AC$70)&amp;";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"&amp;IF(AND(Milestones!$AB$71="FT",Milestones!$AA$71=FT_Y5,EDATE($D32,Milestones!$AA$71)&lt;PolicyDate),1,Milestones!$AC$71)&amp;";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"&amp;IF(AND(Milestones!$AB$72="FT",Milestones!$AA$72=FT_Y5,EDATE($D32,Milestones!$AA$72)&lt;PolicyDate),1,Milestones!$AC$72)&amp;";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"&amp;IF(AND(Milestones!$AB$73="FT",Milestones!$AA$73=FT_Y5,EDATE($D32,Milestones!$AA$73)&lt;PolicyDate),1,Milestones!$AC$73)&amp;";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"&amp;IF(AND(Milestones!$AB$74="FT",Milestones!$AA$74=FT_Y5,EDATE($D32,Milestones!$AA$74)&lt;PolicyDate),1,Milestones!$AC$74)&amp;";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"&amp;IF(AND(Milestones!$AB$75="FT",Milestones!$AA$75=FT_Y5,EDATE($D32,Milestones!$AA$75)&lt;PolicyDate),1,Milestones!$AC$75)&amp;";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"&amp;IF(AND(Milestones!$AB$76="FT",Milestones!$AA$76=FT_Y5,EDATE($D32,Milestones!$AA$76)&lt;PolicyDate),1,Milestones!$AC$76)&amp;";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"&amp;IF(AND(Milestones!$AB$77="FT",Milestones!$AA$77=FT_Y5,EDATE($D32,Milestones!$AA$77)&lt;PolicyDate),1,Milestones!$AC$77)&amp;";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"&amp;IF(AND(Milestones!$AB$78="FT",Milestones!$AA$78=FT_Y5,EDATE($D32,Milestones!$AA$78)&lt;PolicyDate),1,Milestones!$AC$78)&amp;";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"&amp;IF(AND(Milestones!$AB$79="FT",Milestones!$AA$79=FT_Y5,EDATE($D32,Milestones!$AA$79)&lt;PolicyDate),1,Milestones!$AC$79)&amp;";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"&amp;IF(AND(Milestones!$AB$80="FT",Milestones!$AA$80=FT_Y5,EDATE($D32,Milestones!$AA$80)&lt;PolicyDate),1,Milestones!$AC$80)&amp;";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"&amp;IF(AND(Milestones!$AB$81="FT",Milestones!$AA$81=FT_Y5,EDATE($D32,Milestones!$AA$81)&lt;PolicyDate),1,Milestones!$AC$81)&amp;";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"&amp;IF(AND(Milestones!$AB$82="FT",Milestones!$AA$82=FT_Y5,EDATE($D32,Milestones!$AA$82)&lt;PolicyDate),1,Milestones!$AC$82)&amp;";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"&amp;IF(AND(Milestones!$AB$83="FT",Milestones!$AA$83=FT_Y5,EDATE($D32,Milestones!$AA$83)&lt;PolicyDate),1,Milestones!$AC$83)&amp;";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"&amp;IF(AND(Milestones!$AB$84="FT",Milestones!$AA$84=FT_Y5,EDATE($D32,Milestones!$AA$84)&lt;PolicyDate),1,Milestones!$AC$84)&amp;";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"&amp;IF(AND(Milestones!$AB$85="FT",Milestones!$AA$85=FT_Y5,EDATE($D32,Milestones!$AA$85)&lt;PolicyDate),1,Milestones!$AC$85)&amp;";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"&amp;IF(AND(Milestones!$AB$86="FT",Milestones!$AA$86=FT_Y5,EDATE($D32,Milestones!$AA$86)&lt;PolicyDate),1,Milestones!$AC$86)&amp;";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"&amp;IF(AND(Milestones!$AB$87="FT",Milestones!$AA$87=FT_Y5,EDATE($D32,Milestones!$AA$87)&lt;PolicyDate),1,Milestones!$AC$87)&amp;";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"&amp;IF(AND(Milestones!$AB$88="FT",Milestones!$AA$88=FT_Y5,EDATE($D32,Milestones!$AA$88)&lt;PolicyDate),1,Milestones!$AC$88)&amp;";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"&amp;IF(AND(Milestones!$AB$89="FT",Milestones!$AA$89=FT_Y5,EDATE($D32,Milestones!$AA$89)&lt;PolicyDate),1,Milestones!$AC$89)&amp;";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"&amp;IF(AND(Milestones!$AB$90="FT",Milestones!$AA$90=FT_Y5,EDATE($D32,Milestones!$AA$90)&lt;PolicyDate),1,Milestones!$AC$90)&amp;";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"&amp;IF(AND(Milestones!$AB$91="FT",Milestones!$AA$91=FT_Y5,EDATE($D32,Milestones!$AA$91)&lt;PolicyDate),1,Milestones!$AC$91)&amp;";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"&amp;IF(AND(Milestones!$AB$92="FT",Milestones!$AA$92=FT_Y5,EDATE($D32,Milestones!$AA$92)&lt;PolicyDate),1,Milestones!$AC$92)&amp;";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"&amp;IF(AND(Milestones!$AB$93="FT",Milestones!$AA$93=FT_Y5,EDATE($D32,Milestones!$AA$93)&lt;PolicyDate),1,Milestones!$AC$93)&amp;";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"&amp;IF(AND(Milestones!$AB$94="FT",Milestones!$AA$94=FT_Y5,EDATE($D32,Milestones!$AA$94)&lt;PolicyDate),1,Milestones!$AC$94)&amp;";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"&amp;IF(AND(Milestones!$AB$95="FT",Milestones!$AA$95=FT_Y5,EDATE($D32,Milestones!$AA$95)&lt;PolicyDate),1,Milestones!$AC$95)&amp;";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"&amp;IF(AND(Milestones!$AB$96="FT",Milestones!$AA$96=FT_Y5,EDATE($D32,Milestones!$AA$96)&lt;PolicyDate),1,Milestones!$AC$96)&amp;";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"&amp;IF(AND(Milestones!$AB$97="FT",Milestones!$AA$97=FT_Y5,EDATE($D32,Milestones!$AA$97)&lt;PolicyDate),1,Milestones!$AC$97)&amp;";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"&amp;IF(AND(Milestones!$AB$98="FT",Milestones!$AA$98=FT_Y5,EDATE($D32,Milestones!$AA$98)&lt;PolicyDate),1,Milestones!$AC$98)&amp;";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"&amp;IF(AND(Milestones!$AB$99="FT",Milestones!$AA$99=FT_Y5,EDATE($D32,Milestones!$AA$99)&lt;PolicyDate),1,Milestones!$AC$99)&amp;";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"&amp;IF(AND(Milestones!$AB$100="FT",Milestones!$AA$100=FT_Y5,EDATE($D32,Milestones!$AA$100)&lt;PolicyDate),1,Milestones!$AC$100)&amp;";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"&amp;IF(AND(Milestones!$AB$101="FT",Milestones!$AA$101=FT_Y5,EDATE($D32,Milestones!$AA$101)&lt;PolicyDate),1,Milestones!$AC$101)&amp;";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"&amp;IF(AND(Milestones!$AB$102="FT",Milestones!$AA$102=FT_Y5,EDATE($D32,Milestones!$AA$102)&lt;PolicyDate),1,Milestones!$AC$102)&amp;";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"&amp;IF(AND(Milestones!$AB$103="FT",Milestones!$AA$103=FT_Y5,EDATE($D32,Milestones!$AA$103)&lt;PolicyDate),1,Milestones!$AC$103)&amp;";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"&amp;IF(AND(Milestones!$AB$104="FT",Milestones!$AA$104=FT_Y5,EDATE($D32,Milestones!$AA$104)&lt;PolicyDate),1,Milestones!$AC$104)&amp;";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"&amp;IF(AND(Milestones!$AB$105="FT",Milestones!$AA$105=FT_Y5,EDATE($D32,Milestones!$AA$105)&lt;PolicyDate),1,Milestones!$AC$105)&amp;";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"&amp;IF(AND(Milestones!$AB$106="FT",Milestones!$AA$106=FT_Y5,EDATE($D32,Milestones!$AA$106)&lt;PolicyDate),1,Milestones!$AC$106)&amp;";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"&amp;IF(AND(Milestones!$AB$107="FT",Milestones!$AA$107=FT_Y5,EDATE($D32,Milestones!$AA$107)&lt;PolicyDate),1,Milestones!$AC$107)&amp;";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"&amp;IF(AND(Milestones!$AB$108="FT",Milestones!$AA$108=FT_Y5,EDATE($D32,Milestones!$AA$108)&lt;PolicyDate),1,Milestones!$AC$108)&amp;";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"&amp;IF(AND(Milestones!$AB$109="FT",Milestones!$AA$109=FT_Y5,EDATE($D32,Milestones!$AA$109)&lt;PolicyDate),1,Milestones!$AC$109)&amp;";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"&amp;IF(AND(Milestones!$AB$110="FT",Milestones!$AA$110=FT_Y5,EDATE($D32,Milestones!$AA$110)&lt;PolicyDate),1,Milestones!$AC$110)&amp;";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"&amp;IF(AND(Milestones!$AB$111="FT",Milestones!$AA$111=FT_Y5,EDATE($D32,Milestones!$AA$111)&lt;PolicyDate),1,Milestones!$AC$111)&amp;";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"&amp;IF(AND(Milestones!$AB$112="FT",Milestones!$AA$112=FT_Y5,EDATE($D32,Milestones!$AA$112)&lt;PolicyDate),1,Milestones!$AC$112)&amp;";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"&amp;IF(AND(Milestones!$AB$113="FT",Milestones!$AA$113=FT_Y5,EDATE($D32,Milestones!$AA$113)&lt;PolicyDate),1,Milestones!$AC$113)&amp;";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"&amp;IF(AND(Milestones!$AB$114="FT",Milestones!$AA$114=FT_Y5,EDATE($D32,Milestones!$AA$114)&lt;PolicyDate),1,Milestones!$AC$114)&amp;";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"&amp;IF(AND(Milestones!$AB$115="FT",Milestones!$AA$115=FT_Y5,EDATE($D32,Milestones!$AA$115)&lt;PolicyDate),1,Milestones!$AC$115)&amp;";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"&amp;IF(AND(Milestones!$AB$116="FT",Milestones!$AA$116=FT_Y5,EDATE($D32,Milestones!$AA$116)&lt;PolicyDate),1,Milestones!$AC$116)&amp;";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"&amp;IF(AND(Milestones!$AB$117="FT",Milestones!$AA$117=FT_Y5,EDATE($D32,Milestones!$AA$117)&lt;PolicyDate),1,Milestones!$AC$117)&amp;";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"&amp;IF(AND(Milestones!$AB$118="FT",Milestones!$AA$118=FT_Y5,EDATE($D32,Milestones!$AA$118)&lt;PolicyDate),1,Milestones!$AC$118)&amp;";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"&amp;IF(AND(Milestones!$AB$119="FT",Milestones!$AA$119=FT_Y5,EDATE($D32,Milestones!$AA$119)&lt;PolicyDate),1,Milestones!$AC$119)&amp;";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"&amp;IF(AND(Milestones!$AB$120="FT",Milestones!$AA$120=FT_Y5,EDATE($D32,Milestones!$AA$120)&lt;PolicyDate),1,Milestones!$AC$120)&amp;";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"&amp;IF(AND(Milestones!$AB$121="FT",Milestones!$AA$121=FT_Y5,EDATE($D32,Milestones!$AA$121)&lt;PolicyDate),1,Milestones!$AC$121)&amp;";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"&amp;IF(AND(Milestones!$AB$122="FT",Milestones!$AA$122=FT_Y5,EDATE($D32,Milestones!$AA$122)&lt;PolicyDate),1,Milestones!$AC$122)&amp;";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"&amp;IF(AND(Milestones!$AB$123="FT",Milestones!$AA$123=FT_Y5,EDATE($D32,Milestones!$AA$123)&lt;PolicyDate),1,Milestones!$AC$123)&amp;";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"&amp;IF(AND(Milestones!$AB$124="FT",Milestones!$AA$124=FT_Y5,EDATE($D32,Milestones!$AA$124)&lt;PolicyDate),1,Milestones!$AC$124)&amp;";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"&amp;IF(AND(Milestones!$AB$125="FT",Milestones!$AA$125=FT_Y5,EDATE($D32,Milestones!$AA$125)&lt;PolicyDate),1,Milestones!$AC$125)&amp;";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"&amp;IF(AND(Milestones!$AB$126="FT",Milestones!$AA$126=FT_Y5,EDATE($D32,Milestones!$AA$126)&lt;PolicyDate),1,Milestones!$AC$126)&amp;";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"&amp;IF(AND(Milestones!$AB$127="FT",Milestones!$AA$127=FT_Y5,EDATE($D32,Milestones!$AA$127)&lt;PolicyDate),1,Milestones!$AC$127)&amp;";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"&amp;IF(AND(Milestones!$AB$128="FT",Milestones!$AA$128=FT_Y5,EDATE($D32,Milestones!$AA$128)&lt;PolicyDate),1,Milestones!$AC$128)&amp;";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"&amp;IF(AND(Milestones!$AB$129="FT",Milestones!$AA$129=FT_Y5,EDATE($D32,Milestones!$AA$129)&lt;PolicyDate),1,Milestones!$AC$129)&amp;";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"&amp;IF(AND(Milestones!$AB$130="FT",Milestones!$AA$130=FT_Y5,EDATE($D32,Milestones!$AA$130)&lt;PolicyDate),1,Milestones!$AC$130)&amp;";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"&amp;IF(AND(Milestones!$AB$131="FT",Milestones!$AA$131=FT_Y5,EDATE($D32,Milestones!$AA$131)&lt;PolicyDate),1,Milestones!$AC$131)&amp;";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"&amp;IF(AND(Milestones!$AB$132="FT",Milestones!$AA$132=FT_Y5,EDATE($D32,Milestones!$AA$132)&lt;PolicyDate),1,Milestones!$AC$132)&amp;";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"&amp;IF(AND(Milestones!$AB$133="FT",Milestones!$AA$133=FT_Y5,EDATE($D32,Milestones!$AA$133)&lt;PolicyDate),1,Milestones!$AC$133)&amp;";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"&amp;IF(AND(Milestones!$AB$134="FT",Milestones!$AA$134=FT_Y5,EDATE($D32,Milestones!$AA$134)&lt;PolicyDate),1,Milestones!$AC$134)&amp;";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"&amp;IF(AND(Milestones!$AB$135="FT",Milestones!$AA$135=FT_Y5,EDATE($D32,Milestones!$AA$135)&lt;PolicyDate),1,Milestones!$AC$135)&amp;";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"&amp;IF(AND(Milestones!$AB$136="FT",Milestones!$AA$136=FT_Y5,EDATE($D32,Milestones!$AA$136)&lt;PolicyDate),1,Milestones!$AC$136)&amp;";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"&amp;IF(AND(Milestones!$AB$137="FT",Milestones!$AA$137=FT_Y5,EDATE($D32,Milestones!$AA$137)&lt;PolicyDate),1,Milestones!$AC$137)&amp;";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"&amp;IF(AND(Milestones!$AB$138="FT",Milestones!$AA$138=FT_Y5,EDATE($D32,Milestones!$AA$138)&lt;PolicyDate),1,Milestones!$AC$138)&amp;";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"&amp;IF(AND(Milestones!$AB$139="FT",Milestones!$AA$139=FT_Y5,EDATE($D32,Milestones!$AA$139)&lt;PolicyDate),1,Milestones!$AC$139)&amp;";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"&amp;IF(AND(Milestones!$AB$140="FT",Milestones!$AA$140=FT_Y5,EDATE($D32,Milestones!$AA$140)&lt;PolicyDate),1,Milestones!$AC$140)&amp;";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"&amp;IF(AND(Milestones!$AB$141="FT",Milestones!$AA$141=FT_Y5,EDATE($D32,Milestones!$AA$141)&lt;PolicyDate),1,Milestones!$AC$141)&amp;";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"&amp;IF(AND(Milestones!$AB$142="FT",Milestones!$AA$142=FT_Y5,EDATE($D32,Milestones!$AA$142)&lt;PolicyDate),1,Milestones!$AC$142)&amp;";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"&amp;IF(AND(Milestones!$AB$143="FT",Milestones!$AA$143=FT_Y5,EDATE($D32,Milestones!$AA$143)&lt;PolicyDate),1,Milestones!$AC$143)&amp;";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"&amp;IF(AND(Milestones!$AB$144="FT",Milestones!$AA$144=FT_Y5,EDATE($D32,Milestones!$AA$144)&lt;PolicyDate),1,Milestones!$AC$144)&amp;";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"&amp;IF(AND(Milestones!$AB$145="FT",Milestones!$AA$145=FT_Y5,EDATE($D32,Milestones!$AA$145)&lt;PolicyDate),1,Milestones!$AC$145)&amp;";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"&amp;IF(AND(Milestones!$AB$146="FT",Milestones!$AA$146=FT_Y5,EDATE($D32,Milestones!$AA$146)&lt;PolicyDate),1,Milestones!$AC$146)&amp;";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"&amp;IF(AND(Milestones!$AB$147="FT",Milestones!$AA$147=FT_Y5,EDATE($D32,Milestones!$AA$147)&lt;PolicyDate),1,Milestones!$AC$147)&amp;";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"&amp;IF(AND(Milestones!$AB$148="FT",Milestones!$AA$148=FT_Y5,EDATE($D32,Milestones!$AA$148)&lt;PolicyDate),1,Milestones!$AC$148)&amp;";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"&amp;IF(AND(Milestones!$AB$149="FT",Milestones!$AA$149=FT_Y5,EDATE($D32,Milestones!$AA$149)&lt;PolicyDate),1,Milestones!$AC$149)&amp;";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"&amp;IF(AND(Milestones!$AB$150="FT",Milestones!$AA$150=FT_Y5,EDATE($D32,Milestones!$AA$150)&lt;PolicyDate),1,Milestones!$AC$150)&amp;";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"&amp;IF(AND(Milestones!$AB$151="FT",Milestones!$AA$151=FT_Y5,EDATE($D32,Milestones!$AA$151)&lt;PolicyDate),1,Milestones!$AC$151)&amp;";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"&amp;IF(AND(Milestones!$AB$152="FT",Milestones!$AA$152=FT_Y5,EDATE($D32,Milestones!$AA$152)&lt;PolicyDate),1,Milestones!$AC$152)&amp;";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"&amp;IF(AND(Milestones!$AB$153="FT",Milestones!$AA$153=FT_Y5,EDATE($D32,Milestones!$AA$153)&lt;PolicyDate),1,Milestones!$AC$153)&amp;";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"&amp;IF(AND(Milestones!$AB$154="FT",Milestones!$AA$154=FT_Y5,EDATE($D32,Milestones!$AA$154)&lt;PolicyDate),1,Milestones!$AC$154)&amp;";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"&amp;IF(AND(Milestones!$AB$155="FT",Milestones!$AA$155=FT_Y5,EDATE($D32,Milestones!$AA$155)&lt;PolicyDate),1,Milestones!$AC$155)&amp;";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"&amp;IF(AND(Milestones!$AB$156="FT",Milestones!$AA$156=FT_Y5,EDATE($D32,Milestones!$AA$156)&lt;PolicyDate),1,Milestones!$AC$156)&amp;";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"&amp;IF(AND(Milestones!$AB$157="FT",Milestones!$AA$157=FT_Y5,EDATE($D32,Milestones!$AA$157)&lt;PolicyDate),1,Milestones!$AC$157)&amp;";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"&amp;IF(AND(Milestones!$AB$158="FT",Milestones!$AA$158=FT_Y5,EDATE($D32,Milestones!$AA$158)&lt;PolicyDate),1,Milestones!$AC$158)&amp;";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"&amp;IF(AND(Milestones!$AB$159="FT",Milestones!$AA$159=FT_Y5,EDATE($D32,Milestones!$AA$159)&lt;PolicyDate),1,Milestones!$AC$159)&amp;";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"&amp;IF(AND(Milestones!$AB$160="FT",Milestones!$AA$160=FT_Y5,EDATE($D32,Milestones!$AA$160)&lt;PolicyDate),1,Milestones!$AC$160)&amp;";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"&amp;IF(AND(Milestones!$AB$161="FT",Milestones!$AA$161=FT_Y5,EDATE($D32,Milestones!$AA$161)&lt;PolicyDate),1,Milestones!$AC$161)&amp;";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"&amp;IF(AND(Milestones!$AB$162="FT",Milestones!$AA$162=FT_Y5,EDATE($D32,Milestones!$AA$162)&lt;PolicyDate),1,Milestones!$AC$162)&amp;";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"&amp;IF(AND(Milestones!$AB$163="FT",Milestones!$AA$163=FT_Y5,EDATE($D32,Milestones!$AA$163)&lt;PolicyDate),1,Milestones!$AC$163)&amp;";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"&amp;IF(AND(Milestones!$AB$164="FT",Milestones!$AA$164=FT_Y5,EDATE($D32,Milestones!$AA$164)&lt;PolicyDate),1,Milestones!$AC$164)&amp;";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"&amp;IF(AND(Milestones!$AB$165="FT",Milestones!$AA$165=FT_Y5,EDATE($D32,Milestones!$AA$165)&lt;PolicyDate),1,Milestones!$AC$165)&amp;";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"&amp;IF(AND(Milestones!$AB$166="FT",Milestones!$AA$166=FT_Y5,EDATE($D32,Milestones!$AA$166)&lt;PolicyDate),1,Milestones!$AC$166)&amp;";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"&amp;IF(AND(Milestones!$AB$167="FT",Milestones!$AA$167=FT_Y5,EDATE($D32,Milestones!$AA$167)&lt;PolicyDate),1,Milestones!$AC$167)&amp;";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"&amp;IF(AND(Milestones!$AB$168="FT",Milestones!$AA$168=FT_Y5,EDATE($D32,Milestones!$AA$168)&lt;PolicyDate),1,Milestones!$AC$168)&amp;";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"&amp;IF(AND(Milestones!$AB$169="FT",Milestones!$AA$169=FT_Y5,EDATE($D32,Milestones!$AA$169)&lt;PolicyDate),1,Milestones!$AC$169)&amp;";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"&amp;IF(AND(Milestones!$AB$170="FT",Milestones!$AA$170=FT_Y5,EDATE($D32,Milestones!$AA$170)&lt;PolicyDate),1,Milestones!$AC$170)&amp;";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"&amp;IF(AND(Milestones!$AB$171="FT",Milestones!$AA$171=FT_Y5,EDATE($D32,Milestones!$AA$171)&lt;PolicyDate),1,Milestones!$AC$171)&amp;";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"&amp;IF(AND(Milestones!$AB$172="FT",Milestones!$AA$172=FT_Y5,EDATE($D32,Milestones!$AA$172)&lt;PolicyDate),1,Milestones!$AC$172)&amp;";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"&amp;IF(AND(Milestones!$AB$173="FT",Milestones!$AA$173=FT_Y5,EDATE($D32,Milestones!$AA$173)&lt;PolicyDate),1,Milestones!$AC$173)&amp;";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"&amp;IF(AND(Milestones!$AB$174="FT",Milestones!$AA$174=FT_Y5,EDATE($D32,Milestones!$AA$174)&lt;PolicyDate),1,Milestones!$AC$174)&amp;";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"&amp;IF(AND(Milestones!$AB$175="FT",Milestones!$AA$175=FT_Y5,EDATE($D32,Milestones!$AA$175)&lt;PolicyDate),1,Milestones!$AC$175)&amp;";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"&amp;IF(AND(Milestones!$AB$176="FT",Milestones!$AA$176=FT_Y5,EDATE($D32,Milestones!$AA$176)&lt;PolicyDate),1,Milestones!$AC$176)&amp;";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"&amp;IF(AND(Milestones!$AB$177="FT",Milestones!$AA$177=FT_Y5,EDATE($D32,Milestones!$AA$177)&lt;PolicyDate),1,Milestones!$AC$177)&amp;";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"&amp;IF(AND(Milestones!$AB$178="FT",Milestones!$AA$178=FT_Y5,EDATE($D32,Milestones!$AA$178)&lt;PolicyDate),1,Milestones!$AC$178)&amp;";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"&amp;IF(AND(Milestones!$AB$179="FT",Milestones!$AA$179=FT_Y5,EDATE($D32,Milestones!$AA$179)&lt;PolicyDate),1,Milestones!$AC$179)&amp;";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"&amp;IF(AND(Milestones!$AB$180="FT",Milestones!$AA$180=FT_Y5,EDATE($D32,Milestones!$AA$180)&lt;PolicyDate),1,Milestones!$AC$180)&amp;";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"&amp;IF(AND(Milestones!$AB$181="FT",Milestones!$AA$181=FT_Y5,EDATE($D32,Milestones!$AA$181)&lt;PolicyDate),1,Milestones!$AC$181)&amp;";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"&amp;IF(AND(Milestones!$AB$182="FT",Milestones!$AA$182=FT_Y5,EDATE($D32,Milestones!$AA$182)&lt;PolicyDate),1,Milestones!$AC$182)&amp;";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"&amp;IF(AND(Milestones!$AB$183="FT",Milestones!$AA$183=FT_Y5,EDATE($D32,Milestones!$AA$183)&lt;PolicyDate),1,Milestones!$AC$183)&amp;";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"&amp;IF(AND(Milestones!$AB$184="FT",Milestones!$AA$184=FT_Y5,EDATE($D32,Milestones!$AA$184)&lt;PolicyDate),1,Milestones!$AC$184)&amp;";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"&amp;IF(AND(Milestones!$AB$185="FT",Milestones!$AA$185=FT_Y5,EDATE($D32,Milestones!$AA$185)&lt;PolicyDate),1,Milestones!$AC$185)&amp;";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"&amp;IF(AND(Milestones!$AB$186="FT",Milestones!$AA$186=FT_Y5,EDATE($D32,Milestones!$AA$186)&lt;PolicyDate),1,Milestones!$AC$186)&amp;";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"&amp;IF(AND(Milestones!$AB$187="FT",Milestones!$AA$187=FT_Y5,EDATE($D32,Milestones!$AA$187)&lt;PolicyDate),1,Milestones!$AC$187)&amp;";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"&amp;IF(AND(Milestones!$AB$188="FT",Milestones!$AA$188=FT_Y5,EDATE($D32,Milestones!$AA$188)&lt;PolicyDate),1,Milestones!$AC$188)&amp;";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"&amp;IF(AND(Milestones!$AB$189="FT",Milestones!$AA$189=FT_Y5,EDATE($D32,Milestones!$AA$189)&lt;PolicyDate),1,Milestones!$AC$189)&amp;";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"&amp;IF(AND(Milestones!$AB$190="FT",Milestones!$AA$190=FT_Y5,EDATE($D32,Milestones!$AA$190)&lt;PolicyDate),1,Milestones!$AC$190)&amp;";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"&amp;IF(AND(Milestones!$AB$191="FT",Milestones!$AA$191=FT_Y5,EDATE($D32,Milestones!$AA$191)&lt;PolicyDate),1,Milestones!$AC$191)&amp;";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"&amp;IF(AND(Milestones!$AB$192="FT",Milestones!$AA$192=FT_Y5,EDATE($D32,Milestones!$AA$192)&lt;PolicyDate),1,Milestones!$AC$192)&amp;";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"&amp;IF(AND(Milestones!$AB$193="FT",Milestones!$AA$193=FT_Y5,EDATE($D32,Milestones!$AA$193)&lt;PolicyDate),1,Milestones!$AC$193)&amp;";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"&amp;IF(AND(Milestones!$AB$194="FT",Milestones!$AA$194=FT_Y5,EDATE($D32,Milestones!$AA$194)&lt;PolicyDate),1,Milestones!$AC$194)&amp;";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"&amp;IF(AND(Milestones!$AB$195="FT",Milestones!$AA$195=FT_Y5,EDATE($D32,Milestones!$AA$195)&lt;PolicyDate),1,Milestones!$AC$195)&amp;";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"&amp;IF(AND(Milestones!$AB$196="FT",Milestones!$AA$196=FT_Y5,EDATE($D32,Milestones!$AA$196)&lt;PolicyDate),1,Milestones!$AC$196)&amp;";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"&amp;IF(AND(Milestones!$AB$197="FT",Milestones!$AA$197=FT_Y5,EDATE($D32,Milestones!$AA$197)&lt;PolicyDate),1,Milestones!$AC$197)&amp;";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"&amp;IF(AND(Milestones!$AB$198="FT",Milestones!$AA$198=FT_Y5,EDATE($D32,Milestones!$AA$198)&lt;PolicyDate),1,Milestones!$AC$198)&amp;";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"&amp;IF(AND(Milestones!$AB$199="FT",Milestones!$AA$199=FT_Y5,EDATE($D32,Milestones!$AA$199)&lt;PolicyDate),1,Milestones!$AC$199)&amp;";  ",""))</f>
        <v/>
      </c>
      <c r="X32" s="0" t="str">
        <f aca="false">IF(Staff!$A32="","",Staff!$AJ32)</f>
        <v/>
      </c>
      <c r="Y32" s="0" t="str">
        <f aca="false">IF(Staff!$A32="","",Staff!$AL32)</f>
        <v/>
      </c>
      <c r="Z32" s="0" t="str">
        <f aca="false">IF(Staff!$A32="","",Staff!$AM32)</f>
        <v/>
      </c>
      <c r="AA32" s="0" t="str">
        <f aca="false">IF(Staff!$A32="","",Staff!$AQ32)</f>
        <v/>
      </c>
      <c r="AB32" s="0" t="str">
        <f aca="false">IF(Staff!$A32="","",Staff!$AR32)</f>
        <v/>
      </c>
      <c r="AC32" s="0" t="str">
        <f aca="false">IF(Staff!$A32="","",Staff!$AS32)</f>
        <v/>
      </c>
      <c r="AD32" s="0" t="str">
        <f aca="false">IF(Staff!$A32="","",Staff!$AT32)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IF(Staff!$A33="","",Staff!$AI33)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"&amp;IF(AND(Milestones!$AB$20="FT",Milestones!$AA$20=FT_Y5,EDATE($D33,Milestones!$AA$20)&lt;PolicyDate),1,Milestones!$AC$20)&amp;";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"&amp;IF(AND(Milestones!$AB$21="FT",Milestones!$AA$21=FT_Y5,EDATE($D33,Milestones!$AA$21)&lt;PolicyDate),1,Milestones!$AC$21)&amp;";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"&amp;IF(AND(Milestones!$AB$22="FT",Milestones!$AA$22=FT_Y5,EDATE($D33,Milestones!$AA$22)&lt;PolicyDate),1,Milestones!$AC$22)&amp;";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"&amp;IF(AND(Milestones!$AB$23="FT",Milestones!$AA$23=FT_Y5,EDATE($D33,Milestones!$AA$23)&lt;PolicyDate),1,Milestones!$AC$23)&amp;";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"&amp;IF(AND(Milestones!$AB$24="FT",Milestones!$AA$24=FT_Y5,EDATE($D33,Milestones!$AA$24)&lt;PolicyDate),1,Milestones!$AC$24)&amp;";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"&amp;IF(AND(Milestones!$AB$25="FT",Milestones!$AA$25=FT_Y5,EDATE($D33,Milestones!$AA$25)&lt;PolicyDate),1,Milestones!$AC$25)&amp;";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"&amp;IF(AND(Milestones!$AB$26="FT",Milestones!$AA$26=FT_Y5,EDATE($D33,Milestones!$AA$26)&lt;PolicyDate),1,Milestones!$AC$26)&amp;";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"&amp;IF(AND(Milestones!$AB$27="FT",Milestones!$AA$27=FT_Y5,EDATE($D33,Milestones!$AA$27)&lt;PolicyDate),1,Milestones!$AC$27)&amp;";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"&amp;IF(AND(Milestones!$AB$28="FT",Milestones!$AA$28=FT_Y5,EDATE($D33,Milestones!$AA$28)&lt;PolicyDate),1,Milestones!$AC$28)&amp;";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"&amp;IF(AND(Milestones!$AB$29="FT",Milestones!$AA$29=FT_Y5,EDATE($D33,Milestones!$AA$29)&lt;PolicyDate),1,Milestones!$AC$29)&amp;";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"&amp;IF(AND(Milestones!$AB$30="FT",Milestones!$AA$30=FT_Y5,EDATE($D33,Milestones!$AA$30)&lt;PolicyDate),1,Milestones!$AC$30)&amp;";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"&amp;IF(AND(Milestones!$AB$31="FT",Milestones!$AA$31=FT_Y5,EDATE($D33,Milestones!$AA$31)&lt;PolicyDate),1,Milestones!$AC$31)&amp;";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"&amp;IF(AND(Milestones!$AB$32="FT",Milestones!$AA$32=FT_Y5,EDATE($D33,Milestones!$AA$32)&lt;PolicyDate),1,Milestones!$AC$32)&amp;";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"&amp;IF(AND(Milestones!$AB$33="FT",Milestones!$AA$33=FT_Y5,EDATE($D33,Milestones!$AA$33)&lt;PolicyDate),1,Milestones!$AC$33)&amp;";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"&amp;IF(AND(Milestones!$AB$34="FT",Milestones!$AA$34=FT_Y5,EDATE($D33,Milestones!$AA$34)&lt;PolicyDate),1,Milestones!$AC$34)&amp;";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"&amp;IF(AND(Milestones!$AB$35="FT",Milestones!$AA$35=FT_Y5,EDATE($D33,Milestones!$AA$35)&lt;PolicyDate),1,Milestones!$AC$35)&amp;";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"&amp;IF(AND(Milestones!$AB$36="FT",Milestones!$AA$36=FT_Y5,EDATE($D33,Milestones!$AA$36)&lt;PolicyDate),1,Milestones!$AC$36)&amp;";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"&amp;IF(AND(Milestones!$AB$37="FT",Milestones!$AA$37=FT_Y5,EDATE($D33,Milestones!$AA$37)&lt;PolicyDate),1,Milestones!$AC$37)&amp;";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"&amp;IF(AND(Milestones!$AB$38="FT",Milestones!$AA$38=FT_Y5,EDATE($D33,Milestones!$AA$38)&lt;PolicyDate),1,Milestones!$AC$38)&amp;";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"&amp;IF(AND(Milestones!$AB$39="FT",Milestones!$AA$39=FT_Y5,EDATE($D33,Milestones!$AA$39)&lt;PolicyDate),1,Milestones!$AC$39)&amp;";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"&amp;IF(AND(Milestones!$AB$40="FT",Milestones!$AA$40=FT_Y5,EDATE($D33,Milestones!$AA$40)&lt;PolicyDate),1,Milestones!$AC$40)&amp;";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"&amp;IF(AND(Milestones!$AB$41="FT",Milestones!$AA$41=FT_Y5,EDATE($D33,Milestones!$AA$41)&lt;PolicyDate),1,Milestones!$AC$41)&amp;";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"&amp;IF(AND(Milestones!$AB$42="FT",Milestones!$AA$42=FT_Y5,EDATE($D33,Milestones!$AA$42)&lt;PolicyDate),1,Milestones!$AC$42)&amp;";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"&amp;IF(AND(Milestones!$AB$43="FT",Milestones!$AA$43=FT_Y5,EDATE($D33,Milestones!$AA$43)&lt;PolicyDate),1,Milestones!$AC$43)&amp;";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"&amp;IF(AND(Milestones!$AB$44="FT",Milestones!$AA$44=FT_Y5,EDATE($D33,Milestones!$AA$44)&lt;PolicyDate),1,Milestones!$AC$44)&amp;";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"&amp;IF(AND(Milestones!$AB$45="FT",Milestones!$AA$45=FT_Y5,EDATE($D33,Milestones!$AA$45)&lt;PolicyDate),1,Milestones!$AC$45)&amp;";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"&amp;IF(AND(Milestones!$AB$46="FT",Milestones!$AA$46=FT_Y5,EDATE($D33,Milestones!$AA$46)&lt;PolicyDate),1,Milestones!$AC$46)&amp;";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"&amp;IF(AND(Milestones!$AB$47="FT",Milestones!$AA$47=FT_Y5,EDATE($D33,Milestones!$AA$47)&lt;PolicyDate),1,Milestones!$AC$47)&amp;";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"&amp;IF(AND(Milestones!$AB$48="FT",Milestones!$AA$48=FT_Y5,EDATE($D33,Milestones!$AA$48)&lt;PolicyDate),1,Milestones!$AC$48)&amp;";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"&amp;IF(AND(Milestones!$AB$49="FT",Milestones!$AA$49=FT_Y5,EDATE($D33,Milestones!$AA$49)&lt;PolicyDate),1,Milestones!$AC$49)&amp;";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"&amp;IF(AND(Milestones!$AB$50="FT",Milestones!$AA$50=FT_Y5,EDATE($D33,Milestones!$AA$50)&lt;PolicyDate),1,Milestones!$AC$50)&amp;";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"&amp;IF(AND(Milestones!$AB$51="FT",Milestones!$AA$51=FT_Y5,EDATE($D33,Milestones!$AA$51)&lt;PolicyDate),1,Milestones!$AC$51)&amp;";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"&amp;IF(AND(Milestones!$AB$52="FT",Milestones!$AA$52=FT_Y5,EDATE($D33,Milestones!$AA$52)&lt;PolicyDate),1,Milestones!$AC$52)&amp;";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"&amp;IF(AND(Milestones!$AB$53="FT",Milestones!$AA$53=FT_Y5,EDATE($D33,Milestones!$AA$53)&lt;PolicyDate),1,Milestones!$AC$53)&amp;";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"&amp;IF(AND(Milestones!$AB$54="FT",Milestones!$AA$54=FT_Y5,EDATE($D33,Milestones!$AA$54)&lt;PolicyDate),1,Milestones!$AC$54)&amp;";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"&amp;IF(AND(Milestones!$AB$55="FT",Milestones!$AA$55=FT_Y5,EDATE($D33,Milestones!$AA$55)&lt;PolicyDate),1,Milestones!$AC$55)&amp;";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"&amp;IF(AND(Milestones!$AB$56="FT",Milestones!$AA$56=FT_Y5,EDATE($D33,Milestones!$AA$56)&lt;PolicyDate),1,Milestones!$AC$56)&amp;";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"&amp;IF(AND(Milestones!$AB$57="FT",Milestones!$AA$57=FT_Y5,EDATE($D33,Milestones!$AA$57)&lt;PolicyDate),1,Milestones!$AC$57)&amp;";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"&amp;IF(AND(Milestones!$AB$58="FT",Milestones!$AA$58=FT_Y5,EDATE($D33,Milestones!$AA$58)&lt;PolicyDate),1,Milestones!$AC$58)&amp;";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"&amp;IF(AND(Milestones!$AB$59="FT",Milestones!$AA$59=FT_Y5,EDATE($D33,Milestones!$AA$59)&lt;PolicyDate),1,Milestones!$AC$59)&amp;";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"&amp;IF(AND(Milestones!$AB$60="FT",Milestones!$AA$60=FT_Y5,EDATE($D33,Milestones!$AA$60)&lt;PolicyDate),1,Milestones!$AC$60)&amp;";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"&amp;IF(AND(Milestones!$AB$61="FT",Milestones!$AA$61=FT_Y5,EDATE($D33,Milestones!$AA$61)&lt;PolicyDate),1,Milestones!$AC$61)&amp;";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"&amp;IF(AND(Milestones!$AB$62="FT",Milestones!$AA$62=FT_Y5,EDATE($D33,Milestones!$AA$62)&lt;PolicyDate),1,Milestones!$AC$62)&amp;";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"&amp;IF(AND(Milestones!$AB$63="FT",Milestones!$AA$63=FT_Y5,EDATE($D33,Milestones!$AA$63)&lt;PolicyDate),1,Milestones!$AC$63)&amp;";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"&amp;IF(AND(Milestones!$AB$64="FT",Milestones!$AA$64=FT_Y5,EDATE($D33,Milestones!$AA$64)&lt;PolicyDate),1,Milestones!$AC$64)&amp;";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"&amp;IF(AND(Milestones!$AB$65="FT",Milestones!$AA$65=FT_Y5,EDATE($D33,Milestones!$AA$65)&lt;PolicyDate),1,Milestones!$AC$65)&amp;";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"&amp;IF(AND(Milestones!$AB$66="FT",Milestones!$AA$66=FT_Y5,EDATE($D33,Milestones!$AA$66)&lt;PolicyDate),1,Milestones!$AC$66)&amp;";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"&amp;IF(AND(Milestones!$AB$67="FT",Milestones!$AA$67=FT_Y5,EDATE($D33,Milestones!$AA$67)&lt;PolicyDate),1,Milestones!$AC$67)&amp;";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"&amp;IF(AND(Milestones!$AB$68="FT",Milestones!$AA$68=FT_Y5,EDATE($D33,Milestones!$AA$68)&lt;PolicyDate),1,Milestones!$AC$68)&amp;";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"&amp;IF(AND(Milestones!$AB$69="FT",Milestones!$AA$69=FT_Y5,EDATE($D33,Milestones!$AA$69)&lt;PolicyDate),1,Milestones!$AC$69)&amp;";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"&amp;IF(AND(Milestones!$AB$70="FT",Milestones!$AA$70=FT_Y5,EDATE($D33,Milestones!$AA$70)&lt;PolicyDate),1,Milestones!$AC$70)&amp;";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"&amp;IF(AND(Milestones!$AB$71="FT",Milestones!$AA$71=FT_Y5,EDATE($D33,Milestones!$AA$71)&lt;PolicyDate),1,Milestones!$AC$71)&amp;";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"&amp;IF(AND(Milestones!$AB$72="FT",Milestones!$AA$72=FT_Y5,EDATE($D33,Milestones!$AA$72)&lt;PolicyDate),1,Milestones!$AC$72)&amp;";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"&amp;IF(AND(Milestones!$AB$73="FT",Milestones!$AA$73=FT_Y5,EDATE($D33,Milestones!$AA$73)&lt;PolicyDate),1,Milestones!$AC$73)&amp;";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"&amp;IF(AND(Milestones!$AB$74="FT",Milestones!$AA$74=FT_Y5,EDATE($D33,Milestones!$AA$74)&lt;PolicyDate),1,Milestones!$AC$74)&amp;";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"&amp;IF(AND(Milestones!$AB$75="FT",Milestones!$AA$75=FT_Y5,EDATE($D33,Milestones!$AA$75)&lt;PolicyDate),1,Milestones!$AC$75)&amp;";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"&amp;IF(AND(Milestones!$AB$76="FT",Milestones!$AA$76=FT_Y5,EDATE($D33,Milestones!$AA$76)&lt;PolicyDate),1,Milestones!$AC$76)&amp;";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"&amp;IF(AND(Milestones!$AB$77="FT",Milestones!$AA$77=FT_Y5,EDATE($D33,Milestones!$AA$77)&lt;PolicyDate),1,Milestones!$AC$77)&amp;";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"&amp;IF(AND(Milestones!$AB$78="FT",Milestones!$AA$78=FT_Y5,EDATE($D33,Milestones!$AA$78)&lt;PolicyDate),1,Milestones!$AC$78)&amp;";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"&amp;IF(AND(Milestones!$AB$79="FT",Milestones!$AA$79=FT_Y5,EDATE($D33,Milestones!$AA$79)&lt;PolicyDate),1,Milestones!$AC$79)&amp;";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"&amp;IF(AND(Milestones!$AB$80="FT",Milestones!$AA$80=FT_Y5,EDATE($D33,Milestones!$AA$80)&lt;PolicyDate),1,Milestones!$AC$80)&amp;";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"&amp;IF(AND(Milestones!$AB$81="FT",Milestones!$AA$81=FT_Y5,EDATE($D33,Milestones!$AA$81)&lt;PolicyDate),1,Milestones!$AC$81)&amp;";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"&amp;IF(AND(Milestones!$AB$82="FT",Milestones!$AA$82=FT_Y5,EDATE($D33,Milestones!$AA$82)&lt;PolicyDate),1,Milestones!$AC$82)&amp;";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"&amp;IF(AND(Milestones!$AB$83="FT",Milestones!$AA$83=FT_Y5,EDATE($D33,Milestones!$AA$83)&lt;PolicyDate),1,Milestones!$AC$83)&amp;";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"&amp;IF(AND(Milestones!$AB$84="FT",Milestones!$AA$84=FT_Y5,EDATE($D33,Milestones!$AA$84)&lt;PolicyDate),1,Milestones!$AC$84)&amp;";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"&amp;IF(AND(Milestones!$AB$85="FT",Milestones!$AA$85=FT_Y5,EDATE($D33,Milestones!$AA$85)&lt;PolicyDate),1,Milestones!$AC$85)&amp;";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"&amp;IF(AND(Milestones!$AB$86="FT",Milestones!$AA$86=FT_Y5,EDATE($D33,Milestones!$AA$86)&lt;PolicyDate),1,Milestones!$AC$86)&amp;";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"&amp;IF(AND(Milestones!$AB$87="FT",Milestones!$AA$87=FT_Y5,EDATE($D33,Milestones!$AA$87)&lt;PolicyDate),1,Milestones!$AC$87)&amp;";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"&amp;IF(AND(Milestones!$AB$88="FT",Milestones!$AA$88=FT_Y5,EDATE($D33,Milestones!$AA$88)&lt;PolicyDate),1,Milestones!$AC$88)&amp;";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"&amp;IF(AND(Milestones!$AB$89="FT",Milestones!$AA$89=FT_Y5,EDATE($D33,Milestones!$AA$89)&lt;PolicyDate),1,Milestones!$AC$89)&amp;";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"&amp;IF(AND(Milestones!$AB$90="FT",Milestones!$AA$90=FT_Y5,EDATE($D33,Milestones!$AA$90)&lt;PolicyDate),1,Milestones!$AC$90)&amp;";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"&amp;IF(AND(Milestones!$AB$91="FT",Milestones!$AA$91=FT_Y5,EDATE($D33,Milestones!$AA$91)&lt;PolicyDate),1,Milestones!$AC$91)&amp;";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"&amp;IF(AND(Milestones!$AB$92="FT",Milestones!$AA$92=FT_Y5,EDATE($D33,Milestones!$AA$92)&lt;PolicyDate),1,Milestones!$AC$92)&amp;";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"&amp;IF(AND(Milestones!$AB$93="FT",Milestones!$AA$93=FT_Y5,EDATE($D33,Milestones!$AA$93)&lt;PolicyDate),1,Milestones!$AC$93)&amp;";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"&amp;IF(AND(Milestones!$AB$94="FT",Milestones!$AA$94=FT_Y5,EDATE($D33,Milestones!$AA$94)&lt;PolicyDate),1,Milestones!$AC$94)&amp;";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"&amp;IF(AND(Milestones!$AB$95="FT",Milestones!$AA$95=FT_Y5,EDATE($D33,Milestones!$AA$95)&lt;PolicyDate),1,Milestones!$AC$95)&amp;";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"&amp;IF(AND(Milestones!$AB$96="FT",Milestones!$AA$96=FT_Y5,EDATE($D33,Milestones!$AA$96)&lt;PolicyDate),1,Milestones!$AC$96)&amp;";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"&amp;IF(AND(Milestones!$AB$97="FT",Milestones!$AA$97=FT_Y5,EDATE($D33,Milestones!$AA$97)&lt;PolicyDate),1,Milestones!$AC$97)&amp;";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"&amp;IF(AND(Milestones!$AB$98="FT",Milestones!$AA$98=FT_Y5,EDATE($D33,Milestones!$AA$98)&lt;PolicyDate),1,Milestones!$AC$98)&amp;";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"&amp;IF(AND(Milestones!$AB$99="FT",Milestones!$AA$99=FT_Y5,EDATE($D33,Milestones!$AA$99)&lt;PolicyDate),1,Milestones!$AC$99)&amp;";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"&amp;IF(AND(Milestones!$AB$100="FT",Milestones!$AA$100=FT_Y5,EDATE($D33,Milestones!$AA$100)&lt;PolicyDate),1,Milestones!$AC$100)&amp;";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"&amp;IF(AND(Milestones!$AB$101="FT",Milestones!$AA$101=FT_Y5,EDATE($D33,Milestones!$AA$101)&lt;PolicyDate),1,Milestones!$AC$101)&amp;";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"&amp;IF(AND(Milestones!$AB$102="FT",Milestones!$AA$102=FT_Y5,EDATE($D33,Milestones!$AA$102)&lt;PolicyDate),1,Milestones!$AC$102)&amp;";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"&amp;IF(AND(Milestones!$AB$103="FT",Milestones!$AA$103=FT_Y5,EDATE($D33,Milestones!$AA$103)&lt;PolicyDate),1,Milestones!$AC$103)&amp;";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"&amp;IF(AND(Milestones!$AB$104="FT",Milestones!$AA$104=FT_Y5,EDATE($D33,Milestones!$AA$104)&lt;PolicyDate),1,Milestones!$AC$104)&amp;";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"&amp;IF(AND(Milestones!$AB$105="FT",Milestones!$AA$105=FT_Y5,EDATE($D33,Milestones!$AA$105)&lt;PolicyDate),1,Milestones!$AC$105)&amp;";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"&amp;IF(AND(Milestones!$AB$106="FT",Milestones!$AA$106=FT_Y5,EDATE($D33,Milestones!$AA$106)&lt;PolicyDate),1,Milestones!$AC$106)&amp;";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"&amp;IF(AND(Milestones!$AB$107="FT",Milestones!$AA$107=FT_Y5,EDATE($D33,Milestones!$AA$107)&lt;PolicyDate),1,Milestones!$AC$107)&amp;";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"&amp;IF(AND(Milestones!$AB$108="FT",Milestones!$AA$108=FT_Y5,EDATE($D33,Milestones!$AA$108)&lt;PolicyDate),1,Milestones!$AC$108)&amp;";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"&amp;IF(AND(Milestones!$AB$109="FT",Milestones!$AA$109=FT_Y5,EDATE($D33,Milestones!$AA$109)&lt;PolicyDate),1,Milestones!$AC$109)&amp;";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"&amp;IF(AND(Milestones!$AB$110="FT",Milestones!$AA$110=FT_Y5,EDATE($D33,Milestones!$AA$110)&lt;PolicyDate),1,Milestones!$AC$110)&amp;";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"&amp;IF(AND(Milestones!$AB$111="FT",Milestones!$AA$111=FT_Y5,EDATE($D33,Milestones!$AA$111)&lt;PolicyDate),1,Milestones!$AC$111)&amp;";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"&amp;IF(AND(Milestones!$AB$112="FT",Milestones!$AA$112=FT_Y5,EDATE($D33,Milestones!$AA$112)&lt;PolicyDate),1,Milestones!$AC$112)&amp;";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"&amp;IF(AND(Milestones!$AB$113="FT",Milestones!$AA$113=FT_Y5,EDATE($D33,Milestones!$AA$113)&lt;PolicyDate),1,Milestones!$AC$113)&amp;";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"&amp;IF(AND(Milestones!$AB$114="FT",Milestones!$AA$114=FT_Y5,EDATE($D33,Milestones!$AA$114)&lt;PolicyDate),1,Milestones!$AC$114)&amp;";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"&amp;IF(AND(Milestones!$AB$115="FT",Milestones!$AA$115=FT_Y5,EDATE($D33,Milestones!$AA$115)&lt;PolicyDate),1,Milestones!$AC$115)&amp;";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"&amp;IF(AND(Milestones!$AB$116="FT",Milestones!$AA$116=FT_Y5,EDATE($D33,Milestones!$AA$116)&lt;PolicyDate),1,Milestones!$AC$116)&amp;";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"&amp;IF(AND(Milestones!$AB$117="FT",Milestones!$AA$117=FT_Y5,EDATE($D33,Milestones!$AA$117)&lt;PolicyDate),1,Milestones!$AC$117)&amp;";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"&amp;IF(AND(Milestones!$AB$118="FT",Milestones!$AA$118=FT_Y5,EDATE($D33,Milestones!$AA$118)&lt;PolicyDate),1,Milestones!$AC$118)&amp;";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"&amp;IF(AND(Milestones!$AB$119="FT",Milestones!$AA$119=FT_Y5,EDATE($D33,Milestones!$AA$119)&lt;PolicyDate),1,Milestones!$AC$119)&amp;";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"&amp;IF(AND(Milestones!$AB$120="FT",Milestones!$AA$120=FT_Y5,EDATE($D33,Milestones!$AA$120)&lt;PolicyDate),1,Milestones!$AC$120)&amp;";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"&amp;IF(AND(Milestones!$AB$121="FT",Milestones!$AA$121=FT_Y5,EDATE($D33,Milestones!$AA$121)&lt;PolicyDate),1,Milestones!$AC$121)&amp;";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"&amp;IF(AND(Milestones!$AB$122="FT",Milestones!$AA$122=FT_Y5,EDATE($D33,Milestones!$AA$122)&lt;PolicyDate),1,Milestones!$AC$122)&amp;";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"&amp;IF(AND(Milestones!$AB$123="FT",Milestones!$AA$123=FT_Y5,EDATE($D33,Milestones!$AA$123)&lt;PolicyDate),1,Milestones!$AC$123)&amp;";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"&amp;IF(AND(Milestones!$AB$124="FT",Milestones!$AA$124=FT_Y5,EDATE($D33,Milestones!$AA$124)&lt;PolicyDate),1,Milestones!$AC$124)&amp;";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"&amp;IF(AND(Milestones!$AB$125="FT",Milestones!$AA$125=FT_Y5,EDATE($D33,Milestones!$AA$125)&lt;PolicyDate),1,Milestones!$AC$125)&amp;";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"&amp;IF(AND(Milestones!$AB$126="FT",Milestones!$AA$126=FT_Y5,EDATE($D33,Milestones!$AA$126)&lt;PolicyDate),1,Milestones!$AC$126)&amp;";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"&amp;IF(AND(Milestones!$AB$127="FT",Milestones!$AA$127=FT_Y5,EDATE($D33,Milestones!$AA$127)&lt;PolicyDate),1,Milestones!$AC$127)&amp;";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"&amp;IF(AND(Milestones!$AB$128="FT",Milestones!$AA$128=FT_Y5,EDATE($D33,Milestones!$AA$128)&lt;PolicyDate),1,Milestones!$AC$128)&amp;";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"&amp;IF(AND(Milestones!$AB$129="FT",Milestones!$AA$129=FT_Y5,EDATE($D33,Milestones!$AA$129)&lt;PolicyDate),1,Milestones!$AC$129)&amp;";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"&amp;IF(AND(Milestones!$AB$130="FT",Milestones!$AA$130=FT_Y5,EDATE($D33,Milestones!$AA$130)&lt;PolicyDate),1,Milestones!$AC$130)&amp;";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"&amp;IF(AND(Milestones!$AB$131="FT",Milestones!$AA$131=FT_Y5,EDATE($D33,Milestones!$AA$131)&lt;PolicyDate),1,Milestones!$AC$131)&amp;";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"&amp;IF(AND(Milestones!$AB$132="FT",Milestones!$AA$132=FT_Y5,EDATE($D33,Milestones!$AA$132)&lt;PolicyDate),1,Milestones!$AC$132)&amp;";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"&amp;IF(AND(Milestones!$AB$133="FT",Milestones!$AA$133=FT_Y5,EDATE($D33,Milestones!$AA$133)&lt;PolicyDate),1,Milestones!$AC$133)&amp;";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"&amp;IF(AND(Milestones!$AB$134="FT",Milestones!$AA$134=FT_Y5,EDATE($D33,Milestones!$AA$134)&lt;PolicyDate),1,Milestones!$AC$134)&amp;";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"&amp;IF(AND(Milestones!$AB$135="FT",Milestones!$AA$135=FT_Y5,EDATE($D33,Milestones!$AA$135)&lt;PolicyDate),1,Milestones!$AC$135)&amp;";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"&amp;IF(AND(Milestones!$AB$136="FT",Milestones!$AA$136=FT_Y5,EDATE($D33,Milestones!$AA$136)&lt;PolicyDate),1,Milestones!$AC$136)&amp;";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"&amp;IF(AND(Milestones!$AB$137="FT",Milestones!$AA$137=FT_Y5,EDATE($D33,Milestones!$AA$137)&lt;PolicyDate),1,Milestones!$AC$137)&amp;";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"&amp;IF(AND(Milestones!$AB$138="FT",Milestones!$AA$138=FT_Y5,EDATE($D33,Milestones!$AA$138)&lt;PolicyDate),1,Milestones!$AC$138)&amp;";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"&amp;IF(AND(Milestones!$AB$139="FT",Milestones!$AA$139=FT_Y5,EDATE($D33,Milestones!$AA$139)&lt;PolicyDate),1,Milestones!$AC$139)&amp;";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"&amp;IF(AND(Milestones!$AB$140="FT",Milestones!$AA$140=FT_Y5,EDATE($D33,Milestones!$AA$140)&lt;PolicyDate),1,Milestones!$AC$140)&amp;";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"&amp;IF(AND(Milestones!$AB$141="FT",Milestones!$AA$141=FT_Y5,EDATE($D33,Milestones!$AA$141)&lt;PolicyDate),1,Milestones!$AC$141)&amp;";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"&amp;IF(AND(Milestones!$AB$142="FT",Milestones!$AA$142=FT_Y5,EDATE($D33,Milestones!$AA$142)&lt;PolicyDate),1,Milestones!$AC$142)&amp;";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"&amp;IF(AND(Milestones!$AB$143="FT",Milestones!$AA$143=FT_Y5,EDATE($D33,Milestones!$AA$143)&lt;PolicyDate),1,Milestones!$AC$143)&amp;";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"&amp;IF(AND(Milestones!$AB$144="FT",Milestones!$AA$144=FT_Y5,EDATE($D33,Milestones!$AA$144)&lt;PolicyDate),1,Milestones!$AC$144)&amp;";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"&amp;IF(AND(Milestones!$AB$145="FT",Milestones!$AA$145=FT_Y5,EDATE($D33,Milestones!$AA$145)&lt;PolicyDate),1,Milestones!$AC$145)&amp;";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"&amp;IF(AND(Milestones!$AB$146="FT",Milestones!$AA$146=FT_Y5,EDATE($D33,Milestones!$AA$146)&lt;PolicyDate),1,Milestones!$AC$146)&amp;";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"&amp;IF(AND(Milestones!$AB$147="FT",Milestones!$AA$147=FT_Y5,EDATE($D33,Milestones!$AA$147)&lt;PolicyDate),1,Milestones!$AC$147)&amp;";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"&amp;IF(AND(Milestones!$AB$148="FT",Milestones!$AA$148=FT_Y5,EDATE($D33,Milestones!$AA$148)&lt;PolicyDate),1,Milestones!$AC$148)&amp;";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"&amp;IF(AND(Milestones!$AB$149="FT",Milestones!$AA$149=FT_Y5,EDATE($D33,Milestones!$AA$149)&lt;PolicyDate),1,Milestones!$AC$149)&amp;";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"&amp;IF(AND(Milestones!$AB$150="FT",Milestones!$AA$150=FT_Y5,EDATE($D33,Milestones!$AA$150)&lt;PolicyDate),1,Milestones!$AC$150)&amp;";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"&amp;IF(AND(Milestones!$AB$151="FT",Milestones!$AA$151=FT_Y5,EDATE($D33,Milestones!$AA$151)&lt;PolicyDate),1,Milestones!$AC$151)&amp;";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"&amp;IF(AND(Milestones!$AB$152="FT",Milestones!$AA$152=FT_Y5,EDATE($D33,Milestones!$AA$152)&lt;PolicyDate),1,Milestones!$AC$152)&amp;";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"&amp;IF(AND(Milestones!$AB$153="FT",Milestones!$AA$153=FT_Y5,EDATE($D33,Milestones!$AA$153)&lt;PolicyDate),1,Milestones!$AC$153)&amp;";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"&amp;IF(AND(Milestones!$AB$154="FT",Milestones!$AA$154=FT_Y5,EDATE($D33,Milestones!$AA$154)&lt;PolicyDate),1,Milestones!$AC$154)&amp;";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"&amp;IF(AND(Milestones!$AB$155="FT",Milestones!$AA$155=FT_Y5,EDATE($D33,Milestones!$AA$155)&lt;PolicyDate),1,Milestones!$AC$155)&amp;";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"&amp;IF(AND(Milestones!$AB$156="FT",Milestones!$AA$156=FT_Y5,EDATE($D33,Milestones!$AA$156)&lt;PolicyDate),1,Milestones!$AC$156)&amp;";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"&amp;IF(AND(Milestones!$AB$157="FT",Milestones!$AA$157=FT_Y5,EDATE($D33,Milestones!$AA$157)&lt;PolicyDate),1,Milestones!$AC$157)&amp;";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"&amp;IF(AND(Milestones!$AB$158="FT",Milestones!$AA$158=FT_Y5,EDATE($D33,Milestones!$AA$158)&lt;PolicyDate),1,Milestones!$AC$158)&amp;";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"&amp;IF(AND(Milestones!$AB$159="FT",Milestones!$AA$159=FT_Y5,EDATE($D33,Milestones!$AA$159)&lt;PolicyDate),1,Milestones!$AC$159)&amp;";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"&amp;IF(AND(Milestones!$AB$160="FT",Milestones!$AA$160=FT_Y5,EDATE($D33,Milestones!$AA$160)&lt;PolicyDate),1,Milestones!$AC$160)&amp;";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"&amp;IF(AND(Milestones!$AB$161="FT",Milestones!$AA$161=FT_Y5,EDATE($D33,Milestones!$AA$161)&lt;PolicyDate),1,Milestones!$AC$161)&amp;";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"&amp;IF(AND(Milestones!$AB$162="FT",Milestones!$AA$162=FT_Y5,EDATE($D33,Milestones!$AA$162)&lt;PolicyDate),1,Milestones!$AC$162)&amp;";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"&amp;IF(AND(Milestones!$AB$163="FT",Milestones!$AA$163=FT_Y5,EDATE($D33,Milestones!$AA$163)&lt;PolicyDate),1,Milestones!$AC$163)&amp;";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"&amp;IF(AND(Milestones!$AB$164="FT",Milestones!$AA$164=FT_Y5,EDATE($D33,Milestones!$AA$164)&lt;PolicyDate),1,Milestones!$AC$164)&amp;";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"&amp;IF(AND(Milestones!$AB$165="FT",Milestones!$AA$165=FT_Y5,EDATE($D33,Milestones!$AA$165)&lt;PolicyDate),1,Milestones!$AC$165)&amp;";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"&amp;IF(AND(Milestones!$AB$166="FT",Milestones!$AA$166=FT_Y5,EDATE($D33,Milestones!$AA$166)&lt;PolicyDate),1,Milestones!$AC$166)&amp;";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"&amp;IF(AND(Milestones!$AB$167="FT",Milestones!$AA$167=FT_Y5,EDATE($D33,Milestones!$AA$167)&lt;PolicyDate),1,Milestones!$AC$167)&amp;";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"&amp;IF(AND(Milestones!$AB$168="FT",Milestones!$AA$168=FT_Y5,EDATE($D33,Milestones!$AA$168)&lt;PolicyDate),1,Milestones!$AC$168)&amp;";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"&amp;IF(AND(Milestones!$AB$169="FT",Milestones!$AA$169=FT_Y5,EDATE($D33,Milestones!$AA$169)&lt;PolicyDate),1,Milestones!$AC$169)&amp;";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"&amp;IF(AND(Milestones!$AB$170="FT",Milestones!$AA$170=FT_Y5,EDATE($D33,Milestones!$AA$170)&lt;PolicyDate),1,Milestones!$AC$170)&amp;";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"&amp;IF(AND(Milestones!$AB$171="FT",Milestones!$AA$171=FT_Y5,EDATE($D33,Milestones!$AA$171)&lt;PolicyDate),1,Milestones!$AC$171)&amp;";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"&amp;IF(AND(Milestones!$AB$172="FT",Milestones!$AA$172=FT_Y5,EDATE($D33,Milestones!$AA$172)&lt;PolicyDate),1,Milestones!$AC$172)&amp;";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"&amp;IF(AND(Milestones!$AB$173="FT",Milestones!$AA$173=FT_Y5,EDATE($D33,Milestones!$AA$173)&lt;PolicyDate),1,Milestones!$AC$173)&amp;";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"&amp;IF(AND(Milestones!$AB$174="FT",Milestones!$AA$174=FT_Y5,EDATE($D33,Milestones!$AA$174)&lt;PolicyDate),1,Milestones!$AC$174)&amp;";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"&amp;IF(AND(Milestones!$AB$175="FT",Milestones!$AA$175=FT_Y5,EDATE($D33,Milestones!$AA$175)&lt;PolicyDate),1,Milestones!$AC$175)&amp;";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"&amp;IF(AND(Milestones!$AB$176="FT",Milestones!$AA$176=FT_Y5,EDATE($D33,Milestones!$AA$176)&lt;PolicyDate),1,Milestones!$AC$176)&amp;";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"&amp;IF(AND(Milestones!$AB$177="FT",Milestones!$AA$177=FT_Y5,EDATE($D33,Milestones!$AA$177)&lt;PolicyDate),1,Milestones!$AC$177)&amp;";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"&amp;IF(AND(Milestones!$AB$178="FT",Milestones!$AA$178=FT_Y5,EDATE($D33,Milestones!$AA$178)&lt;PolicyDate),1,Milestones!$AC$178)&amp;";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"&amp;IF(AND(Milestones!$AB$179="FT",Milestones!$AA$179=FT_Y5,EDATE($D33,Milestones!$AA$179)&lt;PolicyDate),1,Milestones!$AC$179)&amp;";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"&amp;IF(AND(Milestones!$AB$180="FT",Milestones!$AA$180=FT_Y5,EDATE($D33,Milestones!$AA$180)&lt;PolicyDate),1,Milestones!$AC$180)&amp;";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"&amp;IF(AND(Milestones!$AB$181="FT",Milestones!$AA$181=FT_Y5,EDATE($D33,Milestones!$AA$181)&lt;PolicyDate),1,Milestones!$AC$181)&amp;";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"&amp;IF(AND(Milestones!$AB$182="FT",Milestones!$AA$182=FT_Y5,EDATE($D33,Milestones!$AA$182)&lt;PolicyDate),1,Milestones!$AC$182)&amp;";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"&amp;IF(AND(Milestones!$AB$183="FT",Milestones!$AA$183=FT_Y5,EDATE($D33,Milestones!$AA$183)&lt;PolicyDate),1,Milestones!$AC$183)&amp;";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"&amp;IF(AND(Milestones!$AB$184="FT",Milestones!$AA$184=FT_Y5,EDATE($D33,Milestones!$AA$184)&lt;PolicyDate),1,Milestones!$AC$184)&amp;";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"&amp;IF(AND(Milestones!$AB$185="FT",Milestones!$AA$185=FT_Y5,EDATE($D33,Milestones!$AA$185)&lt;PolicyDate),1,Milestones!$AC$185)&amp;";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"&amp;IF(AND(Milestones!$AB$186="FT",Milestones!$AA$186=FT_Y5,EDATE($D33,Milestones!$AA$186)&lt;PolicyDate),1,Milestones!$AC$186)&amp;";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"&amp;IF(AND(Milestones!$AB$187="FT",Milestones!$AA$187=FT_Y5,EDATE($D33,Milestones!$AA$187)&lt;PolicyDate),1,Milestones!$AC$187)&amp;";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"&amp;IF(AND(Milestones!$AB$188="FT",Milestones!$AA$188=FT_Y5,EDATE($D33,Milestones!$AA$188)&lt;PolicyDate),1,Milestones!$AC$188)&amp;";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"&amp;IF(AND(Milestones!$AB$189="FT",Milestones!$AA$189=FT_Y5,EDATE($D33,Milestones!$AA$189)&lt;PolicyDate),1,Milestones!$AC$189)&amp;";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"&amp;IF(AND(Milestones!$AB$190="FT",Milestones!$AA$190=FT_Y5,EDATE($D33,Milestones!$AA$190)&lt;PolicyDate),1,Milestones!$AC$190)&amp;";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"&amp;IF(AND(Milestones!$AB$191="FT",Milestones!$AA$191=FT_Y5,EDATE($D33,Milestones!$AA$191)&lt;PolicyDate),1,Milestones!$AC$191)&amp;";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"&amp;IF(AND(Milestones!$AB$192="FT",Milestones!$AA$192=FT_Y5,EDATE($D33,Milestones!$AA$192)&lt;PolicyDate),1,Milestones!$AC$192)&amp;";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"&amp;IF(AND(Milestones!$AB$193="FT",Milestones!$AA$193=FT_Y5,EDATE($D33,Milestones!$AA$193)&lt;PolicyDate),1,Milestones!$AC$193)&amp;";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"&amp;IF(AND(Milestones!$AB$194="FT",Milestones!$AA$194=FT_Y5,EDATE($D33,Milestones!$AA$194)&lt;PolicyDate),1,Milestones!$AC$194)&amp;";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"&amp;IF(AND(Milestones!$AB$195="FT",Milestones!$AA$195=FT_Y5,EDATE($D33,Milestones!$AA$195)&lt;PolicyDate),1,Milestones!$AC$195)&amp;";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"&amp;IF(AND(Milestones!$AB$196="FT",Milestones!$AA$196=FT_Y5,EDATE($D33,Milestones!$AA$196)&lt;PolicyDate),1,Milestones!$AC$196)&amp;";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"&amp;IF(AND(Milestones!$AB$197="FT",Milestones!$AA$197=FT_Y5,EDATE($D33,Milestones!$AA$197)&lt;PolicyDate),1,Milestones!$AC$197)&amp;";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"&amp;IF(AND(Milestones!$AB$198="FT",Milestones!$AA$198=FT_Y5,EDATE($D33,Milestones!$AA$198)&lt;PolicyDate),1,Milestones!$AC$198)&amp;";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"&amp;IF(AND(Milestones!$AB$199="FT",Milestones!$AA$199=FT_Y5,EDATE($D33,Milestones!$AA$199)&lt;PolicyDate),1,Milestones!$AC$199)&amp;";  ",""))</f>
        <v/>
      </c>
      <c r="X33" s="0" t="str">
        <f aca="false">IF(Staff!$A33="","",Staff!$AJ33)</f>
        <v/>
      </c>
      <c r="Y33" s="0" t="str">
        <f aca="false">IF(Staff!$A33="","",Staff!$AL33)</f>
        <v/>
      </c>
      <c r="Z33" s="0" t="str">
        <f aca="false">IF(Staff!$A33="","",Staff!$AM33)</f>
        <v/>
      </c>
      <c r="AA33" s="0" t="str">
        <f aca="false">IF(Staff!$A33="","",Staff!$AQ33)</f>
        <v/>
      </c>
      <c r="AB33" s="0" t="str">
        <f aca="false">IF(Staff!$A33="","",Staff!$AR33)</f>
        <v/>
      </c>
      <c r="AC33" s="0" t="str">
        <f aca="false">IF(Staff!$A33="","",Staff!$AS33)</f>
        <v/>
      </c>
      <c r="AD33" s="0" t="str">
        <f aca="false">IF(Staff!$A33="","",Staff!$AT33)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IF(Staff!$A34="","",Staff!$AI34)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"&amp;IF(AND(Milestones!$AB$20="FT",Milestones!$AA$20=FT_Y5,EDATE($D34,Milestones!$AA$20)&lt;PolicyDate),1,Milestones!$AC$20)&amp;";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"&amp;IF(AND(Milestones!$AB$21="FT",Milestones!$AA$21=FT_Y5,EDATE($D34,Milestones!$AA$21)&lt;PolicyDate),1,Milestones!$AC$21)&amp;";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"&amp;IF(AND(Milestones!$AB$22="FT",Milestones!$AA$22=FT_Y5,EDATE($D34,Milestones!$AA$22)&lt;PolicyDate),1,Milestones!$AC$22)&amp;";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"&amp;IF(AND(Milestones!$AB$23="FT",Milestones!$AA$23=FT_Y5,EDATE($D34,Milestones!$AA$23)&lt;PolicyDate),1,Milestones!$AC$23)&amp;";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"&amp;IF(AND(Milestones!$AB$24="FT",Milestones!$AA$24=FT_Y5,EDATE($D34,Milestones!$AA$24)&lt;PolicyDate),1,Milestones!$AC$24)&amp;";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"&amp;IF(AND(Milestones!$AB$25="FT",Milestones!$AA$25=FT_Y5,EDATE($D34,Milestones!$AA$25)&lt;PolicyDate),1,Milestones!$AC$25)&amp;";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"&amp;IF(AND(Milestones!$AB$26="FT",Milestones!$AA$26=FT_Y5,EDATE($D34,Milestones!$AA$26)&lt;PolicyDate),1,Milestones!$AC$26)&amp;";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"&amp;IF(AND(Milestones!$AB$27="FT",Milestones!$AA$27=FT_Y5,EDATE($D34,Milestones!$AA$27)&lt;PolicyDate),1,Milestones!$AC$27)&amp;";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"&amp;IF(AND(Milestones!$AB$28="FT",Milestones!$AA$28=FT_Y5,EDATE($D34,Milestones!$AA$28)&lt;PolicyDate),1,Milestones!$AC$28)&amp;";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"&amp;IF(AND(Milestones!$AB$29="FT",Milestones!$AA$29=FT_Y5,EDATE($D34,Milestones!$AA$29)&lt;PolicyDate),1,Milestones!$AC$29)&amp;";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"&amp;IF(AND(Milestones!$AB$30="FT",Milestones!$AA$30=FT_Y5,EDATE($D34,Milestones!$AA$30)&lt;PolicyDate),1,Milestones!$AC$30)&amp;";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"&amp;IF(AND(Milestones!$AB$31="FT",Milestones!$AA$31=FT_Y5,EDATE($D34,Milestones!$AA$31)&lt;PolicyDate),1,Milestones!$AC$31)&amp;";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"&amp;IF(AND(Milestones!$AB$32="FT",Milestones!$AA$32=FT_Y5,EDATE($D34,Milestones!$AA$32)&lt;PolicyDate),1,Milestones!$AC$32)&amp;";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"&amp;IF(AND(Milestones!$AB$33="FT",Milestones!$AA$33=FT_Y5,EDATE($D34,Milestones!$AA$33)&lt;PolicyDate),1,Milestones!$AC$33)&amp;";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"&amp;IF(AND(Milestones!$AB$34="FT",Milestones!$AA$34=FT_Y5,EDATE($D34,Milestones!$AA$34)&lt;PolicyDate),1,Milestones!$AC$34)&amp;";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"&amp;IF(AND(Milestones!$AB$35="FT",Milestones!$AA$35=FT_Y5,EDATE($D34,Milestones!$AA$35)&lt;PolicyDate),1,Milestones!$AC$35)&amp;";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"&amp;IF(AND(Milestones!$AB$36="FT",Milestones!$AA$36=FT_Y5,EDATE($D34,Milestones!$AA$36)&lt;PolicyDate),1,Milestones!$AC$36)&amp;";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"&amp;IF(AND(Milestones!$AB$37="FT",Milestones!$AA$37=FT_Y5,EDATE($D34,Milestones!$AA$37)&lt;PolicyDate),1,Milestones!$AC$37)&amp;";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"&amp;IF(AND(Milestones!$AB$38="FT",Milestones!$AA$38=FT_Y5,EDATE($D34,Milestones!$AA$38)&lt;PolicyDate),1,Milestones!$AC$38)&amp;";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"&amp;IF(AND(Milestones!$AB$39="FT",Milestones!$AA$39=FT_Y5,EDATE($D34,Milestones!$AA$39)&lt;PolicyDate),1,Milestones!$AC$39)&amp;";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"&amp;IF(AND(Milestones!$AB$40="FT",Milestones!$AA$40=FT_Y5,EDATE($D34,Milestones!$AA$40)&lt;PolicyDate),1,Milestones!$AC$40)&amp;";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"&amp;IF(AND(Milestones!$AB$41="FT",Milestones!$AA$41=FT_Y5,EDATE($D34,Milestones!$AA$41)&lt;PolicyDate),1,Milestones!$AC$41)&amp;";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"&amp;IF(AND(Milestones!$AB$42="FT",Milestones!$AA$42=FT_Y5,EDATE($D34,Milestones!$AA$42)&lt;PolicyDate),1,Milestones!$AC$42)&amp;";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"&amp;IF(AND(Milestones!$AB$43="FT",Milestones!$AA$43=FT_Y5,EDATE($D34,Milestones!$AA$43)&lt;PolicyDate),1,Milestones!$AC$43)&amp;";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"&amp;IF(AND(Milestones!$AB$44="FT",Milestones!$AA$44=FT_Y5,EDATE($D34,Milestones!$AA$44)&lt;PolicyDate),1,Milestones!$AC$44)&amp;";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"&amp;IF(AND(Milestones!$AB$45="FT",Milestones!$AA$45=FT_Y5,EDATE($D34,Milestones!$AA$45)&lt;PolicyDate),1,Milestones!$AC$45)&amp;";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"&amp;IF(AND(Milestones!$AB$46="FT",Milestones!$AA$46=FT_Y5,EDATE($D34,Milestones!$AA$46)&lt;PolicyDate),1,Milestones!$AC$46)&amp;";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"&amp;IF(AND(Milestones!$AB$47="FT",Milestones!$AA$47=FT_Y5,EDATE($D34,Milestones!$AA$47)&lt;PolicyDate),1,Milestones!$AC$47)&amp;";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"&amp;IF(AND(Milestones!$AB$48="FT",Milestones!$AA$48=FT_Y5,EDATE($D34,Milestones!$AA$48)&lt;PolicyDate),1,Milestones!$AC$48)&amp;";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"&amp;IF(AND(Milestones!$AB$49="FT",Milestones!$AA$49=FT_Y5,EDATE($D34,Milestones!$AA$49)&lt;PolicyDate),1,Milestones!$AC$49)&amp;";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"&amp;IF(AND(Milestones!$AB$50="FT",Milestones!$AA$50=FT_Y5,EDATE($D34,Milestones!$AA$50)&lt;PolicyDate),1,Milestones!$AC$50)&amp;";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"&amp;IF(AND(Milestones!$AB$51="FT",Milestones!$AA$51=FT_Y5,EDATE($D34,Milestones!$AA$51)&lt;PolicyDate),1,Milestones!$AC$51)&amp;";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"&amp;IF(AND(Milestones!$AB$52="FT",Milestones!$AA$52=FT_Y5,EDATE($D34,Milestones!$AA$52)&lt;PolicyDate),1,Milestones!$AC$52)&amp;";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"&amp;IF(AND(Milestones!$AB$53="FT",Milestones!$AA$53=FT_Y5,EDATE($D34,Milestones!$AA$53)&lt;PolicyDate),1,Milestones!$AC$53)&amp;";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"&amp;IF(AND(Milestones!$AB$54="FT",Milestones!$AA$54=FT_Y5,EDATE($D34,Milestones!$AA$54)&lt;PolicyDate),1,Milestones!$AC$54)&amp;";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"&amp;IF(AND(Milestones!$AB$55="FT",Milestones!$AA$55=FT_Y5,EDATE($D34,Milestones!$AA$55)&lt;PolicyDate),1,Milestones!$AC$55)&amp;";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"&amp;IF(AND(Milestones!$AB$56="FT",Milestones!$AA$56=FT_Y5,EDATE($D34,Milestones!$AA$56)&lt;PolicyDate),1,Milestones!$AC$56)&amp;";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"&amp;IF(AND(Milestones!$AB$57="FT",Milestones!$AA$57=FT_Y5,EDATE($D34,Milestones!$AA$57)&lt;PolicyDate),1,Milestones!$AC$57)&amp;";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"&amp;IF(AND(Milestones!$AB$58="FT",Milestones!$AA$58=FT_Y5,EDATE($D34,Milestones!$AA$58)&lt;PolicyDate),1,Milestones!$AC$58)&amp;";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"&amp;IF(AND(Milestones!$AB$59="FT",Milestones!$AA$59=FT_Y5,EDATE($D34,Milestones!$AA$59)&lt;PolicyDate),1,Milestones!$AC$59)&amp;";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"&amp;IF(AND(Milestones!$AB$60="FT",Milestones!$AA$60=FT_Y5,EDATE($D34,Milestones!$AA$60)&lt;PolicyDate),1,Milestones!$AC$60)&amp;";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"&amp;IF(AND(Milestones!$AB$61="FT",Milestones!$AA$61=FT_Y5,EDATE($D34,Milestones!$AA$61)&lt;PolicyDate),1,Milestones!$AC$61)&amp;";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"&amp;IF(AND(Milestones!$AB$62="FT",Milestones!$AA$62=FT_Y5,EDATE($D34,Milestones!$AA$62)&lt;PolicyDate),1,Milestones!$AC$62)&amp;";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"&amp;IF(AND(Milestones!$AB$63="FT",Milestones!$AA$63=FT_Y5,EDATE($D34,Milestones!$AA$63)&lt;PolicyDate),1,Milestones!$AC$63)&amp;";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"&amp;IF(AND(Milestones!$AB$64="FT",Milestones!$AA$64=FT_Y5,EDATE($D34,Milestones!$AA$64)&lt;PolicyDate),1,Milestones!$AC$64)&amp;";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"&amp;IF(AND(Milestones!$AB$65="FT",Milestones!$AA$65=FT_Y5,EDATE($D34,Milestones!$AA$65)&lt;PolicyDate),1,Milestones!$AC$65)&amp;";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"&amp;IF(AND(Milestones!$AB$66="FT",Milestones!$AA$66=FT_Y5,EDATE($D34,Milestones!$AA$66)&lt;PolicyDate),1,Milestones!$AC$66)&amp;";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"&amp;IF(AND(Milestones!$AB$67="FT",Milestones!$AA$67=FT_Y5,EDATE($D34,Milestones!$AA$67)&lt;PolicyDate),1,Milestones!$AC$67)&amp;";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"&amp;IF(AND(Milestones!$AB$68="FT",Milestones!$AA$68=FT_Y5,EDATE($D34,Milestones!$AA$68)&lt;PolicyDate),1,Milestones!$AC$68)&amp;";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"&amp;IF(AND(Milestones!$AB$69="FT",Milestones!$AA$69=FT_Y5,EDATE($D34,Milestones!$AA$69)&lt;PolicyDate),1,Milestones!$AC$69)&amp;";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"&amp;IF(AND(Milestones!$AB$70="FT",Milestones!$AA$70=FT_Y5,EDATE($D34,Milestones!$AA$70)&lt;PolicyDate),1,Milestones!$AC$70)&amp;";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"&amp;IF(AND(Milestones!$AB$71="FT",Milestones!$AA$71=FT_Y5,EDATE($D34,Milestones!$AA$71)&lt;PolicyDate),1,Milestones!$AC$71)&amp;";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"&amp;IF(AND(Milestones!$AB$72="FT",Milestones!$AA$72=FT_Y5,EDATE($D34,Milestones!$AA$72)&lt;PolicyDate),1,Milestones!$AC$72)&amp;";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"&amp;IF(AND(Milestones!$AB$73="FT",Milestones!$AA$73=FT_Y5,EDATE($D34,Milestones!$AA$73)&lt;PolicyDate),1,Milestones!$AC$73)&amp;";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"&amp;IF(AND(Milestones!$AB$74="FT",Milestones!$AA$74=FT_Y5,EDATE($D34,Milestones!$AA$74)&lt;PolicyDate),1,Milestones!$AC$74)&amp;";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"&amp;IF(AND(Milestones!$AB$75="FT",Milestones!$AA$75=FT_Y5,EDATE($D34,Milestones!$AA$75)&lt;PolicyDate),1,Milestones!$AC$75)&amp;";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"&amp;IF(AND(Milestones!$AB$76="FT",Milestones!$AA$76=FT_Y5,EDATE($D34,Milestones!$AA$76)&lt;PolicyDate),1,Milestones!$AC$76)&amp;";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"&amp;IF(AND(Milestones!$AB$77="FT",Milestones!$AA$77=FT_Y5,EDATE($D34,Milestones!$AA$77)&lt;PolicyDate),1,Milestones!$AC$77)&amp;";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"&amp;IF(AND(Milestones!$AB$78="FT",Milestones!$AA$78=FT_Y5,EDATE($D34,Milestones!$AA$78)&lt;PolicyDate),1,Milestones!$AC$78)&amp;";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"&amp;IF(AND(Milestones!$AB$79="FT",Milestones!$AA$79=FT_Y5,EDATE($D34,Milestones!$AA$79)&lt;PolicyDate),1,Milestones!$AC$79)&amp;";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"&amp;IF(AND(Milestones!$AB$80="FT",Milestones!$AA$80=FT_Y5,EDATE($D34,Milestones!$AA$80)&lt;PolicyDate),1,Milestones!$AC$80)&amp;";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"&amp;IF(AND(Milestones!$AB$81="FT",Milestones!$AA$81=FT_Y5,EDATE($D34,Milestones!$AA$81)&lt;PolicyDate),1,Milestones!$AC$81)&amp;";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"&amp;IF(AND(Milestones!$AB$82="FT",Milestones!$AA$82=FT_Y5,EDATE($D34,Milestones!$AA$82)&lt;PolicyDate),1,Milestones!$AC$82)&amp;";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"&amp;IF(AND(Milestones!$AB$83="FT",Milestones!$AA$83=FT_Y5,EDATE($D34,Milestones!$AA$83)&lt;PolicyDate),1,Milestones!$AC$83)&amp;";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"&amp;IF(AND(Milestones!$AB$84="FT",Milestones!$AA$84=FT_Y5,EDATE($D34,Milestones!$AA$84)&lt;PolicyDate),1,Milestones!$AC$84)&amp;";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"&amp;IF(AND(Milestones!$AB$85="FT",Milestones!$AA$85=FT_Y5,EDATE($D34,Milestones!$AA$85)&lt;PolicyDate),1,Milestones!$AC$85)&amp;";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"&amp;IF(AND(Milestones!$AB$86="FT",Milestones!$AA$86=FT_Y5,EDATE($D34,Milestones!$AA$86)&lt;PolicyDate),1,Milestones!$AC$86)&amp;";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"&amp;IF(AND(Milestones!$AB$87="FT",Milestones!$AA$87=FT_Y5,EDATE($D34,Milestones!$AA$87)&lt;PolicyDate),1,Milestones!$AC$87)&amp;";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"&amp;IF(AND(Milestones!$AB$88="FT",Milestones!$AA$88=FT_Y5,EDATE($D34,Milestones!$AA$88)&lt;PolicyDate),1,Milestones!$AC$88)&amp;";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"&amp;IF(AND(Milestones!$AB$89="FT",Milestones!$AA$89=FT_Y5,EDATE($D34,Milestones!$AA$89)&lt;PolicyDate),1,Milestones!$AC$89)&amp;";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"&amp;IF(AND(Milestones!$AB$90="FT",Milestones!$AA$90=FT_Y5,EDATE($D34,Milestones!$AA$90)&lt;PolicyDate),1,Milestones!$AC$90)&amp;";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"&amp;IF(AND(Milestones!$AB$91="FT",Milestones!$AA$91=FT_Y5,EDATE($D34,Milestones!$AA$91)&lt;PolicyDate),1,Milestones!$AC$91)&amp;";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"&amp;IF(AND(Milestones!$AB$92="FT",Milestones!$AA$92=FT_Y5,EDATE($D34,Milestones!$AA$92)&lt;PolicyDate),1,Milestones!$AC$92)&amp;";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"&amp;IF(AND(Milestones!$AB$93="FT",Milestones!$AA$93=FT_Y5,EDATE($D34,Milestones!$AA$93)&lt;PolicyDate),1,Milestones!$AC$93)&amp;";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"&amp;IF(AND(Milestones!$AB$94="FT",Milestones!$AA$94=FT_Y5,EDATE($D34,Milestones!$AA$94)&lt;PolicyDate),1,Milestones!$AC$94)&amp;";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"&amp;IF(AND(Milestones!$AB$95="FT",Milestones!$AA$95=FT_Y5,EDATE($D34,Milestones!$AA$95)&lt;PolicyDate),1,Milestones!$AC$95)&amp;";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"&amp;IF(AND(Milestones!$AB$96="FT",Milestones!$AA$96=FT_Y5,EDATE($D34,Milestones!$AA$96)&lt;PolicyDate),1,Milestones!$AC$96)&amp;";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"&amp;IF(AND(Milestones!$AB$97="FT",Milestones!$AA$97=FT_Y5,EDATE($D34,Milestones!$AA$97)&lt;PolicyDate),1,Milestones!$AC$97)&amp;";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"&amp;IF(AND(Milestones!$AB$98="FT",Milestones!$AA$98=FT_Y5,EDATE($D34,Milestones!$AA$98)&lt;PolicyDate),1,Milestones!$AC$98)&amp;";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"&amp;IF(AND(Milestones!$AB$99="FT",Milestones!$AA$99=FT_Y5,EDATE($D34,Milestones!$AA$99)&lt;PolicyDate),1,Milestones!$AC$99)&amp;";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"&amp;IF(AND(Milestones!$AB$100="FT",Milestones!$AA$100=FT_Y5,EDATE($D34,Milestones!$AA$100)&lt;PolicyDate),1,Milestones!$AC$100)&amp;";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"&amp;IF(AND(Milestones!$AB$101="FT",Milestones!$AA$101=FT_Y5,EDATE($D34,Milestones!$AA$101)&lt;PolicyDate),1,Milestones!$AC$101)&amp;";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"&amp;IF(AND(Milestones!$AB$102="FT",Milestones!$AA$102=FT_Y5,EDATE($D34,Milestones!$AA$102)&lt;PolicyDate),1,Milestones!$AC$102)&amp;";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"&amp;IF(AND(Milestones!$AB$103="FT",Milestones!$AA$103=FT_Y5,EDATE($D34,Milestones!$AA$103)&lt;PolicyDate),1,Milestones!$AC$103)&amp;";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"&amp;IF(AND(Milestones!$AB$104="FT",Milestones!$AA$104=FT_Y5,EDATE($D34,Milestones!$AA$104)&lt;PolicyDate),1,Milestones!$AC$104)&amp;";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"&amp;IF(AND(Milestones!$AB$105="FT",Milestones!$AA$105=FT_Y5,EDATE($D34,Milestones!$AA$105)&lt;PolicyDate),1,Milestones!$AC$105)&amp;";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"&amp;IF(AND(Milestones!$AB$106="FT",Milestones!$AA$106=FT_Y5,EDATE($D34,Milestones!$AA$106)&lt;PolicyDate),1,Milestones!$AC$106)&amp;";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"&amp;IF(AND(Milestones!$AB$107="FT",Milestones!$AA$107=FT_Y5,EDATE($D34,Milestones!$AA$107)&lt;PolicyDate),1,Milestones!$AC$107)&amp;";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"&amp;IF(AND(Milestones!$AB$108="FT",Milestones!$AA$108=FT_Y5,EDATE($D34,Milestones!$AA$108)&lt;PolicyDate),1,Milestones!$AC$108)&amp;";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"&amp;IF(AND(Milestones!$AB$109="FT",Milestones!$AA$109=FT_Y5,EDATE($D34,Milestones!$AA$109)&lt;PolicyDate),1,Milestones!$AC$109)&amp;";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"&amp;IF(AND(Milestones!$AB$110="FT",Milestones!$AA$110=FT_Y5,EDATE($D34,Milestones!$AA$110)&lt;PolicyDate),1,Milestones!$AC$110)&amp;";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"&amp;IF(AND(Milestones!$AB$111="FT",Milestones!$AA$111=FT_Y5,EDATE($D34,Milestones!$AA$111)&lt;PolicyDate),1,Milestones!$AC$111)&amp;";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"&amp;IF(AND(Milestones!$AB$112="FT",Milestones!$AA$112=FT_Y5,EDATE($D34,Milestones!$AA$112)&lt;PolicyDate),1,Milestones!$AC$112)&amp;";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"&amp;IF(AND(Milestones!$AB$113="FT",Milestones!$AA$113=FT_Y5,EDATE($D34,Milestones!$AA$113)&lt;PolicyDate),1,Milestones!$AC$113)&amp;";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"&amp;IF(AND(Milestones!$AB$114="FT",Milestones!$AA$114=FT_Y5,EDATE($D34,Milestones!$AA$114)&lt;PolicyDate),1,Milestones!$AC$114)&amp;";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"&amp;IF(AND(Milestones!$AB$115="FT",Milestones!$AA$115=FT_Y5,EDATE($D34,Milestones!$AA$115)&lt;PolicyDate),1,Milestones!$AC$115)&amp;";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"&amp;IF(AND(Milestones!$AB$116="FT",Milestones!$AA$116=FT_Y5,EDATE($D34,Milestones!$AA$116)&lt;PolicyDate),1,Milestones!$AC$116)&amp;";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"&amp;IF(AND(Milestones!$AB$117="FT",Milestones!$AA$117=FT_Y5,EDATE($D34,Milestones!$AA$117)&lt;PolicyDate),1,Milestones!$AC$117)&amp;";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"&amp;IF(AND(Milestones!$AB$118="FT",Milestones!$AA$118=FT_Y5,EDATE($D34,Milestones!$AA$118)&lt;PolicyDate),1,Milestones!$AC$118)&amp;";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"&amp;IF(AND(Milestones!$AB$119="FT",Milestones!$AA$119=FT_Y5,EDATE($D34,Milestones!$AA$119)&lt;PolicyDate),1,Milestones!$AC$119)&amp;";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"&amp;IF(AND(Milestones!$AB$120="FT",Milestones!$AA$120=FT_Y5,EDATE($D34,Milestones!$AA$120)&lt;PolicyDate),1,Milestones!$AC$120)&amp;";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"&amp;IF(AND(Milestones!$AB$121="FT",Milestones!$AA$121=FT_Y5,EDATE($D34,Milestones!$AA$121)&lt;PolicyDate),1,Milestones!$AC$121)&amp;";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"&amp;IF(AND(Milestones!$AB$122="FT",Milestones!$AA$122=FT_Y5,EDATE($D34,Milestones!$AA$122)&lt;PolicyDate),1,Milestones!$AC$122)&amp;";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"&amp;IF(AND(Milestones!$AB$123="FT",Milestones!$AA$123=FT_Y5,EDATE($D34,Milestones!$AA$123)&lt;PolicyDate),1,Milestones!$AC$123)&amp;";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"&amp;IF(AND(Milestones!$AB$124="FT",Milestones!$AA$124=FT_Y5,EDATE($D34,Milestones!$AA$124)&lt;PolicyDate),1,Milestones!$AC$124)&amp;";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"&amp;IF(AND(Milestones!$AB$125="FT",Milestones!$AA$125=FT_Y5,EDATE($D34,Milestones!$AA$125)&lt;PolicyDate),1,Milestones!$AC$125)&amp;";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"&amp;IF(AND(Milestones!$AB$126="FT",Milestones!$AA$126=FT_Y5,EDATE($D34,Milestones!$AA$126)&lt;PolicyDate),1,Milestones!$AC$126)&amp;";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"&amp;IF(AND(Milestones!$AB$127="FT",Milestones!$AA$127=FT_Y5,EDATE($D34,Milestones!$AA$127)&lt;PolicyDate),1,Milestones!$AC$127)&amp;";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"&amp;IF(AND(Milestones!$AB$128="FT",Milestones!$AA$128=FT_Y5,EDATE($D34,Milestones!$AA$128)&lt;PolicyDate),1,Milestones!$AC$128)&amp;";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"&amp;IF(AND(Milestones!$AB$129="FT",Milestones!$AA$129=FT_Y5,EDATE($D34,Milestones!$AA$129)&lt;PolicyDate),1,Milestones!$AC$129)&amp;";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"&amp;IF(AND(Milestones!$AB$130="FT",Milestones!$AA$130=FT_Y5,EDATE($D34,Milestones!$AA$130)&lt;PolicyDate),1,Milestones!$AC$130)&amp;";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"&amp;IF(AND(Milestones!$AB$131="FT",Milestones!$AA$131=FT_Y5,EDATE($D34,Milestones!$AA$131)&lt;PolicyDate),1,Milestones!$AC$131)&amp;";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"&amp;IF(AND(Milestones!$AB$132="FT",Milestones!$AA$132=FT_Y5,EDATE($D34,Milestones!$AA$132)&lt;PolicyDate),1,Milestones!$AC$132)&amp;";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"&amp;IF(AND(Milestones!$AB$133="FT",Milestones!$AA$133=FT_Y5,EDATE($D34,Milestones!$AA$133)&lt;PolicyDate),1,Milestones!$AC$133)&amp;";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"&amp;IF(AND(Milestones!$AB$134="FT",Milestones!$AA$134=FT_Y5,EDATE($D34,Milestones!$AA$134)&lt;PolicyDate),1,Milestones!$AC$134)&amp;";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"&amp;IF(AND(Milestones!$AB$135="FT",Milestones!$AA$135=FT_Y5,EDATE($D34,Milestones!$AA$135)&lt;PolicyDate),1,Milestones!$AC$135)&amp;";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"&amp;IF(AND(Milestones!$AB$136="FT",Milestones!$AA$136=FT_Y5,EDATE($D34,Milestones!$AA$136)&lt;PolicyDate),1,Milestones!$AC$136)&amp;";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"&amp;IF(AND(Milestones!$AB$137="FT",Milestones!$AA$137=FT_Y5,EDATE($D34,Milestones!$AA$137)&lt;PolicyDate),1,Milestones!$AC$137)&amp;";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"&amp;IF(AND(Milestones!$AB$138="FT",Milestones!$AA$138=FT_Y5,EDATE($D34,Milestones!$AA$138)&lt;PolicyDate),1,Milestones!$AC$138)&amp;";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"&amp;IF(AND(Milestones!$AB$139="FT",Milestones!$AA$139=FT_Y5,EDATE($D34,Milestones!$AA$139)&lt;PolicyDate),1,Milestones!$AC$139)&amp;";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"&amp;IF(AND(Milestones!$AB$140="FT",Milestones!$AA$140=FT_Y5,EDATE($D34,Milestones!$AA$140)&lt;PolicyDate),1,Milestones!$AC$140)&amp;";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"&amp;IF(AND(Milestones!$AB$141="FT",Milestones!$AA$141=FT_Y5,EDATE($D34,Milestones!$AA$141)&lt;PolicyDate),1,Milestones!$AC$141)&amp;";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"&amp;IF(AND(Milestones!$AB$142="FT",Milestones!$AA$142=FT_Y5,EDATE($D34,Milestones!$AA$142)&lt;PolicyDate),1,Milestones!$AC$142)&amp;";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"&amp;IF(AND(Milestones!$AB$143="FT",Milestones!$AA$143=FT_Y5,EDATE($D34,Milestones!$AA$143)&lt;PolicyDate),1,Milestones!$AC$143)&amp;";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"&amp;IF(AND(Milestones!$AB$144="FT",Milestones!$AA$144=FT_Y5,EDATE($D34,Milestones!$AA$144)&lt;PolicyDate),1,Milestones!$AC$144)&amp;";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"&amp;IF(AND(Milestones!$AB$145="FT",Milestones!$AA$145=FT_Y5,EDATE($D34,Milestones!$AA$145)&lt;PolicyDate),1,Milestones!$AC$145)&amp;";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"&amp;IF(AND(Milestones!$AB$146="FT",Milestones!$AA$146=FT_Y5,EDATE($D34,Milestones!$AA$146)&lt;PolicyDate),1,Milestones!$AC$146)&amp;";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"&amp;IF(AND(Milestones!$AB$147="FT",Milestones!$AA$147=FT_Y5,EDATE($D34,Milestones!$AA$147)&lt;PolicyDate),1,Milestones!$AC$147)&amp;";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"&amp;IF(AND(Milestones!$AB$148="FT",Milestones!$AA$148=FT_Y5,EDATE($D34,Milestones!$AA$148)&lt;PolicyDate),1,Milestones!$AC$148)&amp;";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"&amp;IF(AND(Milestones!$AB$149="FT",Milestones!$AA$149=FT_Y5,EDATE($D34,Milestones!$AA$149)&lt;PolicyDate),1,Milestones!$AC$149)&amp;";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"&amp;IF(AND(Milestones!$AB$150="FT",Milestones!$AA$150=FT_Y5,EDATE($D34,Milestones!$AA$150)&lt;PolicyDate),1,Milestones!$AC$150)&amp;";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"&amp;IF(AND(Milestones!$AB$151="FT",Milestones!$AA$151=FT_Y5,EDATE($D34,Milestones!$AA$151)&lt;PolicyDate),1,Milestones!$AC$151)&amp;";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"&amp;IF(AND(Milestones!$AB$152="FT",Milestones!$AA$152=FT_Y5,EDATE($D34,Milestones!$AA$152)&lt;PolicyDate),1,Milestones!$AC$152)&amp;";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"&amp;IF(AND(Milestones!$AB$153="FT",Milestones!$AA$153=FT_Y5,EDATE($D34,Milestones!$AA$153)&lt;PolicyDate),1,Milestones!$AC$153)&amp;";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"&amp;IF(AND(Milestones!$AB$154="FT",Milestones!$AA$154=FT_Y5,EDATE($D34,Milestones!$AA$154)&lt;PolicyDate),1,Milestones!$AC$154)&amp;";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"&amp;IF(AND(Milestones!$AB$155="FT",Milestones!$AA$155=FT_Y5,EDATE($D34,Milestones!$AA$155)&lt;PolicyDate),1,Milestones!$AC$155)&amp;";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"&amp;IF(AND(Milestones!$AB$156="FT",Milestones!$AA$156=FT_Y5,EDATE($D34,Milestones!$AA$156)&lt;PolicyDate),1,Milestones!$AC$156)&amp;";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"&amp;IF(AND(Milestones!$AB$157="FT",Milestones!$AA$157=FT_Y5,EDATE($D34,Milestones!$AA$157)&lt;PolicyDate),1,Milestones!$AC$157)&amp;";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"&amp;IF(AND(Milestones!$AB$158="FT",Milestones!$AA$158=FT_Y5,EDATE($D34,Milestones!$AA$158)&lt;PolicyDate),1,Milestones!$AC$158)&amp;";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"&amp;IF(AND(Milestones!$AB$159="FT",Milestones!$AA$159=FT_Y5,EDATE($D34,Milestones!$AA$159)&lt;PolicyDate),1,Milestones!$AC$159)&amp;";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"&amp;IF(AND(Milestones!$AB$160="FT",Milestones!$AA$160=FT_Y5,EDATE($D34,Milestones!$AA$160)&lt;PolicyDate),1,Milestones!$AC$160)&amp;";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"&amp;IF(AND(Milestones!$AB$161="FT",Milestones!$AA$161=FT_Y5,EDATE($D34,Milestones!$AA$161)&lt;PolicyDate),1,Milestones!$AC$161)&amp;";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"&amp;IF(AND(Milestones!$AB$162="FT",Milestones!$AA$162=FT_Y5,EDATE($D34,Milestones!$AA$162)&lt;PolicyDate),1,Milestones!$AC$162)&amp;";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"&amp;IF(AND(Milestones!$AB$163="FT",Milestones!$AA$163=FT_Y5,EDATE($D34,Milestones!$AA$163)&lt;PolicyDate),1,Milestones!$AC$163)&amp;";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"&amp;IF(AND(Milestones!$AB$164="FT",Milestones!$AA$164=FT_Y5,EDATE($D34,Milestones!$AA$164)&lt;PolicyDate),1,Milestones!$AC$164)&amp;";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"&amp;IF(AND(Milestones!$AB$165="FT",Milestones!$AA$165=FT_Y5,EDATE($D34,Milestones!$AA$165)&lt;PolicyDate),1,Milestones!$AC$165)&amp;";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"&amp;IF(AND(Milestones!$AB$166="FT",Milestones!$AA$166=FT_Y5,EDATE($D34,Milestones!$AA$166)&lt;PolicyDate),1,Milestones!$AC$166)&amp;";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"&amp;IF(AND(Milestones!$AB$167="FT",Milestones!$AA$167=FT_Y5,EDATE($D34,Milestones!$AA$167)&lt;PolicyDate),1,Milestones!$AC$167)&amp;";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"&amp;IF(AND(Milestones!$AB$168="FT",Milestones!$AA$168=FT_Y5,EDATE($D34,Milestones!$AA$168)&lt;PolicyDate),1,Milestones!$AC$168)&amp;";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"&amp;IF(AND(Milestones!$AB$169="FT",Milestones!$AA$169=FT_Y5,EDATE($D34,Milestones!$AA$169)&lt;PolicyDate),1,Milestones!$AC$169)&amp;";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"&amp;IF(AND(Milestones!$AB$170="FT",Milestones!$AA$170=FT_Y5,EDATE($D34,Milestones!$AA$170)&lt;PolicyDate),1,Milestones!$AC$170)&amp;";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"&amp;IF(AND(Milestones!$AB$171="FT",Milestones!$AA$171=FT_Y5,EDATE($D34,Milestones!$AA$171)&lt;PolicyDate),1,Milestones!$AC$171)&amp;";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"&amp;IF(AND(Milestones!$AB$172="FT",Milestones!$AA$172=FT_Y5,EDATE($D34,Milestones!$AA$172)&lt;PolicyDate),1,Milestones!$AC$172)&amp;";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"&amp;IF(AND(Milestones!$AB$173="FT",Milestones!$AA$173=FT_Y5,EDATE($D34,Milestones!$AA$173)&lt;PolicyDate),1,Milestones!$AC$173)&amp;";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"&amp;IF(AND(Milestones!$AB$174="FT",Milestones!$AA$174=FT_Y5,EDATE($D34,Milestones!$AA$174)&lt;PolicyDate),1,Milestones!$AC$174)&amp;";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"&amp;IF(AND(Milestones!$AB$175="FT",Milestones!$AA$175=FT_Y5,EDATE($D34,Milestones!$AA$175)&lt;PolicyDate),1,Milestones!$AC$175)&amp;";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"&amp;IF(AND(Milestones!$AB$176="FT",Milestones!$AA$176=FT_Y5,EDATE($D34,Milestones!$AA$176)&lt;PolicyDate),1,Milestones!$AC$176)&amp;";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"&amp;IF(AND(Milestones!$AB$177="FT",Milestones!$AA$177=FT_Y5,EDATE($D34,Milestones!$AA$177)&lt;PolicyDate),1,Milestones!$AC$177)&amp;";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"&amp;IF(AND(Milestones!$AB$178="FT",Milestones!$AA$178=FT_Y5,EDATE($D34,Milestones!$AA$178)&lt;PolicyDate),1,Milestones!$AC$178)&amp;";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"&amp;IF(AND(Milestones!$AB$179="FT",Milestones!$AA$179=FT_Y5,EDATE($D34,Milestones!$AA$179)&lt;PolicyDate),1,Milestones!$AC$179)&amp;";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"&amp;IF(AND(Milestones!$AB$180="FT",Milestones!$AA$180=FT_Y5,EDATE($D34,Milestones!$AA$180)&lt;PolicyDate),1,Milestones!$AC$180)&amp;";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"&amp;IF(AND(Milestones!$AB$181="FT",Milestones!$AA$181=FT_Y5,EDATE($D34,Milestones!$AA$181)&lt;PolicyDate),1,Milestones!$AC$181)&amp;";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"&amp;IF(AND(Milestones!$AB$182="FT",Milestones!$AA$182=FT_Y5,EDATE($D34,Milestones!$AA$182)&lt;PolicyDate),1,Milestones!$AC$182)&amp;";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"&amp;IF(AND(Milestones!$AB$183="FT",Milestones!$AA$183=FT_Y5,EDATE($D34,Milestones!$AA$183)&lt;PolicyDate),1,Milestones!$AC$183)&amp;";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"&amp;IF(AND(Milestones!$AB$184="FT",Milestones!$AA$184=FT_Y5,EDATE($D34,Milestones!$AA$184)&lt;PolicyDate),1,Milestones!$AC$184)&amp;";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"&amp;IF(AND(Milestones!$AB$185="FT",Milestones!$AA$185=FT_Y5,EDATE($D34,Milestones!$AA$185)&lt;PolicyDate),1,Milestones!$AC$185)&amp;";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"&amp;IF(AND(Milestones!$AB$186="FT",Milestones!$AA$186=FT_Y5,EDATE($D34,Milestones!$AA$186)&lt;PolicyDate),1,Milestones!$AC$186)&amp;";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"&amp;IF(AND(Milestones!$AB$187="FT",Milestones!$AA$187=FT_Y5,EDATE($D34,Milestones!$AA$187)&lt;PolicyDate),1,Milestones!$AC$187)&amp;";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"&amp;IF(AND(Milestones!$AB$188="FT",Milestones!$AA$188=FT_Y5,EDATE($D34,Milestones!$AA$188)&lt;PolicyDate),1,Milestones!$AC$188)&amp;";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"&amp;IF(AND(Milestones!$AB$189="FT",Milestones!$AA$189=FT_Y5,EDATE($D34,Milestones!$AA$189)&lt;PolicyDate),1,Milestones!$AC$189)&amp;";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"&amp;IF(AND(Milestones!$AB$190="FT",Milestones!$AA$190=FT_Y5,EDATE($D34,Milestones!$AA$190)&lt;PolicyDate),1,Milestones!$AC$190)&amp;";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"&amp;IF(AND(Milestones!$AB$191="FT",Milestones!$AA$191=FT_Y5,EDATE($D34,Milestones!$AA$191)&lt;PolicyDate),1,Milestones!$AC$191)&amp;";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"&amp;IF(AND(Milestones!$AB$192="FT",Milestones!$AA$192=FT_Y5,EDATE($D34,Milestones!$AA$192)&lt;PolicyDate),1,Milestones!$AC$192)&amp;";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"&amp;IF(AND(Milestones!$AB$193="FT",Milestones!$AA$193=FT_Y5,EDATE($D34,Milestones!$AA$193)&lt;PolicyDate),1,Milestones!$AC$193)&amp;";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"&amp;IF(AND(Milestones!$AB$194="FT",Milestones!$AA$194=FT_Y5,EDATE($D34,Milestones!$AA$194)&lt;PolicyDate),1,Milestones!$AC$194)&amp;";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"&amp;IF(AND(Milestones!$AB$195="FT",Milestones!$AA$195=FT_Y5,EDATE($D34,Milestones!$AA$195)&lt;PolicyDate),1,Milestones!$AC$195)&amp;";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"&amp;IF(AND(Milestones!$AB$196="FT",Milestones!$AA$196=FT_Y5,EDATE($D34,Milestones!$AA$196)&lt;PolicyDate),1,Milestones!$AC$196)&amp;";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"&amp;IF(AND(Milestones!$AB$197="FT",Milestones!$AA$197=FT_Y5,EDATE($D34,Milestones!$AA$197)&lt;PolicyDate),1,Milestones!$AC$197)&amp;";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"&amp;IF(AND(Milestones!$AB$198="FT",Milestones!$AA$198=FT_Y5,EDATE($D34,Milestones!$AA$198)&lt;PolicyDate),1,Milestones!$AC$198)&amp;";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"&amp;IF(AND(Milestones!$AB$199="FT",Milestones!$AA$199=FT_Y5,EDATE($D34,Milestones!$AA$199)&lt;PolicyDate),1,Milestones!$AC$199)&amp;";  ",""))</f>
        <v/>
      </c>
      <c r="X34" s="0" t="str">
        <f aca="false">IF(Staff!$A34="","",Staff!$AJ34)</f>
        <v/>
      </c>
      <c r="Y34" s="0" t="str">
        <f aca="false">IF(Staff!$A34="","",Staff!$AL34)</f>
        <v/>
      </c>
      <c r="Z34" s="0" t="str">
        <f aca="false">IF(Staff!$A34="","",Staff!$AM34)</f>
        <v/>
      </c>
      <c r="AA34" s="0" t="str">
        <f aca="false">IF(Staff!$A34="","",Staff!$AQ34)</f>
        <v/>
      </c>
      <c r="AB34" s="0" t="str">
        <f aca="false">IF(Staff!$A34="","",Staff!$AR34)</f>
        <v/>
      </c>
      <c r="AC34" s="0" t="str">
        <f aca="false">IF(Staff!$A34="","",Staff!$AS34)</f>
        <v/>
      </c>
      <c r="AD34" s="0" t="str">
        <f aca="false">IF(Staff!$A34="","",Staff!$AT34)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IF(Staff!$A35="","",Staff!$AI35)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"&amp;IF(AND(Milestones!$AB$20="FT",Milestones!$AA$20=FT_Y5,EDATE($D35,Milestones!$AA$20)&lt;PolicyDate),1,Milestones!$AC$20)&amp;";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"&amp;IF(AND(Milestones!$AB$21="FT",Milestones!$AA$21=FT_Y5,EDATE($D35,Milestones!$AA$21)&lt;PolicyDate),1,Milestones!$AC$21)&amp;";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"&amp;IF(AND(Milestones!$AB$22="FT",Milestones!$AA$22=FT_Y5,EDATE($D35,Milestones!$AA$22)&lt;PolicyDate),1,Milestones!$AC$22)&amp;";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"&amp;IF(AND(Milestones!$AB$23="FT",Milestones!$AA$23=FT_Y5,EDATE($D35,Milestones!$AA$23)&lt;PolicyDate),1,Milestones!$AC$23)&amp;";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"&amp;IF(AND(Milestones!$AB$24="FT",Milestones!$AA$24=FT_Y5,EDATE($D35,Milestones!$AA$24)&lt;PolicyDate),1,Milestones!$AC$24)&amp;";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"&amp;IF(AND(Milestones!$AB$25="FT",Milestones!$AA$25=FT_Y5,EDATE($D35,Milestones!$AA$25)&lt;PolicyDate),1,Milestones!$AC$25)&amp;";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"&amp;IF(AND(Milestones!$AB$26="FT",Milestones!$AA$26=FT_Y5,EDATE($D35,Milestones!$AA$26)&lt;PolicyDate),1,Milestones!$AC$26)&amp;";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"&amp;IF(AND(Milestones!$AB$27="FT",Milestones!$AA$27=FT_Y5,EDATE($D35,Milestones!$AA$27)&lt;PolicyDate),1,Milestones!$AC$27)&amp;";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"&amp;IF(AND(Milestones!$AB$28="FT",Milestones!$AA$28=FT_Y5,EDATE($D35,Milestones!$AA$28)&lt;PolicyDate),1,Milestones!$AC$28)&amp;";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"&amp;IF(AND(Milestones!$AB$29="FT",Milestones!$AA$29=FT_Y5,EDATE($D35,Milestones!$AA$29)&lt;PolicyDate),1,Milestones!$AC$29)&amp;";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"&amp;IF(AND(Milestones!$AB$30="FT",Milestones!$AA$30=FT_Y5,EDATE($D35,Milestones!$AA$30)&lt;PolicyDate),1,Milestones!$AC$30)&amp;";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"&amp;IF(AND(Milestones!$AB$31="FT",Milestones!$AA$31=FT_Y5,EDATE($D35,Milestones!$AA$31)&lt;PolicyDate),1,Milestones!$AC$31)&amp;";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"&amp;IF(AND(Milestones!$AB$32="FT",Milestones!$AA$32=FT_Y5,EDATE($D35,Milestones!$AA$32)&lt;PolicyDate),1,Milestones!$AC$32)&amp;";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"&amp;IF(AND(Milestones!$AB$33="FT",Milestones!$AA$33=FT_Y5,EDATE($D35,Milestones!$AA$33)&lt;PolicyDate),1,Milestones!$AC$33)&amp;";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"&amp;IF(AND(Milestones!$AB$34="FT",Milestones!$AA$34=FT_Y5,EDATE($D35,Milestones!$AA$34)&lt;PolicyDate),1,Milestones!$AC$34)&amp;";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"&amp;IF(AND(Milestones!$AB$35="FT",Milestones!$AA$35=FT_Y5,EDATE($D35,Milestones!$AA$35)&lt;PolicyDate),1,Milestones!$AC$35)&amp;";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"&amp;IF(AND(Milestones!$AB$36="FT",Milestones!$AA$36=FT_Y5,EDATE($D35,Milestones!$AA$36)&lt;PolicyDate),1,Milestones!$AC$36)&amp;";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"&amp;IF(AND(Milestones!$AB$37="FT",Milestones!$AA$37=FT_Y5,EDATE($D35,Milestones!$AA$37)&lt;PolicyDate),1,Milestones!$AC$37)&amp;";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"&amp;IF(AND(Milestones!$AB$38="FT",Milestones!$AA$38=FT_Y5,EDATE($D35,Milestones!$AA$38)&lt;PolicyDate),1,Milestones!$AC$38)&amp;";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"&amp;IF(AND(Milestones!$AB$39="FT",Milestones!$AA$39=FT_Y5,EDATE($D35,Milestones!$AA$39)&lt;PolicyDate),1,Milestones!$AC$39)&amp;";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"&amp;IF(AND(Milestones!$AB$40="FT",Milestones!$AA$40=FT_Y5,EDATE($D35,Milestones!$AA$40)&lt;PolicyDate),1,Milestones!$AC$40)&amp;";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"&amp;IF(AND(Milestones!$AB$41="FT",Milestones!$AA$41=FT_Y5,EDATE($D35,Milestones!$AA$41)&lt;PolicyDate),1,Milestones!$AC$41)&amp;";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"&amp;IF(AND(Milestones!$AB$42="FT",Milestones!$AA$42=FT_Y5,EDATE($D35,Milestones!$AA$42)&lt;PolicyDate),1,Milestones!$AC$42)&amp;";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"&amp;IF(AND(Milestones!$AB$43="FT",Milestones!$AA$43=FT_Y5,EDATE($D35,Milestones!$AA$43)&lt;PolicyDate),1,Milestones!$AC$43)&amp;";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"&amp;IF(AND(Milestones!$AB$44="FT",Milestones!$AA$44=FT_Y5,EDATE($D35,Milestones!$AA$44)&lt;PolicyDate),1,Milestones!$AC$44)&amp;";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"&amp;IF(AND(Milestones!$AB$45="FT",Milestones!$AA$45=FT_Y5,EDATE($D35,Milestones!$AA$45)&lt;PolicyDate),1,Milestones!$AC$45)&amp;";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"&amp;IF(AND(Milestones!$AB$46="FT",Milestones!$AA$46=FT_Y5,EDATE($D35,Milestones!$AA$46)&lt;PolicyDate),1,Milestones!$AC$46)&amp;";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"&amp;IF(AND(Milestones!$AB$47="FT",Milestones!$AA$47=FT_Y5,EDATE($D35,Milestones!$AA$47)&lt;PolicyDate),1,Milestones!$AC$47)&amp;";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"&amp;IF(AND(Milestones!$AB$48="FT",Milestones!$AA$48=FT_Y5,EDATE($D35,Milestones!$AA$48)&lt;PolicyDate),1,Milestones!$AC$48)&amp;";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"&amp;IF(AND(Milestones!$AB$49="FT",Milestones!$AA$49=FT_Y5,EDATE($D35,Milestones!$AA$49)&lt;PolicyDate),1,Milestones!$AC$49)&amp;";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"&amp;IF(AND(Milestones!$AB$50="FT",Milestones!$AA$50=FT_Y5,EDATE($D35,Milestones!$AA$50)&lt;PolicyDate),1,Milestones!$AC$50)&amp;";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"&amp;IF(AND(Milestones!$AB$51="FT",Milestones!$AA$51=FT_Y5,EDATE($D35,Milestones!$AA$51)&lt;PolicyDate),1,Milestones!$AC$51)&amp;";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"&amp;IF(AND(Milestones!$AB$52="FT",Milestones!$AA$52=FT_Y5,EDATE($D35,Milestones!$AA$52)&lt;PolicyDate),1,Milestones!$AC$52)&amp;";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"&amp;IF(AND(Milestones!$AB$53="FT",Milestones!$AA$53=FT_Y5,EDATE($D35,Milestones!$AA$53)&lt;PolicyDate),1,Milestones!$AC$53)&amp;";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"&amp;IF(AND(Milestones!$AB$54="FT",Milestones!$AA$54=FT_Y5,EDATE($D35,Milestones!$AA$54)&lt;PolicyDate),1,Milestones!$AC$54)&amp;";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"&amp;IF(AND(Milestones!$AB$55="FT",Milestones!$AA$55=FT_Y5,EDATE($D35,Milestones!$AA$55)&lt;PolicyDate),1,Milestones!$AC$55)&amp;";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"&amp;IF(AND(Milestones!$AB$56="FT",Milestones!$AA$56=FT_Y5,EDATE($D35,Milestones!$AA$56)&lt;PolicyDate),1,Milestones!$AC$56)&amp;";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"&amp;IF(AND(Milestones!$AB$57="FT",Milestones!$AA$57=FT_Y5,EDATE($D35,Milestones!$AA$57)&lt;PolicyDate),1,Milestones!$AC$57)&amp;";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"&amp;IF(AND(Milestones!$AB$58="FT",Milestones!$AA$58=FT_Y5,EDATE($D35,Milestones!$AA$58)&lt;PolicyDate),1,Milestones!$AC$58)&amp;";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"&amp;IF(AND(Milestones!$AB$59="FT",Milestones!$AA$59=FT_Y5,EDATE($D35,Milestones!$AA$59)&lt;PolicyDate),1,Milestones!$AC$59)&amp;";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"&amp;IF(AND(Milestones!$AB$60="FT",Milestones!$AA$60=FT_Y5,EDATE($D35,Milestones!$AA$60)&lt;PolicyDate),1,Milestones!$AC$60)&amp;";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"&amp;IF(AND(Milestones!$AB$61="FT",Milestones!$AA$61=FT_Y5,EDATE($D35,Milestones!$AA$61)&lt;PolicyDate),1,Milestones!$AC$61)&amp;";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"&amp;IF(AND(Milestones!$AB$62="FT",Milestones!$AA$62=FT_Y5,EDATE($D35,Milestones!$AA$62)&lt;PolicyDate),1,Milestones!$AC$62)&amp;";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"&amp;IF(AND(Milestones!$AB$63="FT",Milestones!$AA$63=FT_Y5,EDATE($D35,Milestones!$AA$63)&lt;PolicyDate),1,Milestones!$AC$63)&amp;";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"&amp;IF(AND(Milestones!$AB$64="FT",Milestones!$AA$64=FT_Y5,EDATE($D35,Milestones!$AA$64)&lt;PolicyDate),1,Milestones!$AC$64)&amp;";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"&amp;IF(AND(Milestones!$AB$65="FT",Milestones!$AA$65=FT_Y5,EDATE($D35,Milestones!$AA$65)&lt;PolicyDate),1,Milestones!$AC$65)&amp;";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"&amp;IF(AND(Milestones!$AB$66="FT",Milestones!$AA$66=FT_Y5,EDATE($D35,Milestones!$AA$66)&lt;PolicyDate),1,Milestones!$AC$66)&amp;";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"&amp;IF(AND(Milestones!$AB$67="FT",Milestones!$AA$67=FT_Y5,EDATE($D35,Milestones!$AA$67)&lt;PolicyDate),1,Milestones!$AC$67)&amp;";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"&amp;IF(AND(Milestones!$AB$68="FT",Milestones!$AA$68=FT_Y5,EDATE($D35,Milestones!$AA$68)&lt;PolicyDate),1,Milestones!$AC$68)&amp;";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"&amp;IF(AND(Milestones!$AB$69="FT",Milestones!$AA$69=FT_Y5,EDATE($D35,Milestones!$AA$69)&lt;PolicyDate),1,Milestones!$AC$69)&amp;";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"&amp;IF(AND(Milestones!$AB$70="FT",Milestones!$AA$70=FT_Y5,EDATE($D35,Milestones!$AA$70)&lt;PolicyDate),1,Milestones!$AC$70)&amp;";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"&amp;IF(AND(Milestones!$AB$71="FT",Milestones!$AA$71=FT_Y5,EDATE($D35,Milestones!$AA$71)&lt;PolicyDate),1,Milestones!$AC$71)&amp;";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"&amp;IF(AND(Milestones!$AB$72="FT",Milestones!$AA$72=FT_Y5,EDATE($D35,Milestones!$AA$72)&lt;PolicyDate),1,Milestones!$AC$72)&amp;";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"&amp;IF(AND(Milestones!$AB$73="FT",Milestones!$AA$73=FT_Y5,EDATE($D35,Milestones!$AA$73)&lt;PolicyDate),1,Milestones!$AC$73)&amp;";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"&amp;IF(AND(Milestones!$AB$74="FT",Milestones!$AA$74=FT_Y5,EDATE($D35,Milestones!$AA$74)&lt;PolicyDate),1,Milestones!$AC$74)&amp;";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"&amp;IF(AND(Milestones!$AB$75="FT",Milestones!$AA$75=FT_Y5,EDATE($D35,Milestones!$AA$75)&lt;PolicyDate),1,Milestones!$AC$75)&amp;";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"&amp;IF(AND(Milestones!$AB$76="FT",Milestones!$AA$76=FT_Y5,EDATE($D35,Milestones!$AA$76)&lt;PolicyDate),1,Milestones!$AC$76)&amp;";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"&amp;IF(AND(Milestones!$AB$77="FT",Milestones!$AA$77=FT_Y5,EDATE($D35,Milestones!$AA$77)&lt;PolicyDate),1,Milestones!$AC$77)&amp;";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"&amp;IF(AND(Milestones!$AB$78="FT",Milestones!$AA$78=FT_Y5,EDATE($D35,Milestones!$AA$78)&lt;PolicyDate),1,Milestones!$AC$78)&amp;";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"&amp;IF(AND(Milestones!$AB$79="FT",Milestones!$AA$79=FT_Y5,EDATE($D35,Milestones!$AA$79)&lt;PolicyDate),1,Milestones!$AC$79)&amp;";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"&amp;IF(AND(Milestones!$AB$80="FT",Milestones!$AA$80=FT_Y5,EDATE($D35,Milestones!$AA$80)&lt;PolicyDate),1,Milestones!$AC$80)&amp;";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"&amp;IF(AND(Milestones!$AB$81="FT",Milestones!$AA$81=FT_Y5,EDATE($D35,Milestones!$AA$81)&lt;PolicyDate),1,Milestones!$AC$81)&amp;";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"&amp;IF(AND(Milestones!$AB$82="FT",Milestones!$AA$82=FT_Y5,EDATE($D35,Milestones!$AA$82)&lt;PolicyDate),1,Milestones!$AC$82)&amp;";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"&amp;IF(AND(Milestones!$AB$83="FT",Milestones!$AA$83=FT_Y5,EDATE($D35,Milestones!$AA$83)&lt;PolicyDate),1,Milestones!$AC$83)&amp;";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"&amp;IF(AND(Milestones!$AB$84="FT",Milestones!$AA$84=FT_Y5,EDATE($D35,Milestones!$AA$84)&lt;PolicyDate),1,Milestones!$AC$84)&amp;";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"&amp;IF(AND(Milestones!$AB$85="FT",Milestones!$AA$85=FT_Y5,EDATE($D35,Milestones!$AA$85)&lt;PolicyDate),1,Milestones!$AC$85)&amp;";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"&amp;IF(AND(Milestones!$AB$86="FT",Milestones!$AA$86=FT_Y5,EDATE($D35,Milestones!$AA$86)&lt;PolicyDate),1,Milestones!$AC$86)&amp;";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"&amp;IF(AND(Milestones!$AB$87="FT",Milestones!$AA$87=FT_Y5,EDATE($D35,Milestones!$AA$87)&lt;PolicyDate),1,Milestones!$AC$87)&amp;";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"&amp;IF(AND(Milestones!$AB$88="FT",Milestones!$AA$88=FT_Y5,EDATE($D35,Milestones!$AA$88)&lt;PolicyDate),1,Milestones!$AC$88)&amp;";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"&amp;IF(AND(Milestones!$AB$89="FT",Milestones!$AA$89=FT_Y5,EDATE($D35,Milestones!$AA$89)&lt;PolicyDate),1,Milestones!$AC$89)&amp;";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"&amp;IF(AND(Milestones!$AB$90="FT",Milestones!$AA$90=FT_Y5,EDATE($D35,Milestones!$AA$90)&lt;PolicyDate),1,Milestones!$AC$90)&amp;";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"&amp;IF(AND(Milestones!$AB$91="FT",Milestones!$AA$91=FT_Y5,EDATE($D35,Milestones!$AA$91)&lt;PolicyDate),1,Milestones!$AC$91)&amp;";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"&amp;IF(AND(Milestones!$AB$92="FT",Milestones!$AA$92=FT_Y5,EDATE($D35,Milestones!$AA$92)&lt;PolicyDate),1,Milestones!$AC$92)&amp;";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"&amp;IF(AND(Milestones!$AB$93="FT",Milestones!$AA$93=FT_Y5,EDATE($D35,Milestones!$AA$93)&lt;PolicyDate),1,Milestones!$AC$93)&amp;";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"&amp;IF(AND(Milestones!$AB$94="FT",Milestones!$AA$94=FT_Y5,EDATE($D35,Milestones!$AA$94)&lt;PolicyDate),1,Milestones!$AC$94)&amp;";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"&amp;IF(AND(Milestones!$AB$95="FT",Milestones!$AA$95=FT_Y5,EDATE($D35,Milestones!$AA$95)&lt;PolicyDate),1,Milestones!$AC$95)&amp;";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"&amp;IF(AND(Milestones!$AB$96="FT",Milestones!$AA$96=FT_Y5,EDATE($D35,Milestones!$AA$96)&lt;PolicyDate),1,Milestones!$AC$96)&amp;";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"&amp;IF(AND(Milestones!$AB$97="FT",Milestones!$AA$97=FT_Y5,EDATE($D35,Milestones!$AA$97)&lt;PolicyDate),1,Milestones!$AC$97)&amp;";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"&amp;IF(AND(Milestones!$AB$98="FT",Milestones!$AA$98=FT_Y5,EDATE($D35,Milestones!$AA$98)&lt;PolicyDate),1,Milestones!$AC$98)&amp;";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"&amp;IF(AND(Milestones!$AB$99="FT",Milestones!$AA$99=FT_Y5,EDATE($D35,Milestones!$AA$99)&lt;PolicyDate),1,Milestones!$AC$99)&amp;";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"&amp;IF(AND(Milestones!$AB$100="FT",Milestones!$AA$100=FT_Y5,EDATE($D35,Milestones!$AA$100)&lt;PolicyDate),1,Milestones!$AC$100)&amp;";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"&amp;IF(AND(Milestones!$AB$101="FT",Milestones!$AA$101=FT_Y5,EDATE($D35,Milestones!$AA$101)&lt;PolicyDate),1,Milestones!$AC$101)&amp;";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"&amp;IF(AND(Milestones!$AB$102="FT",Milestones!$AA$102=FT_Y5,EDATE($D35,Milestones!$AA$102)&lt;PolicyDate),1,Milestones!$AC$102)&amp;";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"&amp;IF(AND(Milestones!$AB$103="FT",Milestones!$AA$103=FT_Y5,EDATE($D35,Milestones!$AA$103)&lt;PolicyDate),1,Milestones!$AC$103)&amp;";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"&amp;IF(AND(Milestones!$AB$104="FT",Milestones!$AA$104=FT_Y5,EDATE($D35,Milestones!$AA$104)&lt;PolicyDate),1,Milestones!$AC$104)&amp;";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"&amp;IF(AND(Milestones!$AB$105="FT",Milestones!$AA$105=FT_Y5,EDATE($D35,Milestones!$AA$105)&lt;PolicyDate),1,Milestones!$AC$105)&amp;";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"&amp;IF(AND(Milestones!$AB$106="FT",Milestones!$AA$106=FT_Y5,EDATE($D35,Milestones!$AA$106)&lt;PolicyDate),1,Milestones!$AC$106)&amp;";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"&amp;IF(AND(Milestones!$AB$107="FT",Milestones!$AA$107=FT_Y5,EDATE($D35,Milestones!$AA$107)&lt;PolicyDate),1,Milestones!$AC$107)&amp;";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"&amp;IF(AND(Milestones!$AB$108="FT",Milestones!$AA$108=FT_Y5,EDATE($D35,Milestones!$AA$108)&lt;PolicyDate),1,Milestones!$AC$108)&amp;";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"&amp;IF(AND(Milestones!$AB$109="FT",Milestones!$AA$109=FT_Y5,EDATE($D35,Milestones!$AA$109)&lt;PolicyDate),1,Milestones!$AC$109)&amp;";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"&amp;IF(AND(Milestones!$AB$110="FT",Milestones!$AA$110=FT_Y5,EDATE($D35,Milestones!$AA$110)&lt;PolicyDate),1,Milestones!$AC$110)&amp;";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"&amp;IF(AND(Milestones!$AB$111="FT",Milestones!$AA$111=FT_Y5,EDATE($D35,Milestones!$AA$111)&lt;PolicyDate),1,Milestones!$AC$111)&amp;";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"&amp;IF(AND(Milestones!$AB$112="FT",Milestones!$AA$112=FT_Y5,EDATE($D35,Milestones!$AA$112)&lt;PolicyDate),1,Milestones!$AC$112)&amp;";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"&amp;IF(AND(Milestones!$AB$113="FT",Milestones!$AA$113=FT_Y5,EDATE($D35,Milestones!$AA$113)&lt;PolicyDate),1,Milestones!$AC$113)&amp;";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"&amp;IF(AND(Milestones!$AB$114="FT",Milestones!$AA$114=FT_Y5,EDATE($D35,Milestones!$AA$114)&lt;PolicyDate),1,Milestones!$AC$114)&amp;";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"&amp;IF(AND(Milestones!$AB$115="FT",Milestones!$AA$115=FT_Y5,EDATE($D35,Milestones!$AA$115)&lt;PolicyDate),1,Milestones!$AC$115)&amp;";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"&amp;IF(AND(Milestones!$AB$116="FT",Milestones!$AA$116=FT_Y5,EDATE($D35,Milestones!$AA$116)&lt;PolicyDate),1,Milestones!$AC$116)&amp;";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"&amp;IF(AND(Milestones!$AB$117="FT",Milestones!$AA$117=FT_Y5,EDATE($D35,Milestones!$AA$117)&lt;PolicyDate),1,Milestones!$AC$117)&amp;";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"&amp;IF(AND(Milestones!$AB$118="FT",Milestones!$AA$118=FT_Y5,EDATE($D35,Milestones!$AA$118)&lt;PolicyDate),1,Milestones!$AC$118)&amp;";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"&amp;IF(AND(Milestones!$AB$119="FT",Milestones!$AA$119=FT_Y5,EDATE($D35,Milestones!$AA$119)&lt;PolicyDate),1,Milestones!$AC$119)&amp;";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"&amp;IF(AND(Milestones!$AB$120="FT",Milestones!$AA$120=FT_Y5,EDATE($D35,Milestones!$AA$120)&lt;PolicyDate),1,Milestones!$AC$120)&amp;";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"&amp;IF(AND(Milestones!$AB$121="FT",Milestones!$AA$121=FT_Y5,EDATE($D35,Milestones!$AA$121)&lt;PolicyDate),1,Milestones!$AC$121)&amp;";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"&amp;IF(AND(Milestones!$AB$122="FT",Milestones!$AA$122=FT_Y5,EDATE($D35,Milestones!$AA$122)&lt;PolicyDate),1,Milestones!$AC$122)&amp;";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"&amp;IF(AND(Milestones!$AB$123="FT",Milestones!$AA$123=FT_Y5,EDATE($D35,Milestones!$AA$123)&lt;PolicyDate),1,Milestones!$AC$123)&amp;";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"&amp;IF(AND(Milestones!$AB$124="FT",Milestones!$AA$124=FT_Y5,EDATE($D35,Milestones!$AA$124)&lt;PolicyDate),1,Milestones!$AC$124)&amp;";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"&amp;IF(AND(Milestones!$AB$125="FT",Milestones!$AA$125=FT_Y5,EDATE($D35,Milestones!$AA$125)&lt;PolicyDate),1,Milestones!$AC$125)&amp;";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"&amp;IF(AND(Milestones!$AB$126="FT",Milestones!$AA$126=FT_Y5,EDATE($D35,Milestones!$AA$126)&lt;PolicyDate),1,Milestones!$AC$126)&amp;";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"&amp;IF(AND(Milestones!$AB$127="FT",Milestones!$AA$127=FT_Y5,EDATE($D35,Milestones!$AA$127)&lt;PolicyDate),1,Milestones!$AC$127)&amp;";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"&amp;IF(AND(Milestones!$AB$128="FT",Milestones!$AA$128=FT_Y5,EDATE($D35,Milestones!$AA$128)&lt;PolicyDate),1,Milestones!$AC$128)&amp;";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"&amp;IF(AND(Milestones!$AB$129="FT",Milestones!$AA$129=FT_Y5,EDATE($D35,Milestones!$AA$129)&lt;PolicyDate),1,Milestones!$AC$129)&amp;";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"&amp;IF(AND(Milestones!$AB$130="FT",Milestones!$AA$130=FT_Y5,EDATE($D35,Milestones!$AA$130)&lt;PolicyDate),1,Milestones!$AC$130)&amp;";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"&amp;IF(AND(Milestones!$AB$131="FT",Milestones!$AA$131=FT_Y5,EDATE($D35,Milestones!$AA$131)&lt;PolicyDate),1,Milestones!$AC$131)&amp;";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"&amp;IF(AND(Milestones!$AB$132="FT",Milestones!$AA$132=FT_Y5,EDATE($D35,Milestones!$AA$132)&lt;PolicyDate),1,Milestones!$AC$132)&amp;";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"&amp;IF(AND(Milestones!$AB$133="FT",Milestones!$AA$133=FT_Y5,EDATE($D35,Milestones!$AA$133)&lt;PolicyDate),1,Milestones!$AC$133)&amp;";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"&amp;IF(AND(Milestones!$AB$134="FT",Milestones!$AA$134=FT_Y5,EDATE($D35,Milestones!$AA$134)&lt;PolicyDate),1,Milestones!$AC$134)&amp;";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"&amp;IF(AND(Milestones!$AB$135="FT",Milestones!$AA$135=FT_Y5,EDATE($D35,Milestones!$AA$135)&lt;PolicyDate),1,Milestones!$AC$135)&amp;";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"&amp;IF(AND(Milestones!$AB$136="FT",Milestones!$AA$136=FT_Y5,EDATE($D35,Milestones!$AA$136)&lt;PolicyDate),1,Milestones!$AC$136)&amp;";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"&amp;IF(AND(Milestones!$AB$137="FT",Milestones!$AA$137=FT_Y5,EDATE($D35,Milestones!$AA$137)&lt;PolicyDate),1,Milestones!$AC$137)&amp;";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"&amp;IF(AND(Milestones!$AB$138="FT",Milestones!$AA$138=FT_Y5,EDATE($D35,Milestones!$AA$138)&lt;PolicyDate),1,Milestones!$AC$138)&amp;";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"&amp;IF(AND(Milestones!$AB$139="FT",Milestones!$AA$139=FT_Y5,EDATE($D35,Milestones!$AA$139)&lt;PolicyDate),1,Milestones!$AC$139)&amp;";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"&amp;IF(AND(Milestones!$AB$140="FT",Milestones!$AA$140=FT_Y5,EDATE($D35,Milestones!$AA$140)&lt;PolicyDate),1,Milestones!$AC$140)&amp;";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"&amp;IF(AND(Milestones!$AB$141="FT",Milestones!$AA$141=FT_Y5,EDATE($D35,Milestones!$AA$141)&lt;PolicyDate),1,Milestones!$AC$141)&amp;";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"&amp;IF(AND(Milestones!$AB$142="FT",Milestones!$AA$142=FT_Y5,EDATE($D35,Milestones!$AA$142)&lt;PolicyDate),1,Milestones!$AC$142)&amp;";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"&amp;IF(AND(Milestones!$AB$143="FT",Milestones!$AA$143=FT_Y5,EDATE($D35,Milestones!$AA$143)&lt;PolicyDate),1,Milestones!$AC$143)&amp;";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"&amp;IF(AND(Milestones!$AB$144="FT",Milestones!$AA$144=FT_Y5,EDATE($D35,Milestones!$AA$144)&lt;PolicyDate),1,Milestones!$AC$144)&amp;";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"&amp;IF(AND(Milestones!$AB$145="FT",Milestones!$AA$145=FT_Y5,EDATE($D35,Milestones!$AA$145)&lt;PolicyDate),1,Milestones!$AC$145)&amp;";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"&amp;IF(AND(Milestones!$AB$146="FT",Milestones!$AA$146=FT_Y5,EDATE($D35,Milestones!$AA$146)&lt;PolicyDate),1,Milestones!$AC$146)&amp;";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"&amp;IF(AND(Milestones!$AB$147="FT",Milestones!$AA$147=FT_Y5,EDATE($D35,Milestones!$AA$147)&lt;PolicyDate),1,Milestones!$AC$147)&amp;";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"&amp;IF(AND(Milestones!$AB$148="FT",Milestones!$AA$148=FT_Y5,EDATE($D35,Milestones!$AA$148)&lt;PolicyDate),1,Milestones!$AC$148)&amp;";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"&amp;IF(AND(Milestones!$AB$149="FT",Milestones!$AA$149=FT_Y5,EDATE($D35,Milestones!$AA$149)&lt;PolicyDate),1,Milestones!$AC$149)&amp;";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"&amp;IF(AND(Milestones!$AB$150="FT",Milestones!$AA$150=FT_Y5,EDATE($D35,Milestones!$AA$150)&lt;PolicyDate),1,Milestones!$AC$150)&amp;";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"&amp;IF(AND(Milestones!$AB$151="FT",Milestones!$AA$151=FT_Y5,EDATE($D35,Milestones!$AA$151)&lt;PolicyDate),1,Milestones!$AC$151)&amp;";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"&amp;IF(AND(Milestones!$AB$152="FT",Milestones!$AA$152=FT_Y5,EDATE($D35,Milestones!$AA$152)&lt;PolicyDate),1,Milestones!$AC$152)&amp;";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"&amp;IF(AND(Milestones!$AB$153="FT",Milestones!$AA$153=FT_Y5,EDATE($D35,Milestones!$AA$153)&lt;PolicyDate),1,Milestones!$AC$153)&amp;";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"&amp;IF(AND(Milestones!$AB$154="FT",Milestones!$AA$154=FT_Y5,EDATE($D35,Milestones!$AA$154)&lt;PolicyDate),1,Milestones!$AC$154)&amp;";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"&amp;IF(AND(Milestones!$AB$155="FT",Milestones!$AA$155=FT_Y5,EDATE($D35,Milestones!$AA$155)&lt;PolicyDate),1,Milestones!$AC$155)&amp;";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"&amp;IF(AND(Milestones!$AB$156="FT",Milestones!$AA$156=FT_Y5,EDATE($D35,Milestones!$AA$156)&lt;PolicyDate),1,Milestones!$AC$156)&amp;";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"&amp;IF(AND(Milestones!$AB$157="FT",Milestones!$AA$157=FT_Y5,EDATE($D35,Milestones!$AA$157)&lt;PolicyDate),1,Milestones!$AC$157)&amp;";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"&amp;IF(AND(Milestones!$AB$158="FT",Milestones!$AA$158=FT_Y5,EDATE($D35,Milestones!$AA$158)&lt;PolicyDate),1,Milestones!$AC$158)&amp;";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"&amp;IF(AND(Milestones!$AB$159="FT",Milestones!$AA$159=FT_Y5,EDATE($D35,Milestones!$AA$159)&lt;PolicyDate),1,Milestones!$AC$159)&amp;";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"&amp;IF(AND(Milestones!$AB$160="FT",Milestones!$AA$160=FT_Y5,EDATE($D35,Milestones!$AA$160)&lt;PolicyDate),1,Milestones!$AC$160)&amp;";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"&amp;IF(AND(Milestones!$AB$161="FT",Milestones!$AA$161=FT_Y5,EDATE($D35,Milestones!$AA$161)&lt;PolicyDate),1,Milestones!$AC$161)&amp;";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"&amp;IF(AND(Milestones!$AB$162="FT",Milestones!$AA$162=FT_Y5,EDATE($D35,Milestones!$AA$162)&lt;PolicyDate),1,Milestones!$AC$162)&amp;";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"&amp;IF(AND(Milestones!$AB$163="FT",Milestones!$AA$163=FT_Y5,EDATE($D35,Milestones!$AA$163)&lt;PolicyDate),1,Milestones!$AC$163)&amp;";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"&amp;IF(AND(Milestones!$AB$164="FT",Milestones!$AA$164=FT_Y5,EDATE($D35,Milestones!$AA$164)&lt;PolicyDate),1,Milestones!$AC$164)&amp;";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"&amp;IF(AND(Milestones!$AB$165="FT",Milestones!$AA$165=FT_Y5,EDATE($D35,Milestones!$AA$165)&lt;PolicyDate),1,Milestones!$AC$165)&amp;";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"&amp;IF(AND(Milestones!$AB$166="FT",Milestones!$AA$166=FT_Y5,EDATE($D35,Milestones!$AA$166)&lt;PolicyDate),1,Milestones!$AC$166)&amp;";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"&amp;IF(AND(Milestones!$AB$167="FT",Milestones!$AA$167=FT_Y5,EDATE($D35,Milestones!$AA$167)&lt;PolicyDate),1,Milestones!$AC$167)&amp;";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"&amp;IF(AND(Milestones!$AB$168="FT",Milestones!$AA$168=FT_Y5,EDATE($D35,Milestones!$AA$168)&lt;PolicyDate),1,Milestones!$AC$168)&amp;";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"&amp;IF(AND(Milestones!$AB$169="FT",Milestones!$AA$169=FT_Y5,EDATE($D35,Milestones!$AA$169)&lt;PolicyDate),1,Milestones!$AC$169)&amp;";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"&amp;IF(AND(Milestones!$AB$170="FT",Milestones!$AA$170=FT_Y5,EDATE($D35,Milestones!$AA$170)&lt;PolicyDate),1,Milestones!$AC$170)&amp;";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"&amp;IF(AND(Milestones!$AB$171="FT",Milestones!$AA$171=FT_Y5,EDATE($D35,Milestones!$AA$171)&lt;PolicyDate),1,Milestones!$AC$171)&amp;";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"&amp;IF(AND(Milestones!$AB$172="FT",Milestones!$AA$172=FT_Y5,EDATE($D35,Milestones!$AA$172)&lt;PolicyDate),1,Milestones!$AC$172)&amp;";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"&amp;IF(AND(Milestones!$AB$173="FT",Milestones!$AA$173=FT_Y5,EDATE($D35,Milestones!$AA$173)&lt;PolicyDate),1,Milestones!$AC$173)&amp;";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"&amp;IF(AND(Milestones!$AB$174="FT",Milestones!$AA$174=FT_Y5,EDATE($D35,Milestones!$AA$174)&lt;PolicyDate),1,Milestones!$AC$174)&amp;";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"&amp;IF(AND(Milestones!$AB$175="FT",Milestones!$AA$175=FT_Y5,EDATE($D35,Milestones!$AA$175)&lt;PolicyDate),1,Milestones!$AC$175)&amp;";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"&amp;IF(AND(Milestones!$AB$176="FT",Milestones!$AA$176=FT_Y5,EDATE($D35,Milestones!$AA$176)&lt;PolicyDate),1,Milestones!$AC$176)&amp;";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"&amp;IF(AND(Milestones!$AB$177="FT",Milestones!$AA$177=FT_Y5,EDATE($D35,Milestones!$AA$177)&lt;PolicyDate),1,Milestones!$AC$177)&amp;";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"&amp;IF(AND(Milestones!$AB$178="FT",Milestones!$AA$178=FT_Y5,EDATE($D35,Milestones!$AA$178)&lt;PolicyDate),1,Milestones!$AC$178)&amp;";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"&amp;IF(AND(Milestones!$AB$179="FT",Milestones!$AA$179=FT_Y5,EDATE($D35,Milestones!$AA$179)&lt;PolicyDate),1,Milestones!$AC$179)&amp;";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"&amp;IF(AND(Milestones!$AB$180="FT",Milestones!$AA$180=FT_Y5,EDATE($D35,Milestones!$AA$180)&lt;PolicyDate),1,Milestones!$AC$180)&amp;";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"&amp;IF(AND(Milestones!$AB$181="FT",Milestones!$AA$181=FT_Y5,EDATE($D35,Milestones!$AA$181)&lt;PolicyDate),1,Milestones!$AC$181)&amp;";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"&amp;IF(AND(Milestones!$AB$182="FT",Milestones!$AA$182=FT_Y5,EDATE($D35,Milestones!$AA$182)&lt;PolicyDate),1,Milestones!$AC$182)&amp;";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"&amp;IF(AND(Milestones!$AB$183="FT",Milestones!$AA$183=FT_Y5,EDATE($D35,Milestones!$AA$183)&lt;PolicyDate),1,Milestones!$AC$183)&amp;";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"&amp;IF(AND(Milestones!$AB$184="FT",Milestones!$AA$184=FT_Y5,EDATE($D35,Milestones!$AA$184)&lt;PolicyDate),1,Milestones!$AC$184)&amp;";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"&amp;IF(AND(Milestones!$AB$185="FT",Milestones!$AA$185=FT_Y5,EDATE($D35,Milestones!$AA$185)&lt;PolicyDate),1,Milestones!$AC$185)&amp;";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"&amp;IF(AND(Milestones!$AB$186="FT",Milestones!$AA$186=FT_Y5,EDATE($D35,Milestones!$AA$186)&lt;PolicyDate),1,Milestones!$AC$186)&amp;";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"&amp;IF(AND(Milestones!$AB$187="FT",Milestones!$AA$187=FT_Y5,EDATE($D35,Milestones!$AA$187)&lt;PolicyDate),1,Milestones!$AC$187)&amp;";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"&amp;IF(AND(Milestones!$AB$188="FT",Milestones!$AA$188=FT_Y5,EDATE($D35,Milestones!$AA$188)&lt;PolicyDate),1,Milestones!$AC$188)&amp;";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"&amp;IF(AND(Milestones!$AB$189="FT",Milestones!$AA$189=FT_Y5,EDATE($D35,Milestones!$AA$189)&lt;PolicyDate),1,Milestones!$AC$189)&amp;";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"&amp;IF(AND(Milestones!$AB$190="FT",Milestones!$AA$190=FT_Y5,EDATE($D35,Milestones!$AA$190)&lt;PolicyDate),1,Milestones!$AC$190)&amp;";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"&amp;IF(AND(Milestones!$AB$191="FT",Milestones!$AA$191=FT_Y5,EDATE($D35,Milestones!$AA$191)&lt;PolicyDate),1,Milestones!$AC$191)&amp;";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"&amp;IF(AND(Milestones!$AB$192="FT",Milestones!$AA$192=FT_Y5,EDATE($D35,Milestones!$AA$192)&lt;PolicyDate),1,Milestones!$AC$192)&amp;";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"&amp;IF(AND(Milestones!$AB$193="FT",Milestones!$AA$193=FT_Y5,EDATE($D35,Milestones!$AA$193)&lt;PolicyDate),1,Milestones!$AC$193)&amp;";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"&amp;IF(AND(Milestones!$AB$194="FT",Milestones!$AA$194=FT_Y5,EDATE($D35,Milestones!$AA$194)&lt;PolicyDate),1,Milestones!$AC$194)&amp;";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"&amp;IF(AND(Milestones!$AB$195="FT",Milestones!$AA$195=FT_Y5,EDATE($D35,Milestones!$AA$195)&lt;PolicyDate),1,Milestones!$AC$195)&amp;";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"&amp;IF(AND(Milestones!$AB$196="FT",Milestones!$AA$196=FT_Y5,EDATE($D35,Milestones!$AA$196)&lt;PolicyDate),1,Milestones!$AC$196)&amp;";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"&amp;IF(AND(Milestones!$AB$197="FT",Milestones!$AA$197=FT_Y5,EDATE($D35,Milestones!$AA$197)&lt;PolicyDate),1,Milestones!$AC$197)&amp;";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"&amp;IF(AND(Milestones!$AB$198="FT",Milestones!$AA$198=FT_Y5,EDATE($D35,Milestones!$AA$198)&lt;PolicyDate),1,Milestones!$AC$198)&amp;";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"&amp;IF(AND(Milestones!$AB$199="FT",Milestones!$AA$199=FT_Y5,EDATE($D35,Milestones!$AA$199)&lt;PolicyDate),1,Milestones!$AC$199)&amp;";  ",""))</f>
        <v/>
      </c>
      <c r="X35" s="0" t="str">
        <f aca="false">IF(Staff!$A35="","",Staff!$AJ35)</f>
        <v/>
      </c>
      <c r="Y35" s="0" t="str">
        <f aca="false">IF(Staff!$A35="","",Staff!$AL35)</f>
        <v/>
      </c>
      <c r="Z35" s="0" t="str">
        <f aca="false">IF(Staff!$A35="","",Staff!$AM35)</f>
        <v/>
      </c>
      <c r="AA35" s="0" t="str">
        <f aca="false">IF(Staff!$A35="","",Staff!$AQ35)</f>
        <v/>
      </c>
      <c r="AB35" s="0" t="str">
        <f aca="false">IF(Staff!$A35="","",Staff!$AR35)</f>
        <v/>
      </c>
      <c r="AC35" s="0" t="str">
        <f aca="false">IF(Staff!$A35="","",Staff!$AS35)</f>
        <v/>
      </c>
      <c r="AD35" s="0" t="str">
        <f aca="false">IF(Staff!$A35="","",Staff!$AT35)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IF(Staff!$A36="","",Staff!$AI36)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"&amp;IF(AND(Milestones!$AB$20="FT",Milestones!$AA$20=FT_Y5,EDATE($D36,Milestones!$AA$20)&lt;PolicyDate),1,Milestones!$AC$20)&amp;";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"&amp;IF(AND(Milestones!$AB$21="FT",Milestones!$AA$21=FT_Y5,EDATE($D36,Milestones!$AA$21)&lt;PolicyDate),1,Milestones!$AC$21)&amp;";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"&amp;IF(AND(Milestones!$AB$22="FT",Milestones!$AA$22=FT_Y5,EDATE($D36,Milestones!$AA$22)&lt;PolicyDate),1,Milestones!$AC$22)&amp;";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"&amp;IF(AND(Milestones!$AB$23="FT",Milestones!$AA$23=FT_Y5,EDATE($D36,Milestones!$AA$23)&lt;PolicyDate),1,Milestones!$AC$23)&amp;";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"&amp;IF(AND(Milestones!$AB$24="FT",Milestones!$AA$24=FT_Y5,EDATE($D36,Milestones!$AA$24)&lt;PolicyDate),1,Milestones!$AC$24)&amp;";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"&amp;IF(AND(Milestones!$AB$25="FT",Milestones!$AA$25=FT_Y5,EDATE($D36,Milestones!$AA$25)&lt;PolicyDate),1,Milestones!$AC$25)&amp;";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"&amp;IF(AND(Milestones!$AB$26="FT",Milestones!$AA$26=FT_Y5,EDATE($D36,Milestones!$AA$26)&lt;PolicyDate),1,Milestones!$AC$26)&amp;";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"&amp;IF(AND(Milestones!$AB$27="FT",Milestones!$AA$27=FT_Y5,EDATE($D36,Milestones!$AA$27)&lt;PolicyDate),1,Milestones!$AC$27)&amp;";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"&amp;IF(AND(Milestones!$AB$28="FT",Milestones!$AA$28=FT_Y5,EDATE($D36,Milestones!$AA$28)&lt;PolicyDate),1,Milestones!$AC$28)&amp;";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"&amp;IF(AND(Milestones!$AB$29="FT",Milestones!$AA$29=FT_Y5,EDATE($D36,Milestones!$AA$29)&lt;PolicyDate),1,Milestones!$AC$29)&amp;";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"&amp;IF(AND(Milestones!$AB$30="FT",Milestones!$AA$30=FT_Y5,EDATE($D36,Milestones!$AA$30)&lt;PolicyDate),1,Milestones!$AC$30)&amp;";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"&amp;IF(AND(Milestones!$AB$31="FT",Milestones!$AA$31=FT_Y5,EDATE($D36,Milestones!$AA$31)&lt;PolicyDate),1,Milestones!$AC$31)&amp;";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"&amp;IF(AND(Milestones!$AB$32="FT",Milestones!$AA$32=FT_Y5,EDATE($D36,Milestones!$AA$32)&lt;PolicyDate),1,Milestones!$AC$32)&amp;";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"&amp;IF(AND(Milestones!$AB$33="FT",Milestones!$AA$33=FT_Y5,EDATE($D36,Milestones!$AA$33)&lt;PolicyDate),1,Milestones!$AC$33)&amp;";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"&amp;IF(AND(Milestones!$AB$34="FT",Milestones!$AA$34=FT_Y5,EDATE($D36,Milestones!$AA$34)&lt;PolicyDate),1,Milestones!$AC$34)&amp;";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"&amp;IF(AND(Milestones!$AB$35="FT",Milestones!$AA$35=FT_Y5,EDATE($D36,Milestones!$AA$35)&lt;PolicyDate),1,Milestones!$AC$35)&amp;";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"&amp;IF(AND(Milestones!$AB$36="FT",Milestones!$AA$36=FT_Y5,EDATE($D36,Milestones!$AA$36)&lt;PolicyDate),1,Milestones!$AC$36)&amp;";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"&amp;IF(AND(Milestones!$AB$37="FT",Milestones!$AA$37=FT_Y5,EDATE($D36,Milestones!$AA$37)&lt;PolicyDate),1,Milestones!$AC$37)&amp;";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"&amp;IF(AND(Milestones!$AB$38="FT",Milestones!$AA$38=FT_Y5,EDATE($D36,Milestones!$AA$38)&lt;PolicyDate),1,Milestones!$AC$38)&amp;";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"&amp;IF(AND(Milestones!$AB$39="FT",Milestones!$AA$39=FT_Y5,EDATE($D36,Milestones!$AA$39)&lt;PolicyDate),1,Milestones!$AC$39)&amp;";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"&amp;IF(AND(Milestones!$AB$40="FT",Milestones!$AA$40=FT_Y5,EDATE($D36,Milestones!$AA$40)&lt;PolicyDate),1,Milestones!$AC$40)&amp;";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"&amp;IF(AND(Milestones!$AB$41="FT",Milestones!$AA$41=FT_Y5,EDATE($D36,Milestones!$AA$41)&lt;PolicyDate),1,Milestones!$AC$41)&amp;";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"&amp;IF(AND(Milestones!$AB$42="FT",Milestones!$AA$42=FT_Y5,EDATE($D36,Milestones!$AA$42)&lt;PolicyDate),1,Milestones!$AC$42)&amp;";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"&amp;IF(AND(Milestones!$AB$43="FT",Milestones!$AA$43=FT_Y5,EDATE($D36,Milestones!$AA$43)&lt;PolicyDate),1,Milestones!$AC$43)&amp;";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"&amp;IF(AND(Milestones!$AB$44="FT",Milestones!$AA$44=FT_Y5,EDATE($D36,Milestones!$AA$44)&lt;PolicyDate),1,Milestones!$AC$44)&amp;";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"&amp;IF(AND(Milestones!$AB$45="FT",Milestones!$AA$45=FT_Y5,EDATE($D36,Milestones!$AA$45)&lt;PolicyDate),1,Milestones!$AC$45)&amp;";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"&amp;IF(AND(Milestones!$AB$46="FT",Milestones!$AA$46=FT_Y5,EDATE($D36,Milestones!$AA$46)&lt;PolicyDate),1,Milestones!$AC$46)&amp;";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"&amp;IF(AND(Milestones!$AB$47="FT",Milestones!$AA$47=FT_Y5,EDATE($D36,Milestones!$AA$47)&lt;PolicyDate),1,Milestones!$AC$47)&amp;";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"&amp;IF(AND(Milestones!$AB$48="FT",Milestones!$AA$48=FT_Y5,EDATE($D36,Milestones!$AA$48)&lt;PolicyDate),1,Milestones!$AC$48)&amp;";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"&amp;IF(AND(Milestones!$AB$49="FT",Milestones!$AA$49=FT_Y5,EDATE($D36,Milestones!$AA$49)&lt;PolicyDate),1,Milestones!$AC$49)&amp;";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"&amp;IF(AND(Milestones!$AB$50="FT",Milestones!$AA$50=FT_Y5,EDATE($D36,Milestones!$AA$50)&lt;PolicyDate),1,Milestones!$AC$50)&amp;";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"&amp;IF(AND(Milestones!$AB$51="FT",Milestones!$AA$51=FT_Y5,EDATE($D36,Milestones!$AA$51)&lt;PolicyDate),1,Milestones!$AC$51)&amp;";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"&amp;IF(AND(Milestones!$AB$52="FT",Milestones!$AA$52=FT_Y5,EDATE($D36,Milestones!$AA$52)&lt;PolicyDate),1,Milestones!$AC$52)&amp;";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"&amp;IF(AND(Milestones!$AB$53="FT",Milestones!$AA$53=FT_Y5,EDATE($D36,Milestones!$AA$53)&lt;PolicyDate),1,Milestones!$AC$53)&amp;";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"&amp;IF(AND(Milestones!$AB$54="FT",Milestones!$AA$54=FT_Y5,EDATE($D36,Milestones!$AA$54)&lt;PolicyDate),1,Milestones!$AC$54)&amp;";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"&amp;IF(AND(Milestones!$AB$55="FT",Milestones!$AA$55=FT_Y5,EDATE($D36,Milestones!$AA$55)&lt;PolicyDate),1,Milestones!$AC$55)&amp;";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"&amp;IF(AND(Milestones!$AB$56="FT",Milestones!$AA$56=FT_Y5,EDATE($D36,Milestones!$AA$56)&lt;PolicyDate),1,Milestones!$AC$56)&amp;";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"&amp;IF(AND(Milestones!$AB$57="FT",Milestones!$AA$57=FT_Y5,EDATE($D36,Milestones!$AA$57)&lt;PolicyDate),1,Milestones!$AC$57)&amp;";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"&amp;IF(AND(Milestones!$AB$58="FT",Milestones!$AA$58=FT_Y5,EDATE($D36,Milestones!$AA$58)&lt;PolicyDate),1,Milestones!$AC$58)&amp;";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"&amp;IF(AND(Milestones!$AB$59="FT",Milestones!$AA$59=FT_Y5,EDATE($D36,Milestones!$AA$59)&lt;PolicyDate),1,Milestones!$AC$59)&amp;";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"&amp;IF(AND(Milestones!$AB$60="FT",Milestones!$AA$60=FT_Y5,EDATE($D36,Milestones!$AA$60)&lt;PolicyDate),1,Milestones!$AC$60)&amp;";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"&amp;IF(AND(Milestones!$AB$61="FT",Milestones!$AA$61=FT_Y5,EDATE($D36,Milestones!$AA$61)&lt;PolicyDate),1,Milestones!$AC$61)&amp;";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"&amp;IF(AND(Milestones!$AB$62="FT",Milestones!$AA$62=FT_Y5,EDATE($D36,Milestones!$AA$62)&lt;PolicyDate),1,Milestones!$AC$62)&amp;";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"&amp;IF(AND(Milestones!$AB$63="FT",Milestones!$AA$63=FT_Y5,EDATE($D36,Milestones!$AA$63)&lt;PolicyDate),1,Milestones!$AC$63)&amp;";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"&amp;IF(AND(Milestones!$AB$64="FT",Milestones!$AA$64=FT_Y5,EDATE($D36,Milestones!$AA$64)&lt;PolicyDate),1,Milestones!$AC$64)&amp;";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"&amp;IF(AND(Milestones!$AB$65="FT",Milestones!$AA$65=FT_Y5,EDATE($D36,Milestones!$AA$65)&lt;PolicyDate),1,Milestones!$AC$65)&amp;";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"&amp;IF(AND(Milestones!$AB$66="FT",Milestones!$AA$66=FT_Y5,EDATE($D36,Milestones!$AA$66)&lt;PolicyDate),1,Milestones!$AC$66)&amp;";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"&amp;IF(AND(Milestones!$AB$67="FT",Milestones!$AA$67=FT_Y5,EDATE($D36,Milestones!$AA$67)&lt;PolicyDate),1,Milestones!$AC$67)&amp;";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"&amp;IF(AND(Milestones!$AB$68="FT",Milestones!$AA$68=FT_Y5,EDATE($D36,Milestones!$AA$68)&lt;PolicyDate),1,Milestones!$AC$68)&amp;";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"&amp;IF(AND(Milestones!$AB$69="FT",Milestones!$AA$69=FT_Y5,EDATE($D36,Milestones!$AA$69)&lt;PolicyDate),1,Milestones!$AC$69)&amp;";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"&amp;IF(AND(Milestones!$AB$70="FT",Milestones!$AA$70=FT_Y5,EDATE($D36,Milestones!$AA$70)&lt;PolicyDate),1,Milestones!$AC$70)&amp;";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"&amp;IF(AND(Milestones!$AB$71="FT",Milestones!$AA$71=FT_Y5,EDATE($D36,Milestones!$AA$71)&lt;PolicyDate),1,Milestones!$AC$71)&amp;";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"&amp;IF(AND(Milestones!$AB$72="FT",Milestones!$AA$72=FT_Y5,EDATE($D36,Milestones!$AA$72)&lt;PolicyDate),1,Milestones!$AC$72)&amp;";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"&amp;IF(AND(Milestones!$AB$73="FT",Milestones!$AA$73=FT_Y5,EDATE($D36,Milestones!$AA$73)&lt;PolicyDate),1,Milestones!$AC$73)&amp;";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"&amp;IF(AND(Milestones!$AB$74="FT",Milestones!$AA$74=FT_Y5,EDATE($D36,Milestones!$AA$74)&lt;PolicyDate),1,Milestones!$AC$74)&amp;";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"&amp;IF(AND(Milestones!$AB$75="FT",Milestones!$AA$75=FT_Y5,EDATE($D36,Milestones!$AA$75)&lt;PolicyDate),1,Milestones!$AC$75)&amp;";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"&amp;IF(AND(Milestones!$AB$76="FT",Milestones!$AA$76=FT_Y5,EDATE($D36,Milestones!$AA$76)&lt;PolicyDate),1,Milestones!$AC$76)&amp;";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"&amp;IF(AND(Milestones!$AB$77="FT",Milestones!$AA$77=FT_Y5,EDATE($D36,Milestones!$AA$77)&lt;PolicyDate),1,Milestones!$AC$77)&amp;";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"&amp;IF(AND(Milestones!$AB$78="FT",Milestones!$AA$78=FT_Y5,EDATE($D36,Milestones!$AA$78)&lt;PolicyDate),1,Milestones!$AC$78)&amp;";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"&amp;IF(AND(Milestones!$AB$79="FT",Milestones!$AA$79=FT_Y5,EDATE($D36,Milestones!$AA$79)&lt;PolicyDate),1,Milestones!$AC$79)&amp;";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"&amp;IF(AND(Milestones!$AB$80="FT",Milestones!$AA$80=FT_Y5,EDATE($D36,Milestones!$AA$80)&lt;PolicyDate),1,Milestones!$AC$80)&amp;";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"&amp;IF(AND(Milestones!$AB$81="FT",Milestones!$AA$81=FT_Y5,EDATE($D36,Milestones!$AA$81)&lt;PolicyDate),1,Milestones!$AC$81)&amp;";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"&amp;IF(AND(Milestones!$AB$82="FT",Milestones!$AA$82=FT_Y5,EDATE($D36,Milestones!$AA$82)&lt;PolicyDate),1,Milestones!$AC$82)&amp;";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"&amp;IF(AND(Milestones!$AB$83="FT",Milestones!$AA$83=FT_Y5,EDATE($D36,Milestones!$AA$83)&lt;PolicyDate),1,Milestones!$AC$83)&amp;";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"&amp;IF(AND(Milestones!$AB$84="FT",Milestones!$AA$84=FT_Y5,EDATE($D36,Milestones!$AA$84)&lt;PolicyDate),1,Milestones!$AC$84)&amp;";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"&amp;IF(AND(Milestones!$AB$85="FT",Milestones!$AA$85=FT_Y5,EDATE($D36,Milestones!$AA$85)&lt;PolicyDate),1,Milestones!$AC$85)&amp;";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"&amp;IF(AND(Milestones!$AB$86="FT",Milestones!$AA$86=FT_Y5,EDATE($D36,Milestones!$AA$86)&lt;PolicyDate),1,Milestones!$AC$86)&amp;";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"&amp;IF(AND(Milestones!$AB$87="FT",Milestones!$AA$87=FT_Y5,EDATE($D36,Milestones!$AA$87)&lt;PolicyDate),1,Milestones!$AC$87)&amp;";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"&amp;IF(AND(Milestones!$AB$88="FT",Milestones!$AA$88=FT_Y5,EDATE($D36,Milestones!$AA$88)&lt;PolicyDate),1,Milestones!$AC$88)&amp;";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"&amp;IF(AND(Milestones!$AB$89="FT",Milestones!$AA$89=FT_Y5,EDATE($D36,Milestones!$AA$89)&lt;PolicyDate),1,Milestones!$AC$89)&amp;";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"&amp;IF(AND(Milestones!$AB$90="FT",Milestones!$AA$90=FT_Y5,EDATE($D36,Milestones!$AA$90)&lt;PolicyDate),1,Milestones!$AC$90)&amp;";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"&amp;IF(AND(Milestones!$AB$91="FT",Milestones!$AA$91=FT_Y5,EDATE($D36,Milestones!$AA$91)&lt;PolicyDate),1,Milestones!$AC$91)&amp;";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"&amp;IF(AND(Milestones!$AB$92="FT",Milestones!$AA$92=FT_Y5,EDATE($D36,Milestones!$AA$92)&lt;PolicyDate),1,Milestones!$AC$92)&amp;";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"&amp;IF(AND(Milestones!$AB$93="FT",Milestones!$AA$93=FT_Y5,EDATE($D36,Milestones!$AA$93)&lt;PolicyDate),1,Milestones!$AC$93)&amp;";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"&amp;IF(AND(Milestones!$AB$94="FT",Milestones!$AA$94=FT_Y5,EDATE($D36,Milestones!$AA$94)&lt;PolicyDate),1,Milestones!$AC$94)&amp;";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"&amp;IF(AND(Milestones!$AB$95="FT",Milestones!$AA$95=FT_Y5,EDATE($D36,Milestones!$AA$95)&lt;PolicyDate),1,Milestones!$AC$95)&amp;";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"&amp;IF(AND(Milestones!$AB$96="FT",Milestones!$AA$96=FT_Y5,EDATE($D36,Milestones!$AA$96)&lt;PolicyDate),1,Milestones!$AC$96)&amp;";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"&amp;IF(AND(Milestones!$AB$97="FT",Milestones!$AA$97=FT_Y5,EDATE($D36,Milestones!$AA$97)&lt;PolicyDate),1,Milestones!$AC$97)&amp;";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"&amp;IF(AND(Milestones!$AB$98="FT",Milestones!$AA$98=FT_Y5,EDATE($D36,Milestones!$AA$98)&lt;PolicyDate),1,Milestones!$AC$98)&amp;";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"&amp;IF(AND(Milestones!$AB$99="FT",Milestones!$AA$99=FT_Y5,EDATE($D36,Milestones!$AA$99)&lt;PolicyDate),1,Milestones!$AC$99)&amp;";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"&amp;IF(AND(Milestones!$AB$100="FT",Milestones!$AA$100=FT_Y5,EDATE($D36,Milestones!$AA$100)&lt;PolicyDate),1,Milestones!$AC$100)&amp;";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"&amp;IF(AND(Milestones!$AB$101="FT",Milestones!$AA$101=FT_Y5,EDATE($D36,Milestones!$AA$101)&lt;PolicyDate),1,Milestones!$AC$101)&amp;";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"&amp;IF(AND(Milestones!$AB$102="FT",Milestones!$AA$102=FT_Y5,EDATE($D36,Milestones!$AA$102)&lt;PolicyDate),1,Milestones!$AC$102)&amp;";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"&amp;IF(AND(Milestones!$AB$103="FT",Milestones!$AA$103=FT_Y5,EDATE($D36,Milestones!$AA$103)&lt;PolicyDate),1,Milestones!$AC$103)&amp;";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"&amp;IF(AND(Milestones!$AB$104="FT",Milestones!$AA$104=FT_Y5,EDATE($D36,Milestones!$AA$104)&lt;PolicyDate),1,Milestones!$AC$104)&amp;";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"&amp;IF(AND(Milestones!$AB$105="FT",Milestones!$AA$105=FT_Y5,EDATE($D36,Milestones!$AA$105)&lt;PolicyDate),1,Milestones!$AC$105)&amp;";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"&amp;IF(AND(Milestones!$AB$106="FT",Milestones!$AA$106=FT_Y5,EDATE($D36,Milestones!$AA$106)&lt;PolicyDate),1,Milestones!$AC$106)&amp;";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"&amp;IF(AND(Milestones!$AB$107="FT",Milestones!$AA$107=FT_Y5,EDATE($D36,Milestones!$AA$107)&lt;PolicyDate),1,Milestones!$AC$107)&amp;";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"&amp;IF(AND(Milestones!$AB$108="FT",Milestones!$AA$108=FT_Y5,EDATE($D36,Milestones!$AA$108)&lt;PolicyDate),1,Milestones!$AC$108)&amp;";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"&amp;IF(AND(Milestones!$AB$109="FT",Milestones!$AA$109=FT_Y5,EDATE($D36,Milestones!$AA$109)&lt;PolicyDate),1,Milestones!$AC$109)&amp;";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"&amp;IF(AND(Milestones!$AB$110="FT",Milestones!$AA$110=FT_Y5,EDATE($D36,Milestones!$AA$110)&lt;PolicyDate),1,Milestones!$AC$110)&amp;";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"&amp;IF(AND(Milestones!$AB$111="FT",Milestones!$AA$111=FT_Y5,EDATE($D36,Milestones!$AA$111)&lt;PolicyDate),1,Milestones!$AC$111)&amp;";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"&amp;IF(AND(Milestones!$AB$112="FT",Milestones!$AA$112=FT_Y5,EDATE($D36,Milestones!$AA$112)&lt;PolicyDate),1,Milestones!$AC$112)&amp;";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"&amp;IF(AND(Milestones!$AB$113="FT",Milestones!$AA$113=FT_Y5,EDATE($D36,Milestones!$AA$113)&lt;PolicyDate),1,Milestones!$AC$113)&amp;";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"&amp;IF(AND(Milestones!$AB$114="FT",Milestones!$AA$114=FT_Y5,EDATE($D36,Milestones!$AA$114)&lt;PolicyDate),1,Milestones!$AC$114)&amp;";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"&amp;IF(AND(Milestones!$AB$115="FT",Milestones!$AA$115=FT_Y5,EDATE($D36,Milestones!$AA$115)&lt;PolicyDate),1,Milestones!$AC$115)&amp;";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"&amp;IF(AND(Milestones!$AB$116="FT",Milestones!$AA$116=FT_Y5,EDATE($D36,Milestones!$AA$116)&lt;PolicyDate),1,Milestones!$AC$116)&amp;";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"&amp;IF(AND(Milestones!$AB$117="FT",Milestones!$AA$117=FT_Y5,EDATE($D36,Milestones!$AA$117)&lt;PolicyDate),1,Milestones!$AC$117)&amp;";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"&amp;IF(AND(Milestones!$AB$118="FT",Milestones!$AA$118=FT_Y5,EDATE($D36,Milestones!$AA$118)&lt;PolicyDate),1,Milestones!$AC$118)&amp;";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"&amp;IF(AND(Milestones!$AB$119="FT",Milestones!$AA$119=FT_Y5,EDATE($D36,Milestones!$AA$119)&lt;PolicyDate),1,Milestones!$AC$119)&amp;";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"&amp;IF(AND(Milestones!$AB$120="FT",Milestones!$AA$120=FT_Y5,EDATE($D36,Milestones!$AA$120)&lt;PolicyDate),1,Milestones!$AC$120)&amp;";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"&amp;IF(AND(Milestones!$AB$121="FT",Milestones!$AA$121=FT_Y5,EDATE($D36,Milestones!$AA$121)&lt;PolicyDate),1,Milestones!$AC$121)&amp;";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"&amp;IF(AND(Milestones!$AB$122="FT",Milestones!$AA$122=FT_Y5,EDATE($D36,Milestones!$AA$122)&lt;PolicyDate),1,Milestones!$AC$122)&amp;";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"&amp;IF(AND(Milestones!$AB$123="FT",Milestones!$AA$123=FT_Y5,EDATE($D36,Milestones!$AA$123)&lt;PolicyDate),1,Milestones!$AC$123)&amp;";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"&amp;IF(AND(Milestones!$AB$124="FT",Milestones!$AA$124=FT_Y5,EDATE($D36,Milestones!$AA$124)&lt;PolicyDate),1,Milestones!$AC$124)&amp;";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"&amp;IF(AND(Milestones!$AB$125="FT",Milestones!$AA$125=FT_Y5,EDATE($D36,Milestones!$AA$125)&lt;PolicyDate),1,Milestones!$AC$125)&amp;";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"&amp;IF(AND(Milestones!$AB$126="FT",Milestones!$AA$126=FT_Y5,EDATE($D36,Milestones!$AA$126)&lt;PolicyDate),1,Milestones!$AC$126)&amp;";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"&amp;IF(AND(Milestones!$AB$127="FT",Milestones!$AA$127=FT_Y5,EDATE($D36,Milestones!$AA$127)&lt;PolicyDate),1,Milestones!$AC$127)&amp;";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"&amp;IF(AND(Milestones!$AB$128="FT",Milestones!$AA$128=FT_Y5,EDATE($D36,Milestones!$AA$128)&lt;PolicyDate),1,Milestones!$AC$128)&amp;";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"&amp;IF(AND(Milestones!$AB$129="FT",Milestones!$AA$129=FT_Y5,EDATE($D36,Milestones!$AA$129)&lt;PolicyDate),1,Milestones!$AC$129)&amp;";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"&amp;IF(AND(Milestones!$AB$130="FT",Milestones!$AA$130=FT_Y5,EDATE($D36,Milestones!$AA$130)&lt;PolicyDate),1,Milestones!$AC$130)&amp;";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"&amp;IF(AND(Milestones!$AB$131="FT",Milestones!$AA$131=FT_Y5,EDATE($D36,Milestones!$AA$131)&lt;PolicyDate),1,Milestones!$AC$131)&amp;";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"&amp;IF(AND(Milestones!$AB$132="FT",Milestones!$AA$132=FT_Y5,EDATE($D36,Milestones!$AA$132)&lt;PolicyDate),1,Milestones!$AC$132)&amp;";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"&amp;IF(AND(Milestones!$AB$133="FT",Milestones!$AA$133=FT_Y5,EDATE($D36,Milestones!$AA$133)&lt;PolicyDate),1,Milestones!$AC$133)&amp;";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"&amp;IF(AND(Milestones!$AB$134="FT",Milestones!$AA$134=FT_Y5,EDATE($D36,Milestones!$AA$134)&lt;PolicyDate),1,Milestones!$AC$134)&amp;";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"&amp;IF(AND(Milestones!$AB$135="FT",Milestones!$AA$135=FT_Y5,EDATE($D36,Milestones!$AA$135)&lt;PolicyDate),1,Milestones!$AC$135)&amp;";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"&amp;IF(AND(Milestones!$AB$136="FT",Milestones!$AA$136=FT_Y5,EDATE($D36,Milestones!$AA$136)&lt;PolicyDate),1,Milestones!$AC$136)&amp;";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"&amp;IF(AND(Milestones!$AB$137="FT",Milestones!$AA$137=FT_Y5,EDATE($D36,Milestones!$AA$137)&lt;PolicyDate),1,Milestones!$AC$137)&amp;";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"&amp;IF(AND(Milestones!$AB$138="FT",Milestones!$AA$138=FT_Y5,EDATE($D36,Milestones!$AA$138)&lt;PolicyDate),1,Milestones!$AC$138)&amp;";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"&amp;IF(AND(Milestones!$AB$139="FT",Milestones!$AA$139=FT_Y5,EDATE($D36,Milestones!$AA$139)&lt;PolicyDate),1,Milestones!$AC$139)&amp;";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"&amp;IF(AND(Milestones!$AB$140="FT",Milestones!$AA$140=FT_Y5,EDATE($D36,Milestones!$AA$140)&lt;PolicyDate),1,Milestones!$AC$140)&amp;";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"&amp;IF(AND(Milestones!$AB$141="FT",Milestones!$AA$141=FT_Y5,EDATE($D36,Milestones!$AA$141)&lt;PolicyDate),1,Milestones!$AC$141)&amp;";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"&amp;IF(AND(Milestones!$AB$142="FT",Milestones!$AA$142=FT_Y5,EDATE($D36,Milestones!$AA$142)&lt;PolicyDate),1,Milestones!$AC$142)&amp;";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"&amp;IF(AND(Milestones!$AB$143="FT",Milestones!$AA$143=FT_Y5,EDATE($D36,Milestones!$AA$143)&lt;PolicyDate),1,Milestones!$AC$143)&amp;";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"&amp;IF(AND(Milestones!$AB$144="FT",Milestones!$AA$144=FT_Y5,EDATE($D36,Milestones!$AA$144)&lt;PolicyDate),1,Milestones!$AC$144)&amp;";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"&amp;IF(AND(Milestones!$AB$145="FT",Milestones!$AA$145=FT_Y5,EDATE($D36,Milestones!$AA$145)&lt;PolicyDate),1,Milestones!$AC$145)&amp;";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"&amp;IF(AND(Milestones!$AB$146="FT",Milestones!$AA$146=FT_Y5,EDATE($D36,Milestones!$AA$146)&lt;PolicyDate),1,Milestones!$AC$146)&amp;";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"&amp;IF(AND(Milestones!$AB$147="FT",Milestones!$AA$147=FT_Y5,EDATE($D36,Milestones!$AA$147)&lt;PolicyDate),1,Milestones!$AC$147)&amp;";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"&amp;IF(AND(Milestones!$AB$148="FT",Milestones!$AA$148=FT_Y5,EDATE($D36,Milestones!$AA$148)&lt;PolicyDate),1,Milestones!$AC$148)&amp;";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"&amp;IF(AND(Milestones!$AB$149="FT",Milestones!$AA$149=FT_Y5,EDATE($D36,Milestones!$AA$149)&lt;PolicyDate),1,Milestones!$AC$149)&amp;";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"&amp;IF(AND(Milestones!$AB$150="FT",Milestones!$AA$150=FT_Y5,EDATE($D36,Milestones!$AA$150)&lt;PolicyDate),1,Milestones!$AC$150)&amp;";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"&amp;IF(AND(Milestones!$AB$151="FT",Milestones!$AA$151=FT_Y5,EDATE($D36,Milestones!$AA$151)&lt;PolicyDate),1,Milestones!$AC$151)&amp;";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"&amp;IF(AND(Milestones!$AB$152="FT",Milestones!$AA$152=FT_Y5,EDATE($D36,Milestones!$AA$152)&lt;PolicyDate),1,Milestones!$AC$152)&amp;";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"&amp;IF(AND(Milestones!$AB$153="FT",Milestones!$AA$153=FT_Y5,EDATE($D36,Milestones!$AA$153)&lt;PolicyDate),1,Milestones!$AC$153)&amp;";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"&amp;IF(AND(Milestones!$AB$154="FT",Milestones!$AA$154=FT_Y5,EDATE($D36,Milestones!$AA$154)&lt;PolicyDate),1,Milestones!$AC$154)&amp;";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"&amp;IF(AND(Milestones!$AB$155="FT",Milestones!$AA$155=FT_Y5,EDATE($D36,Milestones!$AA$155)&lt;PolicyDate),1,Milestones!$AC$155)&amp;";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"&amp;IF(AND(Milestones!$AB$156="FT",Milestones!$AA$156=FT_Y5,EDATE($D36,Milestones!$AA$156)&lt;PolicyDate),1,Milestones!$AC$156)&amp;";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"&amp;IF(AND(Milestones!$AB$157="FT",Milestones!$AA$157=FT_Y5,EDATE($D36,Milestones!$AA$157)&lt;PolicyDate),1,Milestones!$AC$157)&amp;";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"&amp;IF(AND(Milestones!$AB$158="FT",Milestones!$AA$158=FT_Y5,EDATE($D36,Milestones!$AA$158)&lt;PolicyDate),1,Milestones!$AC$158)&amp;";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"&amp;IF(AND(Milestones!$AB$159="FT",Milestones!$AA$159=FT_Y5,EDATE($D36,Milestones!$AA$159)&lt;PolicyDate),1,Milestones!$AC$159)&amp;";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"&amp;IF(AND(Milestones!$AB$160="FT",Milestones!$AA$160=FT_Y5,EDATE($D36,Milestones!$AA$160)&lt;PolicyDate),1,Milestones!$AC$160)&amp;";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"&amp;IF(AND(Milestones!$AB$161="FT",Milestones!$AA$161=FT_Y5,EDATE($D36,Milestones!$AA$161)&lt;PolicyDate),1,Milestones!$AC$161)&amp;";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"&amp;IF(AND(Milestones!$AB$162="FT",Milestones!$AA$162=FT_Y5,EDATE($D36,Milestones!$AA$162)&lt;PolicyDate),1,Milestones!$AC$162)&amp;";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"&amp;IF(AND(Milestones!$AB$163="FT",Milestones!$AA$163=FT_Y5,EDATE($D36,Milestones!$AA$163)&lt;PolicyDate),1,Milestones!$AC$163)&amp;";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"&amp;IF(AND(Milestones!$AB$164="FT",Milestones!$AA$164=FT_Y5,EDATE($D36,Milestones!$AA$164)&lt;PolicyDate),1,Milestones!$AC$164)&amp;";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"&amp;IF(AND(Milestones!$AB$165="FT",Milestones!$AA$165=FT_Y5,EDATE($D36,Milestones!$AA$165)&lt;PolicyDate),1,Milestones!$AC$165)&amp;";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"&amp;IF(AND(Milestones!$AB$166="FT",Milestones!$AA$166=FT_Y5,EDATE($D36,Milestones!$AA$166)&lt;PolicyDate),1,Milestones!$AC$166)&amp;";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"&amp;IF(AND(Milestones!$AB$167="FT",Milestones!$AA$167=FT_Y5,EDATE($D36,Milestones!$AA$167)&lt;PolicyDate),1,Milestones!$AC$167)&amp;";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"&amp;IF(AND(Milestones!$AB$168="FT",Milestones!$AA$168=FT_Y5,EDATE($D36,Milestones!$AA$168)&lt;PolicyDate),1,Milestones!$AC$168)&amp;";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"&amp;IF(AND(Milestones!$AB$169="FT",Milestones!$AA$169=FT_Y5,EDATE($D36,Milestones!$AA$169)&lt;PolicyDate),1,Milestones!$AC$169)&amp;";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"&amp;IF(AND(Milestones!$AB$170="FT",Milestones!$AA$170=FT_Y5,EDATE($D36,Milestones!$AA$170)&lt;PolicyDate),1,Milestones!$AC$170)&amp;";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"&amp;IF(AND(Milestones!$AB$171="FT",Milestones!$AA$171=FT_Y5,EDATE($D36,Milestones!$AA$171)&lt;PolicyDate),1,Milestones!$AC$171)&amp;";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"&amp;IF(AND(Milestones!$AB$172="FT",Milestones!$AA$172=FT_Y5,EDATE($D36,Milestones!$AA$172)&lt;PolicyDate),1,Milestones!$AC$172)&amp;";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"&amp;IF(AND(Milestones!$AB$173="FT",Milestones!$AA$173=FT_Y5,EDATE($D36,Milestones!$AA$173)&lt;PolicyDate),1,Milestones!$AC$173)&amp;";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"&amp;IF(AND(Milestones!$AB$174="FT",Milestones!$AA$174=FT_Y5,EDATE($D36,Milestones!$AA$174)&lt;PolicyDate),1,Milestones!$AC$174)&amp;";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"&amp;IF(AND(Milestones!$AB$175="FT",Milestones!$AA$175=FT_Y5,EDATE($D36,Milestones!$AA$175)&lt;PolicyDate),1,Milestones!$AC$175)&amp;";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"&amp;IF(AND(Milestones!$AB$176="FT",Milestones!$AA$176=FT_Y5,EDATE($D36,Milestones!$AA$176)&lt;PolicyDate),1,Milestones!$AC$176)&amp;";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"&amp;IF(AND(Milestones!$AB$177="FT",Milestones!$AA$177=FT_Y5,EDATE($D36,Milestones!$AA$177)&lt;PolicyDate),1,Milestones!$AC$177)&amp;";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"&amp;IF(AND(Milestones!$AB$178="FT",Milestones!$AA$178=FT_Y5,EDATE($D36,Milestones!$AA$178)&lt;PolicyDate),1,Milestones!$AC$178)&amp;";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"&amp;IF(AND(Milestones!$AB$179="FT",Milestones!$AA$179=FT_Y5,EDATE($D36,Milestones!$AA$179)&lt;PolicyDate),1,Milestones!$AC$179)&amp;";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"&amp;IF(AND(Milestones!$AB$180="FT",Milestones!$AA$180=FT_Y5,EDATE($D36,Milestones!$AA$180)&lt;PolicyDate),1,Milestones!$AC$180)&amp;";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"&amp;IF(AND(Milestones!$AB$181="FT",Milestones!$AA$181=FT_Y5,EDATE($D36,Milestones!$AA$181)&lt;PolicyDate),1,Milestones!$AC$181)&amp;";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"&amp;IF(AND(Milestones!$AB$182="FT",Milestones!$AA$182=FT_Y5,EDATE($D36,Milestones!$AA$182)&lt;PolicyDate),1,Milestones!$AC$182)&amp;";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"&amp;IF(AND(Milestones!$AB$183="FT",Milestones!$AA$183=FT_Y5,EDATE($D36,Milestones!$AA$183)&lt;PolicyDate),1,Milestones!$AC$183)&amp;";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"&amp;IF(AND(Milestones!$AB$184="FT",Milestones!$AA$184=FT_Y5,EDATE($D36,Milestones!$AA$184)&lt;PolicyDate),1,Milestones!$AC$184)&amp;";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"&amp;IF(AND(Milestones!$AB$185="FT",Milestones!$AA$185=FT_Y5,EDATE($D36,Milestones!$AA$185)&lt;PolicyDate),1,Milestones!$AC$185)&amp;";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"&amp;IF(AND(Milestones!$AB$186="FT",Milestones!$AA$186=FT_Y5,EDATE($D36,Milestones!$AA$186)&lt;PolicyDate),1,Milestones!$AC$186)&amp;";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"&amp;IF(AND(Milestones!$AB$187="FT",Milestones!$AA$187=FT_Y5,EDATE($D36,Milestones!$AA$187)&lt;PolicyDate),1,Milestones!$AC$187)&amp;";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"&amp;IF(AND(Milestones!$AB$188="FT",Milestones!$AA$188=FT_Y5,EDATE($D36,Milestones!$AA$188)&lt;PolicyDate),1,Milestones!$AC$188)&amp;";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"&amp;IF(AND(Milestones!$AB$189="FT",Milestones!$AA$189=FT_Y5,EDATE($D36,Milestones!$AA$189)&lt;PolicyDate),1,Milestones!$AC$189)&amp;";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"&amp;IF(AND(Milestones!$AB$190="FT",Milestones!$AA$190=FT_Y5,EDATE($D36,Milestones!$AA$190)&lt;PolicyDate),1,Milestones!$AC$190)&amp;";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"&amp;IF(AND(Milestones!$AB$191="FT",Milestones!$AA$191=FT_Y5,EDATE($D36,Milestones!$AA$191)&lt;PolicyDate),1,Milestones!$AC$191)&amp;";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"&amp;IF(AND(Milestones!$AB$192="FT",Milestones!$AA$192=FT_Y5,EDATE($D36,Milestones!$AA$192)&lt;PolicyDate),1,Milestones!$AC$192)&amp;";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"&amp;IF(AND(Milestones!$AB$193="FT",Milestones!$AA$193=FT_Y5,EDATE($D36,Milestones!$AA$193)&lt;PolicyDate),1,Milestones!$AC$193)&amp;";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"&amp;IF(AND(Milestones!$AB$194="FT",Milestones!$AA$194=FT_Y5,EDATE($D36,Milestones!$AA$194)&lt;PolicyDate),1,Milestones!$AC$194)&amp;";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"&amp;IF(AND(Milestones!$AB$195="FT",Milestones!$AA$195=FT_Y5,EDATE($D36,Milestones!$AA$195)&lt;PolicyDate),1,Milestones!$AC$195)&amp;";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"&amp;IF(AND(Milestones!$AB$196="FT",Milestones!$AA$196=FT_Y5,EDATE($D36,Milestones!$AA$196)&lt;PolicyDate),1,Milestones!$AC$196)&amp;";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"&amp;IF(AND(Milestones!$AB$197="FT",Milestones!$AA$197=FT_Y5,EDATE($D36,Milestones!$AA$197)&lt;PolicyDate),1,Milestones!$AC$197)&amp;";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"&amp;IF(AND(Milestones!$AB$198="FT",Milestones!$AA$198=FT_Y5,EDATE($D36,Milestones!$AA$198)&lt;PolicyDate),1,Milestones!$AC$198)&amp;";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"&amp;IF(AND(Milestones!$AB$199="FT",Milestones!$AA$199=FT_Y5,EDATE($D36,Milestones!$AA$199)&lt;PolicyDate),1,Milestones!$AC$199)&amp;";  ",""))</f>
        <v/>
      </c>
      <c r="X36" s="0" t="str">
        <f aca="false">IF(Staff!$A36="","",Staff!$AJ36)</f>
        <v/>
      </c>
      <c r="Y36" s="0" t="str">
        <f aca="false">IF(Staff!$A36="","",Staff!$AL36)</f>
        <v/>
      </c>
      <c r="Z36" s="0" t="str">
        <f aca="false">IF(Staff!$A36="","",Staff!$AM36)</f>
        <v/>
      </c>
      <c r="AA36" s="0" t="str">
        <f aca="false">IF(Staff!$A36="","",Staff!$AQ36)</f>
        <v/>
      </c>
      <c r="AB36" s="0" t="str">
        <f aca="false">IF(Staff!$A36="","",Staff!$AR36)</f>
        <v/>
      </c>
      <c r="AC36" s="0" t="str">
        <f aca="false">IF(Staff!$A36="","",Staff!$AS36)</f>
        <v/>
      </c>
      <c r="AD36" s="0" t="str">
        <f aca="false">IF(Staff!$A36="","",Staff!$AT36)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IF(Staff!$A37="","",Staff!$AI37)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"&amp;IF(AND(Milestones!$AB$20="FT",Milestones!$AA$20=FT_Y5,EDATE($D37,Milestones!$AA$20)&lt;PolicyDate),1,Milestones!$AC$20)&amp;";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"&amp;IF(AND(Milestones!$AB$21="FT",Milestones!$AA$21=FT_Y5,EDATE($D37,Milestones!$AA$21)&lt;PolicyDate),1,Milestones!$AC$21)&amp;";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"&amp;IF(AND(Milestones!$AB$22="FT",Milestones!$AA$22=FT_Y5,EDATE($D37,Milestones!$AA$22)&lt;PolicyDate),1,Milestones!$AC$22)&amp;";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"&amp;IF(AND(Milestones!$AB$23="FT",Milestones!$AA$23=FT_Y5,EDATE($D37,Milestones!$AA$23)&lt;PolicyDate),1,Milestones!$AC$23)&amp;";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"&amp;IF(AND(Milestones!$AB$24="FT",Milestones!$AA$24=FT_Y5,EDATE($D37,Milestones!$AA$24)&lt;PolicyDate),1,Milestones!$AC$24)&amp;";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"&amp;IF(AND(Milestones!$AB$25="FT",Milestones!$AA$25=FT_Y5,EDATE($D37,Milestones!$AA$25)&lt;PolicyDate),1,Milestones!$AC$25)&amp;";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"&amp;IF(AND(Milestones!$AB$26="FT",Milestones!$AA$26=FT_Y5,EDATE($D37,Milestones!$AA$26)&lt;PolicyDate),1,Milestones!$AC$26)&amp;";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"&amp;IF(AND(Milestones!$AB$27="FT",Milestones!$AA$27=FT_Y5,EDATE($D37,Milestones!$AA$27)&lt;PolicyDate),1,Milestones!$AC$27)&amp;";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"&amp;IF(AND(Milestones!$AB$28="FT",Milestones!$AA$28=FT_Y5,EDATE($D37,Milestones!$AA$28)&lt;PolicyDate),1,Milestones!$AC$28)&amp;";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"&amp;IF(AND(Milestones!$AB$29="FT",Milestones!$AA$29=FT_Y5,EDATE($D37,Milestones!$AA$29)&lt;PolicyDate),1,Milestones!$AC$29)&amp;";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"&amp;IF(AND(Milestones!$AB$30="FT",Milestones!$AA$30=FT_Y5,EDATE($D37,Milestones!$AA$30)&lt;PolicyDate),1,Milestones!$AC$30)&amp;";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"&amp;IF(AND(Milestones!$AB$31="FT",Milestones!$AA$31=FT_Y5,EDATE($D37,Milestones!$AA$31)&lt;PolicyDate),1,Milestones!$AC$31)&amp;";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"&amp;IF(AND(Milestones!$AB$32="FT",Milestones!$AA$32=FT_Y5,EDATE($D37,Milestones!$AA$32)&lt;PolicyDate),1,Milestones!$AC$32)&amp;";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"&amp;IF(AND(Milestones!$AB$33="FT",Milestones!$AA$33=FT_Y5,EDATE($D37,Milestones!$AA$33)&lt;PolicyDate),1,Milestones!$AC$33)&amp;";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"&amp;IF(AND(Milestones!$AB$34="FT",Milestones!$AA$34=FT_Y5,EDATE($D37,Milestones!$AA$34)&lt;PolicyDate),1,Milestones!$AC$34)&amp;";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"&amp;IF(AND(Milestones!$AB$35="FT",Milestones!$AA$35=FT_Y5,EDATE($D37,Milestones!$AA$35)&lt;PolicyDate),1,Milestones!$AC$35)&amp;";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"&amp;IF(AND(Milestones!$AB$36="FT",Milestones!$AA$36=FT_Y5,EDATE($D37,Milestones!$AA$36)&lt;PolicyDate),1,Milestones!$AC$36)&amp;";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"&amp;IF(AND(Milestones!$AB$37="FT",Milestones!$AA$37=FT_Y5,EDATE($D37,Milestones!$AA$37)&lt;PolicyDate),1,Milestones!$AC$37)&amp;";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"&amp;IF(AND(Milestones!$AB$38="FT",Milestones!$AA$38=FT_Y5,EDATE($D37,Milestones!$AA$38)&lt;PolicyDate),1,Milestones!$AC$38)&amp;";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"&amp;IF(AND(Milestones!$AB$39="FT",Milestones!$AA$39=FT_Y5,EDATE($D37,Milestones!$AA$39)&lt;PolicyDate),1,Milestones!$AC$39)&amp;";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"&amp;IF(AND(Milestones!$AB$40="FT",Milestones!$AA$40=FT_Y5,EDATE($D37,Milestones!$AA$40)&lt;PolicyDate),1,Milestones!$AC$40)&amp;";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"&amp;IF(AND(Milestones!$AB$41="FT",Milestones!$AA$41=FT_Y5,EDATE($D37,Milestones!$AA$41)&lt;PolicyDate),1,Milestones!$AC$41)&amp;";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"&amp;IF(AND(Milestones!$AB$42="FT",Milestones!$AA$42=FT_Y5,EDATE($D37,Milestones!$AA$42)&lt;PolicyDate),1,Milestones!$AC$42)&amp;";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"&amp;IF(AND(Milestones!$AB$43="FT",Milestones!$AA$43=FT_Y5,EDATE($D37,Milestones!$AA$43)&lt;PolicyDate),1,Milestones!$AC$43)&amp;";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"&amp;IF(AND(Milestones!$AB$44="FT",Milestones!$AA$44=FT_Y5,EDATE($D37,Milestones!$AA$44)&lt;PolicyDate),1,Milestones!$AC$44)&amp;";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"&amp;IF(AND(Milestones!$AB$45="FT",Milestones!$AA$45=FT_Y5,EDATE($D37,Milestones!$AA$45)&lt;PolicyDate),1,Milestones!$AC$45)&amp;";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"&amp;IF(AND(Milestones!$AB$46="FT",Milestones!$AA$46=FT_Y5,EDATE($D37,Milestones!$AA$46)&lt;PolicyDate),1,Milestones!$AC$46)&amp;";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"&amp;IF(AND(Milestones!$AB$47="FT",Milestones!$AA$47=FT_Y5,EDATE($D37,Milestones!$AA$47)&lt;PolicyDate),1,Milestones!$AC$47)&amp;";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"&amp;IF(AND(Milestones!$AB$48="FT",Milestones!$AA$48=FT_Y5,EDATE($D37,Milestones!$AA$48)&lt;PolicyDate),1,Milestones!$AC$48)&amp;";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"&amp;IF(AND(Milestones!$AB$49="FT",Milestones!$AA$49=FT_Y5,EDATE($D37,Milestones!$AA$49)&lt;PolicyDate),1,Milestones!$AC$49)&amp;";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"&amp;IF(AND(Milestones!$AB$50="FT",Milestones!$AA$50=FT_Y5,EDATE($D37,Milestones!$AA$50)&lt;PolicyDate),1,Milestones!$AC$50)&amp;";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"&amp;IF(AND(Milestones!$AB$51="FT",Milestones!$AA$51=FT_Y5,EDATE($D37,Milestones!$AA$51)&lt;PolicyDate),1,Milestones!$AC$51)&amp;";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"&amp;IF(AND(Milestones!$AB$52="FT",Milestones!$AA$52=FT_Y5,EDATE($D37,Milestones!$AA$52)&lt;PolicyDate),1,Milestones!$AC$52)&amp;";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"&amp;IF(AND(Milestones!$AB$53="FT",Milestones!$AA$53=FT_Y5,EDATE($D37,Milestones!$AA$53)&lt;PolicyDate),1,Milestones!$AC$53)&amp;";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"&amp;IF(AND(Milestones!$AB$54="FT",Milestones!$AA$54=FT_Y5,EDATE($D37,Milestones!$AA$54)&lt;PolicyDate),1,Milestones!$AC$54)&amp;";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"&amp;IF(AND(Milestones!$AB$55="FT",Milestones!$AA$55=FT_Y5,EDATE($D37,Milestones!$AA$55)&lt;PolicyDate),1,Milestones!$AC$55)&amp;";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"&amp;IF(AND(Milestones!$AB$56="FT",Milestones!$AA$56=FT_Y5,EDATE($D37,Milestones!$AA$56)&lt;PolicyDate),1,Milestones!$AC$56)&amp;";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"&amp;IF(AND(Milestones!$AB$57="FT",Milestones!$AA$57=FT_Y5,EDATE($D37,Milestones!$AA$57)&lt;PolicyDate),1,Milestones!$AC$57)&amp;";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"&amp;IF(AND(Milestones!$AB$58="FT",Milestones!$AA$58=FT_Y5,EDATE($D37,Milestones!$AA$58)&lt;PolicyDate),1,Milestones!$AC$58)&amp;";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"&amp;IF(AND(Milestones!$AB$59="FT",Milestones!$AA$59=FT_Y5,EDATE($D37,Milestones!$AA$59)&lt;PolicyDate),1,Milestones!$AC$59)&amp;";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"&amp;IF(AND(Milestones!$AB$60="FT",Milestones!$AA$60=FT_Y5,EDATE($D37,Milestones!$AA$60)&lt;PolicyDate),1,Milestones!$AC$60)&amp;";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"&amp;IF(AND(Milestones!$AB$61="FT",Milestones!$AA$61=FT_Y5,EDATE($D37,Milestones!$AA$61)&lt;PolicyDate),1,Milestones!$AC$61)&amp;";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"&amp;IF(AND(Milestones!$AB$62="FT",Milestones!$AA$62=FT_Y5,EDATE($D37,Milestones!$AA$62)&lt;PolicyDate),1,Milestones!$AC$62)&amp;";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"&amp;IF(AND(Milestones!$AB$63="FT",Milestones!$AA$63=FT_Y5,EDATE($D37,Milestones!$AA$63)&lt;PolicyDate),1,Milestones!$AC$63)&amp;";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"&amp;IF(AND(Milestones!$AB$64="FT",Milestones!$AA$64=FT_Y5,EDATE($D37,Milestones!$AA$64)&lt;PolicyDate),1,Milestones!$AC$64)&amp;";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"&amp;IF(AND(Milestones!$AB$65="FT",Milestones!$AA$65=FT_Y5,EDATE($D37,Milestones!$AA$65)&lt;PolicyDate),1,Milestones!$AC$65)&amp;";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"&amp;IF(AND(Milestones!$AB$66="FT",Milestones!$AA$66=FT_Y5,EDATE($D37,Milestones!$AA$66)&lt;PolicyDate),1,Milestones!$AC$66)&amp;";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"&amp;IF(AND(Milestones!$AB$67="FT",Milestones!$AA$67=FT_Y5,EDATE($D37,Milestones!$AA$67)&lt;PolicyDate),1,Milestones!$AC$67)&amp;";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"&amp;IF(AND(Milestones!$AB$68="FT",Milestones!$AA$68=FT_Y5,EDATE($D37,Milestones!$AA$68)&lt;PolicyDate),1,Milestones!$AC$68)&amp;";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"&amp;IF(AND(Milestones!$AB$69="FT",Milestones!$AA$69=FT_Y5,EDATE($D37,Milestones!$AA$69)&lt;PolicyDate),1,Milestones!$AC$69)&amp;";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"&amp;IF(AND(Milestones!$AB$70="FT",Milestones!$AA$70=FT_Y5,EDATE($D37,Milestones!$AA$70)&lt;PolicyDate),1,Milestones!$AC$70)&amp;";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"&amp;IF(AND(Milestones!$AB$71="FT",Milestones!$AA$71=FT_Y5,EDATE($D37,Milestones!$AA$71)&lt;PolicyDate),1,Milestones!$AC$71)&amp;";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"&amp;IF(AND(Milestones!$AB$72="FT",Milestones!$AA$72=FT_Y5,EDATE($D37,Milestones!$AA$72)&lt;PolicyDate),1,Milestones!$AC$72)&amp;";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"&amp;IF(AND(Milestones!$AB$73="FT",Milestones!$AA$73=FT_Y5,EDATE($D37,Milestones!$AA$73)&lt;PolicyDate),1,Milestones!$AC$73)&amp;";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"&amp;IF(AND(Milestones!$AB$74="FT",Milestones!$AA$74=FT_Y5,EDATE($D37,Milestones!$AA$74)&lt;PolicyDate),1,Milestones!$AC$74)&amp;";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"&amp;IF(AND(Milestones!$AB$75="FT",Milestones!$AA$75=FT_Y5,EDATE($D37,Milestones!$AA$75)&lt;PolicyDate),1,Milestones!$AC$75)&amp;";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"&amp;IF(AND(Milestones!$AB$76="FT",Milestones!$AA$76=FT_Y5,EDATE($D37,Milestones!$AA$76)&lt;PolicyDate),1,Milestones!$AC$76)&amp;";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"&amp;IF(AND(Milestones!$AB$77="FT",Milestones!$AA$77=FT_Y5,EDATE($D37,Milestones!$AA$77)&lt;PolicyDate),1,Milestones!$AC$77)&amp;";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"&amp;IF(AND(Milestones!$AB$78="FT",Milestones!$AA$78=FT_Y5,EDATE($D37,Milestones!$AA$78)&lt;PolicyDate),1,Milestones!$AC$78)&amp;";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"&amp;IF(AND(Milestones!$AB$79="FT",Milestones!$AA$79=FT_Y5,EDATE($D37,Milestones!$AA$79)&lt;PolicyDate),1,Milestones!$AC$79)&amp;";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"&amp;IF(AND(Milestones!$AB$80="FT",Milestones!$AA$80=FT_Y5,EDATE($D37,Milestones!$AA$80)&lt;PolicyDate),1,Milestones!$AC$80)&amp;";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"&amp;IF(AND(Milestones!$AB$81="FT",Milestones!$AA$81=FT_Y5,EDATE($D37,Milestones!$AA$81)&lt;PolicyDate),1,Milestones!$AC$81)&amp;";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"&amp;IF(AND(Milestones!$AB$82="FT",Milestones!$AA$82=FT_Y5,EDATE($D37,Milestones!$AA$82)&lt;PolicyDate),1,Milestones!$AC$82)&amp;";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"&amp;IF(AND(Milestones!$AB$83="FT",Milestones!$AA$83=FT_Y5,EDATE($D37,Milestones!$AA$83)&lt;PolicyDate),1,Milestones!$AC$83)&amp;";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"&amp;IF(AND(Milestones!$AB$84="FT",Milestones!$AA$84=FT_Y5,EDATE($D37,Milestones!$AA$84)&lt;PolicyDate),1,Milestones!$AC$84)&amp;";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"&amp;IF(AND(Milestones!$AB$85="FT",Milestones!$AA$85=FT_Y5,EDATE($D37,Milestones!$AA$85)&lt;PolicyDate),1,Milestones!$AC$85)&amp;";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"&amp;IF(AND(Milestones!$AB$86="FT",Milestones!$AA$86=FT_Y5,EDATE($D37,Milestones!$AA$86)&lt;PolicyDate),1,Milestones!$AC$86)&amp;";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"&amp;IF(AND(Milestones!$AB$87="FT",Milestones!$AA$87=FT_Y5,EDATE($D37,Milestones!$AA$87)&lt;PolicyDate),1,Milestones!$AC$87)&amp;";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"&amp;IF(AND(Milestones!$AB$88="FT",Milestones!$AA$88=FT_Y5,EDATE($D37,Milestones!$AA$88)&lt;PolicyDate),1,Milestones!$AC$88)&amp;";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"&amp;IF(AND(Milestones!$AB$89="FT",Milestones!$AA$89=FT_Y5,EDATE($D37,Milestones!$AA$89)&lt;PolicyDate),1,Milestones!$AC$89)&amp;";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"&amp;IF(AND(Milestones!$AB$90="FT",Milestones!$AA$90=FT_Y5,EDATE($D37,Milestones!$AA$90)&lt;PolicyDate),1,Milestones!$AC$90)&amp;";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"&amp;IF(AND(Milestones!$AB$91="FT",Milestones!$AA$91=FT_Y5,EDATE($D37,Milestones!$AA$91)&lt;PolicyDate),1,Milestones!$AC$91)&amp;";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"&amp;IF(AND(Milestones!$AB$92="FT",Milestones!$AA$92=FT_Y5,EDATE($D37,Milestones!$AA$92)&lt;PolicyDate),1,Milestones!$AC$92)&amp;";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"&amp;IF(AND(Milestones!$AB$93="FT",Milestones!$AA$93=FT_Y5,EDATE($D37,Milestones!$AA$93)&lt;PolicyDate),1,Milestones!$AC$93)&amp;";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"&amp;IF(AND(Milestones!$AB$94="FT",Milestones!$AA$94=FT_Y5,EDATE($D37,Milestones!$AA$94)&lt;PolicyDate),1,Milestones!$AC$94)&amp;";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"&amp;IF(AND(Milestones!$AB$95="FT",Milestones!$AA$95=FT_Y5,EDATE($D37,Milestones!$AA$95)&lt;PolicyDate),1,Milestones!$AC$95)&amp;";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"&amp;IF(AND(Milestones!$AB$96="FT",Milestones!$AA$96=FT_Y5,EDATE($D37,Milestones!$AA$96)&lt;PolicyDate),1,Milestones!$AC$96)&amp;";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"&amp;IF(AND(Milestones!$AB$97="FT",Milestones!$AA$97=FT_Y5,EDATE($D37,Milestones!$AA$97)&lt;PolicyDate),1,Milestones!$AC$97)&amp;";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"&amp;IF(AND(Milestones!$AB$98="FT",Milestones!$AA$98=FT_Y5,EDATE($D37,Milestones!$AA$98)&lt;PolicyDate),1,Milestones!$AC$98)&amp;";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"&amp;IF(AND(Milestones!$AB$99="FT",Milestones!$AA$99=FT_Y5,EDATE($D37,Milestones!$AA$99)&lt;PolicyDate),1,Milestones!$AC$99)&amp;";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"&amp;IF(AND(Milestones!$AB$100="FT",Milestones!$AA$100=FT_Y5,EDATE($D37,Milestones!$AA$100)&lt;PolicyDate),1,Milestones!$AC$100)&amp;";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"&amp;IF(AND(Milestones!$AB$101="FT",Milestones!$AA$101=FT_Y5,EDATE($D37,Milestones!$AA$101)&lt;PolicyDate),1,Milestones!$AC$101)&amp;";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"&amp;IF(AND(Milestones!$AB$102="FT",Milestones!$AA$102=FT_Y5,EDATE($D37,Milestones!$AA$102)&lt;PolicyDate),1,Milestones!$AC$102)&amp;";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"&amp;IF(AND(Milestones!$AB$103="FT",Milestones!$AA$103=FT_Y5,EDATE($D37,Milestones!$AA$103)&lt;PolicyDate),1,Milestones!$AC$103)&amp;";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"&amp;IF(AND(Milestones!$AB$104="FT",Milestones!$AA$104=FT_Y5,EDATE($D37,Milestones!$AA$104)&lt;PolicyDate),1,Milestones!$AC$104)&amp;";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"&amp;IF(AND(Milestones!$AB$105="FT",Milestones!$AA$105=FT_Y5,EDATE($D37,Milestones!$AA$105)&lt;PolicyDate),1,Milestones!$AC$105)&amp;";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"&amp;IF(AND(Milestones!$AB$106="FT",Milestones!$AA$106=FT_Y5,EDATE($D37,Milestones!$AA$106)&lt;PolicyDate),1,Milestones!$AC$106)&amp;";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"&amp;IF(AND(Milestones!$AB$107="FT",Milestones!$AA$107=FT_Y5,EDATE($D37,Milestones!$AA$107)&lt;PolicyDate),1,Milestones!$AC$107)&amp;";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"&amp;IF(AND(Milestones!$AB$108="FT",Milestones!$AA$108=FT_Y5,EDATE($D37,Milestones!$AA$108)&lt;PolicyDate),1,Milestones!$AC$108)&amp;";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"&amp;IF(AND(Milestones!$AB$109="FT",Milestones!$AA$109=FT_Y5,EDATE($D37,Milestones!$AA$109)&lt;PolicyDate),1,Milestones!$AC$109)&amp;";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"&amp;IF(AND(Milestones!$AB$110="FT",Milestones!$AA$110=FT_Y5,EDATE($D37,Milestones!$AA$110)&lt;PolicyDate),1,Milestones!$AC$110)&amp;";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"&amp;IF(AND(Milestones!$AB$111="FT",Milestones!$AA$111=FT_Y5,EDATE($D37,Milestones!$AA$111)&lt;PolicyDate),1,Milestones!$AC$111)&amp;";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"&amp;IF(AND(Milestones!$AB$112="FT",Milestones!$AA$112=FT_Y5,EDATE($D37,Milestones!$AA$112)&lt;PolicyDate),1,Milestones!$AC$112)&amp;";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"&amp;IF(AND(Milestones!$AB$113="FT",Milestones!$AA$113=FT_Y5,EDATE($D37,Milestones!$AA$113)&lt;PolicyDate),1,Milestones!$AC$113)&amp;";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"&amp;IF(AND(Milestones!$AB$114="FT",Milestones!$AA$114=FT_Y5,EDATE($D37,Milestones!$AA$114)&lt;PolicyDate),1,Milestones!$AC$114)&amp;";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"&amp;IF(AND(Milestones!$AB$115="FT",Milestones!$AA$115=FT_Y5,EDATE($D37,Milestones!$AA$115)&lt;PolicyDate),1,Milestones!$AC$115)&amp;";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"&amp;IF(AND(Milestones!$AB$116="FT",Milestones!$AA$116=FT_Y5,EDATE($D37,Milestones!$AA$116)&lt;PolicyDate),1,Milestones!$AC$116)&amp;";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"&amp;IF(AND(Milestones!$AB$117="FT",Milestones!$AA$117=FT_Y5,EDATE($D37,Milestones!$AA$117)&lt;PolicyDate),1,Milestones!$AC$117)&amp;";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"&amp;IF(AND(Milestones!$AB$118="FT",Milestones!$AA$118=FT_Y5,EDATE($D37,Milestones!$AA$118)&lt;PolicyDate),1,Milestones!$AC$118)&amp;";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"&amp;IF(AND(Milestones!$AB$119="FT",Milestones!$AA$119=FT_Y5,EDATE($D37,Milestones!$AA$119)&lt;PolicyDate),1,Milestones!$AC$119)&amp;";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"&amp;IF(AND(Milestones!$AB$120="FT",Milestones!$AA$120=FT_Y5,EDATE($D37,Milestones!$AA$120)&lt;PolicyDate),1,Milestones!$AC$120)&amp;";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"&amp;IF(AND(Milestones!$AB$121="FT",Milestones!$AA$121=FT_Y5,EDATE($D37,Milestones!$AA$121)&lt;PolicyDate),1,Milestones!$AC$121)&amp;";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"&amp;IF(AND(Milestones!$AB$122="FT",Milestones!$AA$122=FT_Y5,EDATE($D37,Milestones!$AA$122)&lt;PolicyDate),1,Milestones!$AC$122)&amp;";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"&amp;IF(AND(Milestones!$AB$123="FT",Milestones!$AA$123=FT_Y5,EDATE($D37,Milestones!$AA$123)&lt;PolicyDate),1,Milestones!$AC$123)&amp;";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"&amp;IF(AND(Milestones!$AB$124="FT",Milestones!$AA$124=FT_Y5,EDATE($D37,Milestones!$AA$124)&lt;PolicyDate),1,Milestones!$AC$124)&amp;";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"&amp;IF(AND(Milestones!$AB$125="FT",Milestones!$AA$125=FT_Y5,EDATE($D37,Milestones!$AA$125)&lt;PolicyDate),1,Milestones!$AC$125)&amp;";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"&amp;IF(AND(Milestones!$AB$126="FT",Milestones!$AA$126=FT_Y5,EDATE($D37,Milestones!$AA$126)&lt;PolicyDate),1,Milestones!$AC$126)&amp;";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"&amp;IF(AND(Milestones!$AB$127="FT",Milestones!$AA$127=FT_Y5,EDATE($D37,Milestones!$AA$127)&lt;PolicyDate),1,Milestones!$AC$127)&amp;";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"&amp;IF(AND(Milestones!$AB$128="FT",Milestones!$AA$128=FT_Y5,EDATE($D37,Milestones!$AA$128)&lt;PolicyDate),1,Milestones!$AC$128)&amp;";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"&amp;IF(AND(Milestones!$AB$129="FT",Milestones!$AA$129=FT_Y5,EDATE($D37,Milestones!$AA$129)&lt;PolicyDate),1,Milestones!$AC$129)&amp;";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"&amp;IF(AND(Milestones!$AB$130="FT",Milestones!$AA$130=FT_Y5,EDATE($D37,Milestones!$AA$130)&lt;PolicyDate),1,Milestones!$AC$130)&amp;";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"&amp;IF(AND(Milestones!$AB$131="FT",Milestones!$AA$131=FT_Y5,EDATE($D37,Milestones!$AA$131)&lt;PolicyDate),1,Milestones!$AC$131)&amp;";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"&amp;IF(AND(Milestones!$AB$132="FT",Milestones!$AA$132=FT_Y5,EDATE($D37,Milestones!$AA$132)&lt;PolicyDate),1,Milestones!$AC$132)&amp;";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"&amp;IF(AND(Milestones!$AB$133="FT",Milestones!$AA$133=FT_Y5,EDATE($D37,Milestones!$AA$133)&lt;PolicyDate),1,Milestones!$AC$133)&amp;";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"&amp;IF(AND(Milestones!$AB$134="FT",Milestones!$AA$134=FT_Y5,EDATE($D37,Milestones!$AA$134)&lt;PolicyDate),1,Milestones!$AC$134)&amp;";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"&amp;IF(AND(Milestones!$AB$135="FT",Milestones!$AA$135=FT_Y5,EDATE($D37,Milestones!$AA$135)&lt;PolicyDate),1,Milestones!$AC$135)&amp;";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"&amp;IF(AND(Milestones!$AB$136="FT",Milestones!$AA$136=FT_Y5,EDATE($D37,Milestones!$AA$136)&lt;PolicyDate),1,Milestones!$AC$136)&amp;";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"&amp;IF(AND(Milestones!$AB$137="FT",Milestones!$AA$137=FT_Y5,EDATE($D37,Milestones!$AA$137)&lt;PolicyDate),1,Milestones!$AC$137)&amp;";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"&amp;IF(AND(Milestones!$AB$138="FT",Milestones!$AA$138=FT_Y5,EDATE($D37,Milestones!$AA$138)&lt;PolicyDate),1,Milestones!$AC$138)&amp;";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"&amp;IF(AND(Milestones!$AB$139="FT",Milestones!$AA$139=FT_Y5,EDATE($D37,Milestones!$AA$139)&lt;PolicyDate),1,Milestones!$AC$139)&amp;";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"&amp;IF(AND(Milestones!$AB$140="FT",Milestones!$AA$140=FT_Y5,EDATE($D37,Milestones!$AA$140)&lt;PolicyDate),1,Milestones!$AC$140)&amp;";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"&amp;IF(AND(Milestones!$AB$141="FT",Milestones!$AA$141=FT_Y5,EDATE($D37,Milestones!$AA$141)&lt;PolicyDate),1,Milestones!$AC$141)&amp;";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"&amp;IF(AND(Milestones!$AB$142="FT",Milestones!$AA$142=FT_Y5,EDATE($D37,Milestones!$AA$142)&lt;PolicyDate),1,Milestones!$AC$142)&amp;";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"&amp;IF(AND(Milestones!$AB$143="FT",Milestones!$AA$143=FT_Y5,EDATE($D37,Milestones!$AA$143)&lt;PolicyDate),1,Milestones!$AC$143)&amp;";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"&amp;IF(AND(Milestones!$AB$144="FT",Milestones!$AA$144=FT_Y5,EDATE($D37,Milestones!$AA$144)&lt;PolicyDate),1,Milestones!$AC$144)&amp;";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"&amp;IF(AND(Milestones!$AB$145="FT",Milestones!$AA$145=FT_Y5,EDATE($D37,Milestones!$AA$145)&lt;PolicyDate),1,Milestones!$AC$145)&amp;";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"&amp;IF(AND(Milestones!$AB$146="FT",Milestones!$AA$146=FT_Y5,EDATE($D37,Milestones!$AA$146)&lt;PolicyDate),1,Milestones!$AC$146)&amp;";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"&amp;IF(AND(Milestones!$AB$147="FT",Milestones!$AA$147=FT_Y5,EDATE($D37,Milestones!$AA$147)&lt;PolicyDate),1,Milestones!$AC$147)&amp;";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"&amp;IF(AND(Milestones!$AB$148="FT",Milestones!$AA$148=FT_Y5,EDATE($D37,Milestones!$AA$148)&lt;PolicyDate),1,Milestones!$AC$148)&amp;";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"&amp;IF(AND(Milestones!$AB$149="FT",Milestones!$AA$149=FT_Y5,EDATE($D37,Milestones!$AA$149)&lt;PolicyDate),1,Milestones!$AC$149)&amp;";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"&amp;IF(AND(Milestones!$AB$150="FT",Milestones!$AA$150=FT_Y5,EDATE($D37,Milestones!$AA$150)&lt;PolicyDate),1,Milestones!$AC$150)&amp;";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"&amp;IF(AND(Milestones!$AB$151="FT",Milestones!$AA$151=FT_Y5,EDATE($D37,Milestones!$AA$151)&lt;PolicyDate),1,Milestones!$AC$151)&amp;";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"&amp;IF(AND(Milestones!$AB$152="FT",Milestones!$AA$152=FT_Y5,EDATE($D37,Milestones!$AA$152)&lt;PolicyDate),1,Milestones!$AC$152)&amp;";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"&amp;IF(AND(Milestones!$AB$153="FT",Milestones!$AA$153=FT_Y5,EDATE($D37,Milestones!$AA$153)&lt;PolicyDate),1,Milestones!$AC$153)&amp;";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"&amp;IF(AND(Milestones!$AB$154="FT",Milestones!$AA$154=FT_Y5,EDATE($D37,Milestones!$AA$154)&lt;PolicyDate),1,Milestones!$AC$154)&amp;";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"&amp;IF(AND(Milestones!$AB$155="FT",Milestones!$AA$155=FT_Y5,EDATE($D37,Milestones!$AA$155)&lt;PolicyDate),1,Milestones!$AC$155)&amp;";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"&amp;IF(AND(Milestones!$AB$156="FT",Milestones!$AA$156=FT_Y5,EDATE($D37,Milestones!$AA$156)&lt;PolicyDate),1,Milestones!$AC$156)&amp;";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"&amp;IF(AND(Milestones!$AB$157="FT",Milestones!$AA$157=FT_Y5,EDATE($D37,Milestones!$AA$157)&lt;PolicyDate),1,Milestones!$AC$157)&amp;";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"&amp;IF(AND(Milestones!$AB$158="FT",Milestones!$AA$158=FT_Y5,EDATE($D37,Milestones!$AA$158)&lt;PolicyDate),1,Milestones!$AC$158)&amp;";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"&amp;IF(AND(Milestones!$AB$159="FT",Milestones!$AA$159=FT_Y5,EDATE($D37,Milestones!$AA$159)&lt;PolicyDate),1,Milestones!$AC$159)&amp;";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"&amp;IF(AND(Milestones!$AB$160="FT",Milestones!$AA$160=FT_Y5,EDATE($D37,Milestones!$AA$160)&lt;PolicyDate),1,Milestones!$AC$160)&amp;";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"&amp;IF(AND(Milestones!$AB$161="FT",Milestones!$AA$161=FT_Y5,EDATE($D37,Milestones!$AA$161)&lt;PolicyDate),1,Milestones!$AC$161)&amp;";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"&amp;IF(AND(Milestones!$AB$162="FT",Milestones!$AA$162=FT_Y5,EDATE($D37,Milestones!$AA$162)&lt;PolicyDate),1,Milestones!$AC$162)&amp;";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"&amp;IF(AND(Milestones!$AB$163="FT",Milestones!$AA$163=FT_Y5,EDATE($D37,Milestones!$AA$163)&lt;PolicyDate),1,Milestones!$AC$163)&amp;";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"&amp;IF(AND(Milestones!$AB$164="FT",Milestones!$AA$164=FT_Y5,EDATE($D37,Milestones!$AA$164)&lt;PolicyDate),1,Milestones!$AC$164)&amp;";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"&amp;IF(AND(Milestones!$AB$165="FT",Milestones!$AA$165=FT_Y5,EDATE($D37,Milestones!$AA$165)&lt;PolicyDate),1,Milestones!$AC$165)&amp;";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"&amp;IF(AND(Milestones!$AB$166="FT",Milestones!$AA$166=FT_Y5,EDATE($D37,Milestones!$AA$166)&lt;PolicyDate),1,Milestones!$AC$166)&amp;";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"&amp;IF(AND(Milestones!$AB$167="FT",Milestones!$AA$167=FT_Y5,EDATE($D37,Milestones!$AA$167)&lt;PolicyDate),1,Milestones!$AC$167)&amp;";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"&amp;IF(AND(Milestones!$AB$168="FT",Milestones!$AA$168=FT_Y5,EDATE($D37,Milestones!$AA$168)&lt;PolicyDate),1,Milestones!$AC$168)&amp;";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"&amp;IF(AND(Milestones!$AB$169="FT",Milestones!$AA$169=FT_Y5,EDATE($D37,Milestones!$AA$169)&lt;PolicyDate),1,Milestones!$AC$169)&amp;";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"&amp;IF(AND(Milestones!$AB$170="FT",Milestones!$AA$170=FT_Y5,EDATE($D37,Milestones!$AA$170)&lt;PolicyDate),1,Milestones!$AC$170)&amp;";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"&amp;IF(AND(Milestones!$AB$171="FT",Milestones!$AA$171=FT_Y5,EDATE($D37,Milestones!$AA$171)&lt;PolicyDate),1,Milestones!$AC$171)&amp;";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"&amp;IF(AND(Milestones!$AB$172="FT",Milestones!$AA$172=FT_Y5,EDATE($D37,Milestones!$AA$172)&lt;PolicyDate),1,Milestones!$AC$172)&amp;";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"&amp;IF(AND(Milestones!$AB$173="FT",Milestones!$AA$173=FT_Y5,EDATE($D37,Milestones!$AA$173)&lt;PolicyDate),1,Milestones!$AC$173)&amp;";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"&amp;IF(AND(Milestones!$AB$174="FT",Milestones!$AA$174=FT_Y5,EDATE($D37,Milestones!$AA$174)&lt;PolicyDate),1,Milestones!$AC$174)&amp;";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"&amp;IF(AND(Milestones!$AB$175="FT",Milestones!$AA$175=FT_Y5,EDATE($D37,Milestones!$AA$175)&lt;PolicyDate),1,Milestones!$AC$175)&amp;";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"&amp;IF(AND(Milestones!$AB$176="FT",Milestones!$AA$176=FT_Y5,EDATE($D37,Milestones!$AA$176)&lt;PolicyDate),1,Milestones!$AC$176)&amp;";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"&amp;IF(AND(Milestones!$AB$177="FT",Milestones!$AA$177=FT_Y5,EDATE($D37,Milestones!$AA$177)&lt;PolicyDate),1,Milestones!$AC$177)&amp;";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"&amp;IF(AND(Milestones!$AB$178="FT",Milestones!$AA$178=FT_Y5,EDATE($D37,Milestones!$AA$178)&lt;PolicyDate),1,Milestones!$AC$178)&amp;";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"&amp;IF(AND(Milestones!$AB$179="FT",Milestones!$AA$179=FT_Y5,EDATE($D37,Milestones!$AA$179)&lt;PolicyDate),1,Milestones!$AC$179)&amp;";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"&amp;IF(AND(Milestones!$AB$180="FT",Milestones!$AA$180=FT_Y5,EDATE($D37,Milestones!$AA$180)&lt;PolicyDate),1,Milestones!$AC$180)&amp;";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"&amp;IF(AND(Milestones!$AB$181="FT",Milestones!$AA$181=FT_Y5,EDATE($D37,Milestones!$AA$181)&lt;PolicyDate),1,Milestones!$AC$181)&amp;";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"&amp;IF(AND(Milestones!$AB$182="FT",Milestones!$AA$182=FT_Y5,EDATE($D37,Milestones!$AA$182)&lt;PolicyDate),1,Milestones!$AC$182)&amp;";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"&amp;IF(AND(Milestones!$AB$183="FT",Milestones!$AA$183=FT_Y5,EDATE($D37,Milestones!$AA$183)&lt;PolicyDate),1,Milestones!$AC$183)&amp;";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"&amp;IF(AND(Milestones!$AB$184="FT",Milestones!$AA$184=FT_Y5,EDATE($D37,Milestones!$AA$184)&lt;PolicyDate),1,Milestones!$AC$184)&amp;";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"&amp;IF(AND(Milestones!$AB$185="FT",Milestones!$AA$185=FT_Y5,EDATE($D37,Milestones!$AA$185)&lt;PolicyDate),1,Milestones!$AC$185)&amp;";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"&amp;IF(AND(Milestones!$AB$186="FT",Milestones!$AA$186=FT_Y5,EDATE($D37,Milestones!$AA$186)&lt;PolicyDate),1,Milestones!$AC$186)&amp;";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"&amp;IF(AND(Milestones!$AB$187="FT",Milestones!$AA$187=FT_Y5,EDATE($D37,Milestones!$AA$187)&lt;PolicyDate),1,Milestones!$AC$187)&amp;";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"&amp;IF(AND(Milestones!$AB$188="FT",Milestones!$AA$188=FT_Y5,EDATE($D37,Milestones!$AA$188)&lt;PolicyDate),1,Milestones!$AC$188)&amp;";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"&amp;IF(AND(Milestones!$AB$189="FT",Milestones!$AA$189=FT_Y5,EDATE($D37,Milestones!$AA$189)&lt;PolicyDate),1,Milestones!$AC$189)&amp;";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"&amp;IF(AND(Milestones!$AB$190="FT",Milestones!$AA$190=FT_Y5,EDATE($D37,Milestones!$AA$190)&lt;PolicyDate),1,Milestones!$AC$190)&amp;";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"&amp;IF(AND(Milestones!$AB$191="FT",Milestones!$AA$191=FT_Y5,EDATE($D37,Milestones!$AA$191)&lt;PolicyDate),1,Milestones!$AC$191)&amp;";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"&amp;IF(AND(Milestones!$AB$192="FT",Milestones!$AA$192=FT_Y5,EDATE($D37,Milestones!$AA$192)&lt;PolicyDate),1,Milestones!$AC$192)&amp;";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"&amp;IF(AND(Milestones!$AB$193="FT",Milestones!$AA$193=FT_Y5,EDATE($D37,Milestones!$AA$193)&lt;PolicyDate),1,Milestones!$AC$193)&amp;";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"&amp;IF(AND(Milestones!$AB$194="FT",Milestones!$AA$194=FT_Y5,EDATE($D37,Milestones!$AA$194)&lt;PolicyDate),1,Milestones!$AC$194)&amp;";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"&amp;IF(AND(Milestones!$AB$195="FT",Milestones!$AA$195=FT_Y5,EDATE($D37,Milestones!$AA$195)&lt;PolicyDate),1,Milestones!$AC$195)&amp;";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"&amp;IF(AND(Milestones!$AB$196="FT",Milestones!$AA$196=FT_Y5,EDATE($D37,Milestones!$AA$196)&lt;PolicyDate),1,Milestones!$AC$196)&amp;";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"&amp;IF(AND(Milestones!$AB$197="FT",Milestones!$AA$197=FT_Y5,EDATE($D37,Milestones!$AA$197)&lt;PolicyDate),1,Milestones!$AC$197)&amp;";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"&amp;IF(AND(Milestones!$AB$198="FT",Milestones!$AA$198=FT_Y5,EDATE($D37,Milestones!$AA$198)&lt;PolicyDate),1,Milestones!$AC$198)&amp;";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"&amp;IF(AND(Milestones!$AB$199="FT",Milestones!$AA$199=FT_Y5,EDATE($D37,Milestones!$AA$199)&lt;PolicyDate),1,Milestones!$AC$199)&amp;";  ",""))</f>
        <v/>
      </c>
      <c r="X37" s="0" t="str">
        <f aca="false">IF(Staff!$A37="","",Staff!$AJ37)</f>
        <v/>
      </c>
      <c r="Y37" s="0" t="str">
        <f aca="false">IF(Staff!$A37="","",Staff!$AL37)</f>
        <v/>
      </c>
      <c r="Z37" s="0" t="str">
        <f aca="false">IF(Staff!$A37="","",Staff!$AM37)</f>
        <v/>
      </c>
      <c r="AA37" s="0" t="str">
        <f aca="false">IF(Staff!$A37="","",Staff!$AQ37)</f>
        <v/>
      </c>
      <c r="AB37" s="0" t="str">
        <f aca="false">IF(Staff!$A37="","",Staff!$AR37)</f>
        <v/>
      </c>
      <c r="AC37" s="0" t="str">
        <f aca="false">IF(Staff!$A37="","",Staff!$AS37)</f>
        <v/>
      </c>
      <c r="AD37" s="0" t="str">
        <f aca="false">IF(Staff!$A37="","",Staff!$AT37)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IF(Staff!$A38="","",Staff!$AI38)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"&amp;IF(AND(Milestones!$AB$20="FT",Milestones!$AA$20=FT_Y5,EDATE($D38,Milestones!$AA$20)&lt;PolicyDate),1,Milestones!$AC$20)&amp;";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"&amp;IF(AND(Milestones!$AB$21="FT",Milestones!$AA$21=FT_Y5,EDATE($D38,Milestones!$AA$21)&lt;PolicyDate),1,Milestones!$AC$21)&amp;";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"&amp;IF(AND(Milestones!$AB$22="FT",Milestones!$AA$22=FT_Y5,EDATE($D38,Milestones!$AA$22)&lt;PolicyDate),1,Milestones!$AC$22)&amp;";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"&amp;IF(AND(Milestones!$AB$23="FT",Milestones!$AA$23=FT_Y5,EDATE($D38,Milestones!$AA$23)&lt;PolicyDate),1,Milestones!$AC$23)&amp;";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"&amp;IF(AND(Milestones!$AB$24="FT",Milestones!$AA$24=FT_Y5,EDATE($D38,Milestones!$AA$24)&lt;PolicyDate),1,Milestones!$AC$24)&amp;";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"&amp;IF(AND(Milestones!$AB$25="FT",Milestones!$AA$25=FT_Y5,EDATE($D38,Milestones!$AA$25)&lt;PolicyDate),1,Milestones!$AC$25)&amp;";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"&amp;IF(AND(Milestones!$AB$26="FT",Milestones!$AA$26=FT_Y5,EDATE($D38,Milestones!$AA$26)&lt;PolicyDate),1,Milestones!$AC$26)&amp;";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"&amp;IF(AND(Milestones!$AB$27="FT",Milestones!$AA$27=FT_Y5,EDATE($D38,Milestones!$AA$27)&lt;PolicyDate),1,Milestones!$AC$27)&amp;";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"&amp;IF(AND(Milestones!$AB$28="FT",Milestones!$AA$28=FT_Y5,EDATE($D38,Milestones!$AA$28)&lt;PolicyDate),1,Milestones!$AC$28)&amp;";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"&amp;IF(AND(Milestones!$AB$29="FT",Milestones!$AA$29=FT_Y5,EDATE($D38,Milestones!$AA$29)&lt;PolicyDate),1,Milestones!$AC$29)&amp;";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"&amp;IF(AND(Milestones!$AB$30="FT",Milestones!$AA$30=FT_Y5,EDATE($D38,Milestones!$AA$30)&lt;PolicyDate),1,Milestones!$AC$30)&amp;";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"&amp;IF(AND(Milestones!$AB$31="FT",Milestones!$AA$31=FT_Y5,EDATE($D38,Milestones!$AA$31)&lt;PolicyDate),1,Milestones!$AC$31)&amp;";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"&amp;IF(AND(Milestones!$AB$32="FT",Milestones!$AA$32=FT_Y5,EDATE($D38,Milestones!$AA$32)&lt;PolicyDate),1,Milestones!$AC$32)&amp;";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"&amp;IF(AND(Milestones!$AB$33="FT",Milestones!$AA$33=FT_Y5,EDATE($D38,Milestones!$AA$33)&lt;PolicyDate),1,Milestones!$AC$33)&amp;";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"&amp;IF(AND(Milestones!$AB$34="FT",Milestones!$AA$34=FT_Y5,EDATE($D38,Milestones!$AA$34)&lt;PolicyDate),1,Milestones!$AC$34)&amp;";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"&amp;IF(AND(Milestones!$AB$35="FT",Milestones!$AA$35=FT_Y5,EDATE($D38,Milestones!$AA$35)&lt;PolicyDate),1,Milestones!$AC$35)&amp;";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"&amp;IF(AND(Milestones!$AB$36="FT",Milestones!$AA$36=FT_Y5,EDATE($D38,Milestones!$AA$36)&lt;PolicyDate),1,Milestones!$AC$36)&amp;";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"&amp;IF(AND(Milestones!$AB$37="FT",Milestones!$AA$37=FT_Y5,EDATE($D38,Milestones!$AA$37)&lt;PolicyDate),1,Milestones!$AC$37)&amp;";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"&amp;IF(AND(Milestones!$AB$38="FT",Milestones!$AA$38=FT_Y5,EDATE($D38,Milestones!$AA$38)&lt;PolicyDate),1,Milestones!$AC$38)&amp;";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"&amp;IF(AND(Milestones!$AB$39="FT",Milestones!$AA$39=FT_Y5,EDATE($D38,Milestones!$AA$39)&lt;PolicyDate),1,Milestones!$AC$39)&amp;";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"&amp;IF(AND(Milestones!$AB$40="FT",Milestones!$AA$40=FT_Y5,EDATE($D38,Milestones!$AA$40)&lt;PolicyDate),1,Milestones!$AC$40)&amp;";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"&amp;IF(AND(Milestones!$AB$41="FT",Milestones!$AA$41=FT_Y5,EDATE($D38,Milestones!$AA$41)&lt;PolicyDate),1,Milestones!$AC$41)&amp;";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"&amp;IF(AND(Milestones!$AB$42="FT",Milestones!$AA$42=FT_Y5,EDATE($D38,Milestones!$AA$42)&lt;PolicyDate),1,Milestones!$AC$42)&amp;";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"&amp;IF(AND(Milestones!$AB$43="FT",Milestones!$AA$43=FT_Y5,EDATE($D38,Milestones!$AA$43)&lt;PolicyDate),1,Milestones!$AC$43)&amp;";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"&amp;IF(AND(Milestones!$AB$44="FT",Milestones!$AA$44=FT_Y5,EDATE($D38,Milestones!$AA$44)&lt;PolicyDate),1,Milestones!$AC$44)&amp;";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"&amp;IF(AND(Milestones!$AB$45="FT",Milestones!$AA$45=FT_Y5,EDATE($D38,Milestones!$AA$45)&lt;PolicyDate),1,Milestones!$AC$45)&amp;";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"&amp;IF(AND(Milestones!$AB$46="FT",Milestones!$AA$46=FT_Y5,EDATE($D38,Milestones!$AA$46)&lt;PolicyDate),1,Milestones!$AC$46)&amp;";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"&amp;IF(AND(Milestones!$AB$47="FT",Milestones!$AA$47=FT_Y5,EDATE($D38,Milestones!$AA$47)&lt;PolicyDate),1,Milestones!$AC$47)&amp;";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"&amp;IF(AND(Milestones!$AB$48="FT",Milestones!$AA$48=FT_Y5,EDATE($D38,Milestones!$AA$48)&lt;PolicyDate),1,Milestones!$AC$48)&amp;";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"&amp;IF(AND(Milestones!$AB$49="FT",Milestones!$AA$49=FT_Y5,EDATE($D38,Milestones!$AA$49)&lt;PolicyDate),1,Milestones!$AC$49)&amp;";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"&amp;IF(AND(Milestones!$AB$50="FT",Milestones!$AA$50=FT_Y5,EDATE($D38,Milestones!$AA$50)&lt;PolicyDate),1,Milestones!$AC$50)&amp;";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"&amp;IF(AND(Milestones!$AB$51="FT",Milestones!$AA$51=FT_Y5,EDATE($D38,Milestones!$AA$51)&lt;PolicyDate),1,Milestones!$AC$51)&amp;";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"&amp;IF(AND(Milestones!$AB$52="FT",Milestones!$AA$52=FT_Y5,EDATE($D38,Milestones!$AA$52)&lt;PolicyDate),1,Milestones!$AC$52)&amp;";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"&amp;IF(AND(Milestones!$AB$53="FT",Milestones!$AA$53=FT_Y5,EDATE($D38,Milestones!$AA$53)&lt;PolicyDate),1,Milestones!$AC$53)&amp;";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"&amp;IF(AND(Milestones!$AB$54="FT",Milestones!$AA$54=FT_Y5,EDATE($D38,Milestones!$AA$54)&lt;PolicyDate),1,Milestones!$AC$54)&amp;";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"&amp;IF(AND(Milestones!$AB$55="FT",Milestones!$AA$55=FT_Y5,EDATE($D38,Milestones!$AA$55)&lt;PolicyDate),1,Milestones!$AC$55)&amp;";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"&amp;IF(AND(Milestones!$AB$56="FT",Milestones!$AA$56=FT_Y5,EDATE($D38,Milestones!$AA$56)&lt;PolicyDate),1,Milestones!$AC$56)&amp;";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"&amp;IF(AND(Milestones!$AB$57="FT",Milestones!$AA$57=FT_Y5,EDATE($D38,Milestones!$AA$57)&lt;PolicyDate),1,Milestones!$AC$57)&amp;";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"&amp;IF(AND(Milestones!$AB$58="FT",Milestones!$AA$58=FT_Y5,EDATE($D38,Milestones!$AA$58)&lt;PolicyDate),1,Milestones!$AC$58)&amp;";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"&amp;IF(AND(Milestones!$AB$59="FT",Milestones!$AA$59=FT_Y5,EDATE($D38,Milestones!$AA$59)&lt;PolicyDate),1,Milestones!$AC$59)&amp;";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"&amp;IF(AND(Milestones!$AB$60="FT",Milestones!$AA$60=FT_Y5,EDATE($D38,Milestones!$AA$60)&lt;PolicyDate),1,Milestones!$AC$60)&amp;";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"&amp;IF(AND(Milestones!$AB$61="FT",Milestones!$AA$61=FT_Y5,EDATE($D38,Milestones!$AA$61)&lt;PolicyDate),1,Milestones!$AC$61)&amp;";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"&amp;IF(AND(Milestones!$AB$62="FT",Milestones!$AA$62=FT_Y5,EDATE($D38,Milestones!$AA$62)&lt;PolicyDate),1,Milestones!$AC$62)&amp;";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"&amp;IF(AND(Milestones!$AB$63="FT",Milestones!$AA$63=FT_Y5,EDATE($D38,Milestones!$AA$63)&lt;PolicyDate),1,Milestones!$AC$63)&amp;";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"&amp;IF(AND(Milestones!$AB$64="FT",Milestones!$AA$64=FT_Y5,EDATE($D38,Milestones!$AA$64)&lt;PolicyDate),1,Milestones!$AC$64)&amp;";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"&amp;IF(AND(Milestones!$AB$65="FT",Milestones!$AA$65=FT_Y5,EDATE($D38,Milestones!$AA$65)&lt;PolicyDate),1,Milestones!$AC$65)&amp;";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"&amp;IF(AND(Milestones!$AB$66="FT",Milestones!$AA$66=FT_Y5,EDATE($D38,Milestones!$AA$66)&lt;PolicyDate),1,Milestones!$AC$66)&amp;";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"&amp;IF(AND(Milestones!$AB$67="FT",Milestones!$AA$67=FT_Y5,EDATE($D38,Milestones!$AA$67)&lt;PolicyDate),1,Milestones!$AC$67)&amp;";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"&amp;IF(AND(Milestones!$AB$68="FT",Milestones!$AA$68=FT_Y5,EDATE($D38,Milestones!$AA$68)&lt;PolicyDate),1,Milestones!$AC$68)&amp;";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"&amp;IF(AND(Milestones!$AB$69="FT",Milestones!$AA$69=FT_Y5,EDATE($D38,Milestones!$AA$69)&lt;PolicyDate),1,Milestones!$AC$69)&amp;";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"&amp;IF(AND(Milestones!$AB$70="FT",Milestones!$AA$70=FT_Y5,EDATE($D38,Milestones!$AA$70)&lt;PolicyDate),1,Milestones!$AC$70)&amp;";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"&amp;IF(AND(Milestones!$AB$71="FT",Milestones!$AA$71=FT_Y5,EDATE($D38,Milestones!$AA$71)&lt;PolicyDate),1,Milestones!$AC$71)&amp;";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"&amp;IF(AND(Milestones!$AB$72="FT",Milestones!$AA$72=FT_Y5,EDATE($D38,Milestones!$AA$72)&lt;PolicyDate),1,Milestones!$AC$72)&amp;";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"&amp;IF(AND(Milestones!$AB$73="FT",Milestones!$AA$73=FT_Y5,EDATE($D38,Milestones!$AA$73)&lt;PolicyDate),1,Milestones!$AC$73)&amp;";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"&amp;IF(AND(Milestones!$AB$74="FT",Milestones!$AA$74=FT_Y5,EDATE($D38,Milestones!$AA$74)&lt;PolicyDate),1,Milestones!$AC$74)&amp;";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"&amp;IF(AND(Milestones!$AB$75="FT",Milestones!$AA$75=FT_Y5,EDATE($D38,Milestones!$AA$75)&lt;PolicyDate),1,Milestones!$AC$75)&amp;";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"&amp;IF(AND(Milestones!$AB$76="FT",Milestones!$AA$76=FT_Y5,EDATE($D38,Milestones!$AA$76)&lt;PolicyDate),1,Milestones!$AC$76)&amp;";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"&amp;IF(AND(Milestones!$AB$77="FT",Milestones!$AA$77=FT_Y5,EDATE($D38,Milestones!$AA$77)&lt;PolicyDate),1,Milestones!$AC$77)&amp;";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"&amp;IF(AND(Milestones!$AB$78="FT",Milestones!$AA$78=FT_Y5,EDATE($D38,Milestones!$AA$78)&lt;PolicyDate),1,Milestones!$AC$78)&amp;";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"&amp;IF(AND(Milestones!$AB$79="FT",Milestones!$AA$79=FT_Y5,EDATE($D38,Milestones!$AA$79)&lt;PolicyDate),1,Milestones!$AC$79)&amp;";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"&amp;IF(AND(Milestones!$AB$80="FT",Milestones!$AA$80=FT_Y5,EDATE($D38,Milestones!$AA$80)&lt;PolicyDate),1,Milestones!$AC$80)&amp;";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"&amp;IF(AND(Milestones!$AB$81="FT",Milestones!$AA$81=FT_Y5,EDATE($D38,Milestones!$AA$81)&lt;PolicyDate),1,Milestones!$AC$81)&amp;";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"&amp;IF(AND(Milestones!$AB$82="FT",Milestones!$AA$82=FT_Y5,EDATE($D38,Milestones!$AA$82)&lt;PolicyDate),1,Milestones!$AC$82)&amp;";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"&amp;IF(AND(Milestones!$AB$83="FT",Milestones!$AA$83=FT_Y5,EDATE($D38,Milestones!$AA$83)&lt;PolicyDate),1,Milestones!$AC$83)&amp;";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"&amp;IF(AND(Milestones!$AB$84="FT",Milestones!$AA$84=FT_Y5,EDATE($D38,Milestones!$AA$84)&lt;PolicyDate),1,Milestones!$AC$84)&amp;";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"&amp;IF(AND(Milestones!$AB$85="FT",Milestones!$AA$85=FT_Y5,EDATE($D38,Milestones!$AA$85)&lt;PolicyDate),1,Milestones!$AC$85)&amp;";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"&amp;IF(AND(Milestones!$AB$86="FT",Milestones!$AA$86=FT_Y5,EDATE($D38,Milestones!$AA$86)&lt;PolicyDate),1,Milestones!$AC$86)&amp;";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"&amp;IF(AND(Milestones!$AB$87="FT",Milestones!$AA$87=FT_Y5,EDATE($D38,Milestones!$AA$87)&lt;PolicyDate),1,Milestones!$AC$87)&amp;";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"&amp;IF(AND(Milestones!$AB$88="FT",Milestones!$AA$88=FT_Y5,EDATE($D38,Milestones!$AA$88)&lt;PolicyDate),1,Milestones!$AC$88)&amp;";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"&amp;IF(AND(Milestones!$AB$89="FT",Milestones!$AA$89=FT_Y5,EDATE($D38,Milestones!$AA$89)&lt;PolicyDate),1,Milestones!$AC$89)&amp;";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"&amp;IF(AND(Milestones!$AB$90="FT",Milestones!$AA$90=FT_Y5,EDATE($D38,Milestones!$AA$90)&lt;PolicyDate),1,Milestones!$AC$90)&amp;";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"&amp;IF(AND(Milestones!$AB$91="FT",Milestones!$AA$91=FT_Y5,EDATE($D38,Milestones!$AA$91)&lt;PolicyDate),1,Milestones!$AC$91)&amp;";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"&amp;IF(AND(Milestones!$AB$92="FT",Milestones!$AA$92=FT_Y5,EDATE($D38,Milestones!$AA$92)&lt;PolicyDate),1,Milestones!$AC$92)&amp;";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"&amp;IF(AND(Milestones!$AB$93="FT",Milestones!$AA$93=FT_Y5,EDATE($D38,Milestones!$AA$93)&lt;PolicyDate),1,Milestones!$AC$93)&amp;";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"&amp;IF(AND(Milestones!$AB$94="FT",Milestones!$AA$94=FT_Y5,EDATE($D38,Milestones!$AA$94)&lt;PolicyDate),1,Milestones!$AC$94)&amp;";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"&amp;IF(AND(Milestones!$AB$95="FT",Milestones!$AA$95=FT_Y5,EDATE($D38,Milestones!$AA$95)&lt;PolicyDate),1,Milestones!$AC$95)&amp;";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"&amp;IF(AND(Milestones!$AB$96="FT",Milestones!$AA$96=FT_Y5,EDATE($D38,Milestones!$AA$96)&lt;PolicyDate),1,Milestones!$AC$96)&amp;";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"&amp;IF(AND(Milestones!$AB$97="FT",Milestones!$AA$97=FT_Y5,EDATE($D38,Milestones!$AA$97)&lt;PolicyDate),1,Milestones!$AC$97)&amp;";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"&amp;IF(AND(Milestones!$AB$98="FT",Milestones!$AA$98=FT_Y5,EDATE($D38,Milestones!$AA$98)&lt;PolicyDate),1,Milestones!$AC$98)&amp;";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"&amp;IF(AND(Milestones!$AB$99="FT",Milestones!$AA$99=FT_Y5,EDATE($D38,Milestones!$AA$99)&lt;PolicyDate),1,Milestones!$AC$99)&amp;";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"&amp;IF(AND(Milestones!$AB$100="FT",Milestones!$AA$100=FT_Y5,EDATE($D38,Milestones!$AA$100)&lt;PolicyDate),1,Milestones!$AC$100)&amp;";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"&amp;IF(AND(Milestones!$AB$101="FT",Milestones!$AA$101=FT_Y5,EDATE($D38,Milestones!$AA$101)&lt;PolicyDate),1,Milestones!$AC$101)&amp;";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"&amp;IF(AND(Milestones!$AB$102="FT",Milestones!$AA$102=FT_Y5,EDATE($D38,Milestones!$AA$102)&lt;PolicyDate),1,Milestones!$AC$102)&amp;";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"&amp;IF(AND(Milestones!$AB$103="FT",Milestones!$AA$103=FT_Y5,EDATE($D38,Milestones!$AA$103)&lt;PolicyDate),1,Milestones!$AC$103)&amp;";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"&amp;IF(AND(Milestones!$AB$104="FT",Milestones!$AA$104=FT_Y5,EDATE($D38,Milestones!$AA$104)&lt;PolicyDate),1,Milestones!$AC$104)&amp;";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"&amp;IF(AND(Milestones!$AB$105="FT",Milestones!$AA$105=FT_Y5,EDATE($D38,Milestones!$AA$105)&lt;PolicyDate),1,Milestones!$AC$105)&amp;";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"&amp;IF(AND(Milestones!$AB$106="FT",Milestones!$AA$106=FT_Y5,EDATE($D38,Milestones!$AA$106)&lt;PolicyDate),1,Milestones!$AC$106)&amp;";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"&amp;IF(AND(Milestones!$AB$107="FT",Milestones!$AA$107=FT_Y5,EDATE($D38,Milestones!$AA$107)&lt;PolicyDate),1,Milestones!$AC$107)&amp;";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"&amp;IF(AND(Milestones!$AB$108="FT",Milestones!$AA$108=FT_Y5,EDATE($D38,Milestones!$AA$108)&lt;PolicyDate),1,Milestones!$AC$108)&amp;";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"&amp;IF(AND(Milestones!$AB$109="FT",Milestones!$AA$109=FT_Y5,EDATE($D38,Milestones!$AA$109)&lt;PolicyDate),1,Milestones!$AC$109)&amp;";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"&amp;IF(AND(Milestones!$AB$110="FT",Milestones!$AA$110=FT_Y5,EDATE($D38,Milestones!$AA$110)&lt;PolicyDate),1,Milestones!$AC$110)&amp;";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"&amp;IF(AND(Milestones!$AB$111="FT",Milestones!$AA$111=FT_Y5,EDATE($D38,Milestones!$AA$111)&lt;PolicyDate),1,Milestones!$AC$111)&amp;";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"&amp;IF(AND(Milestones!$AB$112="FT",Milestones!$AA$112=FT_Y5,EDATE($D38,Milestones!$AA$112)&lt;PolicyDate),1,Milestones!$AC$112)&amp;";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"&amp;IF(AND(Milestones!$AB$113="FT",Milestones!$AA$113=FT_Y5,EDATE($D38,Milestones!$AA$113)&lt;PolicyDate),1,Milestones!$AC$113)&amp;";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"&amp;IF(AND(Milestones!$AB$114="FT",Milestones!$AA$114=FT_Y5,EDATE($D38,Milestones!$AA$114)&lt;PolicyDate),1,Milestones!$AC$114)&amp;";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"&amp;IF(AND(Milestones!$AB$115="FT",Milestones!$AA$115=FT_Y5,EDATE($D38,Milestones!$AA$115)&lt;PolicyDate),1,Milestones!$AC$115)&amp;";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"&amp;IF(AND(Milestones!$AB$116="FT",Milestones!$AA$116=FT_Y5,EDATE($D38,Milestones!$AA$116)&lt;PolicyDate),1,Milestones!$AC$116)&amp;";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"&amp;IF(AND(Milestones!$AB$117="FT",Milestones!$AA$117=FT_Y5,EDATE($D38,Milestones!$AA$117)&lt;PolicyDate),1,Milestones!$AC$117)&amp;";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"&amp;IF(AND(Milestones!$AB$118="FT",Milestones!$AA$118=FT_Y5,EDATE($D38,Milestones!$AA$118)&lt;PolicyDate),1,Milestones!$AC$118)&amp;";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"&amp;IF(AND(Milestones!$AB$119="FT",Milestones!$AA$119=FT_Y5,EDATE($D38,Milestones!$AA$119)&lt;PolicyDate),1,Milestones!$AC$119)&amp;";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"&amp;IF(AND(Milestones!$AB$120="FT",Milestones!$AA$120=FT_Y5,EDATE($D38,Milestones!$AA$120)&lt;PolicyDate),1,Milestones!$AC$120)&amp;";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"&amp;IF(AND(Milestones!$AB$121="FT",Milestones!$AA$121=FT_Y5,EDATE($D38,Milestones!$AA$121)&lt;PolicyDate),1,Milestones!$AC$121)&amp;";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"&amp;IF(AND(Milestones!$AB$122="FT",Milestones!$AA$122=FT_Y5,EDATE($D38,Milestones!$AA$122)&lt;PolicyDate),1,Milestones!$AC$122)&amp;";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"&amp;IF(AND(Milestones!$AB$123="FT",Milestones!$AA$123=FT_Y5,EDATE($D38,Milestones!$AA$123)&lt;PolicyDate),1,Milestones!$AC$123)&amp;";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"&amp;IF(AND(Milestones!$AB$124="FT",Milestones!$AA$124=FT_Y5,EDATE($D38,Milestones!$AA$124)&lt;PolicyDate),1,Milestones!$AC$124)&amp;";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"&amp;IF(AND(Milestones!$AB$125="FT",Milestones!$AA$125=FT_Y5,EDATE($D38,Milestones!$AA$125)&lt;PolicyDate),1,Milestones!$AC$125)&amp;";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"&amp;IF(AND(Milestones!$AB$126="FT",Milestones!$AA$126=FT_Y5,EDATE($D38,Milestones!$AA$126)&lt;PolicyDate),1,Milestones!$AC$126)&amp;";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"&amp;IF(AND(Milestones!$AB$127="FT",Milestones!$AA$127=FT_Y5,EDATE($D38,Milestones!$AA$127)&lt;PolicyDate),1,Milestones!$AC$127)&amp;";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"&amp;IF(AND(Milestones!$AB$128="FT",Milestones!$AA$128=FT_Y5,EDATE($D38,Milestones!$AA$128)&lt;PolicyDate),1,Milestones!$AC$128)&amp;";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"&amp;IF(AND(Milestones!$AB$129="FT",Milestones!$AA$129=FT_Y5,EDATE($D38,Milestones!$AA$129)&lt;PolicyDate),1,Milestones!$AC$129)&amp;";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"&amp;IF(AND(Milestones!$AB$130="FT",Milestones!$AA$130=FT_Y5,EDATE($D38,Milestones!$AA$130)&lt;PolicyDate),1,Milestones!$AC$130)&amp;";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"&amp;IF(AND(Milestones!$AB$131="FT",Milestones!$AA$131=FT_Y5,EDATE($D38,Milestones!$AA$131)&lt;PolicyDate),1,Milestones!$AC$131)&amp;";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"&amp;IF(AND(Milestones!$AB$132="FT",Milestones!$AA$132=FT_Y5,EDATE($D38,Milestones!$AA$132)&lt;PolicyDate),1,Milestones!$AC$132)&amp;";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"&amp;IF(AND(Milestones!$AB$133="FT",Milestones!$AA$133=FT_Y5,EDATE($D38,Milestones!$AA$133)&lt;PolicyDate),1,Milestones!$AC$133)&amp;";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"&amp;IF(AND(Milestones!$AB$134="FT",Milestones!$AA$134=FT_Y5,EDATE($D38,Milestones!$AA$134)&lt;PolicyDate),1,Milestones!$AC$134)&amp;";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"&amp;IF(AND(Milestones!$AB$135="FT",Milestones!$AA$135=FT_Y5,EDATE($D38,Milestones!$AA$135)&lt;PolicyDate),1,Milestones!$AC$135)&amp;";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"&amp;IF(AND(Milestones!$AB$136="FT",Milestones!$AA$136=FT_Y5,EDATE($D38,Milestones!$AA$136)&lt;PolicyDate),1,Milestones!$AC$136)&amp;";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"&amp;IF(AND(Milestones!$AB$137="FT",Milestones!$AA$137=FT_Y5,EDATE($D38,Milestones!$AA$137)&lt;PolicyDate),1,Milestones!$AC$137)&amp;";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"&amp;IF(AND(Milestones!$AB$138="FT",Milestones!$AA$138=FT_Y5,EDATE($D38,Milestones!$AA$138)&lt;PolicyDate),1,Milestones!$AC$138)&amp;";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"&amp;IF(AND(Milestones!$AB$139="FT",Milestones!$AA$139=FT_Y5,EDATE($D38,Milestones!$AA$139)&lt;PolicyDate),1,Milestones!$AC$139)&amp;";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"&amp;IF(AND(Milestones!$AB$140="FT",Milestones!$AA$140=FT_Y5,EDATE($D38,Milestones!$AA$140)&lt;PolicyDate),1,Milestones!$AC$140)&amp;";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"&amp;IF(AND(Milestones!$AB$141="FT",Milestones!$AA$141=FT_Y5,EDATE($D38,Milestones!$AA$141)&lt;PolicyDate),1,Milestones!$AC$141)&amp;";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"&amp;IF(AND(Milestones!$AB$142="FT",Milestones!$AA$142=FT_Y5,EDATE($D38,Milestones!$AA$142)&lt;PolicyDate),1,Milestones!$AC$142)&amp;";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"&amp;IF(AND(Milestones!$AB$143="FT",Milestones!$AA$143=FT_Y5,EDATE($D38,Milestones!$AA$143)&lt;PolicyDate),1,Milestones!$AC$143)&amp;";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"&amp;IF(AND(Milestones!$AB$144="FT",Milestones!$AA$144=FT_Y5,EDATE($D38,Milestones!$AA$144)&lt;PolicyDate),1,Milestones!$AC$144)&amp;";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"&amp;IF(AND(Milestones!$AB$145="FT",Milestones!$AA$145=FT_Y5,EDATE($D38,Milestones!$AA$145)&lt;PolicyDate),1,Milestones!$AC$145)&amp;";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"&amp;IF(AND(Milestones!$AB$146="FT",Milestones!$AA$146=FT_Y5,EDATE($D38,Milestones!$AA$146)&lt;PolicyDate),1,Milestones!$AC$146)&amp;";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"&amp;IF(AND(Milestones!$AB$147="FT",Milestones!$AA$147=FT_Y5,EDATE($D38,Milestones!$AA$147)&lt;PolicyDate),1,Milestones!$AC$147)&amp;";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"&amp;IF(AND(Milestones!$AB$148="FT",Milestones!$AA$148=FT_Y5,EDATE($D38,Milestones!$AA$148)&lt;PolicyDate),1,Milestones!$AC$148)&amp;";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"&amp;IF(AND(Milestones!$AB$149="FT",Milestones!$AA$149=FT_Y5,EDATE($D38,Milestones!$AA$149)&lt;PolicyDate),1,Milestones!$AC$149)&amp;";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"&amp;IF(AND(Milestones!$AB$150="FT",Milestones!$AA$150=FT_Y5,EDATE($D38,Milestones!$AA$150)&lt;PolicyDate),1,Milestones!$AC$150)&amp;";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"&amp;IF(AND(Milestones!$AB$151="FT",Milestones!$AA$151=FT_Y5,EDATE($D38,Milestones!$AA$151)&lt;PolicyDate),1,Milestones!$AC$151)&amp;";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"&amp;IF(AND(Milestones!$AB$152="FT",Milestones!$AA$152=FT_Y5,EDATE($D38,Milestones!$AA$152)&lt;PolicyDate),1,Milestones!$AC$152)&amp;";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"&amp;IF(AND(Milestones!$AB$153="FT",Milestones!$AA$153=FT_Y5,EDATE($D38,Milestones!$AA$153)&lt;PolicyDate),1,Milestones!$AC$153)&amp;";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"&amp;IF(AND(Milestones!$AB$154="FT",Milestones!$AA$154=FT_Y5,EDATE($D38,Milestones!$AA$154)&lt;PolicyDate),1,Milestones!$AC$154)&amp;";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"&amp;IF(AND(Milestones!$AB$155="FT",Milestones!$AA$155=FT_Y5,EDATE($D38,Milestones!$AA$155)&lt;PolicyDate),1,Milestones!$AC$155)&amp;";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"&amp;IF(AND(Milestones!$AB$156="FT",Milestones!$AA$156=FT_Y5,EDATE($D38,Milestones!$AA$156)&lt;PolicyDate),1,Milestones!$AC$156)&amp;";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"&amp;IF(AND(Milestones!$AB$157="FT",Milestones!$AA$157=FT_Y5,EDATE($D38,Milestones!$AA$157)&lt;PolicyDate),1,Milestones!$AC$157)&amp;";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"&amp;IF(AND(Milestones!$AB$158="FT",Milestones!$AA$158=FT_Y5,EDATE($D38,Milestones!$AA$158)&lt;PolicyDate),1,Milestones!$AC$158)&amp;";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"&amp;IF(AND(Milestones!$AB$159="FT",Milestones!$AA$159=FT_Y5,EDATE($D38,Milestones!$AA$159)&lt;PolicyDate),1,Milestones!$AC$159)&amp;";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"&amp;IF(AND(Milestones!$AB$160="FT",Milestones!$AA$160=FT_Y5,EDATE($D38,Milestones!$AA$160)&lt;PolicyDate),1,Milestones!$AC$160)&amp;";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"&amp;IF(AND(Milestones!$AB$161="FT",Milestones!$AA$161=FT_Y5,EDATE($D38,Milestones!$AA$161)&lt;PolicyDate),1,Milestones!$AC$161)&amp;";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"&amp;IF(AND(Milestones!$AB$162="FT",Milestones!$AA$162=FT_Y5,EDATE($D38,Milestones!$AA$162)&lt;PolicyDate),1,Milestones!$AC$162)&amp;";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"&amp;IF(AND(Milestones!$AB$163="FT",Milestones!$AA$163=FT_Y5,EDATE($D38,Milestones!$AA$163)&lt;PolicyDate),1,Milestones!$AC$163)&amp;";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"&amp;IF(AND(Milestones!$AB$164="FT",Milestones!$AA$164=FT_Y5,EDATE($D38,Milestones!$AA$164)&lt;PolicyDate),1,Milestones!$AC$164)&amp;";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"&amp;IF(AND(Milestones!$AB$165="FT",Milestones!$AA$165=FT_Y5,EDATE($D38,Milestones!$AA$165)&lt;PolicyDate),1,Milestones!$AC$165)&amp;";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"&amp;IF(AND(Milestones!$AB$166="FT",Milestones!$AA$166=FT_Y5,EDATE($D38,Milestones!$AA$166)&lt;PolicyDate),1,Milestones!$AC$166)&amp;";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"&amp;IF(AND(Milestones!$AB$167="FT",Milestones!$AA$167=FT_Y5,EDATE($D38,Milestones!$AA$167)&lt;PolicyDate),1,Milestones!$AC$167)&amp;";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"&amp;IF(AND(Milestones!$AB$168="FT",Milestones!$AA$168=FT_Y5,EDATE($D38,Milestones!$AA$168)&lt;PolicyDate),1,Milestones!$AC$168)&amp;";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"&amp;IF(AND(Milestones!$AB$169="FT",Milestones!$AA$169=FT_Y5,EDATE($D38,Milestones!$AA$169)&lt;PolicyDate),1,Milestones!$AC$169)&amp;";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"&amp;IF(AND(Milestones!$AB$170="FT",Milestones!$AA$170=FT_Y5,EDATE($D38,Milestones!$AA$170)&lt;PolicyDate),1,Milestones!$AC$170)&amp;";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"&amp;IF(AND(Milestones!$AB$171="FT",Milestones!$AA$171=FT_Y5,EDATE($D38,Milestones!$AA$171)&lt;PolicyDate),1,Milestones!$AC$171)&amp;";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"&amp;IF(AND(Milestones!$AB$172="FT",Milestones!$AA$172=FT_Y5,EDATE($D38,Milestones!$AA$172)&lt;PolicyDate),1,Milestones!$AC$172)&amp;";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"&amp;IF(AND(Milestones!$AB$173="FT",Milestones!$AA$173=FT_Y5,EDATE($D38,Milestones!$AA$173)&lt;PolicyDate),1,Milestones!$AC$173)&amp;";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"&amp;IF(AND(Milestones!$AB$174="FT",Milestones!$AA$174=FT_Y5,EDATE($D38,Milestones!$AA$174)&lt;PolicyDate),1,Milestones!$AC$174)&amp;";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"&amp;IF(AND(Milestones!$AB$175="FT",Milestones!$AA$175=FT_Y5,EDATE($D38,Milestones!$AA$175)&lt;PolicyDate),1,Milestones!$AC$175)&amp;";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"&amp;IF(AND(Milestones!$AB$176="FT",Milestones!$AA$176=FT_Y5,EDATE($D38,Milestones!$AA$176)&lt;PolicyDate),1,Milestones!$AC$176)&amp;";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"&amp;IF(AND(Milestones!$AB$177="FT",Milestones!$AA$177=FT_Y5,EDATE($D38,Milestones!$AA$177)&lt;PolicyDate),1,Milestones!$AC$177)&amp;";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"&amp;IF(AND(Milestones!$AB$178="FT",Milestones!$AA$178=FT_Y5,EDATE($D38,Milestones!$AA$178)&lt;PolicyDate),1,Milestones!$AC$178)&amp;";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"&amp;IF(AND(Milestones!$AB$179="FT",Milestones!$AA$179=FT_Y5,EDATE($D38,Milestones!$AA$179)&lt;PolicyDate),1,Milestones!$AC$179)&amp;";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"&amp;IF(AND(Milestones!$AB$180="FT",Milestones!$AA$180=FT_Y5,EDATE($D38,Milestones!$AA$180)&lt;PolicyDate),1,Milestones!$AC$180)&amp;";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"&amp;IF(AND(Milestones!$AB$181="FT",Milestones!$AA$181=FT_Y5,EDATE($D38,Milestones!$AA$181)&lt;PolicyDate),1,Milestones!$AC$181)&amp;";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"&amp;IF(AND(Milestones!$AB$182="FT",Milestones!$AA$182=FT_Y5,EDATE($D38,Milestones!$AA$182)&lt;PolicyDate),1,Milestones!$AC$182)&amp;";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"&amp;IF(AND(Milestones!$AB$183="FT",Milestones!$AA$183=FT_Y5,EDATE($D38,Milestones!$AA$183)&lt;PolicyDate),1,Milestones!$AC$183)&amp;";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"&amp;IF(AND(Milestones!$AB$184="FT",Milestones!$AA$184=FT_Y5,EDATE($D38,Milestones!$AA$184)&lt;PolicyDate),1,Milestones!$AC$184)&amp;";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"&amp;IF(AND(Milestones!$AB$185="FT",Milestones!$AA$185=FT_Y5,EDATE($D38,Milestones!$AA$185)&lt;PolicyDate),1,Milestones!$AC$185)&amp;";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"&amp;IF(AND(Milestones!$AB$186="FT",Milestones!$AA$186=FT_Y5,EDATE($D38,Milestones!$AA$186)&lt;PolicyDate),1,Milestones!$AC$186)&amp;";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"&amp;IF(AND(Milestones!$AB$187="FT",Milestones!$AA$187=FT_Y5,EDATE($D38,Milestones!$AA$187)&lt;PolicyDate),1,Milestones!$AC$187)&amp;";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"&amp;IF(AND(Milestones!$AB$188="FT",Milestones!$AA$188=FT_Y5,EDATE($D38,Milestones!$AA$188)&lt;PolicyDate),1,Milestones!$AC$188)&amp;";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"&amp;IF(AND(Milestones!$AB$189="FT",Milestones!$AA$189=FT_Y5,EDATE($D38,Milestones!$AA$189)&lt;PolicyDate),1,Milestones!$AC$189)&amp;";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"&amp;IF(AND(Milestones!$AB$190="FT",Milestones!$AA$190=FT_Y5,EDATE($D38,Milestones!$AA$190)&lt;PolicyDate),1,Milestones!$AC$190)&amp;";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"&amp;IF(AND(Milestones!$AB$191="FT",Milestones!$AA$191=FT_Y5,EDATE($D38,Milestones!$AA$191)&lt;PolicyDate),1,Milestones!$AC$191)&amp;";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"&amp;IF(AND(Milestones!$AB$192="FT",Milestones!$AA$192=FT_Y5,EDATE($D38,Milestones!$AA$192)&lt;PolicyDate),1,Milestones!$AC$192)&amp;";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"&amp;IF(AND(Milestones!$AB$193="FT",Milestones!$AA$193=FT_Y5,EDATE($D38,Milestones!$AA$193)&lt;PolicyDate),1,Milestones!$AC$193)&amp;";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"&amp;IF(AND(Milestones!$AB$194="FT",Milestones!$AA$194=FT_Y5,EDATE($D38,Milestones!$AA$194)&lt;PolicyDate),1,Milestones!$AC$194)&amp;";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"&amp;IF(AND(Milestones!$AB$195="FT",Milestones!$AA$195=FT_Y5,EDATE($D38,Milestones!$AA$195)&lt;PolicyDate),1,Milestones!$AC$195)&amp;";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"&amp;IF(AND(Milestones!$AB$196="FT",Milestones!$AA$196=FT_Y5,EDATE($D38,Milestones!$AA$196)&lt;PolicyDate),1,Milestones!$AC$196)&amp;";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"&amp;IF(AND(Milestones!$AB$197="FT",Milestones!$AA$197=FT_Y5,EDATE($D38,Milestones!$AA$197)&lt;PolicyDate),1,Milestones!$AC$197)&amp;";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"&amp;IF(AND(Milestones!$AB$198="FT",Milestones!$AA$198=FT_Y5,EDATE($D38,Milestones!$AA$198)&lt;PolicyDate),1,Milestones!$AC$198)&amp;";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"&amp;IF(AND(Milestones!$AB$199="FT",Milestones!$AA$199=FT_Y5,EDATE($D38,Milestones!$AA$199)&lt;PolicyDate),1,Milestones!$AC$199)&amp;";  ",""))</f>
        <v/>
      </c>
      <c r="X38" s="0" t="str">
        <f aca="false">IF(Staff!$A38="","",Staff!$AJ38)</f>
        <v/>
      </c>
      <c r="Y38" s="0" t="str">
        <f aca="false">IF(Staff!$A38="","",Staff!$AL38)</f>
        <v/>
      </c>
      <c r="Z38" s="0" t="str">
        <f aca="false">IF(Staff!$A38="","",Staff!$AM38)</f>
        <v/>
      </c>
      <c r="AA38" s="0" t="str">
        <f aca="false">IF(Staff!$A38="","",Staff!$AQ38)</f>
        <v/>
      </c>
      <c r="AB38" s="0" t="str">
        <f aca="false">IF(Staff!$A38="","",Staff!$AR38)</f>
        <v/>
      </c>
      <c r="AC38" s="0" t="str">
        <f aca="false">IF(Staff!$A38="","",Staff!$AS38)</f>
        <v/>
      </c>
      <c r="AD38" s="0" t="str">
        <f aca="false">IF(Staff!$A38="","",Staff!$AT38)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IF(Staff!$A39="","",Staff!$AI39)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"&amp;IF(AND(Milestones!$AB$20="FT",Milestones!$AA$20=FT_Y5,EDATE($D39,Milestones!$AA$20)&lt;PolicyDate),1,Milestones!$AC$20)&amp;";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"&amp;IF(AND(Milestones!$AB$21="FT",Milestones!$AA$21=FT_Y5,EDATE($D39,Milestones!$AA$21)&lt;PolicyDate),1,Milestones!$AC$21)&amp;";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"&amp;IF(AND(Milestones!$AB$22="FT",Milestones!$AA$22=FT_Y5,EDATE($D39,Milestones!$AA$22)&lt;PolicyDate),1,Milestones!$AC$22)&amp;";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"&amp;IF(AND(Milestones!$AB$23="FT",Milestones!$AA$23=FT_Y5,EDATE($D39,Milestones!$AA$23)&lt;PolicyDate),1,Milestones!$AC$23)&amp;";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"&amp;IF(AND(Milestones!$AB$24="FT",Milestones!$AA$24=FT_Y5,EDATE($D39,Milestones!$AA$24)&lt;PolicyDate),1,Milestones!$AC$24)&amp;";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"&amp;IF(AND(Milestones!$AB$25="FT",Milestones!$AA$25=FT_Y5,EDATE($D39,Milestones!$AA$25)&lt;PolicyDate),1,Milestones!$AC$25)&amp;";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"&amp;IF(AND(Milestones!$AB$26="FT",Milestones!$AA$26=FT_Y5,EDATE($D39,Milestones!$AA$26)&lt;PolicyDate),1,Milestones!$AC$26)&amp;";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"&amp;IF(AND(Milestones!$AB$27="FT",Milestones!$AA$27=FT_Y5,EDATE($D39,Milestones!$AA$27)&lt;PolicyDate),1,Milestones!$AC$27)&amp;";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"&amp;IF(AND(Milestones!$AB$28="FT",Milestones!$AA$28=FT_Y5,EDATE($D39,Milestones!$AA$28)&lt;PolicyDate),1,Milestones!$AC$28)&amp;";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"&amp;IF(AND(Milestones!$AB$29="FT",Milestones!$AA$29=FT_Y5,EDATE($D39,Milestones!$AA$29)&lt;PolicyDate),1,Milestones!$AC$29)&amp;";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"&amp;IF(AND(Milestones!$AB$30="FT",Milestones!$AA$30=FT_Y5,EDATE($D39,Milestones!$AA$30)&lt;PolicyDate),1,Milestones!$AC$30)&amp;";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"&amp;IF(AND(Milestones!$AB$31="FT",Milestones!$AA$31=FT_Y5,EDATE($D39,Milestones!$AA$31)&lt;PolicyDate),1,Milestones!$AC$31)&amp;";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"&amp;IF(AND(Milestones!$AB$32="FT",Milestones!$AA$32=FT_Y5,EDATE($D39,Milestones!$AA$32)&lt;PolicyDate),1,Milestones!$AC$32)&amp;";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"&amp;IF(AND(Milestones!$AB$33="FT",Milestones!$AA$33=FT_Y5,EDATE($D39,Milestones!$AA$33)&lt;PolicyDate),1,Milestones!$AC$33)&amp;";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"&amp;IF(AND(Milestones!$AB$34="FT",Milestones!$AA$34=FT_Y5,EDATE($D39,Milestones!$AA$34)&lt;PolicyDate),1,Milestones!$AC$34)&amp;";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"&amp;IF(AND(Milestones!$AB$35="FT",Milestones!$AA$35=FT_Y5,EDATE($D39,Milestones!$AA$35)&lt;PolicyDate),1,Milestones!$AC$35)&amp;";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"&amp;IF(AND(Milestones!$AB$36="FT",Milestones!$AA$36=FT_Y5,EDATE($D39,Milestones!$AA$36)&lt;PolicyDate),1,Milestones!$AC$36)&amp;";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"&amp;IF(AND(Milestones!$AB$37="FT",Milestones!$AA$37=FT_Y5,EDATE($D39,Milestones!$AA$37)&lt;PolicyDate),1,Milestones!$AC$37)&amp;";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"&amp;IF(AND(Milestones!$AB$38="FT",Milestones!$AA$38=FT_Y5,EDATE($D39,Milestones!$AA$38)&lt;PolicyDate),1,Milestones!$AC$38)&amp;";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"&amp;IF(AND(Milestones!$AB$39="FT",Milestones!$AA$39=FT_Y5,EDATE($D39,Milestones!$AA$39)&lt;PolicyDate),1,Milestones!$AC$39)&amp;";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"&amp;IF(AND(Milestones!$AB$40="FT",Milestones!$AA$40=FT_Y5,EDATE($D39,Milestones!$AA$40)&lt;PolicyDate),1,Milestones!$AC$40)&amp;";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"&amp;IF(AND(Milestones!$AB$41="FT",Milestones!$AA$41=FT_Y5,EDATE($D39,Milestones!$AA$41)&lt;PolicyDate),1,Milestones!$AC$41)&amp;";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"&amp;IF(AND(Milestones!$AB$42="FT",Milestones!$AA$42=FT_Y5,EDATE($D39,Milestones!$AA$42)&lt;PolicyDate),1,Milestones!$AC$42)&amp;";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"&amp;IF(AND(Milestones!$AB$43="FT",Milestones!$AA$43=FT_Y5,EDATE($D39,Milestones!$AA$43)&lt;PolicyDate),1,Milestones!$AC$43)&amp;";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"&amp;IF(AND(Milestones!$AB$44="FT",Milestones!$AA$44=FT_Y5,EDATE($D39,Milestones!$AA$44)&lt;PolicyDate),1,Milestones!$AC$44)&amp;";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"&amp;IF(AND(Milestones!$AB$45="FT",Milestones!$AA$45=FT_Y5,EDATE($D39,Milestones!$AA$45)&lt;PolicyDate),1,Milestones!$AC$45)&amp;";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"&amp;IF(AND(Milestones!$AB$46="FT",Milestones!$AA$46=FT_Y5,EDATE($D39,Milestones!$AA$46)&lt;PolicyDate),1,Milestones!$AC$46)&amp;";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"&amp;IF(AND(Milestones!$AB$47="FT",Milestones!$AA$47=FT_Y5,EDATE($D39,Milestones!$AA$47)&lt;PolicyDate),1,Milestones!$AC$47)&amp;";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"&amp;IF(AND(Milestones!$AB$48="FT",Milestones!$AA$48=FT_Y5,EDATE($D39,Milestones!$AA$48)&lt;PolicyDate),1,Milestones!$AC$48)&amp;";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"&amp;IF(AND(Milestones!$AB$49="FT",Milestones!$AA$49=FT_Y5,EDATE($D39,Milestones!$AA$49)&lt;PolicyDate),1,Milestones!$AC$49)&amp;";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"&amp;IF(AND(Milestones!$AB$50="FT",Milestones!$AA$50=FT_Y5,EDATE($D39,Milestones!$AA$50)&lt;PolicyDate),1,Milestones!$AC$50)&amp;";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"&amp;IF(AND(Milestones!$AB$51="FT",Milestones!$AA$51=FT_Y5,EDATE($D39,Milestones!$AA$51)&lt;PolicyDate),1,Milestones!$AC$51)&amp;";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"&amp;IF(AND(Milestones!$AB$52="FT",Milestones!$AA$52=FT_Y5,EDATE($D39,Milestones!$AA$52)&lt;PolicyDate),1,Milestones!$AC$52)&amp;";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"&amp;IF(AND(Milestones!$AB$53="FT",Milestones!$AA$53=FT_Y5,EDATE($D39,Milestones!$AA$53)&lt;PolicyDate),1,Milestones!$AC$53)&amp;";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"&amp;IF(AND(Milestones!$AB$54="FT",Milestones!$AA$54=FT_Y5,EDATE($D39,Milestones!$AA$54)&lt;PolicyDate),1,Milestones!$AC$54)&amp;";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"&amp;IF(AND(Milestones!$AB$55="FT",Milestones!$AA$55=FT_Y5,EDATE($D39,Milestones!$AA$55)&lt;PolicyDate),1,Milestones!$AC$55)&amp;";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"&amp;IF(AND(Milestones!$AB$56="FT",Milestones!$AA$56=FT_Y5,EDATE($D39,Milestones!$AA$56)&lt;PolicyDate),1,Milestones!$AC$56)&amp;";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"&amp;IF(AND(Milestones!$AB$57="FT",Milestones!$AA$57=FT_Y5,EDATE($D39,Milestones!$AA$57)&lt;PolicyDate),1,Milestones!$AC$57)&amp;";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"&amp;IF(AND(Milestones!$AB$58="FT",Milestones!$AA$58=FT_Y5,EDATE($D39,Milestones!$AA$58)&lt;PolicyDate),1,Milestones!$AC$58)&amp;";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"&amp;IF(AND(Milestones!$AB$59="FT",Milestones!$AA$59=FT_Y5,EDATE($D39,Milestones!$AA$59)&lt;PolicyDate),1,Milestones!$AC$59)&amp;";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"&amp;IF(AND(Milestones!$AB$60="FT",Milestones!$AA$60=FT_Y5,EDATE($D39,Milestones!$AA$60)&lt;PolicyDate),1,Milestones!$AC$60)&amp;";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"&amp;IF(AND(Milestones!$AB$61="FT",Milestones!$AA$61=FT_Y5,EDATE($D39,Milestones!$AA$61)&lt;PolicyDate),1,Milestones!$AC$61)&amp;";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"&amp;IF(AND(Milestones!$AB$62="FT",Milestones!$AA$62=FT_Y5,EDATE($D39,Milestones!$AA$62)&lt;PolicyDate),1,Milestones!$AC$62)&amp;";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"&amp;IF(AND(Milestones!$AB$63="FT",Milestones!$AA$63=FT_Y5,EDATE($D39,Milestones!$AA$63)&lt;PolicyDate),1,Milestones!$AC$63)&amp;";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"&amp;IF(AND(Milestones!$AB$64="FT",Milestones!$AA$64=FT_Y5,EDATE($D39,Milestones!$AA$64)&lt;PolicyDate),1,Milestones!$AC$64)&amp;";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"&amp;IF(AND(Milestones!$AB$65="FT",Milestones!$AA$65=FT_Y5,EDATE($D39,Milestones!$AA$65)&lt;PolicyDate),1,Milestones!$AC$65)&amp;";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"&amp;IF(AND(Milestones!$AB$66="FT",Milestones!$AA$66=FT_Y5,EDATE($D39,Milestones!$AA$66)&lt;PolicyDate),1,Milestones!$AC$66)&amp;";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"&amp;IF(AND(Milestones!$AB$67="FT",Milestones!$AA$67=FT_Y5,EDATE($D39,Milestones!$AA$67)&lt;PolicyDate),1,Milestones!$AC$67)&amp;";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"&amp;IF(AND(Milestones!$AB$68="FT",Milestones!$AA$68=FT_Y5,EDATE($D39,Milestones!$AA$68)&lt;PolicyDate),1,Milestones!$AC$68)&amp;";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"&amp;IF(AND(Milestones!$AB$69="FT",Milestones!$AA$69=FT_Y5,EDATE($D39,Milestones!$AA$69)&lt;PolicyDate),1,Milestones!$AC$69)&amp;";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"&amp;IF(AND(Milestones!$AB$70="FT",Milestones!$AA$70=FT_Y5,EDATE($D39,Milestones!$AA$70)&lt;PolicyDate),1,Milestones!$AC$70)&amp;";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"&amp;IF(AND(Milestones!$AB$71="FT",Milestones!$AA$71=FT_Y5,EDATE($D39,Milestones!$AA$71)&lt;PolicyDate),1,Milestones!$AC$71)&amp;";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"&amp;IF(AND(Milestones!$AB$72="FT",Milestones!$AA$72=FT_Y5,EDATE($D39,Milestones!$AA$72)&lt;PolicyDate),1,Milestones!$AC$72)&amp;";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"&amp;IF(AND(Milestones!$AB$73="FT",Milestones!$AA$73=FT_Y5,EDATE($D39,Milestones!$AA$73)&lt;PolicyDate),1,Milestones!$AC$73)&amp;";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"&amp;IF(AND(Milestones!$AB$74="FT",Milestones!$AA$74=FT_Y5,EDATE($D39,Milestones!$AA$74)&lt;PolicyDate),1,Milestones!$AC$74)&amp;";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"&amp;IF(AND(Milestones!$AB$75="FT",Milestones!$AA$75=FT_Y5,EDATE($D39,Milestones!$AA$75)&lt;PolicyDate),1,Milestones!$AC$75)&amp;";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"&amp;IF(AND(Milestones!$AB$76="FT",Milestones!$AA$76=FT_Y5,EDATE($D39,Milestones!$AA$76)&lt;PolicyDate),1,Milestones!$AC$76)&amp;";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"&amp;IF(AND(Milestones!$AB$77="FT",Milestones!$AA$77=FT_Y5,EDATE($D39,Milestones!$AA$77)&lt;PolicyDate),1,Milestones!$AC$77)&amp;";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"&amp;IF(AND(Milestones!$AB$78="FT",Milestones!$AA$78=FT_Y5,EDATE($D39,Milestones!$AA$78)&lt;PolicyDate),1,Milestones!$AC$78)&amp;";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"&amp;IF(AND(Milestones!$AB$79="FT",Milestones!$AA$79=FT_Y5,EDATE($D39,Milestones!$AA$79)&lt;PolicyDate),1,Milestones!$AC$79)&amp;";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"&amp;IF(AND(Milestones!$AB$80="FT",Milestones!$AA$80=FT_Y5,EDATE($D39,Milestones!$AA$80)&lt;PolicyDate),1,Milestones!$AC$80)&amp;";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"&amp;IF(AND(Milestones!$AB$81="FT",Milestones!$AA$81=FT_Y5,EDATE($D39,Milestones!$AA$81)&lt;PolicyDate),1,Milestones!$AC$81)&amp;";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"&amp;IF(AND(Milestones!$AB$82="FT",Milestones!$AA$82=FT_Y5,EDATE($D39,Milestones!$AA$82)&lt;PolicyDate),1,Milestones!$AC$82)&amp;";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"&amp;IF(AND(Milestones!$AB$83="FT",Milestones!$AA$83=FT_Y5,EDATE($D39,Milestones!$AA$83)&lt;PolicyDate),1,Milestones!$AC$83)&amp;";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"&amp;IF(AND(Milestones!$AB$84="FT",Milestones!$AA$84=FT_Y5,EDATE($D39,Milestones!$AA$84)&lt;PolicyDate),1,Milestones!$AC$84)&amp;";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"&amp;IF(AND(Milestones!$AB$85="FT",Milestones!$AA$85=FT_Y5,EDATE($D39,Milestones!$AA$85)&lt;PolicyDate),1,Milestones!$AC$85)&amp;";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"&amp;IF(AND(Milestones!$AB$86="FT",Milestones!$AA$86=FT_Y5,EDATE($D39,Milestones!$AA$86)&lt;PolicyDate),1,Milestones!$AC$86)&amp;";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"&amp;IF(AND(Milestones!$AB$87="FT",Milestones!$AA$87=FT_Y5,EDATE($D39,Milestones!$AA$87)&lt;PolicyDate),1,Milestones!$AC$87)&amp;";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"&amp;IF(AND(Milestones!$AB$88="FT",Milestones!$AA$88=FT_Y5,EDATE($D39,Milestones!$AA$88)&lt;PolicyDate),1,Milestones!$AC$88)&amp;";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"&amp;IF(AND(Milestones!$AB$89="FT",Milestones!$AA$89=FT_Y5,EDATE($D39,Milestones!$AA$89)&lt;PolicyDate),1,Milestones!$AC$89)&amp;";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"&amp;IF(AND(Milestones!$AB$90="FT",Milestones!$AA$90=FT_Y5,EDATE($D39,Milestones!$AA$90)&lt;PolicyDate),1,Milestones!$AC$90)&amp;";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"&amp;IF(AND(Milestones!$AB$91="FT",Milestones!$AA$91=FT_Y5,EDATE($D39,Milestones!$AA$91)&lt;PolicyDate),1,Milestones!$AC$91)&amp;";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"&amp;IF(AND(Milestones!$AB$92="FT",Milestones!$AA$92=FT_Y5,EDATE($D39,Milestones!$AA$92)&lt;PolicyDate),1,Milestones!$AC$92)&amp;";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"&amp;IF(AND(Milestones!$AB$93="FT",Milestones!$AA$93=FT_Y5,EDATE($D39,Milestones!$AA$93)&lt;PolicyDate),1,Milestones!$AC$93)&amp;";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"&amp;IF(AND(Milestones!$AB$94="FT",Milestones!$AA$94=FT_Y5,EDATE($D39,Milestones!$AA$94)&lt;PolicyDate),1,Milestones!$AC$94)&amp;";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"&amp;IF(AND(Milestones!$AB$95="FT",Milestones!$AA$95=FT_Y5,EDATE($D39,Milestones!$AA$95)&lt;PolicyDate),1,Milestones!$AC$95)&amp;";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"&amp;IF(AND(Milestones!$AB$96="FT",Milestones!$AA$96=FT_Y5,EDATE($D39,Milestones!$AA$96)&lt;PolicyDate),1,Milestones!$AC$96)&amp;";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"&amp;IF(AND(Milestones!$AB$97="FT",Milestones!$AA$97=FT_Y5,EDATE($D39,Milestones!$AA$97)&lt;PolicyDate),1,Milestones!$AC$97)&amp;";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"&amp;IF(AND(Milestones!$AB$98="FT",Milestones!$AA$98=FT_Y5,EDATE($D39,Milestones!$AA$98)&lt;PolicyDate),1,Milestones!$AC$98)&amp;";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"&amp;IF(AND(Milestones!$AB$99="FT",Milestones!$AA$99=FT_Y5,EDATE($D39,Milestones!$AA$99)&lt;PolicyDate),1,Milestones!$AC$99)&amp;";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"&amp;IF(AND(Milestones!$AB$100="FT",Milestones!$AA$100=FT_Y5,EDATE($D39,Milestones!$AA$100)&lt;PolicyDate),1,Milestones!$AC$100)&amp;";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"&amp;IF(AND(Milestones!$AB$101="FT",Milestones!$AA$101=FT_Y5,EDATE($D39,Milestones!$AA$101)&lt;PolicyDate),1,Milestones!$AC$101)&amp;";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"&amp;IF(AND(Milestones!$AB$102="FT",Milestones!$AA$102=FT_Y5,EDATE($D39,Milestones!$AA$102)&lt;PolicyDate),1,Milestones!$AC$102)&amp;";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"&amp;IF(AND(Milestones!$AB$103="FT",Milestones!$AA$103=FT_Y5,EDATE($D39,Milestones!$AA$103)&lt;PolicyDate),1,Milestones!$AC$103)&amp;";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"&amp;IF(AND(Milestones!$AB$104="FT",Milestones!$AA$104=FT_Y5,EDATE($D39,Milestones!$AA$104)&lt;PolicyDate),1,Milestones!$AC$104)&amp;";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"&amp;IF(AND(Milestones!$AB$105="FT",Milestones!$AA$105=FT_Y5,EDATE($D39,Milestones!$AA$105)&lt;PolicyDate),1,Milestones!$AC$105)&amp;";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"&amp;IF(AND(Milestones!$AB$106="FT",Milestones!$AA$106=FT_Y5,EDATE($D39,Milestones!$AA$106)&lt;PolicyDate),1,Milestones!$AC$106)&amp;";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"&amp;IF(AND(Milestones!$AB$107="FT",Milestones!$AA$107=FT_Y5,EDATE($D39,Milestones!$AA$107)&lt;PolicyDate),1,Milestones!$AC$107)&amp;";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"&amp;IF(AND(Milestones!$AB$108="FT",Milestones!$AA$108=FT_Y5,EDATE($D39,Milestones!$AA$108)&lt;PolicyDate),1,Milestones!$AC$108)&amp;";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"&amp;IF(AND(Milestones!$AB$109="FT",Milestones!$AA$109=FT_Y5,EDATE($D39,Milestones!$AA$109)&lt;PolicyDate),1,Milestones!$AC$109)&amp;";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"&amp;IF(AND(Milestones!$AB$110="FT",Milestones!$AA$110=FT_Y5,EDATE($D39,Milestones!$AA$110)&lt;PolicyDate),1,Milestones!$AC$110)&amp;";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"&amp;IF(AND(Milestones!$AB$111="FT",Milestones!$AA$111=FT_Y5,EDATE($D39,Milestones!$AA$111)&lt;PolicyDate),1,Milestones!$AC$111)&amp;";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"&amp;IF(AND(Milestones!$AB$112="FT",Milestones!$AA$112=FT_Y5,EDATE($D39,Milestones!$AA$112)&lt;PolicyDate),1,Milestones!$AC$112)&amp;";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"&amp;IF(AND(Milestones!$AB$113="FT",Milestones!$AA$113=FT_Y5,EDATE($D39,Milestones!$AA$113)&lt;PolicyDate),1,Milestones!$AC$113)&amp;";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"&amp;IF(AND(Milestones!$AB$114="FT",Milestones!$AA$114=FT_Y5,EDATE($D39,Milestones!$AA$114)&lt;PolicyDate),1,Milestones!$AC$114)&amp;";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"&amp;IF(AND(Milestones!$AB$115="FT",Milestones!$AA$115=FT_Y5,EDATE($D39,Milestones!$AA$115)&lt;PolicyDate),1,Milestones!$AC$115)&amp;";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"&amp;IF(AND(Milestones!$AB$116="FT",Milestones!$AA$116=FT_Y5,EDATE($D39,Milestones!$AA$116)&lt;PolicyDate),1,Milestones!$AC$116)&amp;";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"&amp;IF(AND(Milestones!$AB$117="FT",Milestones!$AA$117=FT_Y5,EDATE($D39,Milestones!$AA$117)&lt;PolicyDate),1,Milestones!$AC$117)&amp;";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"&amp;IF(AND(Milestones!$AB$118="FT",Milestones!$AA$118=FT_Y5,EDATE($D39,Milestones!$AA$118)&lt;PolicyDate),1,Milestones!$AC$118)&amp;";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"&amp;IF(AND(Milestones!$AB$119="FT",Milestones!$AA$119=FT_Y5,EDATE($D39,Milestones!$AA$119)&lt;PolicyDate),1,Milestones!$AC$119)&amp;";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"&amp;IF(AND(Milestones!$AB$120="FT",Milestones!$AA$120=FT_Y5,EDATE($D39,Milestones!$AA$120)&lt;PolicyDate),1,Milestones!$AC$120)&amp;";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"&amp;IF(AND(Milestones!$AB$121="FT",Milestones!$AA$121=FT_Y5,EDATE($D39,Milestones!$AA$121)&lt;PolicyDate),1,Milestones!$AC$121)&amp;";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"&amp;IF(AND(Milestones!$AB$122="FT",Milestones!$AA$122=FT_Y5,EDATE($D39,Milestones!$AA$122)&lt;PolicyDate),1,Milestones!$AC$122)&amp;";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"&amp;IF(AND(Milestones!$AB$123="FT",Milestones!$AA$123=FT_Y5,EDATE($D39,Milestones!$AA$123)&lt;PolicyDate),1,Milestones!$AC$123)&amp;";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"&amp;IF(AND(Milestones!$AB$124="FT",Milestones!$AA$124=FT_Y5,EDATE($D39,Milestones!$AA$124)&lt;PolicyDate),1,Milestones!$AC$124)&amp;";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"&amp;IF(AND(Milestones!$AB$125="FT",Milestones!$AA$125=FT_Y5,EDATE($D39,Milestones!$AA$125)&lt;PolicyDate),1,Milestones!$AC$125)&amp;";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"&amp;IF(AND(Milestones!$AB$126="FT",Milestones!$AA$126=FT_Y5,EDATE($D39,Milestones!$AA$126)&lt;PolicyDate),1,Milestones!$AC$126)&amp;";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"&amp;IF(AND(Milestones!$AB$127="FT",Milestones!$AA$127=FT_Y5,EDATE($D39,Milestones!$AA$127)&lt;PolicyDate),1,Milestones!$AC$127)&amp;";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"&amp;IF(AND(Milestones!$AB$128="FT",Milestones!$AA$128=FT_Y5,EDATE($D39,Milestones!$AA$128)&lt;PolicyDate),1,Milestones!$AC$128)&amp;";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"&amp;IF(AND(Milestones!$AB$129="FT",Milestones!$AA$129=FT_Y5,EDATE($D39,Milestones!$AA$129)&lt;PolicyDate),1,Milestones!$AC$129)&amp;";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"&amp;IF(AND(Milestones!$AB$130="FT",Milestones!$AA$130=FT_Y5,EDATE($D39,Milestones!$AA$130)&lt;PolicyDate),1,Milestones!$AC$130)&amp;";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"&amp;IF(AND(Milestones!$AB$131="FT",Milestones!$AA$131=FT_Y5,EDATE($D39,Milestones!$AA$131)&lt;PolicyDate),1,Milestones!$AC$131)&amp;";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"&amp;IF(AND(Milestones!$AB$132="FT",Milestones!$AA$132=FT_Y5,EDATE($D39,Milestones!$AA$132)&lt;PolicyDate),1,Milestones!$AC$132)&amp;";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"&amp;IF(AND(Milestones!$AB$133="FT",Milestones!$AA$133=FT_Y5,EDATE($D39,Milestones!$AA$133)&lt;PolicyDate),1,Milestones!$AC$133)&amp;";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"&amp;IF(AND(Milestones!$AB$134="FT",Milestones!$AA$134=FT_Y5,EDATE($D39,Milestones!$AA$134)&lt;PolicyDate),1,Milestones!$AC$134)&amp;";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"&amp;IF(AND(Milestones!$AB$135="FT",Milestones!$AA$135=FT_Y5,EDATE($D39,Milestones!$AA$135)&lt;PolicyDate),1,Milestones!$AC$135)&amp;";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"&amp;IF(AND(Milestones!$AB$136="FT",Milestones!$AA$136=FT_Y5,EDATE($D39,Milestones!$AA$136)&lt;PolicyDate),1,Milestones!$AC$136)&amp;";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"&amp;IF(AND(Milestones!$AB$137="FT",Milestones!$AA$137=FT_Y5,EDATE($D39,Milestones!$AA$137)&lt;PolicyDate),1,Milestones!$AC$137)&amp;";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"&amp;IF(AND(Milestones!$AB$138="FT",Milestones!$AA$138=FT_Y5,EDATE($D39,Milestones!$AA$138)&lt;PolicyDate),1,Milestones!$AC$138)&amp;";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"&amp;IF(AND(Milestones!$AB$139="FT",Milestones!$AA$139=FT_Y5,EDATE($D39,Milestones!$AA$139)&lt;PolicyDate),1,Milestones!$AC$139)&amp;";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"&amp;IF(AND(Milestones!$AB$140="FT",Milestones!$AA$140=FT_Y5,EDATE($D39,Milestones!$AA$140)&lt;PolicyDate),1,Milestones!$AC$140)&amp;";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"&amp;IF(AND(Milestones!$AB$141="FT",Milestones!$AA$141=FT_Y5,EDATE($D39,Milestones!$AA$141)&lt;PolicyDate),1,Milestones!$AC$141)&amp;";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"&amp;IF(AND(Milestones!$AB$142="FT",Milestones!$AA$142=FT_Y5,EDATE($D39,Milestones!$AA$142)&lt;PolicyDate),1,Milestones!$AC$142)&amp;";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"&amp;IF(AND(Milestones!$AB$143="FT",Milestones!$AA$143=FT_Y5,EDATE($D39,Milestones!$AA$143)&lt;PolicyDate),1,Milestones!$AC$143)&amp;";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"&amp;IF(AND(Milestones!$AB$144="FT",Milestones!$AA$144=FT_Y5,EDATE($D39,Milestones!$AA$144)&lt;PolicyDate),1,Milestones!$AC$144)&amp;";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"&amp;IF(AND(Milestones!$AB$145="FT",Milestones!$AA$145=FT_Y5,EDATE($D39,Milestones!$AA$145)&lt;PolicyDate),1,Milestones!$AC$145)&amp;";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"&amp;IF(AND(Milestones!$AB$146="FT",Milestones!$AA$146=FT_Y5,EDATE($D39,Milestones!$AA$146)&lt;PolicyDate),1,Milestones!$AC$146)&amp;";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"&amp;IF(AND(Milestones!$AB$147="FT",Milestones!$AA$147=FT_Y5,EDATE($D39,Milestones!$AA$147)&lt;PolicyDate),1,Milestones!$AC$147)&amp;";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"&amp;IF(AND(Milestones!$AB$148="FT",Milestones!$AA$148=FT_Y5,EDATE($D39,Milestones!$AA$148)&lt;PolicyDate),1,Milestones!$AC$148)&amp;";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"&amp;IF(AND(Milestones!$AB$149="FT",Milestones!$AA$149=FT_Y5,EDATE($D39,Milestones!$AA$149)&lt;PolicyDate),1,Milestones!$AC$149)&amp;";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"&amp;IF(AND(Milestones!$AB$150="FT",Milestones!$AA$150=FT_Y5,EDATE($D39,Milestones!$AA$150)&lt;PolicyDate),1,Milestones!$AC$150)&amp;";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"&amp;IF(AND(Milestones!$AB$151="FT",Milestones!$AA$151=FT_Y5,EDATE($D39,Milestones!$AA$151)&lt;PolicyDate),1,Milestones!$AC$151)&amp;";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"&amp;IF(AND(Milestones!$AB$152="FT",Milestones!$AA$152=FT_Y5,EDATE($D39,Milestones!$AA$152)&lt;PolicyDate),1,Milestones!$AC$152)&amp;";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"&amp;IF(AND(Milestones!$AB$153="FT",Milestones!$AA$153=FT_Y5,EDATE($D39,Milestones!$AA$153)&lt;PolicyDate),1,Milestones!$AC$153)&amp;";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"&amp;IF(AND(Milestones!$AB$154="FT",Milestones!$AA$154=FT_Y5,EDATE($D39,Milestones!$AA$154)&lt;PolicyDate),1,Milestones!$AC$154)&amp;";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"&amp;IF(AND(Milestones!$AB$155="FT",Milestones!$AA$155=FT_Y5,EDATE($D39,Milestones!$AA$155)&lt;PolicyDate),1,Milestones!$AC$155)&amp;";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"&amp;IF(AND(Milestones!$AB$156="FT",Milestones!$AA$156=FT_Y5,EDATE($D39,Milestones!$AA$156)&lt;PolicyDate),1,Milestones!$AC$156)&amp;";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"&amp;IF(AND(Milestones!$AB$157="FT",Milestones!$AA$157=FT_Y5,EDATE($D39,Milestones!$AA$157)&lt;PolicyDate),1,Milestones!$AC$157)&amp;";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"&amp;IF(AND(Milestones!$AB$158="FT",Milestones!$AA$158=FT_Y5,EDATE($D39,Milestones!$AA$158)&lt;PolicyDate),1,Milestones!$AC$158)&amp;";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"&amp;IF(AND(Milestones!$AB$159="FT",Milestones!$AA$159=FT_Y5,EDATE($D39,Milestones!$AA$159)&lt;PolicyDate),1,Milestones!$AC$159)&amp;";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"&amp;IF(AND(Milestones!$AB$160="FT",Milestones!$AA$160=FT_Y5,EDATE($D39,Milestones!$AA$160)&lt;PolicyDate),1,Milestones!$AC$160)&amp;";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"&amp;IF(AND(Milestones!$AB$161="FT",Milestones!$AA$161=FT_Y5,EDATE($D39,Milestones!$AA$161)&lt;PolicyDate),1,Milestones!$AC$161)&amp;";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"&amp;IF(AND(Milestones!$AB$162="FT",Milestones!$AA$162=FT_Y5,EDATE($D39,Milestones!$AA$162)&lt;PolicyDate),1,Milestones!$AC$162)&amp;";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"&amp;IF(AND(Milestones!$AB$163="FT",Milestones!$AA$163=FT_Y5,EDATE($D39,Milestones!$AA$163)&lt;PolicyDate),1,Milestones!$AC$163)&amp;";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"&amp;IF(AND(Milestones!$AB$164="FT",Milestones!$AA$164=FT_Y5,EDATE($D39,Milestones!$AA$164)&lt;PolicyDate),1,Milestones!$AC$164)&amp;";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"&amp;IF(AND(Milestones!$AB$165="FT",Milestones!$AA$165=FT_Y5,EDATE($D39,Milestones!$AA$165)&lt;PolicyDate),1,Milestones!$AC$165)&amp;";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"&amp;IF(AND(Milestones!$AB$166="FT",Milestones!$AA$166=FT_Y5,EDATE($D39,Milestones!$AA$166)&lt;PolicyDate),1,Milestones!$AC$166)&amp;";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"&amp;IF(AND(Milestones!$AB$167="FT",Milestones!$AA$167=FT_Y5,EDATE($D39,Milestones!$AA$167)&lt;PolicyDate),1,Milestones!$AC$167)&amp;";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"&amp;IF(AND(Milestones!$AB$168="FT",Milestones!$AA$168=FT_Y5,EDATE($D39,Milestones!$AA$168)&lt;PolicyDate),1,Milestones!$AC$168)&amp;";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"&amp;IF(AND(Milestones!$AB$169="FT",Milestones!$AA$169=FT_Y5,EDATE($D39,Milestones!$AA$169)&lt;PolicyDate),1,Milestones!$AC$169)&amp;";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"&amp;IF(AND(Milestones!$AB$170="FT",Milestones!$AA$170=FT_Y5,EDATE($D39,Milestones!$AA$170)&lt;PolicyDate),1,Milestones!$AC$170)&amp;";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"&amp;IF(AND(Milestones!$AB$171="FT",Milestones!$AA$171=FT_Y5,EDATE($D39,Milestones!$AA$171)&lt;PolicyDate),1,Milestones!$AC$171)&amp;";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"&amp;IF(AND(Milestones!$AB$172="FT",Milestones!$AA$172=FT_Y5,EDATE($D39,Milestones!$AA$172)&lt;PolicyDate),1,Milestones!$AC$172)&amp;";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"&amp;IF(AND(Milestones!$AB$173="FT",Milestones!$AA$173=FT_Y5,EDATE($D39,Milestones!$AA$173)&lt;PolicyDate),1,Milestones!$AC$173)&amp;";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"&amp;IF(AND(Milestones!$AB$174="FT",Milestones!$AA$174=FT_Y5,EDATE($D39,Milestones!$AA$174)&lt;PolicyDate),1,Milestones!$AC$174)&amp;";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"&amp;IF(AND(Milestones!$AB$175="FT",Milestones!$AA$175=FT_Y5,EDATE($D39,Milestones!$AA$175)&lt;PolicyDate),1,Milestones!$AC$175)&amp;";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"&amp;IF(AND(Milestones!$AB$176="FT",Milestones!$AA$176=FT_Y5,EDATE($D39,Milestones!$AA$176)&lt;PolicyDate),1,Milestones!$AC$176)&amp;";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"&amp;IF(AND(Milestones!$AB$177="FT",Milestones!$AA$177=FT_Y5,EDATE($D39,Milestones!$AA$177)&lt;PolicyDate),1,Milestones!$AC$177)&amp;";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"&amp;IF(AND(Milestones!$AB$178="FT",Milestones!$AA$178=FT_Y5,EDATE($D39,Milestones!$AA$178)&lt;PolicyDate),1,Milestones!$AC$178)&amp;";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"&amp;IF(AND(Milestones!$AB$179="FT",Milestones!$AA$179=FT_Y5,EDATE($D39,Milestones!$AA$179)&lt;PolicyDate),1,Milestones!$AC$179)&amp;";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"&amp;IF(AND(Milestones!$AB$180="FT",Milestones!$AA$180=FT_Y5,EDATE($D39,Milestones!$AA$180)&lt;PolicyDate),1,Milestones!$AC$180)&amp;";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"&amp;IF(AND(Milestones!$AB$181="FT",Milestones!$AA$181=FT_Y5,EDATE($D39,Milestones!$AA$181)&lt;PolicyDate),1,Milestones!$AC$181)&amp;";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"&amp;IF(AND(Milestones!$AB$182="FT",Milestones!$AA$182=FT_Y5,EDATE($D39,Milestones!$AA$182)&lt;PolicyDate),1,Milestones!$AC$182)&amp;";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"&amp;IF(AND(Milestones!$AB$183="FT",Milestones!$AA$183=FT_Y5,EDATE($D39,Milestones!$AA$183)&lt;PolicyDate),1,Milestones!$AC$183)&amp;";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"&amp;IF(AND(Milestones!$AB$184="FT",Milestones!$AA$184=FT_Y5,EDATE($D39,Milestones!$AA$184)&lt;PolicyDate),1,Milestones!$AC$184)&amp;";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"&amp;IF(AND(Milestones!$AB$185="FT",Milestones!$AA$185=FT_Y5,EDATE($D39,Milestones!$AA$185)&lt;PolicyDate),1,Milestones!$AC$185)&amp;";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"&amp;IF(AND(Milestones!$AB$186="FT",Milestones!$AA$186=FT_Y5,EDATE($D39,Milestones!$AA$186)&lt;PolicyDate),1,Milestones!$AC$186)&amp;";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"&amp;IF(AND(Milestones!$AB$187="FT",Milestones!$AA$187=FT_Y5,EDATE($D39,Milestones!$AA$187)&lt;PolicyDate),1,Milestones!$AC$187)&amp;";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"&amp;IF(AND(Milestones!$AB$188="FT",Milestones!$AA$188=FT_Y5,EDATE($D39,Milestones!$AA$188)&lt;PolicyDate),1,Milestones!$AC$188)&amp;";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"&amp;IF(AND(Milestones!$AB$189="FT",Milestones!$AA$189=FT_Y5,EDATE($D39,Milestones!$AA$189)&lt;PolicyDate),1,Milestones!$AC$189)&amp;";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"&amp;IF(AND(Milestones!$AB$190="FT",Milestones!$AA$190=FT_Y5,EDATE($D39,Milestones!$AA$190)&lt;PolicyDate),1,Milestones!$AC$190)&amp;";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"&amp;IF(AND(Milestones!$AB$191="FT",Milestones!$AA$191=FT_Y5,EDATE($D39,Milestones!$AA$191)&lt;PolicyDate),1,Milestones!$AC$191)&amp;";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"&amp;IF(AND(Milestones!$AB$192="FT",Milestones!$AA$192=FT_Y5,EDATE($D39,Milestones!$AA$192)&lt;PolicyDate),1,Milestones!$AC$192)&amp;";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"&amp;IF(AND(Milestones!$AB$193="FT",Milestones!$AA$193=FT_Y5,EDATE($D39,Milestones!$AA$193)&lt;PolicyDate),1,Milestones!$AC$193)&amp;";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"&amp;IF(AND(Milestones!$AB$194="FT",Milestones!$AA$194=FT_Y5,EDATE($D39,Milestones!$AA$194)&lt;PolicyDate),1,Milestones!$AC$194)&amp;";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"&amp;IF(AND(Milestones!$AB$195="FT",Milestones!$AA$195=FT_Y5,EDATE($D39,Milestones!$AA$195)&lt;PolicyDate),1,Milestones!$AC$195)&amp;";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"&amp;IF(AND(Milestones!$AB$196="FT",Milestones!$AA$196=FT_Y5,EDATE($D39,Milestones!$AA$196)&lt;PolicyDate),1,Milestones!$AC$196)&amp;";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"&amp;IF(AND(Milestones!$AB$197="FT",Milestones!$AA$197=FT_Y5,EDATE($D39,Milestones!$AA$197)&lt;PolicyDate),1,Milestones!$AC$197)&amp;";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"&amp;IF(AND(Milestones!$AB$198="FT",Milestones!$AA$198=FT_Y5,EDATE($D39,Milestones!$AA$198)&lt;PolicyDate),1,Milestones!$AC$198)&amp;";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"&amp;IF(AND(Milestones!$AB$199="FT",Milestones!$AA$199=FT_Y5,EDATE($D39,Milestones!$AA$199)&lt;PolicyDate),1,Milestones!$AC$199)&amp;";  ",""))</f>
        <v/>
      </c>
      <c r="X39" s="0" t="str">
        <f aca="false">IF(Staff!$A39="","",Staff!$AJ39)</f>
        <v/>
      </c>
      <c r="Y39" s="0" t="str">
        <f aca="false">IF(Staff!$A39="","",Staff!$AL39)</f>
        <v/>
      </c>
      <c r="Z39" s="0" t="str">
        <f aca="false">IF(Staff!$A39="","",Staff!$AM39)</f>
        <v/>
      </c>
      <c r="AA39" s="0" t="str">
        <f aca="false">IF(Staff!$A39="","",Staff!$AQ39)</f>
        <v/>
      </c>
      <c r="AB39" s="0" t="str">
        <f aca="false">IF(Staff!$A39="","",Staff!$AR39)</f>
        <v/>
      </c>
      <c r="AC39" s="0" t="str">
        <f aca="false">IF(Staff!$A39="","",Staff!$AS39)</f>
        <v/>
      </c>
      <c r="AD39" s="0" t="str">
        <f aca="false">IF(Staff!$A39="","",Staff!$AT39)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IF(Staff!$A40="","",Staff!$AI40)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"&amp;IF(AND(Milestones!$AB$20="FT",Milestones!$AA$20=FT_Y5,EDATE($D40,Milestones!$AA$20)&lt;PolicyDate),1,Milestones!$AC$20)&amp;";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"&amp;IF(AND(Milestones!$AB$21="FT",Milestones!$AA$21=FT_Y5,EDATE($D40,Milestones!$AA$21)&lt;PolicyDate),1,Milestones!$AC$21)&amp;";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"&amp;IF(AND(Milestones!$AB$22="FT",Milestones!$AA$22=FT_Y5,EDATE($D40,Milestones!$AA$22)&lt;PolicyDate),1,Milestones!$AC$22)&amp;";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"&amp;IF(AND(Milestones!$AB$23="FT",Milestones!$AA$23=FT_Y5,EDATE($D40,Milestones!$AA$23)&lt;PolicyDate),1,Milestones!$AC$23)&amp;";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"&amp;IF(AND(Milestones!$AB$24="FT",Milestones!$AA$24=FT_Y5,EDATE($D40,Milestones!$AA$24)&lt;PolicyDate),1,Milestones!$AC$24)&amp;";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"&amp;IF(AND(Milestones!$AB$25="FT",Milestones!$AA$25=FT_Y5,EDATE($D40,Milestones!$AA$25)&lt;PolicyDate),1,Milestones!$AC$25)&amp;";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"&amp;IF(AND(Milestones!$AB$26="FT",Milestones!$AA$26=FT_Y5,EDATE($D40,Milestones!$AA$26)&lt;PolicyDate),1,Milestones!$AC$26)&amp;";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"&amp;IF(AND(Milestones!$AB$27="FT",Milestones!$AA$27=FT_Y5,EDATE($D40,Milestones!$AA$27)&lt;PolicyDate),1,Milestones!$AC$27)&amp;";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"&amp;IF(AND(Milestones!$AB$28="FT",Milestones!$AA$28=FT_Y5,EDATE($D40,Milestones!$AA$28)&lt;PolicyDate),1,Milestones!$AC$28)&amp;";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"&amp;IF(AND(Milestones!$AB$29="FT",Milestones!$AA$29=FT_Y5,EDATE($D40,Milestones!$AA$29)&lt;PolicyDate),1,Milestones!$AC$29)&amp;";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"&amp;IF(AND(Milestones!$AB$30="FT",Milestones!$AA$30=FT_Y5,EDATE($D40,Milestones!$AA$30)&lt;PolicyDate),1,Milestones!$AC$30)&amp;";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"&amp;IF(AND(Milestones!$AB$31="FT",Milestones!$AA$31=FT_Y5,EDATE($D40,Milestones!$AA$31)&lt;PolicyDate),1,Milestones!$AC$31)&amp;";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"&amp;IF(AND(Milestones!$AB$32="FT",Milestones!$AA$32=FT_Y5,EDATE($D40,Milestones!$AA$32)&lt;PolicyDate),1,Milestones!$AC$32)&amp;";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"&amp;IF(AND(Milestones!$AB$33="FT",Milestones!$AA$33=FT_Y5,EDATE($D40,Milestones!$AA$33)&lt;PolicyDate),1,Milestones!$AC$33)&amp;";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"&amp;IF(AND(Milestones!$AB$34="FT",Milestones!$AA$34=FT_Y5,EDATE($D40,Milestones!$AA$34)&lt;PolicyDate),1,Milestones!$AC$34)&amp;";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"&amp;IF(AND(Milestones!$AB$35="FT",Milestones!$AA$35=FT_Y5,EDATE($D40,Milestones!$AA$35)&lt;PolicyDate),1,Milestones!$AC$35)&amp;";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"&amp;IF(AND(Milestones!$AB$36="FT",Milestones!$AA$36=FT_Y5,EDATE($D40,Milestones!$AA$36)&lt;PolicyDate),1,Milestones!$AC$36)&amp;";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"&amp;IF(AND(Milestones!$AB$37="FT",Milestones!$AA$37=FT_Y5,EDATE($D40,Milestones!$AA$37)&lt;PolicyDate),1,Milestones!$AC$37)&amp;";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"&amp;IF(AND(Milestones!$AB$38="FT",Milestones!$AA$38=FT_Y5,EDATE($D40,Milestones!$AA$38)&lt;PolicyDate),1,Milestones!$AC$38)&amp;";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"&amp;IF(AND(Milestones!$AB$39="FT",Milestones!$AA$39=FT_Y5,EDATE($D40,Milestones!$AA$39)&lt;PolicyDate),1,Milestones!$AC$39)&amp;";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"&amp;IF(AND(Milestones!$AB$40="FT",Milestones!$AA$40=FT_Y5,EDATE($D40,Milestones!$AA$40)&lt;PolicyDate),1,Milestones!$AC$40)&amp;";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"&amp;IF(AND(Milestones!$AB$41="FT",Milestones!$AA$41=FT_Y5,EDATE($D40,Milestones!$AA$41)&lt;PolicyDate),1,Milestones!$AC$41)&amp;";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"&amp;IF(AND(Milestones!$AB$42="FT",Milestones!$AA$42=FT_Y5,EDATE($D40,Milestones!$AA$42)&lt;PolicyDate),1,Milestones!$AC$42)&amp;";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"&amp;IF(AND(Milestones!$AB$43="FT",Milestones!$AA$43=FT_Y5,EDATE($D40,Milestones!$AA$43)&lt;PolicyDate),1,Milestones!$AC$43)&amp;";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"&amp;IF(AND(Milestones!$AB$44="FT",Milestones!$AA$44=FT_Y5,EDATE($D40,Milestones!$AA$44)&lt;PolicyDate),1,Milestones!$AC$44)&amp;";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"&amp;IF(AND(Milestones!$AB$45="FT",Milestones!$AA$45=FT_Y5,EDATE($D40,Milestones!$AA$45)&lt;PolicyDate),1,Milestones!$AC$45)&amp;";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"&amp;IF(AND(Milestones!$AB$46="FT",Milestones!$AA$46=FT_Y5,EDATE($D40,Milestones!$AA$46)&lt;PolicyDate),1,Milestones!$AC$46)&amp;";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"&amp;IF(AND(Milestones!$AB$47="FT",Milestones!$AA$47=FT_Y5,EDATE($D40,Milestones!$AA$47)&lt;PolicyDate),1,Milestones!$AC$47)&amp;";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"&amp;IF(AND(Milestones!$AB$48="FT",Milestones!$AA$48=FT_Y5,EDATE($D40,Milestones!$AA$48)&lt;PolicyDate),1,Milestones!$AC$48)&amp;";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"&amp;IF(AND(Milestones!$AB$49="FT",Milestones!$AA$49=FT_Y5,EDATE($D40,Milestones!$AA$49)&lt;PolicyDate),1,Milestones!$AC$49)&amp;";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"&amp;IF(AND(Milestones!$AB$50="FT",Milestones!$AA$50=FT_Y5,EDATE($D40,Milestones!$AA$50)&lt;PolicyDate),1,Milestones!$AC$50)&amp;";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"&amp;IF(AND(Milestones!$AB$51="FT",Milestones!$AA$51=FT_Y5,EDATE($D40,Milestones!$AA$51)&lt;PolicyDate),1,Milestones!$AC$51)&amp;";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"&amp;IF(AND(Milestones!$AB$52="FT",Milestones!$AA$52=FT_Y5,EDATE($D40,Milestones!$AA$52)&lt;PolicyDate),1,Milestones!$AC$52)&amp;";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"&amp;IF(AND(Milestones!$AB$53="FT",Milestones!$AA$53=FT_Y5,EDATE($D40,Milestones!$AA$53)&lt;PolicyDate),1,Milestones!$AC$53)&amp;";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"&amp;IF(AND(Milestones!$AB$54="FT",Milestones!$AA$54=FT_Y5,EDATE($D40,Milestones!$AA$54)&lt;PolicyDate),1,Milestones!$AC$54)&amp;";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"&amp;IF(AND(Milestones!$AB$55="FT",Milestones!$AA$55=FT_Y5,EDATE($D40,Milestones!$AA$55)&lt;PolicyDate),1,Milestones!$AC$55)&amp;";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"&amp;IF(AND(Milestones!$AB$56="FT",Milestones!$AA$56=FT_Y5,EDATE($D40,Milestones!$AA$56)&lt;PolicyDate),1,Milestones!$AC$56)&amp;";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"&amp;IF(AND(Milestones!$AB$57="FT",Milestones!$AA$57=FT_Y5,EDATE($D40,Milestones!$AA$57)&lt;PolicyDate),1,Milestones!$AC$57)&amp;";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"&amp;IF(AND(Milestones!$AB$58="FT",Milestones!$AA$58=FT_Y5,EDATE($D40,Milestones!$AA$58)&lt;PolicyDate),1,Milestones!$AC$58)&amp;";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"&amp;IF(AND(Milestones!$AB$59="FT",Milestones!$AA$59=FT_Y5,EDATE($D40,Milestones!$AA$59)&lt;PolicyDate),1,Milestones!$AC$59)&amp;";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"&amp;IF(AND(Milestones!$AB$60="FT",Milestones!$AA$60=FT_Y5,EDATE($D40,Milestones!$AA$60)&lt;PolicyDate),1,Milestones!$AC$60)&amp;";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"&amp;IF(AND(Milestones!$AB$61="FT",Milestones!$AA$61=FT_Y5,EDATE($D40,Milestones!$AA$61)&lt;PolicyDate),1,Milestones!$AC$61)&amp;";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"&amp;IF(AND(Milestones!$AB$62="FT",Milestones!$AA$62=FT_Y5,EDATE($D40,Milestones!$AA$62)&lt;PolicyDate),1,Milestones!$AC$62)&amp;";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"&amp;IF(AND(Milestones!$AB$63="FT",Milestones!$AA$63=FT_Y5,EDATE($D40,Milestones!$AA$63)&lt;PolicyDate),1,Milestones!$AC$63)&amp;";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"&amp;IF(AND(Milestones!$AB$64="FT",Milestones!$AA$64=FT_Y5,EDATE($D40,Milestones!$AA$64)&lt;PolicyDate),1,Milestones!$AC$64)&amp;";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"&amp;IF(AND(Milestones!$AB$65="FT",Milestones!$AA$65=FT_Y5,EDATE($D40,Milestones!$AA$65)&lt;PolicyDate),1,Milestones!$AC$65)&amp;";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"&amp;IF(AND(Milestones!$AB$66="FT",Milestones!$AA$66=FT_Y5,EDATE($D40,Milestones!$AA$66)&lt;PolicyDate),1,Milestones!$AC$66)&amp;";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"&amp;IF(AND(Milestones!$AB$67="FT",Milestones!$AA$67=FT_Y5,EDATE($D40,Milestones!$AA$67)&lt;PolicyDate),1,Milestones!$AC$67)&amp;";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"&amp;IF(AND(Milestones!$AB$68="FT",Milestones!$AA$68=FT_Y5,EDATE($D40,Milestones!$AA$68)&lt;PolicyDate),1,Milestones!$AC$68)&amp;";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"&amp;IF(AND(Milestones!$AB$69="FT",Milestones!$AA$69=FT_Y5,EDATE($D40,Milestones!$AA$69)&lt;PolicyDate),1,Milestones!$AC$69)&amp;";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"&amp;IF(AND(Milestones!$AB$70="FT",Milestones!$AA$70=FT_Y5,EDATE($D40,Milestones!$AA$70)&lt;PolicyDate),1,Milestones!$AC$70)&amp;";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"&amp;IF(AND(Milestones!$AB$71="FT",Milestones!$AA$71=FT_Y5,EDATE($D40,Milestones!$AA$71)&lt;PolicyDate),1,Milestones!$AC$71)&amp;";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"&amp;IF(AND(Milestones!$AB$72="FT",Milestones!$AA$72=FT_Y5,EDATE($D40,Milestones!$AA$72)&lt;PolicyDate),1,Milestones!$AC$72)&amp;";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"&amp;IF(AND(Milestones!$AB$73="FT",Milestones!$AA$73=FT_Y5,EDATE($D40,Milestones!$AA$73)&lt;PolicyDate),1,Milestones!$AC$73)&amp;";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"&amp;IF(AND(Milestones!$AB$74="FT",Milestones!$AA$74=FT_Y5,EDATE($D40,Milestones!$AA$74)&lt;PolicyDate),1,Milestones!$AC$74)&amp;";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"&amp;IF(AND(Milestones!$AB$75="FT",Milestones!$AA$75=FT_Y5,EDATE($D40,Milestones!$AA$75)&lt;PolicyDate),1,Milestones!$AC$75)&amp;";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"&amp;IF(AND(Milestones!$AB$76="FT",Milestones!$AA$76=FT_Y5,EDATE($D40,Milestones!$AA$76)&lt;PolicyDate),1,Milestones!$AC$76)&amp;";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"&amp;IF(AND(Milestones!$AB$77="FT",Milestones!$AA$77=FT_Y5,EDATE($D40,Milestones!$AA$77)&lt;PolicyDate),1,Milestones!$AC$77)&amp;";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"&amp;IF(AND(Milestones!$AB$78="FT",Milestones!$AA$78=FT_Y5,EDATE($D40,Milestones!$AA$78)&lt;PolicyDate),1,Milestones!$AC$78)&amp;";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"&amp;IF(AND(Milestones!$AB$79="FT",Milestones!$AA$79=FT_Y5,EDATE($D40,Milestones!$AA$79)&lt;PolicyDate),1,Milestones!$AC$79)&amp;";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"&amp;IF(AND(Milestones!$AB$80="FT",Milestones!$AA$80=FT_Y5,EDATE($D40,Milestones!$AA$80)&lt;PolicyDate),1,Milestones!$AC$80)&amp;";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"&amp;IF(AND(Milestones!$AB$81="FT",Milestones!$AA$81=FT_Y5,EDATE($D40,Milestones!$AA$81)&lt;PolicyDate),1,Milestones!$AC$81)&amp;";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"&amp;IF(AND(Milestones!$AB$82="FT",Milestones!$AA$82=FT_Y5,EDATE($D40,Milestones!$AA$82)&lt;PolicyDate),1,Milestones!$AC$82)&amp;";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"&amp;IF(AND(Milestones!$AB$83="FT",Milestones!$AA$83=FT_Y5,EDATE($D40,Milestones!$AA$83)&lt;PolicyDate),1,Milestones!$AC$83)&amp;";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"&amp;IF(AND(Milestones!$AB$84="FT",Milestones!$AA$84=FT_Y5,EDATE($D40,Milestones!$AA$84)&lt;PolicyDate),1,Milestones!$AC$84)&amp;";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"&amp;IF(AND(Milestones!$AB$85="FT",Milestones!$AA$85=FT_Y5,EDATE($D40,Milestones!$AA$85)&lt;PolicyDate),1,Milestones!$AC$85)&amp;";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"&amp;IF(AND(Milestones!$AB$86="FT",Milestones!$AA$86=FT_Y5,EDATE($D40,Milestones!$AA$86)&lt;PolicyDate),1,Milestones!$AC$86)&amp;";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"&amp;IF(AND(Milestones!$AB$87="FT",Milestones!$AA$87=FT_Y5,EDATE($D40,Milestones!$AA$87)&lt;PolicyDate),1,Milestones!$AC$87)&amp;";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"&amp;IF(AND(Milestones!$AB$88="FT",Milestones!$AA$88=FT_Y5,EDATE($D40,Milestones!$AA$88)&lt;PolicyDate),1,Milestones!$AC$88)&amp;";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"&amp;IF(AND(Milestones!$AB$89="FT",Milestones!$AA$89=FT_Y5,EDATE($D40,Milestones!$AA$89)&lt;PolicyDate),1,Milestones!$AC$89)&amp;";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"&amp;IF(AND(Milestones!$AB$90="FT",Milestones!$AA$90=FT_Y5,EDATE($D40,Milestones!$AA$90)&lt;PolicyDate),1,Milestones!$AC$90)&amp;";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"&amp;IF(AND(Milestones!$AB$91="FT",Milestones!$AA$91=FT_Y5,EDATE($D40,Milestones!$AA$91)&lt;PolicyDate),1,Milestones!$AC$91)&amp;";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"&amp;IF(AND(Milestones!$AB$92="FT",Milestones!$AA$92=FT_Y5,EDATE($D40,Milestones!$AA$92)&lt;PolicyDate),1,Milestones!$AC$92)&amp;";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"&amp;IF(AND(Milestones!$AB$93="FT",Milestones!$AA$93=FT_Y5,EDATE($D40,Milestones!$AA$93)&lt;PolicyDate),1,Milestones!$AC$93)&amp;";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"&amp;IF(AND(Milestones!$AB$94="FT",Milestones!$AA$94=FT_Y5,EDATE($D40,Milestones!$AA$94)&lt;PolicyDate),1,Milestones!$AC$94)&amp;";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"&amp;IF(AND(Milestones!$AB$95="FT",Milestones!$AA$95=FT_Y5,EDATE($D40,Milestones!$AA$95)&lt;PolicyDate),1,Milestones!$AC$95)&amp;";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"&amp;IF(AND(Milestones!$AB$96="FT",Milestones!$AA$96=FT_Y5,EDATE($D40,Milestones!$AA$96)&lt;PolicyDate),1,Milestones!$AC$96)&amp;";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"&amp;IF(AND(Milestones!$AB$97="FT",Milestones!$AA$97=FT_Y5,EDATE($D40,Milestones!$AA$97)&lt;PolicyDate),1,Milestones!$AC$97)&amp;";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"&amp;IF(AND(Milestones!$AB$98="FT",Milestones!$AA$98=FT_Y5,EDATE($D40,Milestones!$AA$98)&lt;PolicyDate),1,Milestones!$AC$98)&amp;";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"&amp;IF(AND(Milestones!$AB$99="FT",Milestones!$AA$99=FT_Y5,EDATE($D40,Milestones!$AA$99)&lt;PolicyDate),1,Milestones!$AC$99)&amp;";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"&amp;IF(AND(Milestones!$AB$100="FT",Milestones!$AA$100=FT_Y5,EDATE($D40,Milestones!$AA$100)&lt;PolicyDate),1,Milestones!$AC$100)&amp;";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"&amp;IF(AND(Milestones!$AB$101="FT",Milestones!$AA$101=FT_Y5,EDATE($D40,Milestones!$AA$101)&lt;PolicyDate),1,Milestones!$AC$101)&amp;";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"&amp;IF(AND(Milestones!$AB$102="FT",Milestones!$AA$102=FT_Y5,EDATE($D40,Milestones!$AA$102)&lt;PolicyDate),1,Milestones!$AC$102)&amp;";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"&amp;IF(AND(Milestones!$AB$103="FT",Milestones!$AA$103=FT_Y5,EDATE($D40,Milestones!$AA$103)&lt;PolicyDate),1,Milestones!$AC$103)&amp;";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"&amp;IF(AND(Milestones!$AB$104="FT",Milestones!$AA$104=FT_Y5,EDATE($D40,Milestones!$AA$104)&lt;PolicyDate),1,Milestones!$AC$104)&amp;";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"&amp;IF(AND(Milestones!$AB$105="FT",Milestones!$AA$105=FT_Y5,EDATE($D40,Milestones!$AA$105)&lt;PolicyDate),1,Milestones!$AC$105)&amp;";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"&amp;IF(AND(Milestones!$AB$106="FT",Milestones!$AA$106=FT_Y5,EDATE($D40,Milestones!$AA$106)&lt;PolicyDate),1,Milestones!$AC$106)&amp;";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"&amp;IF(AND(Milestones!$AB$107="FT",Milestones!$AA$107=FT_Y5,EDATE($D40,Milestones!$AA$107)&lt;PolicyDate),1,Milestones!$AC$107)&amp;";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"&amp;IF(AND(Milestones!$AB$108="FT",Milestones!$AA$108=FT_Y5,EDATE($D40,Milestones!$AA$108)&lt;PolicyDate),1,Milestones!$AC$108)&amp;";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"&amp;IF(AND(Milestones!$AB$109="FT",Milestones!$AA$109=FT_Y5,EDATE($D40,Milestones!$AA$109)&lt;PolicyDate),1,Milestones!$AC$109)&amp;";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"&amp;IF(AND(Milestones!$AB$110="FT",Milestones!$AA$110=FT_Y5,EDATE($D40,Milestones!$AA$110)&lt;PolicyDate),1,Milestones!$AC$110)&amp;";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"&amp;IF(AND(Milestones!$AB$111="FT",Milestones!$AA$111=FT_Y5,EDATE($D40,Milestones!$AA$111)&lt;PolicyDate),1,Milestones!$AC$111)&amp;";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"&amp;IF(AND(Milestones!$AB$112="FT",Milestones!$AA$112=FT_Y5,EDATE($D40,Milestones!$AA$112)&lt;PolicyDate),1,Milestones!$AC$112)&amp;";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"&amp;IF(AND(Milestones!$AB$113="FT",Milestones!$AA$113=FT_Y5,EDATE($D40,Milestones!$AA$113)&lt;PolicyDate),1,Milestones!$AC$113)&amp;";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"&amp;IF(AND(Milestones!$AB$114="FT",Milestones!$AA$114=FT_Y5,EDATE($D40,Milestones!$AA$114)&lt;PolicyDate),1,Milestones!$AC$114)&amp;";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"&amp;IF(AND(Milestones!$AB$115="FT",Milestones!$AA$115=FT_Y5,EDATE($D40,Milestones!$AA$115)&lt;PolicyDate),1,Milestones!$AC$115)&amp;";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"&amp;IF(AND(Milestones!$AB$116="FT",Milestones!$AA$116=FT_Y5,EDATE($D40,Milestones!$AA$116)&lt;PolicyDate),1,Milestones!$AC$116)&amp;";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"&amp;IF(AND(Milestones!$AB$117="FT",Milestones!$AA$117=FT_Y5,EDATE($D40,Milestones!$AA$117)&lt;PolicyDate),1,Milestones!$AC$117)&amp;";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"&amp;IF(AND(Milestones!$AB$118="FT",Milestones!$AA$118=FT_Y5,EDATE($D40,Milestones!$AA$118)&lt;PolicyDate),1,Milestones!$AC$118)&amp;";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"&amp;IF(AND(Milestones!$AB$119="FT",Milestones!$AA$119=FT_Y5,EDATE($D40,Milestones!$AA$119)&lt;PolicyDate),1,Milestones!$AC$119)&amp;";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"&amp;IF(AND(Milestones!$AB$120="FT",Milestones!$AA$120=FT_Y5,EDATE($D40,Milestones!$AA$120)&lt;PolicyDate),1,Milestones!$AC$120)&amp;";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"&amp;IF(AND(Milestones!$AB$121="FT",Milestones!$AA$121=FT_Y5,EDATE($D40,Milestones!$AA$121)&lt;PolicyDate),1,Milestones!$AC$121)&amp;";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"&amp;IF(AND(Milestones!$AB$122="FT",Milestones!$AA$122=FT_Y5,EDATE($D40,Milestones!$AA$122)&lt;PolicyDate),1,Milestones!$AC$122)&amp;";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"&amp;IF(AND(Milestones!$AB$123="FT",Milestones!$AA$123=FT_Y5,EDATE($D40,Milestones!$AA$123)&lt;PolicyDate),1,Milestones!$AC$123)&amp;";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"&amp;IF(AND(Milestones!$AB$124="FT",Milestones!$AA$124=FT_Y5,EDATE($D40,Milestones!$AA$124)&lt;PolicyDate),1,Milestones!$AC$124)&amp;";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"&amp;IF(AND(Milestones!$AB$125="FT",Milestones!$AA$125=FT_Y5,EDATE($D40,Milestones!$AA$125)&lt;PolicyDate),1,Milestones!$AC$125)&amp;";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"&amp;IF(AND(Milestones!$AB$126="FT",Milestones!$AA$126=FT_Y5,EDATE($D40,Milestones!$AA$126)&lt;PolicyDate),1,Milestones!$AC$126)&amp;";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"&amp;IF(AND(Milestones!$AB$127="FT",Milestones!$AA$127=FT_Y5,EDATE($D40,Milestones!$AA$127)&lt;PolicyDate),1,Milestones!$AC$127)&amp;";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"&amp;IF(AND(Milestones!$AB$128="FT",Milestones!$AA$128=FT_Y5,EDATE($D40,Milestones!$AA$128)&lt;PolicyDate),1,Milestones!$AC$128)&amp;";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"&amp;IF(AND(Milestones!$AB$129="FT",Milestones!$AA$129=FT_Y5,EDATE($D40,Milestones!$AA$129)&lt;PolicyDate),1,Milestones!$AC$129)&amp;";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"&amp;IF(AND(Milestones!$AB$130="FT",Milestones!$AA$130=FT_Y5,EDATE($D40,Milestones!$AA$130)&lt;PolicyDate),1,Milestones!$AC$130)&amp;";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"&amp;IF(AND(Milestones!$AB$131="FT",Milestones!$AA$131=FT_Y5,EDATE($D40,Milestones!$AA$131)&lt;PolicyDate),1,Milestones!$AC$131)&amp;";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"&amp;IF(AND(Milestones!$AB$132="FT",Milestones!$AA$132=FT_Y5,EDATE($D40,Milestones!$AA$132)&lt;PolicyDate),1,Milestones!$AC$132)&amp;";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"&amp;IF(AND(Milestones!$AB$133="FT",Milestones!$AA$133=FT_Y5,EDATE($D40,Milestones!$AA$133)&lt;PolicyDate),1,Milestones!$AC$133)&amp;";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"&amp;IF(AND(Milestones!$AB$134="FT",Milestones!$AA$134=FT_Y5,EDATE($D40,Milestones!$AA$134)&lt;PolicyDate),1,Milestones!$AC$134)&amp;";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"&amp;IF(AND(Milestones!$AB$135="FT",Milestones!$AA$135=FT_Y5,EDATE($D40,Milestones!$AA$135)&lt;PolicyDate),1,Milestones!$AC$135)&amp;";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"&amp;IF(AND(Milestones!$AB$136="FT",Milestones!$AA$136=FT_Y5,EDATE($D40,Milestones!$AA$136)&lt;PolicyDate),1,Milestones!$AC$136)&amp;";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"&amp;IF(AND(Milestones!$AB$137="FT",Milestones!$AA$137=FT_Y5,EDATE($D40,Milestones!$AA$137)&lt;PolicyDate),1,Milestones!$AC$137)&amp;";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"&amp;IF(AND(Milestones!$AB$138="FT",Milestones!$AA$138=FT_Y5,EDATE($D40,Milestones!$AA$138)&lt;PolicyDate),1,Milestones!$AC$138)&amp;";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"&amp;IF(AND(Milestones!$AB$139="FT",Milestones!$AA$139=FT_Y5,EDATE($D40,Milestones!$AA$139)&lt;PolicyDate),1,Milestones!$AC$139)&amp;";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"&amp;IF(AND(Milestones!$AB$140="FT",Milestones!$AA$140=FT_Y5,EDATE($D40,Milestones!$AA$140)&lt;PolicyDate),1,Milestones!$AC$140)&amp;";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"&amp;IF(AND(Milestones!$AB$141="FT",Milestones!$AA$141=FT_Y5,EDATE($D40,Milestones!$AA$141)&lt;PolicyDate),1,Milestones!$AC$141)&amp;";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"&amp;IF(AND(Milestones!$AB$142="FT",Milestones!$AA$142=FT_Y5,EDATE($D40,Milestones!$AA$142)&lt;PolicyDate),1,Milestones!$AC$142)&amp;";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"&amp;IF(AND(Milestones!$AB$143="FT",Milestones!$AA$143=FT_Y5,EDATE($D40,Milestones!$AA$143)&lt;PolicyDate),1,Milestones!$AC$143)&amp;";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"&amp;IF(AND(Milestones!$AB$144="FT",Milestones!$AA$144=FT_Y5,EDATE($D40,Milestones!$AA$144)&lt;PolicyDate),1,Milestones!$AC$144)&amp;";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"&amp;IF(AND(Milestones!$AB$145="FT",Milestones!$AA$145=FT_Y5,EDATE($D40,Milestones!$AA$145)&lt;PolicyDate),1,Milestones!$AC$145)&amp;";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"&amp;IF(AND(Milestones!$AB$146="FT",Milestones!$AA$146=FT_Y5,EDATE($D40,Milestones!$AA$146)&lt;PolicyDate),1,Milestones!$AC$146)&amp;";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"&amp;IF(AND(Milestones!$AB$147="FT",Milestones!$AA$147=FT_Y5,EDATE($D40,Milestones!$AA$147)&lt;PolicyDate),1,Milestones!$AC$147)&amp;";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"&amp;IF(AND(Milestones!$AB$148="FT",Milestones!$AA$148=FT_Y5,EDATE($D40,Milestones!$AA$148)&lt;PolicyDate),1,Milestones!$AC$148)&amp;";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"&amp;IF(AND(Milestones!$AB$149="FT",Milestones!$AA$149=FT_Y5,EDATE($D40,Milestones!$AA$149)&lt;PolicyDate),1,Milestones!$AC$149)&amp;";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"&amp;IF(AND(Milestones!$AB$150="FT",Milestones!$AA$150=FT_Y5,EDATE($D40,Milestones!$AA$150)&lt;PolicyDate),1,Milestones!$AC$150)&amp;";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"&amp;IF(AND(Milestones!$AB$151="FT",Milestones!$AA$151=FT_Y5,EDATE($D40,Milestones!$AA$151)&lt;PolicyDate),1,Milestones!$AC$151)&amp;";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"&amp;IF(AND(Milestones!$AB$152="FT",Milestones!$AA$152=FT_Y5,EDATE($D40,Milestones!$AA$152)&lt;PolicyDate),1,Milestones!$AC$152)&amp;";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"&amp;IF(AND(Milestones!$AB$153="FT",Milestones!$AA$153=FT_Y5,EDATE($D40,Milestones!$AA$153)&lt;PolicyDate),1,Milestones!$AC$153)&amp;";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"&amp;IF(AND(Milestones!$AB$154="FT",Milestones!$AA$154=FT_Y5,EDATE($D40,Milestones!$AA$154)&lt;PolicyDate),1,Milestones!$AC$154)&amp;";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"&amp;IF(AND(Milestones!$AB$155="FT",Milestones!$AA$155=FT_Y5,EDATE($D40,Milestones!$AA$155)&lt;PolicyDate),1,Milestones!$AC$155)&amp;";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"&amp;IF(AND(Milestones!$AB$156="FT",Milestones!$AA$156=FT_Y5,EDATE($D40,Milestones!$AA$156)&lt;PolicyDate),1,Milestones!$AC$156)&amp;";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"&amp;IF(AND(Milestones!$AB$157="FT",Milestones!$AA$157=FT_Y5,EDATE($D40,Milestones!$AA$157)&lt;PolicyDate),1,Milestones!$AC$157)&amp;";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"&amp;IF(AND(Milestones!$AB$158="FT",Milestones!$AA$158=FT_Y5,EDATE($D40,Milestones!$AA$158)&lt;PolicyDate),1,Milestones!$AC$158)&amp;";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"&amp;IF(AND(Milestones!$AB$159="FT",Milestones!$AA$159=FT_Y5,EDATE($D40,Milestones!$AA$159)&lt;PolicyDate),1,Milestones!$AC$159)&amp;";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"&amp;IF(AND(Milestones!$AB$160="FT",Milestones!$AA$160=FT_Y5,EDATE($D40,Milestones!$AA$160)&lt;PolicyDate),1,Milestones!$AC$160)&amp;";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"&amp;IF(AND(Milestones!$AB$161="FT",Milestones!$AA$161=FT_Y5,EDATE($D40,Milestones!$AA$161)&lt;PolicyDate),1,Milestones!$AC$161)&amp;";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"&amp;IF(AND(Milestones!$AB$162="FT",Milestones!$AA$162=FT_Y5,EDATE($D40,Milestones!$AA$162)&lt;PolicyDate),1,Milestones!$AC$162)&amp;";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"&amp;IF(AND(Milestones!$AB$163="FT",Milestones!$AA$163=FT_Y5,EDATE($D40,Milestones!$AA$163)&lt;PolicyDate),1,Milestones!$AC$163)&amp;";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"&amp;IF(AND(Milestones!$AB$164="FT",Milestones!$AA$164=FT_Y5,EDATE($D40,Milestones!$AA$164)&lt;PolicyDate),1,Milestones!$AC$164)&amp;";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"&amp;IF(AND(Milestones!$AB$165="FT",Milestones!$AA$165=FT_Y5,EDATE($D40,Milestones!$AA$165)&lt;PolicyDate),1,Milestones!$AC$165)&amp;";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"&amp;IF(AND(Milestones!$AB$166="FT",Milestones!$AA$166=FT_Y5,EDATE($D40,Milestones!$AA$166)&lt;PolicyDate),1,Milestones!$AC$166)&amp;";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"&amp;IF(AND(Milestones!$AB$167="FT",Milestones!$AA$167=FT_Y5,EDATE($D40,Milestones!$AA$167)&lt;PolicyDate),1,Milestones!$AC$167)&amp;";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"&amp;IF(AND(Milestones!$AB$168="FT",Milestones!$AA$168=FT_Y5,EDATE($D40,Milestones!$AA$168)&lt;PolicyDate),1,Milestones!$AC$168)&amp;";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"&amp;IF(AND(Milestones!$AB$169="FT",Milestones!$AA$169=FT_Y5,EDATE($D40,Milestones!$AA$169)&lt;PolicyDate),1,Milestones!$AC$169)&amp;";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"&amp;IF(AND(Milestones!$AB$170="FT",Milestones!$AA$170=FT_Y5,EDATE($D40,Milestones!$AA$170)&lt;PolicyDate),1,Milestones!$AC$170)&amp;";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"&amp;IF(AND(Milestones!$AB$171="FT",Milestones!$AA$171=FT_Y5,EDATE($D40,Milestones!$AA$171)&lt;PolicyDate),1,Milestones!$AC$171)&amp;";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"&amp;IF(AND(Milestones!$AB$172="FT",Milestones!$AA$172=FT_Y5,EDATE($D40,Milestones!$AA$172)&lt;PolicyDate),1,Milestones!$AC$172)&amp;";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"&amp;IF(AND(Milestones!$AB$173="FT",Milestones!$AA$173=FT_Y5,EDATE($D40,Milestones!$AA$173)&lt;PolicyDate),1,Milestones!$AC$173)&amp;";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"&amp;IF(AND(Milestones!$AB$174="FT",Milestones!$AA$174=FT_Y5,EDATE($D40,Milestones!$AA$174)&lt;PolicyDate),1,Milestones!$AC$174)&amp;";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"&amp;IF(AND(Milestones!$AB$175="FT",Milestones!$AA$175=FT_Y5,EDATE($D40,Milestones!$AA$175)&lt;PolicyDate),1,Milestones!$AC$175)&amp;";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"&amp;IF(AND(Milestones!$AB$176="FT",Milestones!$AA$176=FT_Y5,EDATE($D40,Milestones!$AA$176)&lt;PolicyDate),1,Milestones!$AC$176)&amp;";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"&amp;IF(AND(Milestones!$AB$177="FT",Milestones!$AA$177=FT_Y5,EDATE($D40,Milestones!$AA$177)&lt;PolicyDate),1,Milestones!$AC$177)&amp;";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"&amp;IF(AND(Milestones!$AB$178="FT",Milestones!$AA$178=FT_Y5,EDATE($D40,Milestones!$AA$178)&lt;PolicyDate),1,Milestones!$AC$178)&amp;";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"&amp;IF(AND(Milestones!$AB$179="FT",Milestones!$AA$179=FT_Y5,EDATE($D40,Milestones!$AA$179)&lt;PolicyDate),1,Milestones!$AC$179)&amp;";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"&amp;IF(AND(Milestones!$AB$180="FT",Milestones!$AA$180=FT_Y5,EDATE($D40,Milestones!$AA$180)&lt;PolicyDate),1,Milestones!$AC$180)&amp;";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"&amp;IF(AND(Milestones!$AB$181="FT",Milestones!$AA$181=FT_Y5,EDATE($D40,Milestones!$AA$181)&lt;PolicyDate),1,Milestones!$AC$181)&amp;";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"&amp;IF(AND(Milestones!$AB$182="FT",Milestones!$AA$182=FT_Y5,EDATE($D40,Milestones!$AA$182)&lt;PolicyDate),1,Milestones!$AC$182)&amp;";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"&amp;IF(AND(Milestones!$AB$183="FT",Milestones!$AA$183=FT_Y5,EDATE($D40,Milestones!$AA$183)&lt;PolicyDate),1,Milestones!$AC$183)&amp;";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"&amp;IF(AND(Milestones!$AB$184="FT",Milestones!$AA$184=FT_Y5,EDATE($D40,Milestones!$AA$184)&lt;PolicyDate),1,Milestones!$AC$184)&amp;";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"&amp;IF(AND(Milestones!$AB$185="FT",Milestones!$AA$185=FT_Y5,EDATE($D40,Milestones!$AA$185)&lt;PolicyDate),1,Milestones!$AC$185)&amp;";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"&amp;IF(AND(Milestones!$AB$186="FT",Milestones!$AA$186=FT_Y5,EDATE($D40,Milestones!$AA$186)&lt;PolicyDate),1,Milestones!$AC$186)&amp;";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"&amp;IF(AND(Milestones!$AB$187="FT",Milestones!$AA$187=FT_Y5,EDATE($D40,Milestones!$AA$187)&lt;PolicyDate),1,Milestones!$AC$187)&amp;";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"&amp;IF(AND(Milestones!$AB$188="FT",Milestones!$AA$188=FT_Y5,EDATE($D40,Milestones!$AA$188)&lt;PolicyDate),1,Milestones!$AC$188)&amp;";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"&amp;IF(AND(Milestones!$AB$189="FT",Milestones!$AA$189=FT_Y5,EDATE($D40,Milestones!$AA$189)&lt;PolicyDate),1,Milestones!$AC$189)&amp;";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"&amp;IF(AND(Milestones!$AB$190="FT",Milestones!$AA$190=FT_Y5,EDATE($D40,Milestones!$AA$190)&lt;PolicyDate),1,Milestones!$AC$190)&amp;";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"&amp;IF(AND(Milestones!$AB$191="FT",Milestones!$AA$191=FT_Y5,EDATE($D40,Milestones!$AA$191)&lt;PolicyDate),1,Milestones!$AC$191)&amp;";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"&amp;IF(AND(Milestones!$AB$192="FT",Milestones!$AA$192=FT_Y5,EDATE($D40,Milestones!$AA$192)&lt;PolicyDate),1,Milestones!$AC$192)&amp;";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"&amp;IF(AND(Milestones!$AB$193="FT",Milestones!$AA$193=FT_Y5,EDATE($D40,Milestones!$AA$193)&lt;PolicyDate),1,Milestones!$AC$193)&amp;";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"&amp;IF(AND(Milestones!$AB$194="FT",Milestones!$AA$194=FT_Y5,EDATE($D40,Milestones!$AA$194)&lt;PolicyDate),1,Milestones!$AC$194)&amp;";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"&amp;IF(AND(Milestones!$AB$195="FT",Milestones!$AA$195=FT_Y5,EDATE($D40,Milestones!$AA$195)&lt;PolicyDate),1,Milestones!$AC$195)&amp;";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"&amp;IF(AND(Milestones!$AB$196="FT",Milestones!$AA$196=FT_Y5,EDATE($D40,Milestones!$AA$196)&lt;PolicyDate),1,Milestones!$AC$196)&amp;";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"&amp;IF(AND(Milestones!$AB$197="FT",Milestones!$AA$197=FT_Y5,EDATE($D40,Milestones!$AA$197)&lt;PolicyDate),1,Milestones!$AC$197)&amp;";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"&amp;IF(AND(Milestones!$AB$198="FT",Milestones!$AA$198=FT_Y5,EDATE($D40,Milestones!$AA$198)&lt;PolicyDate),1,Milestones!$AC$198)&amp;";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"&amp;IF(AND(Milestones!$AB$199="FT",Milestones!$AA$199=FT_Y5,EDATE($D40,Milestones!$AA$199)&lt;PolicyDate),1,Milestones!$AC$199)&amp;";  ",""))</f>
        <v/>
      </c>
      <c r="X40" s="0" t="str">
        <f aca="false">IF(Staff!$A40="","",Staff!$AJ40)</f>
        <v/>
      </c>
      <c r="Y40" s="0" t="str">
        <f aca="false">IF(Staff!$A40="","",Staff!$AL40)</f>
        <v/>
      </c>
      <c r="Z40" s="0" t="str">
        <f aca="false">IF(Staff!$A40="","",Staff!$AM40)</f>
        <v/>
      </c>
      <c r="AA40" s="0" t="str">
        <f aca="false">IF(Staff!$A40="","",Staff!$AQ40)</f>
        <v/>
      </c>
      <c r="AB40" s="0" t="str">
        <f aca="false">IF(Staff!$A40="","",Staff!$AR40)</f>
        <v/>
      </c>
      <c r="AC40" s="0" t="str">
        <f aca="false">IF(Staff!$A40="","",Staff!$AS40)</f>
        <v/>
      </c>
      <c r="AD40" s="0" t="str">
        <f aca="false">IF(Staff!$A40="","",Staff!$AT40)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IF(Staff!$A41="","",Staff!$AI41)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"&amp;IF(AND(Milestones!$AB$20="FT",Milestones!$AA$20=FT_Y5,EDATE($D41,Milestones!$AA$20)&lt;PolicyDate),1,Milestones!$AC$20)&amp;";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"&amp;IF(AND(Milestones!$AB$21="FT",Milestones!$AA$21=FT_Y5,EDATE($D41,Milestones!$AA$21)&lt;PolicyDate),1,Milestones!$AC$21)&amp;";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"&amp;IF(AND(Milestones!$AB$22="FT",Milestones!$AA$22=FT_Y5,EDATE($D41,Milestones!$AA$22)&lt;PolicyDate),1,Milestones!$AC$22)&amp;";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"&amp;IF(AND(Milestones!$AB$23="FT",Milestones!$AA$23=FT_Y5,EDATE($D41,Milestones!$AA$23)&lt;PolicyDate),1,Milestones!$AC$23)&amp;";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"&amp;IF(AND(Milestones!$AB$24="FT",Milestones!$AA$24=FT_Y5,EDATE($D41,Milestones!$AA$24)&lt;PolicyDate),1,Milestones!$AC$24)&amp;";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"&amp;IF(AND(Milestones!$AB$25="FT",Milestones!$AA$25=FT_Y5,EDATE($D41,Milestones!$AA$25)&lt;PolicyDate),1,Milestones!$AC$25)&amp;";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"&amp;IF(AND(Milestones!$AB$26="FT",Milestones!$AA$26=FT_Y5,EDATE($D41,Milestones!$AA$26)&lt;PolicyDate),1,Milestones!$AC$26)&amp;";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"&amp;IF(AND(Milestones!$AB$27="FT",Milestones!$AA$27=FT_Y5,EDATE($D41,Milestones!$AA$27)&lt;PolicyDate),1,Milestones!$AC$27)&amp;";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"&amp;IF(AND(Milestones!$AB$28="FT",Milestones!$AA$28=FT_Y5,EDATE($D41,Milestones!$AA$28)&lt;PolicyDate),1,Milestones!$AC$28)&amp;";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"&amp;IF(AND(Milestones!$AB$29="FT",Milestones!$AA$29=FT_Y5,EDATE($D41,Milestones!$AA$29)&lt;PolicyDate),1,Milestones!$AC$29)&amp;";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"&amp;IF(AND(Milestones!$AB$30="FT",Milestones!$AA$30=FT_Y5,EDATE($D41,Milestones!$AA$30)&lt;PolicyDate),1,Milestones!$AC$30)&amp;";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"&amp;IF(AND(Milestones!$AB$31="FT",Milestones!$AA$31=FT_Y5,EDATE($D41,Milestones!$AA$31)&lt;PolicyDate),1,Milestones!$AC$31)&amp;";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"&amp;IF(AND(Milestones!$AB$32="FT",Milestones!$AA$32=FT_Y5,EDATE($D41,Milestones!$AA$32)&lt;PolicyDate),1,Milestones!$AC$32)&amp;";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"&amp;IF(AND(Milestones!$AB$33="FT",Milestones!$AA$33=FT_Y5,EDATE($D41,Milestones!$AA$33)&lt;PolicyDate),1,Milestones!$AC$33)&amp;";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"&amp;IF(AND(Milestones!$AB$34="FT",Milestones!$AA$34=FT_Y5,EDATE($D41,Milestones!$AA$34)&lt;PolicyDate),1,Milestones!$AC$34)&amp;";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"&amp;IF(AND(Milestones!$AB$35="FT",Milestones!$AA$35=FT_Y5,EDATE($D41,Milestones!$AA$35)&lt;PolicyDate),1,Milestones!$AC$35)&amp;";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"&amp;IF(AND(Milestones!$AB$36="FT",Milestones!$AA$36=FT_Y5,EDATE($D41,Milestones!$AA$36)&lt;PolicyDate),1,Milestones!$AC$36)&amp;";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"&amp;IF(AND(Milestones!$AB$37="FT",Milestones!$AA$37=FT_Y5,EDATE($D41,Milestones!$AA$37)&lt;PolicyDate),1,Milestones!$AC$37)&amp;";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"&amp;IF(AND(Milestones!$AB$38="FT",Milestones!$AA$38=FT_Y5,EDATE($D41,Milestones!$AA$38)&lt;PolicyDate),1,Milestones!$AC$38)&amp;";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"&amp;IF(AND(Milestones!$AB$39="FT",Milestones!$AA$39=FT_Y5,EDATE($D41,Milestones!$AA$39)&lt;PolicyDate),1,Milestones!$AC$39)&amp;";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"&amp;IF(AND(Milestones!$AB$40="FT",Milestones!$AA$40=FT_Y5,EDATE($D41,Milestones!$AA$40)&lt;PolicyDate),1,Milestones!$AC$40)&amp;";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"&amp;IF(AND(Milestones!$AB$41="FT",Milestones!$AA$41=FT_Y5,EDATE($D41,Milestones!$AA$41)&lt;PolicyDate),1,Milestones!$AC$41)&amp;";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"&amp;IF(AND(Milestones!$AB$42="FT",Milestones!$AA$42=FT_Y5,EDATE($D41,Milestones!$AA$42)&lt;PolicyDate),1,Milestones!$AC$42)&amp;";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"&amp;IF(AND(Milestones!$AB$43="FT",Milestones!$AA$43=FT_Y5,EDATE($D41,Milestones!$AA$43)&lt;PolicyDate),1,Milestones!$AC$43)&amp;";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"&amp;IF(AND(Milestones!$AB$44="FT",Milestones!$AA$44=FT_Y5,EDATE($D41,Milestones!$AA$44)&lt;PolicyDate),1,Milestones!$AC$44)&amp;";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"&amp;IF(AND(Milestones!$AB$45="FT",Milestones!$AA$45=FT_Y5,EDATE($D41,Milestones!$AA$45)&lt;PolicyDate),1,Milestones!$AC$45)&amp;";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"&amp;IF(AND(Milestones!$AB$46="FT",Milestones!$AA$46=FT_Y5,EDATE($D41,Milestones!$AA$46)&lt;PolicyDate),1,Milestones!$AC$46)&amp;";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"&amp;IF(AND(Milestones!$AB$47="FT",Milestones!$AA$47=FT_Y5,EDATE($D41,Milestones!$AA$47)&lt;PolicyDate),1,Milestones!$AC$47)&amp;";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"&amp;IF(AND(Milestones!$AB$48="FT",Milestones!$AA$48=FT_Y5,EDATE($D41,Milestones!$AA$48)&lt;PolicyDate),1,Milestones!$AC$48)&amp;";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"&amp;IF(AND(Milestones!$AB$49="FT",Milestones!$AA$49=FT_Y5,EDATE($D41,Milestones!$AA$49)&lt;PolicyDate),1,Milestones!$AC$49)&amp;";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"&amp;IF(AND(Milestones!$AB$50="FT",Milestones!$AA$50=FT_Y5,EDATE($D41,Milestones!$AA$50)&lt;PolicyDate),1,Milestones!$AC$50)&amp;";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"&amp;IF(AND(Milestones!$AB$51="FT",Milestones!$AA$51=FT_Y5,EDATE($D41,Milestones!$AA$51)&lt;PolicyDate),1,Milestones!$AC$51)&amp;";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"&amp;IF(AND(Milestones!$AB$52="FT",Milestones!$AA$52=FT_Y5,EDATE($D41,Milestones!$AA$52)&lt;PolicyDate),1,Milestones!$AC$52)&amp;";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"&amp;IF(AND(Milestones!$AB$53="FT",Milestones!$AA$53=FT_Y5,EDATE($D41,Milestones!$AA$53)&lt;PolicyDate),1,Milestones!$AC$53)&amp;";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"&amp;IF(AND(Milestones!$AB$54="FT",Milestones!$AA$54=FT_Y5,EDATE($D41,Milestones!$AA$54)&lt;PolicyDate),1,Milestones!$AC$54)&amp;";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"&amp;IF(AND(Milestones!$AB$55="FT",Milestones!$AA$55=FT_Y5,EDATE($D41,Milestones!$AA$55)&lt;PolicyDate),1,Milestones!$AC$55)&amp;";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"&amp;IF(AND(Milestones!$AB$56="FT",Milestones!$AA$56=FT_Y5,EDATE($D41,Milestones!$AA$56)&lt;PolicyDate),1,Milestones!$AC$56)&amp;";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"&amp;IF(AND(Milestones!$AB$57="FT",Milestones!$AA$57=FT_Y5,EDATE($D41,Milestones!$AA$57)&lt;PolicyDate),1,Milestones!$AC$57)&amp;";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"&amp;IF(AND(Milestones!$AB$58="FT",Milestones!$AA$58=FT_Y5,EDATE($D41,Milestones!$AA$58)&lt;PolicyDate),1,Milestones!$AC$58)&amp;";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"&amp;IF(AND(Milestones!$AB$59="FT",Milestones!$AA$59=FT_Y5,EDATE($D41,Milestones!$AA$59)&lt;PolicyDate),1,Milestones!$AC$59)&amp;";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"&amp;IF(AND(Milestones!$AB$60="FT",Milestones!$AA$60=FT_Y5,EDATE($D41,Milestones!$AA$60)&lt;PolicyDate),1,Milestones!$AC$60)&amp;";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"&amp;IF(AND(Milestones!$AB$61="FT",Milestones!$AA$61=FT_Y5,EDATE($D41,Milestones!$AA$61)&lt;PolicyDate),1,Milestones!$AC$61)&amp;";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"&amp;IF(AND(Milestones!$AB$62="FT",Milestones!$AA$62=FT_Y5,EDATE($D41,Milestones!$AA$62)&lt;PolicyDate),1,Milestones!$AC$62)&amp;";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"&amp;IF(AND(Milestones!$AB$63="FT",Milestones!$AA$63=FT_Y5,EDATE($D41,Milestones!$AA$63)&lt;PolicyDate),1,Milestones!$AC$63)&amp;";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"&amp;IF(AND(Milestones!$AB$64="FT",Milestones!$AA$64=FT_Y5,EDATE($D41,Milestones!$AA$64)&lt;PolicyDate),1,Milestones!$AC$64)&amp;";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"&amp;IF(AND(Milestones!$AB$65="FT",Milestones!$AA$65=FT_Y5,EDATE($D41,Milestones!$AA$65)&lt;PolicyDate),1,Milestones!$AC$65)&amp;";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"&amp;IF(AND(Milestones!$AB$66="FT",Milestones!$AA$66=FT_Y5,EDATE($D41,Milestones!$AA$66)&lt;PolicyDate),1,Milestones!$AC$66)&amp;";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"&amp;IF(AND(Milestones!$AB$67="FT",Milestones!$AA$67=FT_Y5,EDATE($D41,Milestones!$AA$67)&lt;PolicyDate),1,Milestones!$AC$67)&amp;";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"&amp;IF(AND(Milestones!$AB$68="FT",Milestones!$AA$68=FT_Y5,EDATE($D41,Milestones!$AA$68)&lt;PolicyDate),1,Milestones!$AC$68)&amp;";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"&amp;IF(AND(Milestones!$AB$69="FT",Milestones!$AA$69=FT_Y5,EDATE($D41,Milestones!$AA$69)&lt;PolicyDate),1,Milestones!$AC$69)&amp;";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"&amp;IF(AND(Milestones!$AB$70="FT",Milestones!$AA$70=FT_Y5,EDATE($D41,Milestones!$AA$70)&lt;PolicyDate),1,Milestones!$AC$70)&amp;";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"&amp;IF(AND(Milestones!$AB$71="FT",Milestones!$AA$71=FT_Y5,EDATE($D41,Milestones!$AA$71)&lt;PolicyDate),1,Milestones!$AC$71)&amp;";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"&amp;IF(AND(Milestones!$AB$72="FT",Milestones!$AA$72=FT_Y5,EDATE($D41,Milestones!$AA$72)&lt;PolicyDate),1,Milestones!$AC$72)&amp;";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"&amp;IF(AND(Milestones!$AB$73="FT",Milestones!$AA$73=FT_Y5,EDATE($D41,Milestones!$AA$73)&lt;PolicyDate),1,Milestones!$AC$73)&amp;";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"&amp;IF(AND(Milestones!$AB$74="FT",Milestones!$AA$74=FT_Y5,EDATE($D41,Milestones!$AA$74)&lt;PolicyDate),1,Milestones!$AC$74)&amp;";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"&amp;IF(AND(Milestones!$AB$75="FT",Milestones!$AA$75=FT_Y5,EDATE($D41,Milestones!$AA$75)&lt;PolicyDate),1,Milestones!$AC$75)&amp;";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"&amp;IF(AND(Milestones!$AB$76="FT",Milestones!$AA$76=FT_Y5,EDATE($D41,Milestones!$AA$76)&lt;PolicyDate),1,Milestones!$AC$76)&amp;";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"&amp;IF(AND(Milestones!$AB$77="FT",Milestones!$AA$77=FT_Y5,EDATE($D41,Milestones!$AA$77)&lt;PolicyDate),1,Milestones!$AC$77)&amp;";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"&amp;IF(AND(Milestones!$AB$78="FT",Milestones!$AA$78=FT_Y5,EDATE($D41,Milestones!$AA$78)&lt;PolicyDate),1,Milestones!$AC$78)&amp;";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"&amp;IF(AND(Milestones!$AB$79="FT",Milestones!$AA$79=FT_Y5,EDATE($D41,Milestones!$AA$79)&lt;PolicyDate),1,Milestones!$AC$79)&amp;";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"&amp;IF(AND(Milestones!$AB$80="FT",Milestones!$AA$80=FT_Y5,EDATE($D41,Milestones!$AA$80)&lt;PolicyDate),1,Milestones!$AC$80)&amp;";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"&amp;IF(AND(Milestones!$AB$81="FT",Milestones!$AA$81=FT_Y5,EDATE($D41,Milestones!$AA$81)&lt;PolicyDate),1,Milestones!$AC$81)&amp;";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"&amp;IF(AND(Milestones!$AB$82="FT",Milestones!$AA$82=FT_Y5,EDATE($D41,Milestones!$AA$82)&lt;PolicyDate),1,Milestones!$AC$82)&amp;";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"&amp;IF(AND(Milestones!$AB$83="FT",Milestones!$AA$83=FT_Y5,EDATE($D41,Milestones!$AA$83)&lt;PolicyDate),1,Milestones!$AC$83)&amp;";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"&amp;IF(AND(Milestones!$AB$84="FT",Milestones!$AA$84=FT_Y5,EDATE($D41,Milestones!$AA$84)&lt;PolicyDate),1,Milestones!$AC$84)&amp;";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"&amp;IF(AND(Milestones!$AB$85="FT",Milestones!$AA$85=FT_Y5,EDATE($D41,Milestones!$AA$85)&lt;PolicyDate),1,Milestones!$AC$85)&amp;";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"&amp;IF(AND(Milestones!$AB$86="FT",Milestones!$AA$86=FT_Y5,EDATE($D41,Milestones!$AA$86)&lt;PolicyDate),1,Milestones!$AC$86)&amp;";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"&amp;IF(AND(Milestones!$AB$87="FT",Milestones!$AA$87=FT_Y5,EDATE($D41,Milestones!$AA$87)&lt;PolicyDate),1,Milestones!$AC$87)&amp;";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"&amp;IF(AND(Milestones!$AB$88="FT",Milestones!$AA$88=FT_Y5,EDATE($D41,Milestones!$AA$88)&lt;PolicyDate),1,Milestones!$AC$88)&amp;";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"&amp;IF(AND(Milestones!$AB$89="FT",Milestones!$AA$89=FT_Y5,EDATE($D41,Milestones!$AA$89)&lt;PolicyDate),1,Milestones!$AC$89)&amp;";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"&amp;IF(AND(Milestones!$AB$90="FT",Milestones!$AA$90=FT_Y5,EDATE($D41,Milestones!$AA$90)&lt;PolicyDate),1,Milestones!$AC$90)&amp;";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"&amp;IF(AND(Milestones!$AB$91="FT",Milestones!$AA$91=FT_Y5,EDATE($D41,Milestones!$AA$91)&lt;PolicyDate),1,Milestones!$AC$91)&amp;";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"&amp;IF(AND(Milestones!$AB$92="FT",Milestones!$AA$92=FT_Y5,EDATE($D41,Milestones!$AA$92)&lt;PolicyDate),1,Milestones!$AC$92)&amp;";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"&amp;IF(AND(Milestones!$AB$93="FT",Milestones!$AA$93=FT_Y5,EDATE($D41,Milestones!$AA$93)&lt;PolicyDate),1,Milestones!$AC$93)&amp;";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"&amp;IF(AND(Milestones!$AB$94="FT",Milestones!$AA$94=FT_Y5,EDATE($D41,Milestones!$AA$94)&lt;PolicyDate),1,Milestones!$AC$94)&amp;";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"&amp;IF(AND(Milestones!$AB$95="FT",Milestones!$AA$95=FT_Y5,EDATE($D41,Milestones!$AA$95)&lt;PolicyDate),1,Milestones!$AC$95)&amp;";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"&amp;IF(AND(Milestones!$AB$96="FT",Milestones!$AA$96=FT_Y5,EDATE($D41,Milestones!$AA$96)&lt;PolicyDate),1,Milestones!$AC$96)&amp;";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"&amp;IF(AND(Milestones!$AB$97="FT",Milestones!$AA$97=FT_Y5,EDATE($D41,Milestones!$AA$97)&lt;PolicyDate),1,Milestones!$AC$97)&amp;";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"&amp;IF(AND(Milestones!$AB$98="FT",Milestones!$AA$98=FT_Y5,EDATE($D41,Milestones!$AA$98)&lt;PolicyDate),1,Milestones!$AC$98)&amp;";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"&amp;IF(AND(Milestones!$AB$99="FT",Milestones!$AA$99=FT_Y5,EDATE($D41,Milestones!$AA$99)&lt;PolicyDate),1,Milestones!$AC$99)&amp;";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"&amp;IF(AND(Milestones!$AB$100="FT",Milestones!$AA$100=FT_Y5,EDATE($D41,Milestones!$AA$100)&lt;PolicyDate),1,Milestones!$AC$100)&amp;";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"&amp;IF(AND(Milestones!$AB$101="FT",Milestones!$AA$101=FT_Y5,EDATE($D41,Milestones!$AA$101)&lt;PolicyDate),1,Milestones!$AC$101)&amp;";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"&amp;IF(AND(Milestones!$AB$102="FT",Milestones!$AA$102=FT_Y5,EDATE($D41,Milestones!$AA$102)&lt;PolicyDate),1,Milestones!$AC$102)&amp;";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"&amp;IF(AND(Milestones!$AB$103="FT",Milestones!$AA$103=FT_Y5,EDATE($D41,Milestones!$AA$103)&lt;PolicyDate),1,Milestones!$AC$103)&amp;";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"&amp;IF(AND(Milestones!$AB$104="FT",Milestones!$AA$104=FT_Y5,EDATE($D41,Milestones!$AA$104)&lt;PolicyDate),1,Milestones!$AC$104)&amp;";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"&amp;IF(AND(Milestones!$AB$105="FT",Milestones!$AA$105=FT_Y5,EDATE($D41,Milestones!$AA$105)&lt;PolicyDate),1,Milestones!$AC$105)&amp;";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"&amp;IF(AND(Milestones!$AB$106="FT",Milestones!$AA$106=FT_Y5,EDATE($D41,Milestones!$AA$106)&lt;PolicyDate),1,Milestones!$AC$106)&amp;";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"&amp;IF(AND(Milestones!$AB$107="FT",Milestones!$AA$107=FT_Y5,EDATE($D41,Milestones!$AA$107)&lt;PolicyDate),1,Milestones!$AC$107)&amp;";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"&amp;IF(AND(Milestones!$AB$108="FT",Milestones!$AA$108=FT_Y5,EDATE($D41,Milestones!$AA$108)&lt;PolicyDate),1,Milestones!$AC$108)&amp;";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"&amp;IF(AND(Milestones!$AB$109="FT",Milestones!$AA$109=FT_Y5,EDATE($D41,Milestones!$AA$109)&lt;PolicyDate),1,Milestones!$AC$109)&amp;";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"&amp;IF(AND(Milestones!$AB$110="FT",Milestones!$AA$110=FT_Y5,EDATE($D41,Milestones!$AA$110)&lt;PolicyDate),1,Milestones!$AC$110)&amp;";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"&amp;IF(AND(Milestones!$AB$111="FT",Milestones!$AA$111=FT_Y5,EDATE($D41,Milestones!$AA$111)&lt;PolicyDate),1,Milestones!$AC$111)&amp;";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"&amp;IF(AND(Milestones!$AB$112="FT",Milestones!$AA$112=FT_Y5,EDATE($D41,Milestones!$AA$112)&lt;PolicyDate),1,Milestones!$AC$112)&amp;";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"&amp;IF(AND(Milestones!$AB$113="FT",Milestones!$AA$113=FT_Y5,EDATE($D41,Milestones!$AA$113)&lt;PolicyDate),1,Milestones!$AC$113)&amp;";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"&amp;IF(AND(Milestones!$AB$114="FT",Milestones!$AA$114=FT_Y5,EDATE($D41,Milestones!$AA$114)&lt;PolicyDate),1,Milestones!$AC$114)&amp;";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"&amp;IF(AND(Milestones!$AB$115="FT",Milestones!$AA$115=FT_Y5,EDATE($D41,Milestones!$AA$115)&lt;PolicyDate),1,Milestones!$AC$115)&amp;";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"&amp;IF(AND(Milestones!$AB$116="FT",Milestones!$AA$116=FT_Y5,EDATE($D41,Milestones!$AA$116)&lt;PolicyDate),1,Milestones!$AC$116)&amp;";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"&amp;IF(AND(Milestones!$AB$117="FT",Milestones!$AA$117=FT_Y5,EDATE($D41,Milestones!$AA$117)&lt;PolicyDate),1,Milestones!$AC$117)&amp;";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"&amp;IF(AND(Milestones!$AB$118="FT",Milestones!$AA$118=FT_Y5,EDATE($D41,Milestones!$AA$118)&lt;PolicyDate),1,Milestones!$AC$118)&amp;";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"&amp;IF(AND(Milestones!$AB$119="FT",Milestones!$AA$119=FT_Y5,EDATE($D41,Milestones!$AA$119)&lt;PolicyDate),1,Milestones!$AC$119)&amp;";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"&amp;IF(AND(Milestones!$AB$120="FT",Milestones!$AA$120=FT_Y5,EDATE($D41,Milestones!$AA$120)&lt;PolicyDate),1,Milestones!$AC$120)&amp;";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"&amp;IF(AND(Milestones!$AB$121="FT",Milestones!$AA$121=FT_Y5,EDATE($D41,Milestones!$AA$121)&lt;PolicyDate),1,Milestones!$AC$121)&amp;";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"&amp;IF(AND(Milestones!$AB$122="FT",Milestones!$AA$122=FT_Y5,EDATE($D41,Milestones!$AA$122)&lt;PolicyDate),1,Milestones!$AC$122)&amp;";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"&amp;IF(AND(Milestones!$AB$123="FT",Milestones!$AA$123=FT_Y5,EDATE($D41,Milestones!$AA$123)&lt;PolicyDate),1,Milestones!$AC$123)&amp;";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"&amp;IF(AND(Milestones!$AB$124="FT",Milestones!$AA$124=FT_Y5,EDATE($D41,Milestones!$AA$124)&lt;PolicyDate),1,Milestones!$AC$124)&amp;";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"&amp;IF(AND(Milestones!$AB$125="FT",Milestones!$AA$125=FT_Y5,EDATE($D41,Milestones!$AA$125)&lt;PolicyDate),1,Milestones!$AC$125)&amp;";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"&amp;IF(AND(Milestones!$AB$126="FT",Milestones!$AA$126=FT_Y5,EDATE($D41,Milestones!$AA$126)&lt;PolicyDate),1,Milestones!$AC$126)&amp;";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"&amp;IF(AND(Milestones!$AB$127="FT",Milestones!$AA$127=FT_Y5,EDATE($D41,Milestones!$AA$127)&lt;PolicyDate),1,Milestones!$AC$127)&amp;";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"&amp;IF(AND(Milestones!$AB$128="FT",Milestones!$AA$128=FT_Y5,EDATE($D41,Milestones!$AA$128)&lt;PolicyDate),1,Milestones!$AC$128)&amp;";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"&amp;IF(AND(Milestones!$AB$129="FT",Milestones!$AA$129=FT_Y5,EDATE($D41,Milestones!$AA$129)&lt;PolicyDate),1,Milestones!$AC$129)&amp;";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"&amp;IF(AND(Milestones!$AB$130="FT",Milestones!$AA$130=FT_Y5,EDATE($D41,Milestones!$AA$130)&lt;PolicyDate),1,Milestones!$AC$130)&amp;";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"&amp;IF(AND(Milestones!$AB$131="FT",Milestones!$AA$131=FT_Y5,EDATE($D41,Milestones!$AA$131)&lt;PolicyDate),1,Milestones!$AC$131)&amp;";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"&amp;IF(AND(Milestones!$AB$132="FT",Milestones!$AA$132=FT_Y5,EDATE($D41,Milestones!$AA$132)&lt;PolicyDate),1,Milestones!$AC$132)&amp;";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"&amp;IF(AND(Milestones!$AB$133="FT",Milestones!$AA$133=FT_Y5,EDATE($D41,Milestones!$AA$133)&lt;PolicyDate),1,Milestones!$AC$133)&amp;";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"&amp;IF(AND(Milestones!$AB$134="FT",Milestones!$AA$134=FT_Y5,EDATE($D41,Milestones!$AA$134)&lt;PolicyDate),1,Milestones!$AC$134)&amp;";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"&amp;IF(AND(Milestones!$AB$135="FT",Milestones!$AA$135=FT_Y5,EDATE($D41,Milestones!$AA$135)&lt;PolicyDate),1,Milestones!$AC$135)&amp;";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"&amp;IF(AND(Milestones!$AB$136="FT",Milestones!$AA$136=FT_Y5,EDATE($D41,Milestones!$AA$136)&lt;PolicyDate),1,Milestones!$AC$136)&amp;";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"&amp;IF(AND(Milestones!$AB$137="FT",Milestones!$AA$137=FT_Y5,EDATE($D41,Milestones!$AA$137)&lt;PolicyDate),1,Milestones!$AC$137)&amp;";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"&amp;IF(AND(Milestones!$AB$138="FT",Milestones!$AA$138=FT_Y5,EDATE($D41,Milestones!$AA$138)&lt;PolicyDate),1,Milestones!$AC$138)&amp;";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"&amp;IF(AND(Milestones!$AB$139="FT",Milestones!$AA$139=FT_Y5,EDATE($D41,Milestones!$AA$139)&lt;PolicyDate),1,Milestones!$AC$139)&amp;";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"&amp;IF(AND(Milestones!$AB$140="FT",Milestones!$AA$140=FT_Y5,EDATE($D41,Milestones!$AA$140)&lt;PolicyDate),1,Milestones!$AC$140)&amp;";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"&amp;IF(AND(Milestones!$AB$141="FT",Milestones!$AA$141=FT_Y5,EDATE($D41,Milestones!$AA$141)&lt;PolicyDate),1,Milestones!$AC$141)&amp;";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"&amp;IF(AND(Milestones!$AB$142="FT",Milestones!$AA$142=FT_Y5,EDATE($D41,Milestones!$AA$142)&lt;PolicyDate),1,Milestones!$AC$142)&amp;";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"&amp;IF(AND(Milestones!$AB$143="FT",Milestones!$AA$143=FT_Y5,EDATE($D41,Milestones!$AA$143)&lt;PolicyDate),1,Milestones!$AC$143)&amp;";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"&amp;IF(AND(Milestones!$AB$144="FT",Milestones!$AA$144=FT_Y5,EDATE($D41,Milestones!$AA$144)&lt;PolicyDate),1,Milestones!$AC$144)&amp;";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"&amp;IF(AND(Milestones!$AB$145="FT",Milestones!$AA$145=FT_Y5,EDATE($D41,Milestones!$AA$145)&lt;PolicyDate),1,Milestones!$AC$145)&amp;";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"&amp;IF(AND(Milestones!$AB$146="FT",Milestones!$AA$146=FT_Y5,EDATE($D41,Milestones!$AA$146)&lt;PolicyDate),1,Milestones!$AC$146)&amp;";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"&amp;IF(AND(Milestones!$AB$147="FT",Milestones!$AA$147=FT_Y5,EDATE($D41,Milestones!$AA$147)&lt;PolicyDate),1,Milestones!$AC$147)&amp;";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"&amp;IF(AND(Milestones!$AB$148="FT",Milestones!$AA$148=FT_Y5,EDATE($D41,Milestones!$AA$148)&lt;PolicyDate),1,Milestones!$AC$148)&amp;";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"&amp;IF(AND(Milestones!$AB$149="FT",Milestones!$AA$149=FT_Y5,EDATE($D41,Milestones!$AA$149)&lt;PolicyDate),1,Milestones!$AC$149)&amp;";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"&amp;IF(AND(Milestones!$AB$150="FT",Milestones!$AA$150=FT_Y5,EDATE($D41,Milestones!$AA$150)&lt;PolicyDate),1,Milestones!$AC$150)&amp;";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"&amp;IF(AND(Milestones!$AB$151="FT",Milestones!$AA$151=FT_Y5,EDATE($D41,Milestones!$AA$151)&lt;PolicyDate),1,Milestones!$AC$151)&amp;";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"&amp;IF(AND(Milestones!$AB$152="FT",Milestones!$AA$152=FT_Y5,EDATE($D41,Milestones!$AA$152)&lt;PolicyDate),1,Milestones!$AC$152)&amp;";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"&amp;IF(AND(Milestones!$AB$153="FT",Milestones!$AA$153=FT_Y5,EDATE($D41,Milestones!$AA$153)&lt;PolicyDate),1,Milestones!$AC$153)&amp;";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"&amp;IF(AND(Milestones!$AB$154="FT",Milestones!$AA$154=FT_Y5,EDATE($D41,Milestones!$AA$154)&lt;PolicyDate),1,Milestones!$AC$154)&amp;";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"&amp;IF(AND(Milestones!$AB$155="FT",Milestones!$AA$155=FT_Y5,EDATE($D41,Milestones!$AA$155)&lt;PolicyDate),1,Milestones!$AC$155)&amp;";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"&amp;IF(AND(Milestones!$AB$156="FT",Milestones!$AA$156=FT_Y5,EDATE($D41,Milestones!$AA$156)&lt;PolicyDate),1,Milestones!$AC$156)&amp;";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"&amp;IF(AND(Milestones!$AB$157="FT",Milestones!$AA$157=FT_Y5,EDATE($D41,Milestones!$AA$157)&lt;PolicyDate),1,Milestones!$AC$157)&amp;";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"&amp;IF(AND(Milestones!$AB$158="FT",Milestones!$AA$158=FT_Y5,EDATE($D41,Milestones!$AA$158)&lt;PolicyDate),1,Milestones!$AC$158)&amp;";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"&amp;IF(AND(Milestones!$AB$159="FT",Milestones!$AA$159=FT_Y5,EDATE($D41,Milestones!$AA$159)&lt;PolicyDate),1,Milestones!$AC$159)&amp;";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"&amp;IF(AND(Milestones!$AB$160="FT",Milestones!$AA$160=FT_Y5,EDATE($D41,Milestones!$AA$160)&lt;PolicyDate),1,Milestones!$AC$160)&amp;";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"&amp;IF(AND(Milestones!$AB$161="FT",Milestones!$AA$161=FT_Y5,EDATE($D41,Milestones!$AA$161)&lt;PolicyDate),1,Milestones!$AC$161)&amp;";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"&amp;IF(AND(Milestones!$AB$162="FT",Milestones!$AA$162=FT_Y5,EDATE($D41,Milestones!$AA$162)&lt;PolicyDate),1,Milestones!$AC$162)&amp;";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"&amp;IF(AND(Milestones!$AB$163="FT",Milestones!$AA$163=FT_Y5,EDATE($D41,Milestones!$AA$163)&lt;PolicyDate),1,Milestones!$AC$163)&amp;";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"&amp;IF(AND(Milestones!$AB$164="FT",Milestones!$AA$164=FT_Y5,EDATE($D41,Milestones!$AA$164)&lt;PolicyDate),1,Milestones!$AC$164)&amp;";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"&amp;IF(AND(Milestones!$AB$165="FT",Milestones!$AA$165=FT_Y5,EDATE($D41,Milestones!$AA$165)&lt;PolicyDate),1,Milestones!$AC$165)&amp;";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"&amp;IF(AND(Milestones!$AB$166="FT",Milestones!$AA$166=FT_Y5,EDATE($D41,Milestones!$AA$166)&lt;PolicyDate),1,Milestones!$AC$166)&amp;";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"&amp;IF(AND(Milestones!$AB$167="FT",Milestones!$AA$167=FT_Y5,EDATE($D41,Milestones!$AA$167)&lt;PolicyDate),1,Milestones!$AC$167)&amp;";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"&amp;IF(AND(Milestones!$AB$168="FT",Milestones!$AA$168=FT_Y5,EDATE($D41,Milestones!$AA$168)&lt;PolicyDate),1,Milestones!$AC$168)&amp;";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"&amp;IF(AND(Milestones!$AB$169="FT",Milestones!$AA$169=FT_Y5,EDATE($D41,Milestones!$AA$169)&lt;PolicyDate),1,Milestones!$AC$169)&amp;";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"&amp;IF(AND(Milestones!$AB$170="FT",Milestones!$AA$170=FT_Y5,EDATE($D41,Milestones!$AA$170)&lt;PolicyDate),1,Milestones!$AC$170)&amp;";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"&amp;IF(AND(Milestones!$AB$171="FT",Milestones!$AA$171=FT_Y5,EDATE($D41,Milestones!$AA$171)&lt;PolicyDate),1,Milestones!$AC$171)&amp;";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"&amp;IF(AND(Milestones!$AB$172="FT",Milestones!$AA$172=FT_Y5,EDATE($D41,Milestones!$AA$172)&lt;PolicyDate),1,Milestones!$AC$172)&amp;";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"&amp;IF(AND(Milestones!$AB$173="FT",Milestones!$AA$173=FT_Y5,EDATE($D41,Milestones!$AA$173)&lt;PolicyDate),1,Milestones!$AC$173)&amp;";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"&amp;IF(AND(Milestones!$AB$174="FT",Milestones!$AA$174=FT_Y5,EDATE($D41,Milestones!$AA$174)&lt;PolicyDate),1,Milestones!$AC$174)&amp;";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"&amp;IF(AND(Milestones!$AB$175="FT",Milestones!$AA$175=FT_Y5,EDATE($D41,Milestones!$AA$175)&lt;PolicyDate),1,Milestones!$AC$175)&amp;";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"&amp;IF(AND(Milestones!$AB$176="FT",Milestones!$AA$176=FT_Y5,EDATE($D41,Milestones!$AA$176)&lt;PolicyDate),1,Milestones!$AC$176)&amp;";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"&amp;IF(AND(Milestones!$AB$177="FT",Milestones!$AA$177=FT_Y5,EDATE($D41,Milestones!$AA$177)&lt;PolicyDate),1,Milestones!$AC$177)&amp;";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"&amp;IF(AND(Milestones!$AB$178="FT",Milestones!$AA$178=FT_Y5,EDATE($D41,Milestones!$AA$178)&lt;PolicyDate),1,Milestones!$AC$178)&amp;";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"&amp;IF(AND(Milestones!$AB$179="FT",Milestones!$AA$179=FT_Y5,EDATE($D41,Milestones!$AA$179)&lt;PolicyDate),1,Milestones!$AC$179)&amp;";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"&amp;IF(AND(Milestones!$AB$180="FT",Milestones!$AA$180=FT_Y5,EDATE($D41,Milestones!$AA$180)&lt;PolicyDate),1,Milestones!$AC$180)&amp;";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"&amp;IF(AND(Milestones!$AB$181="FT",Milestones!$AA$181=FT_Y5,EDATE($D41,Milestones!$AA$181)&lt;PolicyDate),1,Milestones!$AC$181)&amp;";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"&amp;IF(AND(Milestones!$AB$182="FT",Milestones!$AA$182=FT_Y5,EDATE($D41,Milestones!$AA$182)&lt;PolicyDate),1,Milestones!$AC$182)&amp;";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"&amp;IF(AND(Milestones!$AB$183="FT",Milestones!$AA$183=FT_Y5,EDATE($D41,Milestones!$AA$183)&lt;PolicyDate),1,Milestones!$AC$183)&amp;";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"&amp;IF(AND(Milestones!$AB$184="FT",Milestones!$AA$184=FT_Y5,EDATE($D41,Milestones!$AA$184)&lt;PolicyDate),1,Milestones!$AC$184)&amp;";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"&amp;IF(AND(Milestones!$AB$185="FT",Milestones!$AA$185=FT_Y5,EDATE($D41,Milestones!$AA$185)&lt;PolicyDate),1,Milestones!$AC$185)&amp;";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"&amp;IF(AND(Milestones!$AB$186="FT",Milestones!$AA$186=FT_Y5,EDATE($D41,Milestones!$AA$186)&lt;PolicyDate),1,Milestones!$AC$186)&amp;";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"&amp;IF(AND(Milestones!$AB$187="FT",Milestones!$AA$187=FT_Y5,EDATE($D41,Milestones!$AA$187)&lt;PolicyDate),1,Milestones!$AC$187)&amp;";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"&amp;IF(AND(Milestones!$AB$188="FT",Milestones!$AA$188=FT_Y5,EDATE($D41,Milestones!$AA$188)&lt;PolicyDate),1,Milestones!$AC$188)&amp;";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"&amp;IF(AND(Milestones!$AB$189="FT",Milestones!$AA$189=FT_Y5,EDATE($D41,Milestones!$AA$189)&lt;PolicyDate),1,Milestones!$AC$189)&amp;";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"&amp;IF(AND(Milestones!$AB$190="FT",Milestones!$AA$190=FT_Y5,EDATE($D41,Milestones!$AA$190)&lt;PolicyDate),1,Milestones!$AC$190)&amp;";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"&amp;IF(AND(Milestones!$AB$191="FT",Milestones!$AA$191=FT_Y5,EDATE($D41,Milestones!$AA$191)&lt;PolicyDate),1,Milestones!$AC$191)&amp;";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"&amp;IF(AND(Milestones!$AB$192="FT",Milestones!$AA$192=FT_Y5,EDATE($D41,Milestones!$AA$192)&lt;PolicyDate),1,Milestones!$AC$192)&amp;";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"&amp;IF(AND(Milestones!$AB$193="FT",Milestones!$AA$193=FT_Y5,EDATE($D41,Milestones!$AA$193)&lt;PolicyDate),1,Milestones!$AC$193)&amp;";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"&amp;IF(AND(Milestones!$AB$194="FT",Milestones!$AA$194=FT_Y5,EDATE($D41,Milestones!$AA$194)&lt;PolicyDate),1,Milestones!$AC$194)&amp;";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"&amp;IF(AND(Milestones!$AB$195="FT",Milestones!$AA$195=FT_Y5,EDATE($D41,Milestones!$AA$195)&lt;PolicyDate),1,Milestones!$AC$195)&amp;";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"&amp;IF(AND(Milestones!$AB$196="FT",Milestones!$AA$196=FT_Y5,EDATE($D41,Milestones!$AA$196)&lt;PolicyDate),1,Milestones!$AC$196)&amp;";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"&amp;IF(AND(Milestones!$AB$197="FT",Milestones!$AA$197=FT_Y5,EDATE($D41,Milestones!$AA$197)&lt;PolicyDate),1,Milestones!$AC$197)&amp;";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"&amp;IF(AND(Milestones!$AB$198="FT",Milestones!$AA$198=FT_Y5,EDATE($D41,Milestones!$AA$198)&lt;PolicyDate),1,Milestones!$AC$198)&amp;";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"&amp;IF(AND(Milestones!$AB$199="FT",Milestones!$AA$199=FT_Y5,EDATE($D41,Milestones!$AA$199)&lt;PolicyDate),1,Milestones!$AC$199)&amp;";  ",""))</f>
        <v/>
      </c>
      <c r="X41" s="0" t="str">
        <f aca="false">IF(Staff!$A41="","",Staff!$AJ41)</f>
        <v/>
      </c>
      <c r="Y41" s="0" t="str">
        <f aca="false">IF(Staff!$A41="","",Staff!$AL41)</f>
        <v/>
      </c>
      <c r="Z41" s="0" t="str">
        <f aca="false">IF(Staff!$A41="","",Staff!$AM41)</f>
        <v/>
      </c>
      <c r="AA41" s="0" t="str">
        <f aca="false">IF(Staff!$A41="","",Staff!$AQ41)</f>
        <v/>
      </c>
      <c r="AB41" s="0" t="str">
        <f aca="false">IF(Staff!$A41="","",Staff!$AR41)</f>
        <v/>
      </c>
      <c r="AC41" s="0" t="str">
        <f aca="false">IF(Staff!$A41="","",Staff!$AS41)</f>
        <v/>
      </c>
      <c r="AD41" s="0" t="str">
        <f aca="false">IF(Staff!$A41="","",Staff!$AT41)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IF(Staff!$A42="","",Staff!$AI42)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"&amp;IF(AND(Milestones!$AB$20="FT",Milestones!$AA$20=FT_Y5,EDATE($D42,Milestones!$AA$20)&lt;PolicyDate),1,Milestones!$AC$20)&amp;";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"&amp;IF(AND(Milestones!$AB$21="FT",Milestones!$AA$21=FT_Y5,EDATE($D42,Milestones!$AA$21)&lt;PolicyDate),1,Milestones!$AC$21)&amp;";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"&amp;IF(AND(Milestones!$AB$22="FT",Milestones!$AA$22=FT_Y5,EDATE($D42,Milestones!$AA$22)&lt;PolicyDate),1,Milestones!$AC$22)&amp;";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"&amp;IF(AND(Milestones!$AB$23="FT",Milestones!$AA$23=FT_Y5,EDATE($D42,Milestones!$AA$23)&lt;PolicyDate),1,Milestones!$AC$23)&amp;";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"&amp;IF(AND(Milestones!$AB$24="FT",Milestones!$AA$24=FT_Y5,EDATE($D42,Milestones!$AA$24)&lt;PolicyDate),1,Milestones!$AC$24)&amp;";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"&amp;IF(AND(Milestones!$AB$25="FT",Milestones!$AA$25=FT_Y5,EDATE($D42,Milestones!$AA$25)&lt;PolicyDate),1,Milestones!$AC$25)&amp;";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"&amp;IF(AND(Milestones!$AB$26="FT",Milestones!$AA$26=FT_Y5,EDATE($D42,Milestones!$AA$26)&lt;PolicyDate),1,Milestones!$AC$26)&amp;";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"&amp;IF(AND(Milestones!$AB$27="FT",Milestones!$AA$27=FT_Y5,EDATE($D42,Milestones!$AA$27)&lt;PolicyDate),1,Milestones!$AC$27)&amp;";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"&amp;IF(AND(Milestones!$AB$28="FT",Milestones!$AA$28=FT_Y5,EDATE($D42,Milestones!$AA$28)&lt;PolicyDate),1,Milestones!$AC$28)&amp;";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"&amp;IF(AND(Milestones!$AB$29="FT",Milestones!$AA$29=FT_Y5,EDATE($D42,Milestones!$AA$29)&lt;PolicyDate),1,Milestones!$AC$29)&amp;";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"&amp;IF(AND(Milestones!$AB$30="FT",Milestones!$AA$30=FT_Y5,EDATE($D42,Milestones!$AA$30)&lt;PolicyDate),1,Milestones!$AC$30)&amp;";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"&amp;IF(AND(Milestones!$AB$31="FT",Milestones!$AA$31=FT_Y5,EDATE($D42,Milestones!$AA$31)&lt;PolicyDate),1,Milestones!$AC$31)&amp;";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"&amp;IF(AND(Milestones!$AB$32="FT",Milestones!$AA$32=FT_Y5,EDATE($D42,Milestones!$AA$32)&lt;PolicyDate),1,Milestones!$AC$32)&amp;";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"&amp;IF(AND(Milestones!$AB$33="FT",Milestones!$AA$33=FT_Y5,EDATE($D42,Milestones!$AA$33)&lt;PolicyDate),1,Milestones!$AC$33)&amp;";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"&amp;IF(AND(Milestones!$AB$34="FT",Milestones!$AA$34=FT_Y5,EDATE($D42,Milestones!$AA$34)&lt;PolicyDate),1,Milestones!$AC$34)&amp;";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"&amp;IF(AND(Milestones!$AB$35="FT",Milestones!$AA$35=FT_Y5,EDATE($D42,Milestones!$AA$35)&lt;PolicyDate),1,Milestones!$AC$35)&amp;";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"&amp;IF(AND(Milestones!$AB$36="FT",Milestones!$AA$36=FT_Y5,EDATE($D42,Milestones!$AA$36)&lt;PolicyDate),1,Milestones!$AC$36)&amp;";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"&amp;IF(AND(Milestones!$AB$37="FT",Milestones!$AA$37=FT_Y5,EDATE($D42,Milestones!$AA$37)&lt;PolicyDate),1,Milestones!$AC$37)&amp;";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"&amp;IF(AND(Milestones!$AB$38="FT",Milestones!$AA$38=FT_Y5,EDATE($D42,Milestones!$AA$38)&lt;PolicyDate),1,Milestones!$AC$38)&amp;";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"&amp;IF(AND(Milestones!$AB$39="FT",Milestones!$AA$39=FT_Y5,EDATE($D42,Milestones!$AA$39)&lt;PolicyDate),1,Milestones!$AC$39)&amp;";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"&amp;IF(AND(Milestones!$AB$40="FT",Milestones!$AA$40=FT_Y5,EDATE($D42,Milestones!$AA$40)&lt;PolicyDate),1,Milestones!$AC$40)&amp;";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"&amp;IF(AND(Milestones!$AB$41="FT",Milestones!$AA$41=FT_Y5,EDATE($D42,Milestones!$AA$41)&lt;PolicyDate),1,Milestones!$AC$41)&amp;";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"&amp;IF(AND(Milestones!$AB$42="FT",Milestones!$AA$42=FT_Y5,EDATE($D42,Milestones!$AA$42)&lt;PolicyDate),1,Milestones!$AC$42)&amp;";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"&amp;IF(AND(Milestones!$AB$43="FT",Milestones!$AA$43=FT_Y5,EDATE($D42,Milestones!$AA$43)&lt;PolicyDate),1,Milestones!$AC$43)&amp;";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"&amp;IF(AND(Milestones!$AB$44="FT",Milestones!$AA$44=FT_Y5,EDATE($D42,Milestones!$AA$44)&lt;PolicyDate),1,Milestones!$AC$44)&amp;";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"&amp;IF(AND(Milestones!$AB$45="FT",Milestones!$AA$45=FT_Y5,EDATE($D42,Milestones!$AA$45)&lt;PolicyDate),1,Milestones!$AC$45)&amp;";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"&amp;IF(AND(Milestones!$AB$46="FT",Milestones!$AA$46=FT_Y5,EDATE($D42,Milestones!$AA$46)&lt;PolicyDate),1,Milestones!$AC$46)&amp;";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"&amp;IF(AND(Milestones!$AB$47="FT",Milestones!$AA$47=FT_Y5,EDATE($D42,Milestones!$AA$47)&lt;PolicyDate),1,Milestones!$AC$47)&amp;";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"&amp;IF(AND(Milestones!$AB$48="FT",Milestones!$AA$48=FT_Y5,EDATE($D42,Milestones!$AA$48)&lt;PolicyDate),1,Milestones!$AC$48)&amp;";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"&amp;IF(AND(Milestones!$AB$49="FT",Milestones!$AA$49=FT_Y5,EDATE($D42,Milestones!$AA$49)&lt;PolicyDate),1,Milestones!$AC$49)&amp;";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"&amp;IF(AND(Milestones!$AB$50="FT",Milestones!$AA$50=FT_Y5,EDATE($D42,Milestones!$AA$50)&lt;PolicyDate),1,Milestones!$AC$50)&amp;";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"&amp;IF(AND(Milestones!$AB$51="FT",Milestones!$AA$51=FT_Y5,EDATE($D42,Milestones!$AA$51)&lt;PolicyDate),1,Milestones!$AC$51)&amp;";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"&amp;IF(AND(Milestones!$AB$52="FT",Milestones!$AA$52=FT_Y5,EDATE($D42,Milestones!$AA$52)&lt;PolicyDate),1,Milestones!$AC$52)&amp;";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"&amp;IF(AND(Milestones!$AB$53="FT",Milestones!$AA$53=FT_Y5,EDATE($D42,Milestones!$AA$53)&lt;PolicyDate),1,Milestones!$AC$53)&amp;";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"&amp;IF(AND(Milestones!$AB$54="FT",Milestones!$AA$54=FT_Y5,EDATE($D42,Milestones!$AA$54)&lt;PolicyDate),1,Milestones!$AC$54)&amp;";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"&amp;IF(AND(Milestones!$AB$55="FT",Milestones!$AA$55=FT_Y5,EDATE($D42,Milestones!$AA$55)&lt;PolicyDate),1,Milestones!$AC$55)&amp;";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"&amp;IF(AND(Milestones!$AB$56="FT",Milestones!$AA$56=FT_Y5,EDATE($D42,Milestones!$AA$56)&lt;PolicyDate),1,Milestones!$AC$56)&amp;";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"&amp;IF(AND(Milestones!$AB$57="FT",Milestones!$AA$57=FT_Y5,EDATE($D42,Milestones!$AA$57)&lt;PolicyDate),1,Milestones!$AC$57)&amp;";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"&amp;IF(AND(Milestones!$AB$58="FT",Milestones!$AA$58=FT_Y5,EDATE($D42,Milestones!$AA$58)&lt;PolicyDate),1,Milestones!$AC$58)&amp;";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"&amp;IF(AND(Milestones!$AB$59="FT",Milestones!$AA$59=FT_Y5,EDATE($D42,Milestones!$AA$59)&lt;PolicyDate),1,Milestones!$AC$59)&amp;";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"&amp;IF(AND(Milestones!$AB$60="FT",Milestones!$AA$60=FT_Y5,EDATE($D42,Milestones!$AA$60)&lt;PolicyDate),1,Milestones!$AC$60)&amp;";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"&amp;IF(AND(Milestones!$AB$61="FT",Milestones!$AA$61=FT_Y5,EDATE($D42,Milestones!$AA$61)&lt;PolicyDate),1,Milestones!$AC$61)&amp;";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"&amp;IF(AND(Milestones!$AB$62="FT",Milestones!$AA$62=FT_Y5,EDATE($D42,Milestones!$AA$62)&lt;PolicyDate),1,Milestones!$AC$62)&amp;";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"&amp;IF(AND(Milestones!$AB$63="FT",Milestones!$AA$63=FT_Y5,EDATE($D42,Milestones!$AA$63)&lt;PolicyDate),1,Milestones!$AC$63)&amp;";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"&amp;IF(AND(Milestones!$AB$64="FT",Milestones!$AA$64=FT_Y5,EDATE($D42,Milestones!$AA$64)&lt;PolicyDate),1,Milestones!$AC$64)&amp;";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"&amp;IF(AND(Milestones!$AB$65="FT",Milestones!$AA$65=FT_Y5,EDATE($D42,Milestones!$AA$65)&lt;PolicyDate),1,Milestones!$AC$65)&amp;";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"&amp;IF(AND(Milestones!$AB$66="FT",Milestones!$AA$66=FT_Y5,EDATE($D42,Milestones!$AA$66)&lt;PolicyDate),1,Milestones!$AC$66)&amp;";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"&amp;IF(AND(Milestones!$AB$67="FT",Milestones!$AA$67=FT_Y5,EDATE($D42,Milestones!$AA$67)&lt;PolicyDate),1,Milestones!$AC$67)&amp;";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"&amp;IF(AND(Milestones!$AB$68="FT",Milestones!$AA$68=FT_Y5,EDATE($D42,Milestones!$AA$68)&lt;PolicyDate),1,Milestones!$AC$68)&amp;";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"&amp;IF(AND(Milestones!$AB$69="FT",Milestones!$AA$69=FT_Y5,EDATE($D42,Milestones!$AA$69)&lt;PolicyDate),1,Milestones!$AC$69)&amp;";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"&amp;IF(AND(Milestones!$AB$70="FT",Milestones!$AA$70=FT_Y5,EDATE($D42,Milestones!$AA$70)&lt;PolicyDate),1,Milestones!$AC$70)&amp;";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"&amp;IF(AND(Milestones!$AB$71="FT",Milestones!$AA$71=FT_Y5,EDATE($D42,Milestones!$AA$71)&lt;PolicyDate),1,Milestones!$AC$71)&amp;";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"&amp;IF(AND(Milestones!$AB$72="FT",Milestones!$AA$72=FT_Y5,EDATE($D42,Milestones!$AA$72)&lt;PolicyDate),1,Milestones!$AC$72)&amp;";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"&amp;IF(AND(Milestones!$AB$73="FT",Milestones!$AA$73=FT_Y5,EDATE($D42,Milestones!$AA$73)&lt;PolicyDate),1,Milestones!$AC$73)&amp;";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"&amp;IF(AND(Milestones!$AB$74="FT",Milestones!$AA$74=FT_Y5,EDATE($D42,Milestones!$AA$74)&lt;PolicyDate),1,Milestones!$AC$74)&amp;";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"&amp;IF(AND(Milestones!$AB$75="FT",Milestones!$AA$75=FT_Y5,EDATE($D42,Milestones!$AA$75)&lt;PolicyDate),1,Milestones!$AC$75)&amp;";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"&amp;IF(AND(Milestones!$AB$76="FT",Milestones!$AA$76=FT_Y5,EDATE($D42,Milestones!$AA$76)&lt;PolicyDate),1,Milestones!$AC$76)&amp;";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"&amp;IF(AND(Milestones!$AB$77="FT",Milestones!$AA$77=FT_Y5,EDATE($D42,Milestones!$AA$77)&lt;PolicyDate),1,Milestones!$AC$77)&amp;";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"&amp;IF(AND(Milestones!$AB$78="FT",Milestones!$AA$78=FT_Y5,EDATE($D42,Milestones!$AA$78)&lt;PolicyDate),1,Milestones!$AC$78)&amp;";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"&amp;IF(AND(Milestones!$AB$79="FT",Milestones!$AA$79=FT_Y5,EDATE($D42,Milestones!$AA$79)&lt;PolicyDate),1,Milestones!$AC$79)&amp;";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"&amp;IF(AND(Milestones!$AB$80="FT",Milestones!$AA$80=FT_Y5,EDATE($D42,Milestones!$AA$80)&lt;PolicyDate),1,Milestones!$AC$80)&amp;";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"&amp;IF(AND(Milestones!$AB$81="FT",Milestones!$AA$81=FT_Y5,EDATE($D42,Milestones!$AA$81)&lt;PolicyDate),1,Milestones!$AC$81)&amp;";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"&amp;IF(AND(Milestones!$AB$82="FT",Milestones!$AA$82=FT_Y5,EDATE($D42,Milestones!$AA$82)&lt;PolicyDate),1,Milestones!$AC$82)&amp;";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"&amp;IF(AND(Milestones!$AB$83="FT",Milestones!$AA$83=FT_Y5,EDATE($D42,Milestones!$AA$83)&lt;PolicyDate),1,Milestones!$AC$83)&amp;";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"&amp;IF(AND(Milestones!$AB$84="FT",Milestones!$AA$84=FT_Y5,EDATE($D42,Milestones!$AA$84)&lt;PolicyDate),1,Milestones!$AC$84)&amp;";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"&amp;IF(AND(Milestones!$AB$85="FT",Milestones!$AA$85=FT_Y5,EDATE($D42,Milestones!$AA$85)&lt;PolicyDate),1,Milestones!$AC$85)&amp;";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"&amp;IF(AND(Milestones!$AB$86="FT",Milestones!$AA$86=FT_Y5,EDATE($D42,Milestones!$AA$86)&lt;PolicyDate),1,Milestones!$AC$86)&amp;";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"&amp;IF(AND(Milestones!$AB$87="FT",Milestones!$AA$87=FT_Y5,EDATE($D42,Milestones!$AA$87)&lt;PolicyDate),1,Milestones!$AC$87)&amp;";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"&amp;IF(AND(Milestones!$AB$88="FT",Milestones!$AA$88=FT_Y5,EDATE($D42,Milestones!$AA$88)&lt;PolicyDate),1,Milestones!$AC$88)&amp;";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"&amp;IF(AND(Milestones!$AB$89="FT",Milestones!$AA$89=FT_Y5,EDATE($D42,Milestones!$AA$89)&lt;PolicyDate),1,Milestones!$AC$89)&amp;";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"&amp;IF(AND(Milestones!$AB$90="FT",Milestones!$AA$90=FT_Y5,EDATE($D42,Milestones!$AA$90)&lt;PolicyDate),1,Milestones!$AC$90)&amp;";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"&amp;IF(AND(Milestones!$AB$91="FT",Milestones!$AA$91=FT_Y5,EDATE($D42,Milestones!$AA$91)&lt;PolicyDate),1,Milestones!$AC$91)&amp;";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"&amp;IF(AND(Milestones!$AB$92="FT",Milestones!$AA$92=FT_Y5,EDATE($D42,Milestones!$AA$92)&lt;PolicyDate),1,Milestones!$AC$92)&amp;";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"&amp;IF(AND(Milestones!$AB$93="FT",Milestones!$AA$93=FT_Y5,EDATE($D42,Milestones!$AA$93)&lt;PolicyDate),1,Milestones!$AC$93)&amp;";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"&amp;IF(AND(Milestones!$AB$94="FT",Milestones!$AA$94=FT_Y5,EDATE($D42,Milestones!$AA$94)&lt;PolicyDate),1,Milestones!$AC$94)&amp;";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"&amp;IF(AND(Milestones!$AB$95="FT",Milestones!$AA$95=FT_Y5,EDATE($D42,Milestones!$AA$95)&lt;PolicyDate),1,Milestones!$AC$95)&amp;";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"&amp;IF(AND(Milestones!$AB$96="FT",Milestones!$AA$96=FT_Y5,EDATE($D42,Milestones!$AA$96)&lt;PolicyDate),1,Milestones!$AC$96)&amp;";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"&amp;IF(AND(Milestones!$AB$97="FT",Milestones!$AA$97=FT_Y5,EDATE($D42,Milestones!$AA$97)&lt;PolicyDate),1,Milestones!$AC$97)&amp;";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"&amp;IF(AND(Milestones!$AB$98="FT",Milestones!$AA$98=FT_Y5,EDATE($D42,Milestones!$AA$98)&lt;PolicyDate),1,Milestones!$AC$98)&amp;";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"&amp;IF(AND(Milestones!$AB$99="FT",Milestones!$AA$99=FT_Y5,EDATE($D42,Milestones!$AA$99)&lt;PolicyDate),1,Milestones!$AC$99)&amp;";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"&amp;IF(AND(Milestones!$AB$100="FT",Milestones!$AA$100=FT_Y5,EDATE($D42,Milestones!$AA$100)&lt;PolicyDate),1,Milestones!$AC$100)&amp;";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"&amp;IF(AND(Milestones!$AB$101="FT",Milestones!$AA$101=FT_Y5,EDATE($D42,Milestones!$AA$101)&lt;PolicyDate),1,Milestones!$AC$101)&amp;";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"&amp;IF(AND(Milestones!$AB$102="FT",Milestones!$AA$102=FT_Y5,EDATE($D42,Milestones!$AA$102)&lt;PolicyDate),1,Milestones!$AC$102)&amp;";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"&amp;IF(AND(Milestones!$AB$103="FT",Milestones!$AA$103=FT_Y5,EDATE($D42,Milestones!$AA$103)&lt;PolicyDate),1,Milestones!$AC$103)&amp;";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"&amp;IF(AND(Milestones!$AB$104="FT",Milestones!$AA$104=FT_Y5,EDATE($D42,Milestones!$AA$104)&lt;PolicyDate),1,Milestones!$AC$104)&amp;";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"&amp;IF(AND(Milestones!$AB$105="FT",Milestones!$AA$105=FT_Y5,EDATE($D42,Milestones!$AA$105)&lt;PolicyDate),1,Milestones!$AC$105)&amp;";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"&amp;IF(AND(Milestones!$AB$106="FT",Milestones!$AA$106=FT_Y5,EDATE($D42,Milestones!$AA$106)&lt;PolicyDate),1,Milestones!$AC$106)&amp;";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"&amp;IF(AND(Milestones!$AB$107="FT",Milestones!$AA$107=FT_Y5,EDATE($D42,Milestones!$AA$107)&lt;PolicyDate),1,Milestones!$AC$107)&amp;";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"&amp;IF(AND(Milestones!$AB$108="FT",Milestones!$AA$108=FT_Y5,EDATE($D42,Milestones!$AA$108)&lt;PolicyDate),1,Milestones!$AC$108)&amp;";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"&amp;IF(AND(Milestones!$AB$109="FT",Milestones!$AA$109=FT_Y5,EDATE($D42,Milestones!$AA$109)&lt;PolicyDate),1,Milestones!$AC$109)&amp;";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"&amp;IF(AND(Milestones!$AB$110="FT",Milestones!$AA$110=FT_Y5,EDATE($D42,Milestones!$AA$110)&lt;PolicyDate),1,Milestones!$AC$110)&amp;";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"&amp;IF(AND(Milestones!$AB$111="FT",Milestones!$AA$111=FT_Y5,EDATE($D42,Milestones!$AA$111)&lt;PolicyDate),1,Milestones!$AC$111)&amp;";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"&amp;IF(AND(Milestones!$AB$112="FT",Milestones!$AA$112=FT_Y5,EDATE($D42,Milestones!$AA$112)&lt;PolicyDate),1,Milestones!$AC$112)&amp;";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"&amp;IF(AND(Milestones!$AB$113="FT",Milestones!$AA$113=FT_Y5,EDATE($D42,Milestones!$AA$113)&lt;PolicyDate),1,Milestones!$AC$113)&amp;";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"&amp;IF(AND(Milestones!$AB$114="FT",Milestones!$AA$114=FT_Y5,EDATE($D42,Milestones!$AA$114)&lt;PolicyDate),1,Milestones!$AC$114)&amp;";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"&amp;IF(AND(Milestones!$AB$115="FT",Milestones!$AA$115=FT_Y5,EDATE($D42,Milestones!$AA$115)&lt;PolicyDate),1,Milestones!$AC$115)&amp;";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"&amp;IF(AND(Milestones!$AB$116="FT",Milestones!$AA$116=FT_Y5,EDATE($D42,Milestones!$AA$116)&lt;PolicyDate),1,Milestones!$AC$116)&amp;";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"&amp;IF(AND(Milestones!$AB$117="FT",Milestones!$AA$117=FT_Y5,EDATE($D42,Milestones!$AA$117)&lt;PolicyDate),1,Milestones!$AC$117)&amp;";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"&amp;IF(AND(Milestones!$AB$118="FT",Milestones!$AA$118=FT_Y5,EDATE($D42,Milestones!$AA$118)&lt;PolicyDate),1,Milestones!$AC$118)&amp;";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"&amp;IF(AND(Milestones!$AB$119="FT",Milestones!$AA$119=FT_Y5,EDATE($D42,Milestones!$AA$119)&lt;PolicyDate),1,Milestones!$AC$119)&amp;";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"&amp;IF(AND(Milestones!$AB$120="FT",Milestones!$AA$120=FT_Y5,EDATE($D42,Milestones!$AA$120)&lt;PolicyDate),1,Milestones!$AC$120)&amp;";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"&amp;IF(AND(Milestones!$AB$121="FT",Milestones!$AA$121=FT_Y5,EDATE($D42,Milestones!$AA$121)&lt;PolicyDate),1,Milestones!$AC$121)&amp;";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"&amp;IF(AND(Milestones!$AB$122="FT",Milestones!$AA$122=FT_Y5,EDATE($D42,Milestones!$AA$122)&lt;PolicyDate),1,Milestones!$AC$122)&amp;";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"&amp;IF(AND(Milestones!$AB$123="FT",Milestones!$AA$123=FT_Y5,EDATE($D42,Milestones!$AA$123)&lt;PolicyDate),1,Milestones!$AC$123)&amp;";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"&amp;IF(AND(Milestones!$AB$124="FT",Milestones!$AA$124=FT_Y5,EDATE($D42,Milestones!$AA$124)&lt;PolicyDate),1,Milestones!$AC$124)&amp;";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"&amp;IF(AND(Milestones!$AB$125="FT",Milestones!$AA$125=FT_Y5,EDATE($D42,Milestones!$AA$125)&lt;PolicyDate),1,Milestones!$AC$125)&amp;";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"&amp;IF(AND(Milestones!$AB$126="FT",Milestones!$AA$126=FT_Y5,EDATE($D42,Milestones!$AA$126)&lt;PolicyDate),1,Milestones!$AC$126)&amp;";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"&amp;IF(AND(Milestones!$AB$127="FT",Milestones!$AA$127=FT_Y5,EDATE($D42,Milestones!$AA$127)&lt;PolicyDate),1,Milestones!$AC$127)&amp;";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"&amp;IF(AND(Milestones!$AB$128="FT",Milestones!$AA$128=FT_Y5,EDATE($D42,Milestones!$AA$128)&lt;PolicyDate),1,Milestones!$AC$128)&amp;";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"&amp;IF(AND(Milestones!$AB$129="FT",Milestones!$AA$129=FT_Y5,EDATE($D42,Milestones!$AA$129)&lt;PolicyDate),1,Milestones!$AC$129)&amp;";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"&amp;IF(AND(Milestones!$AB$130="FT",Milestones!$AA$130=FT_Y5,EDATE($D42,Milestones!$AA$130)&lt;PolicyDate),1,Milestones!$AC$130)&amp;";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"&amp;IF(AND(Milestones!$AB$131="FT",Milestones!$AA$131=FT_Y5,EDATE($D42,Milestones!$AA$131)&lt;PolicyDate),1,Milestones!$AC$131)&amp;";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"&amp;IF(AND(Milestones!$AB$132="FT",Milestones!$AA$132=FT_Y5,EDATE($D42,Milestones!$AA$132)&lt;PolicyDate),1,Milestones!$AC$132)&amp;";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"&amp;IF(AND(Milestones!$AB$133="FT",Milestones!$AA$133=FT_Y5,EDATE($D42,Milestones!$AA$133)&lt;PolicyDate),1,Milestones!$AC$133)&amp;";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"&amp;IF(AND(Milestones!$AB$134="FT",Milestones!$AA$134=FT_Y5,EDATE($D42,Milestones!$AA$134)&lt;PolicyDate),1,Milestones!$AC$134)&amp;";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"&amp;IF(AND(Milestones!$AB$135="FT",Milestones!$AA$135=FT_Y5,EDATE($D42,Milestones!$AA$135)&lt;PolicyDate),1,Milestones!$AC$135)&amp;";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"&amp;IF(AND(Milestones!$AB$136="FT",Milestones!$AA$136=FT_Y5,EDATE($D42,Milestones!$AA$136)&lt;PolicyDate),1,Milestones!$AC$136)&amp;";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"&amp;IF(AND(Milestones!$AB$137="FT",Milestones!$AA$137=FT_Y5,EDATE($D42,Milestones!$AA$137)&lt;PolicyDate),1,Milestones!$AC$137)&amp;";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"&amp;IF(AND(Milestones!$AB$138="FT",Milestones!$AA$138=FT_Y5,EDATE($D42,Milestones!$AA$138)&lt;PolicyDate),1,Milestones!$AC$138)&amp;";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"&amp;IF(AND(Milestones!$AB$139="FT",Milestones!$AA$139=FT_Y5,EDATE($D42,Milestones!$AA$139)&lt;PolicyDate),1,Milestones!$AC$139)&amp;";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"&amp;IF(AND(Milestones!$AB$140="FT",Milestones!$AA$140=FT_Y5,EDATE($D42,Milestones!$AA$140)&lt;PolicyDate),1,Milestones!$AC$140)&amp;";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"&amp;IF(AND(Milestones!$AB$141="FT",Milestones!$AA$141=FT_Y5,EDATE($D42,Milestones!$AA$141)&lt;PolicyDate),1,Milestones!$AC$141)&amp;";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"&amp;IF(AND(Milestones!$AB$142="FT",Milestones!$AA$142=FT_Y5,EDATE($D42,Milestones!$AA$142)&lt;PolicyDate),1,Milestones!$AC$142)&amp;";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"&amp;IF(AND(Milestones!$AB$143="FT",Milestones!$AA$143=FT_Y5,EDATE($D42,Milestones!$AA$143)&lt;PolicyDate),1,Milestones!$AC$143)&amp;";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"&amp;IF(AND(Milestones!$AB$144="FT",Milestones!$AA$144=FT_Y5,EDATE($D42,Milestones!$AA$144)&lt;PolicyDate),1,Milestones!$AC$144)&amp;";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"&amp;IF(AND(Milestones!$AB$145="FT",Milestones!$AA$145=FT_Y5,EDATE($D42,Milestones!$AA$145)&lt;PolicyDate),1,Milestones!$AC$145)&amp;";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"&amp;IF(AND(Milestones!$AB$146="FT",Milestones!$AA$146=FT_Y5,EDATE($D42,Milestones!$AA$146)&lt;PolicyDate),1,Milestones!$AC$146)&amp;";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"&amp;IF(AND(Milestones!$AB$147="FT",Milestones!$AA$147=FT_Y5,EDATE($D42,Milestones!$AA$147)&lt;PolicyDate),1,Milestones!$AC$147)&amp;";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"&amp;IF(AND(Milestones!$AB$148="FT",Milestones!$AA$148=FT_Y5,EDATE($D42,Milestones!$AA$148)&lt;PolicyDate),1,Milestones!$AC$148)&amp;";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"&amp;IF(AND(Milestones!$AB$149="FT",Milestones!$AA$149=FT_Y5,EDATE($D42,Milestones!$AA$149)&lt;PolicyDate),1,Milestones!$AC$149)&amp;";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"&amp;IF(AND(Milestones!$AB$150="FT",Milestones!$AA$150=FT_Y5,EDATE($D42,Milestones!$AA$150)&lt;PolicyDate),1,Milestones!$AC$150)&amp;";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"&amp;IF(AND(Milestones!$AB$151="FT",Milestones!$AA$151=FT_Y5,EDATE($D42,Milestones!$AA$151)&lt;PolicyDate),1,Milestones!$AC$151)&amp;";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"&amp;IF(AND(Milestones!$AB$152="FT",Milestones!$AA$152=FT_Y5,EDATE($D42,Milestones!$AA$152)&lt;PolicyDate),1,Milestones!$AC$152)&amp;";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"&amp;IF(AND(Milestones!$AB$153="FT",Milestones!$AA$153=FT_Y5,EDATE($D42,Milestones!$AA$153)&lt;PolicyDate),1,Milestones!$AC$153)&amp;";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"&amp;IF(AND(Milestones!$AB$154="FT",Milestones!$AA$154=FT_Y5,EDATE($D42,Milestones!$AA$154)&lt;PolicyDate),1,Milestones!$AC$154)&amp;";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"&amp;IF(AND(Milestones!$AB$155="FT",Milestones!$AA$155=FT_Y5,EDATE($D42,Milestones!$AA$155)&lt;PolicyDate),1,Milestones!$AC$155)&amp;";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"&amp;IF(AND(Milestones!$AB$156="FT",Milestones!$AA$156=FT_Y5,EDATE($D42,Milestones!$AA$156)&lt;PolicyDate),1,Milestones!$AC$156)&amp;";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"&amp;IF(AND(Milestones!$AB$157="FT",Milestones!$AA$157=FT_Y5,EDATE($D42,Milestones!$AA$157)&lt;PolicyDate),1,Milestones!$AC$157)&amp;";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"&amp;IF(AND(Milestones!$AB$158="FT",Milestones!$AA$158=FT_Y5,EDATE($D42,Milestones!$AA$158)&lt;PolicyDate),1,Milestones!$AC$158)&amp;";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"&amp;IF(AND(Milestones!$AB$159="FT",Milestones!$AA$159=FT_Y5,EDATE($D42,Milestones!$AA$159)&lt;PolicyDate),1,Milestones!$AC$159)&amp;";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"&amp;IF(AND(Milestones!$AB$160="FT",Milestones!$AA$160=FT_Y5,EDATE($D42,Milestones!$AA$160)&lt;PolicyDate),1,Milestones!$AC$160)&amp;";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"&amp;IF(AND(Milestones!$AB$161="FT",Milestones!$AA$161=FT_Y5,EDATE($D42,Milestones!$AA$161)&lt;PolicyDate),1,Milestones!$AC$161)&amp;";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"&amp;IF(AND(Milestones!$AB$162="FT",Milestones!$AA$162=FT_Y5,EDATE($D42,Milestones!$AA$162)&lt;PolicyDate),1,Milestones!$AC$162)&amp;";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"&amp;IF(AND(Milestones!$AB$163="FT",Milestones!$AA$163=FT_Y5,EDATE($D42,Milestones!$AA$163)&lt;PolicyDate),1,Milestones!$AC$163)&amp;";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"&amp;IF(AND(Milestones!$AB$164="FT",Milestones!$AA$164=FT_Y5,EDATE($D42,Milestones!$AA$164)&lt;PolicyDate),1,Milestones!$AC$164)&amp;";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"&amp;IF(AND(Milestones!$AB$165="FT",Milestones!$AA$165=FT_Y5,EDATE($D42,Milestones!$AA$165)&lt;PolicyDate),1,Milestones!$AC$165)&amp;";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"&amp;IF(AND(Milestones!$AB$166="FT",Milestones!$AA$166=FT_Y5,EDATE($D42,Milestones!$AA$166)&lt;PolicyDate),1,Milestones!$AC$166)&amp;";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"&amp;IF(AND(Milestones!$AB$167="FT",Milestones!$AA$167=FT_Y5,EDATE($D42,Milestones!$AA$167)&lt;PolicyDate),1,Milestones!$AC$167)&amp;";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"&amp;IF(AND(Milestones!$AB$168="FT",Milestones!$AA$168=FT_Y5,EDATE($D42,Milestones!$AA$168)&lt;PolicyDate),1,Milestones!$AC$168)&amp;";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"&amp;IF(AND(Milestones!$AB$169="FT",Milestones!$AA$169=FT_Y5,EDATE($D42,Milestones!$AA$169)&lt;PolicyDate),1,Milestones!$AC$169)&amp;";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"&amp;IF(AND(Milestones!$AB$170="FT",Milestones!$AA$170=FT_Y5,EDATE($D42,Milestones!$AA$170)&lt;PolicyDate),1,Milestones!$AC$170)&amp;";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"&amp;IF(AND(Milestones!$AB$171="FT",Milestones!$AA$171=FT_Y5,EDATE($D42,Milestones!$AA$171)&lt;PolicyDate),1,Milestones!$AC$171)&amp;";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"&amp;IF(AND(Milestones!$AB$172="FT",Milestones!$AA$172=FT_Y5,EDATE($D42,Milestones!$AA$172)&lt;PolicyDate),1,Milestones!$AC$172)&amp;";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"&amp;IF(AND(Milestones!$AB$173="FT",Milestones!$AA$173=FT_Y5,EDATE($D42,Milestones!$AA$173)&lt;PolicyDate),1,Milestones!$AC$173)&amp;";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"&amp;IF(AND(Milestones!$AB$174="FT",Milestones!$AA$174=FT_Y5,EDATE($D42,Milestones!$AA$174)&lt;PolicyDate),1,Milestones!$AC$174)&amp;";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"&amp;IF(AND(Milestones!$AB$175="FT",Milestones!$AA$175=FT_Y5,EDATE($D42,Milestones!$AA$175)&lt;PolicyDate),1,Milestones!$AC$175)&amp;";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"&amp;IF(AND(Milestones!$AB$176="FT",Milestones!$AA$176=FT_Y5,EDATE($D42,Milestones!$AA$176)&lt;PolicyDate),1,Milestones!$AC$176)&amp;";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"&amp;IF(AND(Milestones!$AB$177="FT",Milestones!$AA$177=FT_Y5,EDATE($D42,Milestones!$AA$177)&lt;PolicyDate),1,Milestones!$AC$177)&amp;";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"&amp;IF(AND(Milestones!$AB$178="FT",Milestones!$AA$178=FT_Y5,EDATE($D42,Milestones!$AA$178)&lt;PolicyDate),1,Milestones!$AC$178)&amp;";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"&amp;IF(AND(Milestones!$AB$179="FT",Milestones!$AA$179=FT_Y5,EDATE($D42,Milestones!$AA$179)&lt;PolicyDate),1,Milestones!$AC$179)&amp;";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"&amp;IF(AND(Milestones!$AB$180="FT",Milestones!$AA$180=FT_Y5,EDATE($D42,Milestones!$AA$180)&lt;PolicyDate),1,Milestones!$AC$180)&amp;";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"&amp;IF(AND(Milestones!$AB$181="FT",Milestones!$AA$181=FT_Y5,EDATE($D42,Milestones!$AA$181)&lt;PolicyDate),1,Milestones!$AC$181)&amp;";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"&amp;IF(AND(Milestones!$AB$182="FT",Milestones!$AA$182=FT_Y5,EDATE($D42,Milestones!$AA$182)&lt;PolicyDate),1,Milestones!$AC$182)&amp;";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"&amp;IF(AND(Milestones!$AB$183="FT",Milestones!$AA$183=FT_Y5,EDATE($D42,Milestones!$AA$183)&lt;PolicyDate),1,Milestones!$AC$183)&amp;";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"&amp;IF(AND(Milestones!$AB$184="FT",Milestones!$AA$184=FT_Y5,EDATE($D42,Milestones!$AA$184)&lt;PolicyDate),1,Milestones!$AC$184)&amp;";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"&amp;IF(AND(Milestones!$AB$185="FT",Milestones!$AA$185=FT_Y5,EDATE($D42,Milestones!$AA$185)&lt;PolicyDate),1,Milestones!$AC$185)&amp;";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"&amp;IF(AND(Milestones!$AB$186="FT",Milestones!$AA$186=FT_Y5,EDATE($D42,Milestones!$AA$186)&lt;PolicyDate),1,Milestones!$AC$186)&amp;";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"&amp;IF(AND(Milestones!$AB$187="FT",Milestones!$AA$187=FT_Y5,EDATE($D42,Milestones!$AA$187)&lt;PolicyDate),1,Milestones!$AC$187)&amp;";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"&amp;IF(AND(Milestones!$AB$188="FT",Milestones!$AA$188=FT_Y5,EDATE($D42,Milestones!$AA$188)&lt;PolicyDate),1,Milestones!$AC$188)&amp;";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"&amp;IF(AND(Milestones!$AB$189="FT",Milestones!$AA$189=FT_Y5,EDATE($D42,Milestones!$AA$189)&lt;PolicyDate),1,Milestones!$AC$189)&amp;";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"&amp;IF(AND(Milestones!$AB$190="FT",Milestones!$AA$190=FT_Y5,EDATE($D42,Milestones!$AA$190)&lt;PolicyDate),1,Milestones!$AC$190)&amp;";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"&amp;IF(AND(Milestones!$AB$191="FT",Milestones!$AA$191=FT_Y5,EDATE($D42,Milestones!$AA$191)&lt;PolicyDate),1,Milestones!$AC$191)&amp;";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"&amp;IF(AND(Milestones!$AB$192="FT",Milestones!$AA$192=FT_Y5,EDATE($D42,Milestones!$AA$192)&lt;PolicyDate),1,Milestones!$AC$192)&amp;";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"&amp;IF(AND(Milestones!$AB$193="FT",Milestones!$AA$193=FT_Y5,EDATE($D42,Milestones!$AA$193)&lt;PolicyDate),1,Milestones!$AC$193)&amp;";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"&amp;IF(AND(Milestones!$AB$194="FT",Milestones!$AA$194=FT_Y5,EDATE($D42,Milestones!$AA$194)&lt;PolicyDate),1,Milestones!$AC$194)&amp;";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"&amp;IF(AND(Milestones!$AB$195="FT",Milestones!$AA$195=FT_Y5,EDATE($D42,Milestones!$AA$195)&lt;PolicyDate),1,Milestones!$AC$195)&amp;";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"&amp;IF(AND(Milestones!$AB$196="FT",Milestones!$AA$196=FT_Y5,EDATE($D42,Milestones!$AA$196)&lt;PolicyDate),1,Milestones!$AC$196)&amp;";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"&amp;IF(AND(Milestones!$AB$197="FT",Milestones!$AA$197=FT_Y5,EDATE($D42,Milestones!$AA$197)&lt;PolicyDate),1,Milestones!$AC$197)&amp;";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"&amp;IF(AND(Milestones!$AB$198="FT",Milestones!$AA$198=FT_Y5,EDATE($D42,Milestones!$AA$198)&lt;PolicyDate),1,Milestones!$AC$198)&amp;";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"&amp;IF(AND(Milestones!$AB$199="FT",Milestones!$AA$199=FT_Y5,EDATE($D42,Milestones!$AA$199)&lt;PolicyDate),1,Milestones!$AC$199)&amp;";  ",""))</f>
        <v/>
      </c>
      <c r="X42" s="0" t="str">
        <f aca="false">IF(Staff!$A42="","",Staff!$AJ42)</f>
        <v/>
      </c>
      <c r="Y42" s="0" t="str">
        <f aca="false">IF(Staff!$A42="","",Staff!$AL42)</f>
        <v/>
      </c>
      <c r="Z42" s="0" t="str">
        <f aca="false">IF(Staff!$A42="","",Staff!$AM42)</f>
        <v/>
      </c>
      <c r="AA42" s="0" t="str">
        <f aca="false">IF(Staff!$A42="","",Staff!$AQ42)</f>
        <v/>
      </c>
      <c r="AB42" s="0" t="str">
        <f aca="false">IF(Staff!$A42="","",Staff!$AR42)</f>
        <v/>
      </c>
      <c r="AC42" s="0" t="str">
        <f aca="false">IF(Staff!$A42="","",Staff!$AS42)</f>
        <v/>
      </c>
      <c r="AD42" s="0" t="str">
        <f aca="false">IF(Staff!$A42="","",Staff!$AT42)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IF(Staff!$A43="","",Staff!$AI43)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"&amp;IF(AND(Milestones!$AB$20="FT",Milestones!$AA$20=FT_Y5,EDATE($D43,Milestones!$AA$20)&lt;PolicyDate),1,Milestones!$AC$20)&amp;";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"&amp;IF(AND(Milestones!$AB$21="FT",Milestones!$AA$21=FT_Y5,EDATE($D43,Milestones!$AA$21)&lt;PolicyDate),1,Milestones!$AC$21)&amp;";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"&amp;IF(AND(Milestones!$AB$22="FT",Milestones!$AA$22=FT_Y5,EDATE($D43,Milestones!$AA$22)&lt;PolicyDate),1,Milestones!$AC$22)&amp;";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"&amp;IF(AND(Milestones!$AB$23="FT",Milestones!$AA$23=FT_Y5,EDATE($D43,Milestones!$AA$23)&lt;PolicyDate),1,Milestones!$AC$23)&amp;";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"&amp;IF(AND(Milestones!$AB$24="FT",Milestones!$AA$24=FT_Y5,EDATE($D43,Milestones!$AA$24)&lt;PolicyDate),1,Milestones!$AC$24)&amp;";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"&amp;IF(AND(Milestones!$AB$25="FT",Milestones!$AA$25=FT_Y5,EDATE($D43,Milestones!$AA$25)&lt;PolicyDate),1,Milestones!$AC$25)&amp;";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"&amp;IF(AND(Milestones!$AB$26="FT",Milestones!$AA$26=FT_Y5,EDATE($D43,Milestones!$AA$26)&lt;PolicyDate),1,Milestones!$AC$26)&amp;";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"&amp;IF(AND(Milestones!$AB$27="FT",Milestones!$AA$27=FT_Y5,EDATE($D43,Milestones!$AA$27)&lt;PolicyDate),1,Milestones!$AC$27)&amp;";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"&amp;IF(AND(Milestones!$AB$28="FT",Milestones!$AA$28=FT_Y5,EDATE($D43,Milestones!$AA$28)&lt;PolicyDate),1,Milestones!$AC$28)&amp;";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"&amp;IF(AND(Milestones!$AB$29="FT",Milestones!$AA$29=FT_Y5,EDATE($D43,Milestones!$AA$29)&lt;PolicyDate),1,Milestones!$AC$29)&amp;";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"&amp;IF(AND(Milestones!$AB$30="FT",Milestones!$AA$30=FT_Y5,EDATE($D43,Milestones!$AA$30)&lt;PolicyDate),1,Milestones!$AC$30)&amp;";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"&amp;IF(AND(Milestones!$AB$31="FT",Milestones!$AA$31=FT_Y5,EDATE($D43,Milestones!$AA$31)&lt;PolicyDate),1,Milestones!$AC$31)&amp;";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"&amp;IF(AND(Milestones!$AB$32="FT",Milestones!$AA$32=FT_Y5,EDATE($D43,Milestones!$AA$32)&lt;PolicyDate),1,Milestones!$AC$32)&amp;";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"&amp;IF(AND(Milestones!$AB$33="FT",Milestones!$AA$33=FT_Y5,EDATE($D43,Milestones!$AA$33)&lt;PolicyDate),1,Milestones!$AC$33)&amp;";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"&amp;IF(AND(Milestones!$AB$34="FT",Milestones!$AA$34=FT_Y5,EDATE($D43,Milestones!$AA$34)&lt;PolicyDate),1,Milestones!$AC$34)&amp;";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"&amp;IF(AND(Milestones!$AB$35="FT",Milestones!$AA$35=FT_Y5,EDATE($D43,Milestones!$AA$35)&lt;PolicyDate),1,Milestones!$AC$35)&amp;";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"&amp;IF(AND(Milestones!$AB$36="FT",Milestones!$AA$36=FT_Y5,EDATE($D43,Milestones!$AA$36)&lt;PolicyDate),1,Milestones!$AC$36)&amp;";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"&amp;IF(AND(Milestones!$AB$37="FT",Milestones!$AA$37=FT_Y5,EDATE($D43,Milestones!$AA$37)&lt;PolicyDate),1,Milestones!$AC$37)&amp;";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"&amp;IF(AND(Milestones!$AB$38="FT",Milestones!$AA$38=FT_Y5,EDATE($D43,Milestones!$AA$38)&lt;PolicyDate),1,Milestones!$AC$38)&amp;";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"&amp;IF(AND(Milestones!$AB$39="FT",Milestones!$AA$39=FT_Y5,EDATE($D43,Milestones!$AA$39)&lt;PolicyDate),1,Milestones!$AC$39)&amp;";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"&amp;IF(AND(Milestones!$AB$40="FT",Milestones!$AA$40=FT_Y5,EDATE($D43,Milestones!$AA$40)&lt;PolicyDate),1,Milestones!$AC$40)&amp;";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"&amp;IF(AND(Milestones!$AB$41="FT",Milestones!$AA$41=FT_Y5,EDATE($D43,Milestones!$AA$41)&lt;PolicyDate),1,Milestones!$AC$41)&amp;";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"&amp;IF(AND(Milestones!$AB$42="FT",Milestones!$AA$42=FT_Y5,EDATE($D43,Milestones!$AA$42)&lt;PolicyDate),1,Milestones!$AC$42)&amp;";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"&amp;IF(AND(Milestones!$AB$43="FT",Milestones!$AA$43=FT_Y5,EDATE($D43,Milestones!$AA$43)&lt;PolicyDate),1,Milestones!$AC$43)&amp;";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"&amp;IF(AND(Milestones!$AB$44="FT",Milestones!$AA$44=FT_Y5,EDATE($D43,Milestones!$AA$44)&lt;PolicyDate),1,Milestones!$AC$44)&amp;";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"&amp;IF(AND(Milestones!$AB$45="FT",Milestones!$AA$45=FT_Y5,EDATE($D43,Milestones!$AA$45)&lt;PolicyDate),1,Milestones!$AC$45)&amp;";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"&amp;IF(AND(Milestones!$AB$46="FT",Milestones!$AA$46=FT_Y5,EDATE($D43,Milestones!$AA$46)&lt;PolicyDate),1,Milestones!$AC$46)&amp;";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"&amp;IF(AND(Milestones!$AB$47="FT",Milestones!$AA$47=FT_Y5,EDATE($D43,Milestones!$AA$47)&lt;PolicyDate),1,Milestones!$AC$47)&amp;";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"&amp;IF(AND(Milestones!$AB$48="FT",Milestones!$AA$48=FT_Y5,EDATE($D43,Milestones!$AA$48)&lt;PolicyDate),1,Milestones!$AC$48)&amp;";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"&amp;IF(AND(Milestones!$AB$49="FT",Milestones!$AA$49=FT_Y5,EDATE($D43,Milestones!$AA$49)&lt;PolicyDate),1,Milestones!$AC$49)&amp;";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"&amp;IF(AND(Milestones!$AB$50="FT",Milestones!$AA$50=FT_Y5,EDATE($D43,Milestones!$AA$50)&lt;PolicyDate),1,Milestones!$AC$50)&amp;";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"&amp;IF(AND(Milestones!$AB$51="FT",Milestones!$AA$51=FT_Y5,EDATE($D43,Milestones!$AA$51)&lt;PolicyDate),1,Milestones!$AC$51)&amp;";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"&amp;IF(AND(Milestones!$AB$52="FT",Milestones!$AA$52=FT_Y5,EDATE($D43,Milestones!$AA$52)&lt;PolicyDate),1,Milestones!$AC$52)&amp;";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"&amp;IF(AND(Milestones!$AB$53="FT",Milestones!$AA$53=FT_Y5,EDATE($D43,Milestones!$AA$53)&lt;PolicyDate),1,Milestones!$AC$53)&amp;";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"&amp;IF(AND(Milestones!$AB$54="FT",Milestones!$AA$54=FT_Y5,EDATE($D43,Milestones!$AA$54)&lt;PolicyDate),1,Milestones!$AC$54)&amp;";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"&amp;IF(AND(Milestones!$AB$55="FT",Milestones!$AA$55=FT_Y5,EDATE($D43,Milestones!$AA$55)&lt;PolicyDate),1,Milestones!$AC$55)&amp;";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"&amp;IF(AND(Milestones!$AB$56="FT",Milestones!$AA$56=FT_Y5,EDATE($D43,Milestones!$AA$56)&lt;PolicyDate),1,Milestones!$AC$56)&amp;";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"&amp;IF(AND(Milestones!$AB$57="FT",Milestones!$AA$57=FT_Y5,EDATE($D43,Milestones!$AA$57)&lt;PolicyDate),1,Milestones!$AC$57)&amp;";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"&amp;IF(AND(Milestones!$AB$58="FT",Milestones!$AA$58=FT_Y5,EDATE($D43,Milestones!$AA$58)&lt;PolicyDate),1,Milestones!$AC$58)&amp;";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"&amp;IF(AND(Milestones!$AB$59="FT",Milestones!$AA$59=FT_Y5,EDATE($D43,Milestones!$AA$59)&lt;PolicyDate),1,Milestones!$AC$59)&amp;";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"&amp;IF(AND(Milestones!$AB$60="FT",Milestones!$AA$60=FT_Y5,EDATE($D43,Milestones!$AA$60)&lt;PolicyDate),1,Milestones!$AC$60)&amp;";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"&amp;IF(AND(Milestones!$AB$61="FT",Milestones!$AA$61=FT_Y5,EDATE($D43,Milestones!$AA$61)&lt;PolicyDate),1,Milestones!$AC$61)&amp;";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"&amp;IF(AND(Milestones!$AB$62="FT",Milestones!$AA$62=FT_Y5,EDATE($D43,Milestones!$AA$62)&lt;PolicyDate),1,Milestones!$AC$62)&amp;";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"&amp;IF(AND(Milestones!$AB$63="FT",Milestones!$AA$63=FT_Y5,EDATE($D43,Milestones!$AA$63)&lt;PolicyDate),1,Milestones!$AC$63)&amp;";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"&amp;IF(AND(Milestones!$AB$64="FT",Milestones!$AA$64=FT_Y5,EDATE($D43,Milestones!$AA$64)&lt;PolicyDate),1,Milestones!$AC$64)&amp;";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"&amp;IF(AND(Milestones!$AB$65="FT",Milestones!$AA$65=FT_Y5,EDATE($D43,Milestones!$AA$65)&lt;PolicyDate),1,Milestones!$AC$65)&amp;";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"&amp;IF(AND(Milestones!$AB$66="FT",Milestones!$AA$66=FT_Y5,EDATE($D43,Milestones!$AA$66)&lt;PolicyDate),1,Milestones!$AC$66)&amp;";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"&amp;IF(AND(Milestones!$AB$67="FT",Milestones!$AA$67=FT_Y5,EDATE($D43,Milestones!$AA$67)&lt;PolicyDate),1,Milestones!$AC$67)&amp;";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"&amp;IF(AND(Milestones!$AB$68="FT",Milestones!$AA$68=FT_Y5,EDATE($D43,Milestones!$AA$68)&lt;PolicyDate),1,Milestones!$AC$68)&amp;";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"&amp;IF(AND(Milestones!$AB$69="FT",Milestones!$AA$69=FT_Y5,EDATE($D43,Milestones!$AA$69)&lt;PolicyDate),1,Milestones!$AC$69)&amp;";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"&amp;IF(AND(Milestones!$AB$70="FT",Milestones!$AA$70=FT_Y5,EDATE($D43,Milestones!$AA$70)&lt;PolicyDate),1,Milestones!$AC$70)&amp;";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"&amp;IF(AND(Milestones!$AB$71="FT",Milestones!$AA$71=FT_Y5,EDATE($D43,Milestones!$AA$71)&lt;PolicyDate),1,Milestones!$AC$71)&amp;";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"&amp;IF(AND(Milestones!$AB$72="FT",Milestones!$AA$72=FT_Y5,EDATE($D43,Milestones!$AA$72)&lt;PolicyDate),1,Milestones!$AC$72)&amp;";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"&amp;IF(AND(Milestones!$AB$73="FT",Milestones!$AA$73=FT_Y5,EDATE($D43,Milestones!$AA$73)&lt;PolicyDate),1,Milestones!$AC$73)&amp;";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"&amp;IF(AND(Milestones!$AB$74="FT",Milestones!$AA$74=FT_Y5,EDATE($D43,Milestones!$AA$74)&lt;PolicyDate),1,Milestones!$AC$74)&amp;";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"&amp;IF(AND(Milestones!$AB$75="FT",Milestones!$AA$75=FT_Y5,EDATE($D43,Milestones!$AA$75)&lt;PolicyDate),1,Milestones!$AC$75)&amp;";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"&amp;IF(AND(Milestones!$AB$76="FT",Milestones!$AA$76=FT_Y5,EDATE($D43,Milestones!$AA$76)&lt;PolicyDate),1,Milestones!$AC$76)&amp;";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"&amp;IF(AND(Milestones!$AB$77="FT",Milestones!$AA$77=FT_Y5,EDATE($D43,Milestones!$AA$77)&lt;PolicyDate),1,Milestones!$AC$77)&amp;";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"&amp;IF(AND(Milestones!$AB$78="FT",Milestones!$AA$78=FT_Y5,EDATE($D43,Milestones!$AA$78)&lt;PolicyDate),1,Milestones!$AC$78)&amp;";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"&amp;IF(AND(Milestones!$AB$79="FT",Milestones!$AA$79=FT_Y5,EDATE($D43,Milestones!$AA$79)&lt;PolicyDate),1,Milestones!$AC$79)&amp;";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"&amp;IF(AND(Milestones!$AB$80="FT",Milestones!$AA$80=FT_Y5,EDATE($D43,Milestones!$AA$80)&lt;PolicyDate),1,Milestones!$AC$80)&amp;";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"&amp;IF(AND(Milestones!$AB$81="FT",Milestones!$AA$81=FT_Y5,EDATE($D43,Milestones!$AA$81)&lt;PolicyDate),1,Milestones!$AC$81)&amp;";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"&amp;IF(AND(Milestones!$AB$82="FT",Milestones!$AA$82=FT_Y5,EDATE($D43,Milestones!$AA$82)&lt;PolicyDate),1,Milestones!$AC$82)&amp;";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"&amp;IF(AND(Milestones!$AB$83="FT",Milestones!$AA$83=FT_Y5,EDATE($D43,Milestones!$AA$83)&lt;PolicyDate),1,Milestones!$AC$83)&amp;";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"&amp;IF(AND(Milestones!$AB$84="FT",Milestones!$AA$84=FT_Y5,EDATE($D43,Milestones!$AA$84)&lt;PolicyDate),1,Milestones!$AC$84)&amp;";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"&amp;IF(AND(Milestones!$AB$85="FT",Milestones!$AA$85=FT_Y5,EDATE($D43,Milestones!$AA$85)&lt;PolicyDate),1,Milestones!$AC$85)&amp;";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"&amp;IF(AND(Milestones!$AB$86="FT",Milestones!$AA$86=FT_Y5,EDATE($D43,Milestones!$AA$86)&lt;PolicyDate),1,Milestones!$AC$86)&amp;";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"&amp;IF(AND(Milestones!$AB$87="FT",Milestones!$AA$87=FT_Y5,EDATE($D43,Milestones!$AA$87)&lt;PolicyDate),1,Milestones!$AC$87)&amp;";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"&amp;IF(AND(Milestones!$AB$88="FT",Milestones!$AA$88=FT_Y5,EDATE($D43,Milestones!$AA$88)&lt;PolicyDate),1,Milestones!$AC$88)&amp;";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"&amp;IF(AND(Milestones!$AB$89="FT",Milestones!$AA$89=FT_Y5,EDATE($D43,Milestones!$AA$89)&lt;PolicyDate),1,Milestones!$AC$89)&amp;";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"&amp;IF(AND(Milestones!$AB$90="FT",Milestones!$AA$90=FT_Y5,EDATE($D43,Milestones!$AA$90)&lt;PolicyDate),1,Milestones!$AC$90)&amp;";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"&amp;IF(AND(Milestones!$AB$91="FT",Milestones!$AA$91=FT_Y5,EDATE($D43,Milestones!$AA$91)&lt;PolicyDate),1,Milestones!$AC$91)&amp;";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"&amp;IF(AND(Milestones!$AB$92="FT",Milestones!$AA$92=FT_Y5,EDATE($D43,Milestones!$AA$92)&lt;PolicyDate),1,Milestones!$AC$92)&amp;";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"&amp;IF(AND(Milestones!$AB$93="FT",Milestones!$AA$93=FT_Y5,EDATE($D43,Milestones!$AA$93)&lt;PolicyDate),1,Milestones!$AC$93)&amp;";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"&amp;IF(AND(Milestones!$AB$94="FT",Milestones!$AA$94=FT_Y5,EDATE($D43,Milestones!$AA$94)&lt;PolicyDate),1,Milestones!$AC$94)&amp;";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"&amp;IF(AND(Milestones!$AB$95="FT",Milestones!$AA$95=FT_Y5,EDATE($D43,Milestones!$AA$95)&lt;PolicyDate),1,Milestones!$AC$95)&amp;";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"&amp;IF(AND(Milestones!$AB$96="FT",Milestones!$AA$96=FT_Y5,EDATE($D43,Milestones!$AA$96)&lt;PolicyDate),1,Milestones!$AC$96)&amp;";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"&amp;IF(AND(Milestones!$AB$97="FT",Milestones!$AA$97=FT_Y5,EDATE($D43,Milestones!$AA$97)&lt;PolicyDate),1,Milestones!$AC$97)&amp;";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"&amp;IF(AND(Milestones!$AB$98="FT",Milestones!$AA$98=FT_Y5,EDATE($D43,Milestones!$AA$98)&lt;PolicyDate),1,Milestones!$AC$98)&amp;";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"&amp;IF(AND(Milestones!$AB$99="FT",Milestones!$AA$99=FT_Y5,EDATE($D43,Milestones!$AA$99)&lt;PolicyDate),1,Milestones!$AC$99)&amp;";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"&amp;IF(AND(Milestones!$AB$100="FT",Milestones!$AA$100=FT_Y5,EDATE($D43,Milestones!$AA$100)&lt;PolicyDate),1,Milestones!$AC$100)&amp;";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"&amp;IF(AND(Milestones!$AB$101="FT",Milestones!$AA$101=FT_Y5,EDATE($D43,Milestones!$AA$101)&lt;PolicyDate),1,Milestones!$AC$101)&amp;";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"&amp;IF(AND(Milestones!$AB$102="FT",Milestones!$AA$102=FT_Y5,EDATE($D43,Milestones!$AA$102)&lt;PolicyDate),1,Milestones!$AC$102)&amp;";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"&amp;IF(AND(Milestones!$AB$103="FT",Milestones!$AA$103=FT_Y5,EDATE($D43,Milestones!$AA$103)&lt;PolicyDate),1,Milestones!$AC$103)&amp;";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"&amp;IF(AND(Milestones!$AB$104="FT",Milestones!$AA$104=FT_Y5,EDATE($D43,Milestones!$AA$104)&lt;PolicyDate),1,Milestones!$AC$104)&amp;";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"&amp;IF(AND(Milestones!$AB$105="FT",Milestones!$AA$105=FT_Y5,EDATE($D43,Milestones!$AA$105)&lt;PolicyDate),1,Milestones!$AC$105)&amp;";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"&amp;IF(AND(Milestones!$AB$106="FT",Milestones!$AA$106=FT_Y5,EDATE($D43,Milestones!$AA$106)&lt;PolicyDate),1,Milestones!$AC$106)&amp;";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"&amp;IF(AND(Milestones!$AB$107="FT",Milestones!$AA$107=FT_Y5,EDATE($D43,Milestones!$AA$107)&lt;PolicyDate),1,Milestones!$AC$107)&amp;";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"&amp;IF(AND(Milestones!$AB$108="FT",Milestones!$AA$108=FT_Y5,EDATE($D43,Milestones!$AA$108)&lt;PolicyDate),1,Milestones!$AC$108)&amp;";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"&amp;IF(AND(Milestones!$AB$109="FT",Milestones!$AA$109=FT_Y5,EDATE($D43,Milestones!$AA$109)&lt;PolicyDate),1,Milestones!$AC$109)&amp;";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"&amp;IF(AND(Milestones!$AB$110="FT",Milestones!$AA$110=FT_Y5,EDATE($D43,Milestones!$AA$110)&lt;PolicyDate),1,Milestones!$AC$110)&amp;";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"&amp;IF(AND(Milestones!$AB$111="FT",Milestones!$AA$111=FT_Y5,EDATE($D43,Milestones!$AA$111)&lt;PolicyDate),1,Milestones!$AC$111)&amp;";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"&amp;IF(AND(Milestones!$AB$112="FT",Milestones!$AA$112=FT_Y5,EDATE($D43,Milestones!$AA$112)&lt;PolicyDate),1,Milestones!$AC$112)&amp;";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"&amp;IF(AND(Milestones!$AB$113="FT",Milestones!$AA$113=FT_Y5,EDATE($D43,Milestones!$AA$113)&lt;PolicyDate),1,Milestones!$AC$113)&amp;";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"&amp;IF(AND(Milestones!$AB$114="FT",Milestones!$AA$114=FT_Y5,EDATE($D43,Milestones!$AA$114)&lt;PolicyDate),1,Milestones!$AC$114)&amp;";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"&amp;IF(AND(Milestones!$AB$115="FT",Milestones!$AA$115=FT_Y5,EDATE($D43,Milestones!$AA$115)&lt;PolicyDate),1,Milestones!$AC$115)&amp;";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"&amp;IF(AND(Milestones!$AB$116="FT",Milestones!$AA$116=FT_Y5,EDATE($D43,Milestones!$AA$116)&lt;PolicyDate),1,Milestones!$AC$116)&amp;";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"&amp;IF(AND(Milestones!$AB$117="FT",Milestones!$AA$117=FT_Y5,EDATE($D43,Milestones!$AA$117)&lt;PolicyDate),1,Milestones!$AC$117)&amp;";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"&amp;IF(AND(Milestones!$AB$118="FT",Milestones!$AA$118=FT_Y5,EDATE($D43,Milestones!$AA$118)&lt;PolicyDate),1,Milestones!$AC$118)&amp;";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"&amp;IF(AND(Milestones!$AB$119="FT",Milestones!$AA$119=FT_Y5,EDATE($D43,Milestones!$AA$119)&lt;PolicyDate),1,Milestones!$AC$119)&amp;";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"&amp;IF(AND(Milestones!$AB$120="FT",Milestones!$AA$120=FT_Y5,EDATE($D43,Milestones!$AA$120)&lt;PolicyDate),1,Milestones!$AC$120)&amp;";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"&amp;IF(AND(Milestones!$AB$121="FT",Milestones!$AA$121=FT_Y5,EDATE($D43,Milestones!$AA$121)&lt;PolicyDate),1,Milestones!$AC$121)&amp;";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"&amp;IF(AND(Milestones!$AB$122="FT",Milestones!$AA$122=FT_Y5,EDATE($D43,Milestones!$AA$122)&lt;PolicyDate),1,Milestones!$AC$122)&amp;";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"&amp;IF(AND(Milestones!$AB$123="FT",Milestones!$AA$123=FT_Y5,EDATE($D43,Milestones!$AA$123)&lt;PolicyDate),1,Milestones!$AC$123)&amp;";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"&amp;IF(AND(Milestones!$AB$124="FT",Milestones!$AA$124=FT_Y5,EDATE($D43,Milestones!$AA$124)&lt;PolicyDate),1,Milestones!$AC$124)&amp;";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"&amp;IF(AND(Milestones!$AB$125="FT",Milestones!$AA$125=FT_Y5,EDATE($D43,Milestones!$AA$125)&lt;PolicyDate),1,Milestones!$AC$125)&amp;";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"&amp;IF(AND(Milestones!$AB$126="FT",Milestones!$AA$126=FT_Y5,EDATE($D43,Milestones!$AA$126)&lt;PolicyDate),1,Milestones!$AC$126)&amp;";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"&amp;IF(AND(Milestones!$AB$127="FT",Milestones!$AA$127=FT_Y5,EDATE($D43,Milestones!$AA$127)&lt;PolicyDate),1,Milestones!$AC$127)&amp;";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"&amp;IF(AND(Milestones!$AB$128="FT",Milestones!$AA$128=FT_Y5,EDATE($D43,Milestones!$AA$128)&lt;PolicyDate),1,Milestones!$AC$128)&amp;";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"&amp;IF(AND(Milestones!$AB$129="FT",Milestones!$AA$129=FT_Y5,EDATE($D43,Milestones!$AA$129)&lt;PolicyDate),1,Milestones!$AC$129)&amp;";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"&amp;IF(AND(Milestones!$AB$130="FT",Milestones!$AA$130=FT_Y5,EDATE($D43,Milestones!$AA$130)&lt;PolicyDate),1,Milestones!$AC$130)&amp;";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"&amp;IF(AND(Milestones!$AB$131="FT",Milestones!$AA$131=FT_Y5,EDATE($D43,Milestones!$AA$131)&lt;PolicyDate),1,Milestones!$AC$131)&amp;";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"&amp;IF(AND(Milestones!$AB$132="FT",Milestones!$AA$132=FT_Y5,EDATE($D43,Milestones!$AA$132)&lt;PolicyDate),1,Milestones!$AC$132)&amp;";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"&amp;IF(AND(Milestones!$AB$133="FT",Milestones!$AA$133=FT_Y5,EDATE($D43,Milestones!$AA$133)&lt;PolicyDate),1,Milestones!$AC$133)&amp;";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"&amp;IF(AND(Milestones!$AB$134="FT",Milestones!$AA$134=FT_Y5,EDATE($D43,Milestones!$AA$134)&lt;PolicyDate),1,Milestones!$AC$134)&amp;";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"&amp;IF(AND(Milestones!$AB$135="FT",Milestones!$AA$135=FT_Y5,EDATE($D43,Milestones!$AA$135)&lt;PolicyDate),1,Milestones!$AC$135)&amp;";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"&amp;IF(AND(Milestones!$AB$136="FT",Milestones!$AA$136=FT_Y5,EDATE($D43,Milestones!$AA$136)&lt;PolicyDate),1,Milestones!$AC$136)&amp;";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"&amp;IF(AND(Milestones!$AB$137="FT",Milestones!$AA$137=FT_Y5,EDATE($D43,Milestones!$AA$137)&lt;PolicyDate),1,Milestones!$AC$137)&amp;";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"&amp;IF(AND(Milestones!$AB$138="FT",Milestones!$AA$138=FT_Y5,EDATE($D43,Milestones!$AA$138)&lt;PolicyDate),1,Milestones!$AC$138)&amp;";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"&amp;IF(AND(Milestones!$AB$139="FT",Milestones!$AA$139=FT_Y5,EDATE($D43,Milestones!$AA$139)&lt;PolicyDate),1,Milestones!$AC$139)&amp;";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"&amp;IF(AND(Milestones!$AB$140="FT",Milestones!$AA$140=FT_Y5,EDATE($D43,Milestones!$AA$140)&lt;PolicyDate),1,Milestones!$AC$140)&amp;";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"&amp;IF(AND(Milestones!$AB$141="FT",Milestones!$AA$141=FT_Y5,EDATE($D43,Milestones!$AA$141)&lt;PolicyDate),1,Milestones!$AC$141)&amp;";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"&amp;IF(AND(Milestones!$AB$142="FT",Milestones!$AA$142=FT_Y5,EDATE($D43,Milestones!$AA$142)&lt;PolicyDate),1,Milestones!$AC$142)&amp;";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"&amp;IF(AND(Milestones!$AB$143="FT",Milestones!$AA$143=FT_Y5,EDATE($D43,Milestones!$AA$143)&lt;PolicyDate),1,Milestones!$AC$143)&amp;";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"&amp;IF(AND(Milestones!$AB$144="FT",Milestones!$AA$144=FT_Y5,EDATE($D43,Milestones!$AA$144)&lt;PolicyDate),1,Milestones!$AC$144)&amp;";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"&amp;IF(AND(Milestones!$AB$145="FT",Milestones!$AA$145=FT_Y5,EDATE($D43,Milestones!$AA$145)&lt;PolicyDate),1,Milestones!$AC$145)&amp;";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"&amp;IF(AND(Milestones!$AB$146="FT",Milestones!$AA$146=FT_Y5,EDATE($D43,Milestones!$AA$146)&lt;PolicyDate),1,Milestones!$AC$146)&amp;";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"&amp;IF(AND(Milestones!$AB$147="FT",Milestones!$AA$147=FT_Y5,EDATE($D43,Milestones!$AA$147)&lt;PolicyDate),1,Milestones!$AC$147)&amp;";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"&amp;IF(AND(Milestones!$AB$148="FT",Milestones!$AA$148=FT_Y5,EDATE($D43,Milestones!$AA$148)&lt;PolicyDate),1,Milestones!$AC$148)&amp;";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"&amp;IF(AND(Milestones!$AB$149="FT",Milestones!$AA$149=FT_Y5,EDATE($D43,Milestones!$AA$149)&lt;PolicyDate),1,Milestones!$AC$149)&amp;";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"&amp;IF(AND(Milestones!$AB$150="FT",Milestones!$AA$150=FT_Y5,EDATE($D43,Milestones!$AA$150)&lt;PolicyDate),1,Milestones!$AC$150)&amp;";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"&amp;IF(AND(Milestones!$AB$151="FT",Milestones!$AA$151=FT_Y5,EDATE($D43,Milestones!$AA$151)&lt;PolicyDate),1,Milestones!$AC$151)&amp;";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"&amp;IF(AND(Milestones!$AB$152="FT",Milestones!$AA$152=FT_Y5,EDATE($D43,Milestones!$AA$152)&lt;PolicyDate),1,Milestones!$AC$152)&amp;";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"&amp;IF(AND(Milestones!$AB$153="FT",Milestones!$AA$153=FT_Y5,EDATE($D43,Milestones!$AA$153)&lt;PolicyDate),1,Milestones!$AC$153)&amp;";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"&amp;IF(AND(Milestones!$AB$154="FT",Milestones!$AA$154=FT_Y5,EDATE($D43,Milestones!$AA$154)&lt;PolicyDate),1,Milestones!$AC$154)&amp;";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"&amp;IF(AND(Milestones!$AB$155="FT",Milestones!$AA$155=FT_Y5,EDATE($D43,Milestones!$AA$155)&lt;PolicyDate),1,Milestones!$AC$155)&amp;";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"&amp;IF(AND(Milestones!$AB$156="FT",Milestones!$AA$156=FT_Y5,EDATE($D43,Milestones!$AA$156)&lt;PolicyDate),1,Milestones!$AC$156)&amp;";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"&amp;IF(AND(Milestones!$AB$157="FT",Milestones!$AA$157=FT_Y5,EDATE($D43,Milestones!$AA$157)&lt;PolicyDate),1,Milestones!$AC$157)&amp;";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"&amp;IF(AND(Milestones!$AB$158="FT",Milestones!$AA$158=FT_Y5,EDATE($D43,Milestones!$AA$158)&lt;PolicyDate),1,Milestones!$AC$158)&amp;";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"&amp;IF(AND(Milestones!$AB$159="FT",Milestones!$AA$159=FT_Y5,EDATE($D43,Milestones!$AA$159)&lt;PolicyDate),1,Milestones!$AC$159)&amp;";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"&amp;IF(AND(Milestones!$AB$160="FT",Milestones!$AA$160=FT_Y5,EDATE($D43,Milestones!$AA$160)&lt;PolicyDate),1,Milestones!$AC$160)&amp;";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"&amp;IF(AND(Milestones!$AB$161="FT",Milestones!$AA$161=FT_Y5,EDATE($D43,Milestones!$AA$161)&lt;PolicyDate),1,Milestones!$AC$161)&amp;";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"&amp;IF(AND(Milestones!$AB$162="FT",Milestones!$AA$162=FT_Y5,EDATE($D43,Milestones!$AA$162)&lt;PolicyDate),1,Milestones!$AC$162)&amp;";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"&amp;IF(AND(Milestones!$AB$163="FT",Milestones!$AA$163=FT_Y5,EDATE($D43,Milestones!$AA$163)&lt;PolicyDate),1,Milestones!$AC$163)&amp;";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"&amp;IF(AND(Milestones!$AB$164="FT",Milestones!$AA$164=FT_Y5,EDATE($D43,Milestones!$AA$164)&lt;PolicyDate),1,Milestones!$AC$164)&amp;";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"&amp;IF(AND(Milestones!$AB$165="FT",Milestones!$AA$165=FT_Y5,EDATE($D43,Milestones!$AA$165)&lt;PolicyDate),1,Milestones!$AC$165)&amp;";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"&amp;IF(AND(Milestones!$AB$166="FT",Milestones!$AA$166=FT_Y5,EDATE($D43,Milestones!$AA$166)&lt;PolicyDate),1,Milestones!$AC$166)&amp;";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"&amp;IF(AND(Milestones!$AB$167="FT",Milestones!$AA$167=FT_Y5,EDATE($D43,Milestones!$AA$167)&lt;PolicyDate),1,Milestones!$AC$167)&amp;";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"&amp;IF(AND(Milestones!$AB$168="FT",Milestones!$AA$168=FT_Y5,EDATE($D43,Milestones!$AA$168)&lt;PolicyDate),1,Milestones!$AC$168)&amp;";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"&amp;IF(AND(Milestones!$AB$169="FT",Milestones!$AA$169=FT_Y5,EDATE($D43,Milestones!$AA$169)&lt;PolicyDate),1,Milestones!$AC$169)&amp;";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"&amp;IF(AND(Milestones!$AB$170="FT",Milestones!$AA$170=FT_Y5,EDATE($D43,Milestones!$AA$170)&lt;PolicyDate),1,Milestones!$AC$170)&amp;";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"&amp;IF(AND(Milestones!$AB$171="FT",Milestones!$AA$171=FT_Y5,EDATE($D43,Milestones!$AA$171)&lt;PolicyDate),1,Milestones!$AC$171)&amp;";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"&amp;IF(AND(Milestones!$AB$172="FT",Milestones!$AA$172=FT_Y5,EDATE($D43,Milestones!$AA$172)&lt;PolicyDate),1,Milestones!$AC$172)&amp;";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"&amp;IF(AND(Milestones!$AB$173="FT",Milestones!$AA$173=FT_Y5,EDATE($D43,Milestones!$AA$173)&lt;PolicyDate),1,Milestones!$AC$173)&amp;";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"&amp;IF(AND(Milestones!$AB$174="FT",Milestones!$AA$174=FT_Y5,EDATE($D43,Milestones!$AA$174)&lt;PolicyDate),1,Milestones!$AC$174)&amp;";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"&amp;IF(AND(Milestones!$AB$175="FT",Milestones!$AA$175=FT_Y5,EDATE($D43,Milestones!$AA$175)&lt;PolicyDate),1,Milestones!$AC$175)&amp;";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"&amp;IF(AND(Milestones!$AB$176="FT",Milestones!$AA$176=FT_Y5,EDATE($D43,Milestones!$AA$176)&lt;PolicyDate),1,Milestones!$AC$176)&amp;";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"&amp;IF(AND(Milestones!$AB$177="FT",Milestones!$AA$177=FT_Y5,EDATE($D43,Milestones!$AA$177)&lt;PolicyDate),1,Milestones!$AC$177)&amp;";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"&amp;IF(AND(Milestones!$AB$178="FT",Milestones!$AA$178=FT_Y5,EDATE($D43,Milestones!$AA$178)&lt;PolicyDate),1,Milestones!$AC$178)&amp;";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"&amp;IF(AND(Milestones!$AB$179="FT",Milestones!$AA$179=FT_Y5,EDATE($D43,Milestones!$AA$179)&lt;PolicyDate),1,Milestones!$AC$179)&amp;";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"&amp;IF(AND(Milestones!$AB$180="FT",Milestones!$AA$180=FT_Y5,EDATE($D43,Milestones!$AA$180)&lt;PolicyDate),1,Milestones!$AC$180)&amp;";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"&amp;IF(AND(Milestones!$AB$181="FT",Milestones!$AA$181=FT_Y5,EDATE($D43,Milestones!$AA$181)&lt;PolicyDate),1,Milestones!$AC$181)&amp;";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"&amp;IF(AND(Milestones!$AB$182="FT",Milestones!$AA$182=FT_Y5,EDATE($D43,Milestones!$AA$182)&lt;PolicyDate),1,Milestones!$AC$182)&amp;";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"&amp;IF(AND(Milestones!$AB$183="FT",Milestones!$AA$183=FT_Y5,EDATE($D43,Milestones!$AA$183)&lt;PolicyDate),1,Milestones!$AC$183)&amp;";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"&amp;IF(AND(Milestones!$AB$184="FT",Milestones!$AA$184=FT_Y5,EDATE($D43,Milestones!$AA$184)&lt;PolicyDate),1,Milestones!$AC$184)&amp;";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"&amp;IF(AND(Milestones!$AB$185="FT",Milestones!$AA$185=FT_Y5,EDATE($D43,Milestones!$AA$185)&lt;PolicyDate),1,Milestones!$AC$185)&amp;";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"&amp;IF(AND(Milestones!$AB$186="FT",Milestones!$AA$186=FT_Y5,EDATE($D43,Milestones!$AA$186)&lt;PolicyDate),1,Milestones!$AC$186)&amp;";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"&amp;IF(AND(Milestones!$AB$187="FT",Milestones!$AA$187=FT_Y5,EDATE($D43,Milestones!$AA$187)&lt;PolicyDate),1,Milestones!$AC$187)&amp;";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"&amp;IF(AND(Milestones!$AB$188="FT",Milestones!$AA$188=FT_Y5,EDATE($D43,Milestones!$AA$188)&lt;PolicyDate),1,Milestones!$AC$188)&amp;";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"&amp;IF(AND(Milestones!$AB$189="FT",Milestones!$AA$189=FT_Y5,EDATE($D43,Milestones!$AA$189)&lt;PolicyDate),1,Milestones!$AC$189)&amp;";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"&amp;IF(AND(Milestones!$AB$190="FT",Milestones!$AA$190=FT_Y5,EDATE($D43,Milestones!$AA$190)&lt;PolicyDate),1,Milestones!$AC$190)&amp;";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"&amp;IF(AND(Milestones!$AB$191="FT",Milestones!$AA$191=FT_Y5,EDATE($D43,Milestones!$AA$191)&lt;PolicyDate),1,Milestones!$AC$191)&amp;";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"&amp;IF(AND(Milestones!$AB$192="FT",Milestones!$AA$192=FT_Y5,EDATE($D43,Milestones!$AA$192)&lt;PolicyDate),1,Milestones!$AC$192)&amp;";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"&amp;IF(AND(Milestones!$AB$193="FT",Milestones!$AA$193=FT_Y5,EDATE($D43,Milestones!$AA$193)&lt;PolicyDate),1,Milestones!$AC$193)&amp;";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"&amp;IF(AND(Milestones!$AB$194="FT",Milestones!$AA$194=FT_Y5,EDATE($D43,Milestones!$AA$194)&lt;PolicyDate),1,Milestones!$AC$194)&amp;";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"&amp;IF(AND(Milestones!$AB$195="FT",Milestones!$AA$195=FT_Y5,EDATE($D43,Milestones!$AA$195)&lt;PolicyDate),1,Milestones!$AC$195)&amp;";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"&amp;IF(AND(Milestones!$AB$196="FT",Milestones!$AA$196=FT_Y5,EDATE($D43,Milestones!$AA$196)&lt;PolicyDate),1,Milestones!$AC$196)&amp;";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"&amp;IF(AND(Milestones!$AB$197="FT",Milestones!$AA$197=FT_Y5,EDATE($D43,Milestones!$AA$197)&lt;PolicyDate),1,Milestones!$AC$197)&amp;";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"&amp;IF(AND(Milestones!$AB$198="FT",Milestones!$AA$198=FT_Y5,EDATE($D43,Milestones!$AA$198)&lt;PolicyDate),1,Milestones!$AC$198)&amp;";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"&amp;IF(AND(Milestones!$AB$199="FT",Milestones!$AA$199=FT_Y5,EDATE($D43,Milestones!$AA$199)&lt;PolicyDate),1,Milestones!$AC$199)&amp;";  ",""))</f>
        <v/>
      </c>
      <c r="X43" s="0" t="str">
        <f aca="false">IF(Staff!$A43="","",Staff!$AJ43)</f>
        <v/>
      </c>
      <c r="Y43" s="0" t="str">
        <f aca="false">IF(Staff!$A43="","",Staff!$AL43)</f>
        <v/>
      </c>
      <c r="Z43" s="0" t="str">
        <f aca="false">IF(Staff!$A43="","",Staff!$AM43)</f>
        <v/>
      </c>
      <c r="AA43" s="0" t="str">
        <f aca="false">IF(Staff!$A43="","",Staff!$AQ43)</f>
        <v/>
      </c>
      <c r="AB43" s="0" t="str">
        <f aca="false">IF(Staff!$A43="","",Staff!$AR43)</f>
        <v/>
      </c>
      <c r="AC43" s="0" t="str">
        <f aca="false">IF(Staff!$A43="","",Staff!$AS43)</f>
        <v/>
      </c>
      <c r="AD43" s="0" t="str">
        <f aca="false">IF(Staff!$A43="","",Staff!$AT43)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IF(Staff!$A44="","",Staff!$AI44)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"&amp;IF(AND(Milestones!$AB$20="FT",Milestones!$AA$20=FT_Y5,EDATE($D44,Milestones!$AA$20)&lt;PolicyDate),1,Milestones!$AC$20)&amp;";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"&amp;IF(AND(Milestones!$AB$21="FT",Milestones!$AA$21=FT_Y5,EDATE($D44,Milestones!$AA$21)&lt;PolicyDate),1,Milestones!$AC$21)&amp;";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"&amp;IF(AND(Milestones!$AB$22="FT",Milestones!$AA$22=FT_Y5,EDATE($D44,Milestones!$AA$22)&lt;PolicyDate),1,Milestones!$AC$22)&amp;";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"&amp;IF(AND(Milestones!$AB$23="FT",Milestones!$AA$23=FT_Y5,EDATE($D44,Milestones!$AA$23)&lt;PolicyDate),1,Milestones!$AC$23)&amp;";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"&amp;IF(AND(Milestones!$AB$24="FT",Milestones!$AA$24=FT_Y5,EDATE($D44,Milestones!$AA$24)&lt;PolicyDate),1,Milestones!$AC$24)&amp;";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"&amp;IF(AND(Milestones!$AB$25="FT",Milestones!$AA$25=FT_Y5,EDATE($D44,Milestones!$AA$25)&lt;PolicyDate),1,Milestones!$AC$25)&amp;";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"&amp;IF(AND(Milestones!$AB$26="FT",Milestones!$AA$26=FT_Y5,EDATE($D44,Milestones!$AA$26)&lt;PolicyDate),1,Milestones!$AC$26)&amp;";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"&amp;IF(AND(Milestones!$AB$27="FT",Milestones!$AA$27=FT_Y5,EDATE($D44,Milestones!$AA$27)&lt;PolicyDate),1,Milestones!$AC$27)&amp;";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"&amp;IF(AND(Milestones!$AB$28="FT",Milestones!$AA$28=FT_Y5,EDATE($D44,Milestones!$AA$28)&lt;PolicyDate),1,Milestones!$AC$28)&amp;";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"&amp;IF(AND(Milestones!$AB$29="FT",Milestones!$AA$29=FT_Y5,EDATE($D44,Milestones!$AA$29)&lt;PolicyDate),1,Milestones!$AC$29)&amp;";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"&amp;IF(AND(Milestones!$AB$30="FT",Milestones!$AA$30=FT_Y5,EDATE($D44,Milestones!$AA$30)&lt;PolicyDate),1,Milestones!$AC$30)&amp;";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"&amp;IF(AND(Milestones!$AB$31="FT",Milestones!$AA$31=FT_Y5,EDATE($D44,Milestones!$AA$31)&lt;PolicyDate),1,Milestones!$AC$31)&amp;";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"&amp;IF(AND(Milestones!$AB$32="FT",Milestones!$AA$32=FT_Y5,EDATE($D44,Milestones!$AA$32)&lt;PolicyDate),1,Milestones!$AC$32)&amp;";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"&amp;IF(AND(Milestones!$AB$33="FT",Milestones!$AA$33=FT_Y5,EDATE($D44,Milestones!$AA$33)&lt;PolicyDate),1,Milestones!$AC$33)&amp;";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"&amp;IF(AND(Milestones!$AB$34="FT",Milestones!$AA$34=FT_Y5,EDATE($D44,Milestones!$AA$34)&lt;PolicyDate),1,Milestones!$AC$34)&amp;";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"&amp;IF(AND(Milestones!$AB$35="FT",Milestones!$AA$35=FT_Y5,EDATE($D44,Milestones!$AA$35)&lt;PolicyDate),1,Milestones!$AC$35)&amp;";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"&amp;IF(AND(Milestones!$AB$36="FT",Milestones!$AA$36=FT_Y5,EDATE($D44,Milestones!$AA$36)&lt;PolicyDate),1,Milestones!$AC$36)&amp;";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"&amp;IF(AND(Milestones!$AB$37="FT",Milestones!$AA$37=FT_Y5,EDATE($D44,Milestones!$AA$37)&lt;PolicyDate),1,Milestones!$AC$37)&amp;";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"&amp;IF(AND(Milestones!$AB$38="FT",Milestones!$AA$38=FT_Y5,EDATE($D44,Milestones!$AA$38)&lt;PolicyDate),1,Milestones!$AC$38)&amp;";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"&amp;IF(AND(Milestones!$AB$39="FT",Milestones!$AA$39=FT_Y5,EDATE($D44,Milestones!$AA$39)&lt;PolicyDate),1,Milestones!$AC$39)&amp;";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"&amp;IF(AND(Milestones!$AB$40="FT",Milestones!$AA$40=FT_Y5,EDATE($D44,Milestones!$AA$40)&lt;PolicyDate),1,Milestones!$AC$40)&amp;";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"&amp;IF(AND(Milestones!$AB$41="FT",Milestones!$AA$41=FT_Y5,EDATE($D44,Milestones!$AA$41)&lt;PolicyDate),1,Milestones!$AC$41)&amp;";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"&amp;IF(AND(Milestones!$AB$42="FT",Milestones!$AA$42=FT_Y5,EDATE($D44,Milestones!$AA$42)&lt;PolicyDate),1,Milestones!$AC$42)&amp;";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"&amp;IF(AND(Milestones!$AB$43="FT",Milestones!$AA$43=FT_Y5,EDATE($D44,Milestones!$AA$43)&lt;PolicyDate),1,Milestones!$AC$43)&amp;";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"&amp;IF(AND(Milestones!$AB$44="FT",Milestones!$AA$44=FT_Y5,EDATE($D44,Milestones!$AA$44)&lt;PolicyDate),1,Milestones!$AC$44)&amp;";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"&amp;IF(AND(Milestones!$AB$45="FT",Milestones!$AA$45=FT_Y5,EDATE($D44,Milestones!$AA$45)&lt;PolicyDate),1,Milestones!$AC$45)&amp;";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"&amp;IF(AND(Milestones!$AB$46="FT",Milestones!$AA$46=FT_Y5,EDATE($D44,Milestones!$AA$46)&lt;PolicyDate),1,Milestones!$AC$46)&amp;";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"&amp;IF(AND(Milestones!$AB$47="FT",Milestones!$AA$47=FT_Y5,EDATE($D44,Milestones!$AA$47)&lt;PolicyDate),1,Milestones!$AC$47)&amp;";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"&amp;IF(AND(Milestones!$AB$48="FT",Milestones!$AA$48=FT_Y5,EDATE($D44,Milestones!$AA$48)&lt;PolicyDate),1,Milestones!$AC$48)&amp;";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"&amp;IF(AND(Milestones!$AB$49="FT",Milestones!$AA$49=FT_Y5,EDATE($D44,Milestones!$AA$49)&lt;PolicyDate),1,Milestones!$AC$49)&amp;";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"&amp;IF(AND(Milestones!$AB$50="FT",Milestones!$AA$50=FT_Y5,EDATE($D44,Milestones!$AA$50)&lt;PolicyDate),1,Milestones!$AC$50)&amp;";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"&amp;IF(AND(Milestones!$AB$51="FT",Milestones!$AA$51=FT_Y5,EDATE($D44,Milestones!$AA$51)&lt;PolicyDate),1,Milestones!$AC$51)&amp;";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"&amp;IF(AND(Milestones!$AB$52="FT",Milestones!$AA$52=FT_Y5,EDATE($D44,Milestones!$AA$52)&lt;PolicyDate),1,Milestones!$AC$52)&amp;";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"&amp;IF(AND(Milestones!$AB$53="FT",Milestones!$AA$53=FT_Y5,EDATE($D44,Milestones!$AA$53)&lt;PolicyDate),1,Milestones!$AC$53)&amp;";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"&amp;IF(AND(Milestones!$AB$54="FT",Milestones!$AA$54=FT_Y5,EDATE($D44,Milestones!$AA$54)&lt;PolicyDate),1,Milestones!$AC$54)&amp;";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"&amp;IF(AND(Milestones!$AB$55="FT",Milestones!$AA$55=FT_Y5,EDATE($D44,Milestones!$AA$55)&lt;PolicyDate),1,Milestones!$AC$55)&amp;";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"&amp;IF(AND(Milestones!$AB$56="FT",Milestones!$AA$56=FT_Y5,EDATE($D44,Milestones!$AA$56)&lt;PolicyDate),1,Milestones!$AC$56)&amp;";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"&amp;IF(AND(Milestones!$AB$57="FT",Milestones!$AA$57=FT_Y5,EDATE($D44,Milestones!$AA$57)&lt;PolicyDate),1,Milestones!$AC$57)&amp;";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"&amp;IF(AND(Milestones!$AB$58="FT",Milestones!$AA$58=FT_Y5,EDATE($D44,Milestones!$AA$58)&lt;PolicyDate),1,Milestones!$AC$58)&amp;";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"&amp;IF(AND(Milestones!$AB$59="FT",Milestones!$AA$59=FT_Y5,EDATE($D44,Milestones!$AA$59)&lt;PolicyDate),1,Milestones!$AC$59)&amp;";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"&amp;IF(AND(Milestones!$AB$60="FT",Milestones!$AA$60=FT_Y5,EDATE($D44,Milestones!$AA$60)&lt;PolicyDate),1,Milestones!$AC$60)&amp;";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"&amp;IF(AND(Milestones!$AB$61="FT",Milestones!$AA$61=FT_Y5,EDATE($D44,Milestones!$AA$61)&lt;PolicyDate),1,Milestones!$AC$61)&amp;";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"&amp;IF(AND(Milestones!$AB$62="FT",Milestones!$AA$62=FT_Y5,EDATE($D44,Milestones!$AA$62)&lt;PolicyDate),1,Milestones!$AC$62)&amp;";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"&amp;IF(AND(Milestones!$AB$63="FT",Milestones!$AA$63=FT_Y5,EDATE($D44,Milestones!$AA$63)&lt;PolicyDate),1,Milestones!$AC$63)&amp;";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"&amp;IF(AND(Milestones!$AB$64="FT",Milestones!$AA$64=FT_Y5,EDATE($D44,Milestones!$AA$64)&lt;PolicyDate),1,Milestones!$AC$64)&amp;";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"&amp;IF(AND(Milestones!$AB$65="FT",Milestones!$AA$65=FT_Y5,EDATE($D44,Milestones!$AA$65)&lt;PolicyDate),1,Milestones!$AC$65)&amp;";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"&amp;IF(AND(Milestones!$AB$66="FT",Milestones!$AA$66=FT_Y5,EDATE($D44,Milestones!$AA$66)&lt;PolicyDate),1,Milestones!$AC$66)&amp;";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"&amp;IF(AND(Milestones!$AB$67="FT",Milestones!$AA$67=FT_Y5,EDATE($D44,Milestones!$AA$67)&lt;PolicyDate),1,Milestones!$AC$67)&amp;";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"&amp;IF(AND(Milestones!$AB$68="FT",Milestones!$AA$68=FT_Y5,EDATE($D44,Milestones!$AA$68)&lt;PolicyDate),1,Milestones!$AC$68)&amp;";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"&amp;IF(AND(Milestones!$AB$69="FT",Milestones!$AA$69=FT_Y5,EDATE($D44,Milestones!$AA$69)&lt;PolicyDate),1,Milestones!$AC$69)&amp;";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"&amp;IF(AND(Milestones!$AB$70="FT",Milestones!$AA$70=FT_Y5,EDATE($D44,Milestones!$AA$70)&lt;PolicyDate),1,Milestones!$AC$70)&amp;";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"&amp;IF(AND(Milestones!$AB$71="FT",Milestones!$AA$71=FT_Y5,EDATE($D44,Milestones!$AA$71)&lt;PolicyDate),1,Milestones!$AC$71)&amp;";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"&amp;IF(AND(Milestones!$AB$72="FT",Milestones!$AA$72=FT_Y5,EDATE($D44,Milestones!$AA$72)&lt;PolicyDate),1,Milestones!$AC$72)&amp;";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"&amp;IF(AND(Milestones!$AB$73="FT",Milestones!$AA$73=FT_Y5,EDATE($D44,Milestones!$AA$73)&lt;PolicyDate),1,Milestones!$AC$73)&amp;";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"&amp;IF(AND(Milestones!$AB$74="FT",Milestones!$AA$74=FT_Y5,EDATE($D44,Milestones!$AA$74)&lt;PolicyDate),1,Milestones!$AC$74)&amp;";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"&amp;IF(AND(Milestones!$AB$75="FT",Milestones!$AA$75=FT_Y5,EDATE($D44,Milestones!$AA$75)&lt;PolicyDate),1,Milestones!$AC$75)&amp;";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"&amp;IF(AND(Milestones!$AB$76="FT",Milestones!$AA$76=FT_Y5,EDATE($D44,Milestones!$AA$76)&lt;PolicyDate),1,Milestones!$AC$76)&amp;";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"&amp;IF(AND(Milestones!$AB$77="FT",Milestones!$AA$77=FT_Y5,EDATE($D44,Milestones!$AA$77)&lt;PolicyDate),1,Milestones!$AC$77)&amp;";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"&amp;IF(AND(Milestones!$AB$78="FT",Milestones!$AA$78=FT_Y5,EDATE($D44,Milestones!$AA$78)&lt;PolicyDate),1,Milestones!$AC$78)&amp;";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"&amp;IF(AND(Milestones!$AB$79="FT",Milestones!$AA$79=FT_Y5,EDATE($D44,Milestones!$AA$79)&lt;PolicyDate),1,Milestones!$AC$79)&amp;";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"&amp;IF(AND(Milestones!$AB$80="FT",Milestones!$AA$80=FT_Y5,EDATE($D44,Milestones!$AA$80)&lt;PolicyDate),1,Milestones!$AC$80)&amp;";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"&amp;IF(AND(Milestones!$AB$81="FT",Milestones!$AA$81=FT_Y5,EDATE($D44,Milestones!$AA$81)&lt;PolicyDate),1,Milestones!$AC$81)&amp;";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"&amp;IF(AND(Milestones!$AB$82="FT",Milestones!$AA$82=FT_Y5,EDATE($D44,Milestones!$AA$82)&lt;PolicyDate),1,Milestones!$AC$82)&amp;";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"&amp;IF(AND(Milestones!$AB$83="FT",Milestones!$AA$83=FT_Y5,EDATE($D44,Milestones!$AA$83)&lt;PolicyDate),1,Milestones!$AC$83)&amp;";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"&amp;IF(AND(Milestones!$AB$84="FT",Milestones!$AA$84=FT_Y5,EDATE($D44,Milestones!$AA$84)&lt;PolicyDate),1,Milestones!$AC$84)&amp;";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"&amp;IF(AND(Milestones!$AB$85="FT",Milestones!$AA$85=FT_Y5,EDATE($D44,Milestones!$AA$85)&lt;PolicyDate),1,Milestones!$AC$85)&amp;";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"&amp;IF(AND(Milestones!$AB$86="FT",Milestones!$AA$86=FT_Y5,EDATE($D44,Milestones!$AA$86)&lt;PolicyDate),1,Milestones!$AC$86)&amp;";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"&amp;IF(AND(Milestones!$AB$87="FT",Milestones!$AA$87=FT_Y5,EDATE($D44,Milestones!$AA$87)&lt;PolicyDate),1,Milestones!$AC$87)&amp;";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"&amp;IF(AND(Milestones!$AB$88="FT",Milestones!$AA$88=FT_Y5,EDATE($D44,Milestones!$AA$88)&lt;PolicyDate),1,Milestones!$AC$88)&amp;";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"&amp;IF(AND(Milestones!$AB$89="FT",Milestones!$AA$89=FT_Y5,EDATE($D44,Milestones!$AA$89)&lt;PolicyDate),1,Milestones!$AC$89)&amp;";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"&amp;IF(AND(Milestones!$AB$90="FT",Milestones!$AA$90=FT_Y5,EDATE($D44,Milestones!$AA$90)&lt;PolicyDate),1,Milestones!$AC$90)&amp;";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"&amp;IF(AND(Milestones!$AB$91="FT",Milestones!$AA$91=FT_Y5,EDATE($D44,Milestones!$AA$91)&lt;PolicyDate),1,Milestones!$AC$91)&amp;";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"&amp;IF(AND(Milestones!$AB$92="FT",Milestones!$AA$92=FT_Y5,EDATE($D44,Milestones!$AA$92)&lt;PolicyDate),1,Milestones!$AC$92)&amp;";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"&amp;IF(AND(Milestones!$AB$93="FT",Milestones!$AA$93=FT_Y5,EDATE($D44,Milestones!$AA$93)&lt;PolicyDate),1,Milestones!$AC$93)&amp;";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"&amp;IF(AND(Milestones!$AB$94="FT",Milestones!$AA$94=FT_Y5,EDATE($D44,Milestones!$AA$94)&lt;PolicyDate),1,Milestones!$AC$94)&amp;";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"&amp;IF(AND(Milestones!$AB$95="FT",Milestones!$AA$95=FT_Y5,EDATE($D44,Milestones!$AA$95)&lt;PolicyDate),1,Milestones!$AC$95)&amp;";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"&amp;IF(AND(Milestones!$AB$96="FT",Milestones!$AA$96=FT_Y5,EDATE($D44,Milestones!$AA$96)&lt;PolicyDate),1,Milestones!$AC$96)&amp;";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"&amp;IF(AND(Milestones!$AB$97="FT",Milestones!$AA$97=FT_Y5,EDATE($D44,Milestones!$AA$97)&lt;PolicyDate),1,Milestones!$AC$97)&amp;";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"&amp;IF(AND(Milestones!$AB$98="FT",Milestones!$AA$98=FT_Y5,EDATE($D44,Milestones!$AA$98)&lt;PolicyDate),1,Milestones!$AC$98)&amp;";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"&amp;IF(AND(Milestones!$AB$99="FT",Milestones!$AA$99=FT_Y5,EDATE($D44,Milestones!$AA$99)&lt;PolicyDate),1,Milestones!$AC$99)&amp;";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"&amp;IF(AND(Milestones!$AB$100="FT",Milestones!$AA$100=FT_Y5,EDATE($D44,Milestones!$AA$100)&lt;PolicyDate),1,Milestones!$AC$100)&amp;";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"&amp;IF(AND(Milestones!$AB$101="FT",Milestones!$AA$101=FT_Y5,EDATE($D44,Milestones!$AA$101)&lt;PolicyDate),1,Milestones!$AC$101)&amp;";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"&amp;IF(AND(Milestones!$AB$102="FT",Milestones!$AA$102=FT_Y5,EDATE($D44,Milestones!$AA$102)&lt;PolicyDate),1,Milestones!$AC$102)&amp;";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"&amp;IF(AND(Milestones!$AB$103="FT",Milestones!$AA$103=FT_Y5,EDATE($D44,Milestones!$AA$103)&lt;PolicyDate),1,Milestones!$AC$103)&amp;";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"&amp;IF(AND(Milestones!$AB$104="FT",Milestones!$AA$104=FT_Y5,EDATE($D44,Milestones!$AA$104)&lt;PolicyDate),1,Milestones!$AC$104)&amp;";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"&amp;IF(AND(Milestones!$AB$105="FT",Milestones!$AA$105=FT_Y5,EDATE($D44,Milestones!$AA$105)&lt;PolicyDate),1,Milestones!$AC$105)&amp;";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"&amp;IF(AND(Milestones!$AB$106="FT",Milestones!$AA$106=FT_Y5,EDATE($D44,Milestones!$AA$106)&lt;PolicyDate),1,Milestones!$AC$106)&amp;";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"&amp;IF(AND(Milestones!$AB$107="FT",Milestones!$AA$107=FT_Y5,EDATE($D44,Milestones!$AA$107)&lt;PolicyDate),1,Milestones!$AC$107)&amp;";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"&amp;IF(AND(Milestones!$AB$108="FT",Milestones!$AA$108=FT_Y5,EDATE($D44,Milestones!$AA$108)&lt;PolicyDate),1,Milestones!$AC$108)&amp;";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"&amp;IF(AND(Milestones!$AB$109="FT",Milestones!$AA$109=FT_Y5,EDATE($D44,Milestones!$AA$109)&lt;PolicyDate),1,Milestones!$AC$109)&amp;";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"&amp;IF(AND(Milestones!$AB$110="FT",Milestones!$AA$110=FT_Y5,EDATE($D44,Milestones!$AA$110)&lt;PolicyDate),1,Milestones!$AC$110)&amp;";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"&amp;IF(AND(Milestones!$AB$111="FT",Milestones!$AA$111=FT_Y5,EDATE($D44,Milestones!$AA$111)&lt;PolicyDate),1,Milestones!$AC$111)&amp;";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"&amp;IF(AND(Milestones!$AB$112="FT",Milestones!$AA$112=FT_Y5,EDATE($D44,Milestones!$AA$112)&lt;PolicyDate),1,Milestones!$AC$112)&amp;";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"&amp;IF(AND(Milestones!$AB$113="FT",Milestones!$AA$113=FT_Y5,EDATE($D44,Milestones!$AA$113)&lt;PolicyDate),1,Milestones!$AC$113)&amp;";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"&amp;IF(AND(Milestones!$AB$114="FT",Milestones!$AA$114=FT_Y5,EDATE($D44,Milestones!$AA$114)&lt;PolicyDate),1,Milestones!$AC$114)&amp;";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"&amp;IF(AND(Milestones!$AB$115="FT",Milestones!$AA$115=FT_Y5,EDATE($D44,Milestones!$AA$115)&lt;PolicyDate),1,Milestones!$AC$115)&amp;";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"&amp;IF(AND(Milestones!$AB$116="FT",Milestones!$AA$116=FT_Y5,EDATE($D44,Milestones!$AA$116)&lt;PolicyDate),1,Milestones!$AC$116)&amp;";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"&amp;IF(AND(Milestones!$AB$117="FT",Milestones!$AA$117=FT_Y5,EDATE($D44,Milestones!$AA$117)&lt;PolicyDate),1,Milestones!$AC$117)&amp;";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"&amp;IF(AND(Milestones!$AB$118="FT",Milestones!$AA$118=FT_Y5,EDATE($D44,Milestones!$AA$118)&lt;PolicyDate),1,Milestones!$AC$118)&amp;";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"&amp;IF(AND(Milestones!$AB$119="FT",Milestones!$AA$119=FT_Y5,EDATE($D44,Milestones!$AA$119)&lt;PolicyDate),1,Milestones!$AC$119)&amp;";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"&amp;IF(AND(Milestones!$AB$120="FT",Milestones!$AA$120=FT_Y5,EDATE($D44,Milestones!$AA$120)&lt;PolicyDate),1,Milestones!$AC$120)&amp;";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"&amp;IF(AND(Milestones!$AB$121="FT",Milestones!$AA$121=FT_Y5,EDATE($D44,Milestones!$AA$121)&lt;PolicyDate),1,Milestones!$AC$121)&amp;";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"&amp;IF(AND(Milestones!$AB$122="FT",Milestones!$AA$122=FT_Y5,EDATE($D44,Milestones!$AA$122)&lt;PolicyDate),1,Milestones!$AC$122)&amp;";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"&amp;IF(AND(Milestones!$AB$123="FT",Milestones!$AA$123=FT_Y5,EDATE($D44,Milestones!$AA$123)&lt;PolicyDate),1,Milestones!$AC$123)&amp;";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"&amp;IF(AND(Milestones!$AB$124="FT",Milestones!$AA$124=FT_Y5,EDATE($D44,Milestones!$AA$124)&lt;PolicyDate),1,Milestones!$AC$124)&amp;";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"&amp;IF(AND(Milestones!$AB$125="FT",Milestones!$AA$125=FT_Y5,EDATE($D44,Milestones!$AA$125)&lt;PolicyDate),1,Milestones!$AC$125)&amp;";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"&amp;IF(AND(Milestones!$AB$126="FT",Milestones!$AA$126=FT_Y5,EDATE($D44,Milestones!$AA$126)&lt;PolicyDate),1,Milestones!$AC$126)&amp;";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"&amp;IF(AND(Milestones!$AB$127="FT",Milestones!$AA$127=FT_Y5,EDATE($D44,Milestones!$AA$127)&lt;PolicyDate),1,Milestones!$AC$127)&amp;";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"&amp;IF(AND(Milestones!$AB$128="FT",Milestones!$AA$128=FT_Y5,EDATE($D44,Milestones!$AA$128)&lt;PolicyDate),1,Milestones!$AC$128)&amp;";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"&amp;IF(AND(Milestones!$AB$129="FT",Milestones!$AA$129=FT_Y5,EDATE($D44,Milestones!$AA$129)&lt;PolicyDate),1,Milestones!$AC$129)&amp;";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"&amp;IF(AND(Milestones!$AB$130="FT",Milestones!$AA$130=FT_Y5,EDATE($D44,Milestones!$AA$130)&lt;PolicyDate),1,Milestones!$AC$130)&amp;";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"&amp;IF(AND(Milestones!$AB$131="FT",Milestones!$AA$131=FT_Y5,EDATE($D44,Milestones!$AA$131)&lt;PolicyDate),1,Milestones!$AC$131)&amp;";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"&amp;IF(AND(Milestones!$AB$132="FT",Milestones!$AA$132=FT_Y5,EDATE($D44,Milestones!$AA$132)&lt;PolicyDate),1,Milestones!$AC$132)&amp;";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"&amp;IF(AND(Milestones!$AB$133="FT",Milestones!$AA$133=FT_Y5,EDATE($D44,Milestones!$AA$133)&lt;PolicyDate),1,Milestones!$AC$133)&amp;";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"&amp;IF(AND(Milestones!$AB$134="FT",Milestones!$AA$134=FT_Y5,EDATE($D44,Milestones!$AA$134)&lt;PolicyDate),1,Milestones!$AC$134)&amp;";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"&amp;IF(AND(Milestones!$AB$135="FT",Milestones!$AA$135=FT_Y5,EDATE($D44,Milestones!$AA$135)&lt;PolicyDate),1,Milestones!$AC$135)&amp;";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"&amp;IF(AND(Milestones!$AB$136="FT",Milestones!$AA$136=FT_Y5,EDATE($D44,Milestones!$AA$136)&lt;PolicyDate),1,Milestones!$AC$136)&amp;";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"&amp;IF(AND(Milestones!$AB$137="FT",Milestones!$AA$137=FT_Y5,EDATE($D44,Milestones!$AA$137)&lt;PolicyDate),1,Milestones!$AC$137)&amp;";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"&amp;IF(AND(Milestones!$AB$138="FT",Milestones!$AA$138=FT_Y5,EDATE($D44,Milestones!$AA$138)&lt;PolicyDate),1,Milestones!$AC$138)&amp;";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"&amp;IF(AND(Milestones!$AB$139="FT",Milestones!$AA$139=FT_Y5,EDATE($D44,Milestones!$AA$139)&lt;PolicyDate),1,Milestones!$AC$139)&amp;";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"&amp;IF(AND(Milestones!$AB$140="FT",Milestones!$AA$140=FT_Y5,EDATE($D44,Milestones!$AA$140)&lt;PolicyDate),1,Milestones!$AC$140)&amp;";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"&amp;IF(AND(Milestones!$AB$141="FT",Milestones!$AA$141=FT_Y5,EDATE($D44,Milestones!$AA$141)&lt;PolicyDate),1,Milestones!$AC$141)&amp;";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"&amp;IF(AND(Milestones!$AB$142="FT",Milestones!$AA$142=FT_Y5,EDATE($D44,Milestones!$AA$142)&lt;PolicyDate),1,Milestones!$AC$142)&amp;";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"&amp;IF(AND(Milestones!$AB$143="FT",Milestones!$AA$143=FT_Y5,EDATE($D44,Milestones!$AA$143)&lt;PolicyDate),1,Milestones!$AC$143)&amp;";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"&amp;IF(AND(Milestones!$AB$144="FT",Milestones!$AA$144=FT_Y5,EDATE($D44,Milestones!$AA$144)&lt;PolicyDate),1,Milestones!$AC$144)&amp;";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"&amp;IF(AND(Milestones!$AB$145="FT",Milestones!$AA$145=FT_Y5,EDATE($D44,Milestones!$AA$145)&lt;PolicyDate),1,Milestones!$AC$145)&amp;";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"&amp;IF(AND(Milestones!$AB$146="FT",Milestones!$AA$146=FT_Y5,EDATE($D44,Milestones!$AA$146)&lt;PolicyDate),1,Milestones!$AC$146)&amp;";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"&amp;IF(AND(Milestones!$AB$147="FT",Milestones!$AA$147=FT_Y5,EDATE($D44,Milestones!$AA$147)&lt;PolicyDate),1,Milestones!$AC$147)&amp;";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"&amp;IF(AND(Milestones!$AB$148="FT",Milestones!$AA$148=FT_Y5,EDATE($D44,Milestones!$AA$148)&lt;PolicyDate),1,Milestones!$AC$148)&amp;";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"&amp;IF(AND(Milestones!$AB$149="FT",Milestones!$AA$149=FT_Y5,EDATE($D44,Milestones!$AA$149)&lt;PolicyDate),1,Milestones!$AC$149)&amp;";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"&amp;IF(AND(Milestones!$AB$150="FT",Milestones!$AA$150=FT_Y5,EDATE($D44,Milestones!$AA$150)&lt;PolicyDate),1,Milestones!$AC$150)&amp;";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"&amp;IF(AND(Milestones!$AB$151="FT",Milestones!$AA$151=FT_Y5,EDATE($D44,Milestones!$AA$151)&lt;PolicyDate),1,Milestones!$AC$151)&amp;";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"&amp;IF(AND(Milestones!$AB$152="FT",Milestones!$AA$152=FT_Y5,EDATE($D44,Milestones!$AA$152)&lt;PolicyDate),1,Milestones!$AC$152)&amp;";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"&amp;IF(AND(Milestones!$AB$153="FT",Milestones!$AA$153=FT_Y5,EDATE($D44,Milestones!$AA$153)&lt;PolicyDate),1,Milestones!$AC$153)&amp;";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"&amp;IF(AND(Milestones!$AB$154="FT",Milestones!$AA$154=FT_Y5,EDATE($D44,Milestones!$AA$154)&lt;PolicyDate),1,Milestones!$AC$154)&amp;";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"&amp;IF(AND(Milestones!$AB$155="FT",Milestones!$AA$155=FT_Y5,EDATE($D44,Milestones!$AA$155)&lt;PolicyDate),1,Milestones!$AC$155)&amp;";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"&amp;IF(AND(Milestones!$AB$156="FT",Milestones!$AA$156=FT_Y5,EDATE($D44,Milestones!$AA$156)&lt;PolicyDate),1,Milestones!$AC$156)&amp;";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"&amp;IF(AND(Milestones!$AB$157="FT",Milestones!$AA$157=FT_Y5,EDATE($D44,Milestones!$AA$157)&lt;PolicyDate),1,Milestones!$AC$157)&amp;";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"&amp;IF(AND(Milestones!$AB$158="FT",Milestones!$AA$158=FT_Y5,EDATE($D44,Milestones!$AA$158)&lt;PolicyDate),1,Milestones!$AC$158)&amp;";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"&amp;IF(AND(Milestones!$AB$159="FT",Milestones!$AA$159=FT_Y5,EDATE($D44,Milestones!$AA$159)&lt;PolicyDate),1,Milestones!$AC$159)&amp;";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"&amp;IF(AND(Milestones!$AB$160="FT",Milestones!$AA$160=FT_Y5,EDATE($D44,Milestones!$AA$160)&lt;PolicyDate),1,Milestones!$AC$160)&amp;";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"&amp;IF(AND(Milestones!$AB$161="FT",Milestones!$AA$161=FT_Y5,EDATE($D44,Milestones!$AA$161)&lt;PolicyDate),1,Milestones!$AC$161)&amp;";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"&amp;IF(AND(Milestones!$AB$162="FT",Milestones!$AA$162=FT_Y5,EDATE($D44,Milestones!$AA$162)&lt;PolicyDate),1,Milestones!$AC$162)&amp;";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"&amp;IF(AND(Milestones!$AB$163="FT",Milestones!$AA$163=FT_Y5,EDATE($D44,Milestones!$AA$163)&lt;PolicyDate),1,Milestones!$AC$163)&amp;";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"&amp;IF(AND(Milestones!$AB$164="FT",Milestones!$AA$164=FT_Y5,EDATE($D44,Milestones!$AA$164)&lt;PolicyDate),1,Milestones!$AC$164)&amp;";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"&amp;IF(AND(Milestones!$AB$165="FT",Milestones!$AA$165=FT_Y5,EDATE($D44,Milestones!$AA$165)&lt;PolicyDate),1,Milestones!$AC$165)&amp;";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"&amp;IF(AND(Milestones!$AB$166="FT",Milestones!$AA$166=FT_Y5,EDATE($D44,Milestones!$AA$166)&lt;PolicyDate),1,Milestones!$AC$166)&amp;";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"&amp;IF(AND(Milestones!$AB$167="FT",Milestones!$AA$167=FT_Y5,EDATE($D44,Milestones!$AA$167)&lt;PolicyDate),1,Milestones!$AC$167)&amp;";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"&amp;IF(AND(Milestones!$AB$168="FT",Milestones!$AA$168=FT_Y5,EDATE($D44,Milestones!$AA$168)&lt;PolicyDate),1,Milestones!$AC$168)&amp;";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"&amp;IF(AND(Milestones!$AB$169="FT",Milestones!$AA$169=FT_Y5,EDATE($D44,Milestones!$AA$169)&lt;PolicyDate),1,Milestones!$AC$169)&amp;";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"&amp;IF(AND(Milestones!$AB$170="FT",Milestones!$AA$170=FT_Y5,EDATE($D44,Milestones!$AA$170)&lt;PolicyDate),1,Milestones!$AC$170)&amp;";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"&amp;IF(AND(Milestones!$AB$171="FT",Milestones!$AA$171=FT_Y5,EDATE($D44,Milestones!$AA$171)&lt;PolicyDate),1,Milestones!$AC$171)&amp;";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"&amp;IF(AND(Milestones!$AB$172="FT",Milestones!$AA$172=FT_Y5,EDATE($D44,Milestones!$AA$172)&lt;PolicyDate),1,Milestones!$AC$172)&amp;";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"&amp;IF(AND(Milestones!$AB$173="FT",Milestones!$AA$173=FT_Y5,EDATE($D44,Milestones!$AA$173)&lt;PolicyDate),1,Milestones!$AC$173)&amp;";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"&amp;IF(AND(Milestones!$AB$174="FT",Milestones!$AA$174=FT_Y5,EDATE($D44,Milestones!$AA$174)&lt;PolicyDate),1,Milestones!$AC$174)&amp;";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"&amp;IF(AND(Milestones!$AB$175="FT",Milestones!$AA$175=FT_Y5,EDATE($D44,Milestones!$AA$175)&lt;PolicyDate),1,Milestones!$AC$175)&amp;";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"&amp;IF(AND(Milestones!$AB$176="FT",Milestones!$AA$176=FT_Y5,EDATE($D44,Milestones!$AA$176)&lt;PolicyDate),1,Milestones!$AC$176)&amp;";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"&amp;IF(AND(Milestones!$AB$177="FT",Milestones!$AA$177=FT_Y5,EDATE($D44,Milestones!$AA$177)&lt;PolicyDate),1,Milestones!$AC$177)&amp;";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"&amp;IF(AND(Milestones!$AB$178="FT",Milestones!$AA$178=FT_Y5,EDATE($D44,Milestones!$AA$178)&lt;PolicyDate),1,Milestones!$AC$178)&amp;";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"&amp;IF(AND(Milestones!$AB$179="FT",Milestones!$AA$179=FT_Y5,EDATE($D44,Milestones!$AA$179)&lt;PolicyDate),1,Milestones!$AC$179)&amp;";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"&amp;IF(AND(Milestones!$AB$180="FT",Milestones!$AA$180=FT_Y5,EDATE($D44,Milestones!$AA$180)&lt;PolicyDate),1,Milestones!$AC$180)&amp;";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"&amp;IF(AND(Milestones!$AB$181="FT",Milestones!$AA$181=FT_Y5,EDATE($D44,Milestones!$AA$181)&lt;PolicyDate),1,Milestones!$AC$181)&amp;";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"&amp;IF(AND(Milestones!$AB$182="FT",Milestones!$AA$182=FT_Y5,EDATE($D44,Milestones!$AA$182)&lt;PolicyDate),1,Milestones!$AC$182)&amp;";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"&amp;IF(AND(Milestones!$AB$183="FT",Milestones!$AA$183=FT_Y5,EDATE($D44,Milestones!$AA$183)&lt;PolicyDate),1,Milestones!$AC$183)&amp;";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"&amp;IF(AND(Milestones!$AB$184="FT",Milestones!$AA$184=FT_Y5,EDATE($D44,Milestones!$AA$184)&lt;PolicyDate),1,Milestones!$AC$184)&amp;";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"&amp;IF(AND(Milestones!$AB$185="FT",Milestones!$AA$185=FT_Y5,EDATE($D44,Milestones!$AA$185)&lt;PolicyDate),1,Milestones!$AC$185)&amp;";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"&amp;IF(AND(Milestones!$AB$186="FT",Milestones!$AA$186=FT_Y5,EDATE($D44,Milestones!$AA$186)&lt;PolicyDate),1,Milestones!$AC$186)&amp;";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"&amp;IF(AND(Milestones!$AB$187="FT",Milestones!$AA$187=FT_Y5,EDATE($D44,Milestones!$AA$187)&lt;PolicyDate),1,Milestones!$AC$187)&amp;";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"&amp;IF(AND(Milestones!$AB$188="FT",Milestones!$AA$188=FT_Y5,EDATE($D44,Milestones!$AA$188)&lt;PolicyDate),1,Milestones!$AC$188)&amp;";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"&amp;IF(AND(Milestones!$AB$189="FT",Milestones!$AA$189=FT_Y5,EDATE($D44,Milestones!$AA$189)&lt;PolicyDate),1,Milestones!$AC$189)&amp;";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"&amp;IF(AND(Milestones!$AB$190="FT",Milestones!$AA$190=FT_Y5,EDATE($D44,Milestones!$AA$190)&lt;PolicyDate),1,Milestones!$AC$190)&amp;";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"&amp;IF(AND(Milestones!$AB$191="FT",Milestones!$AA$191=FT_Y5,EDATE($D44,Milestones!$AA$191)&lt;PolicyDate),1,Milestones!$AC$191)&amp;";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"&amp;IF(AND(Milestones!$AB$192="FT",Milestones!$AA$192=FT_Y5,EDATE($D44,Milestones!$AA$192)&lt;PolicyDate),1,Milestones!$AC$192)&amp;";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"&amp;IF(AND(Milestones!$AB$193="FT",Milestones!$AA$193=FT_Y5,EDATE($D44,Milestones!$AA$193)&lt;PolicyDate),1,Milestones!$AC$193)&amp;";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"&amp;IF(AND(Milestones!$AB$194="FT",Milestones!$AA$194=FT_Y5,EDATE($D44,Milestones!$AA$194)&lt;PolicyDate),1,Milestones!$AC$194)&amp;";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"&amp;IF(AND(Milestones!$AB$195="FT",Milestones!$AA$195=FT_Y5,EDATE($D44,Milestones!$AA$195)&lt;PolicyDate),1,Milestones!$AC$195)&amp;";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"&amp;IF(AND(Milestones!$AB$196="FT",Milestones!$AA$196=FT_Y5,EDATE($D44,Milestones!$AA$196)&lt;PolicyDate),1,Milestones!$AC$196)&amp;";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"&amp;IF(AND(Milestones!$AB$197="FT",Milestones!$AA$197=FT_Y5,EDATE($D44,Milestones!$AA$197)&lt;PolicyDate),1,Milestones!$AC$197)&amp;";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"&amp;IF(AND(Milestones!$AB$198="FT",Milestones!$AA$198=FT_Y5,EDATE($D44,Milestones!$AA$198)&lt;PolicyDate),1,Milestones!$AC$198)&amp;";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"&amp;IF(AND(Milestones!$AB$199="FT",Milestones!$AA$199=FT_Y5,EDATE($D44,Milestones!$AA$199)&lt;PolicyDate),1,Milestones!$AC$199)&amp;";  ",""))</f>
        <v/>
      </c>
      <c r="X44" s="0" t="str">
        <f aca="false">IF(Staff!$A44="","",Staff!$AJ44)</f>
        <v/>
      </c>
      <c r="Y44" s="0" t="str">
        <f aca="false">IF(Staff!$A44="","",Staff!$AL44)</f>
        <v/>
      </c>
      <c r="Z44" s="0" t="str">
        <f aca="false">IF(Staff!$A44="","",Staff!$AM44)</f>
        <v/>
      </c>
      <c r="AA44" s="0" t="str">
        <f aca="false">IF(Staff!$A44="","",Staff!$AQ44)</f>
        <v/>
      </c>
      <c r="AB44" s="0" t="str">
        <f aca="false">IF(Staff!$A44="","",Staff!$AR44)</f>
        <v/>
      </c>
      <c r="AC44" s="0" t="str">
        <f aca="false">IF(Staff!$A44="","",Staff!$AS44)</f>
        <v/>
      </c>
      <c r="AD44" s="0" t="str">
        <f aca="false">IF(Staff!$A44="","",Staff!$AT44)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IF(Staff!$A45="","",Staff!$AI45)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"&amp;IF(AND(Milestones!$AB$20="FT",Milestones!$AA$20=FT_Y5,EDATE($D45,Milestones!$AA$20)&lt;PolicyDate),1,Milestones!$AC$20)&amp;";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"&amp;IF(AND(Milestones!$AB$21="FT",Milestones!$AA$21=FT_Y5,EDATE($D45,Milestones!$AA$21)&lt;PolicyDate),1,Milestones!$AC$21)&amp;";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"&amp;IF(AND(Milestones!$AB$22="FT",Milestones!$AA$22=FT_Y5,EDATE($D45,Milestones!$AA$22)&lt;PolicyDate),1,Milestones!$AC$22)&amp;";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"&amp;IF(AND(Milestones!$AB$23="FT",Milestones!$AA$23=FT_Y5,EDATE($D45,Milestones!$AA$23)&lt;PolicyDate),1,Milestones!$AC$23)&amp;";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"&amp;IF(AND(Milestones!$AB$24="FT",Milestones!$AA$24=FT_Y5,EDATE($D45,Milestones!$AA$24)&lt;PolicyDate),1,Milestones!$AC$24)&amp;";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"&amp;IF(AND(Milestones!$AB$25="FT",Milestones!$AA$25=FT_Y5,EDATE($D45,Milestones!$AA$25)&lt;PolicyDate),1,Milestones!$AC$25)&amp;";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"&amp;IF(AND(Milestones!$AB$26="FT",Milestones!$AA$26=FT_Y5,EDATE($D45,Milestones!$AA$26)&lt;PolicyDate),1,Milestones!$AC$26)&amp;";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"&amp;IF(AND(Milestones!$AB$27="FT",Milestones!$AA$27=FT_Y5,EDATE($D45,Milestones!$AA$27)&lt;PolicyDate),1,Milestones!$AC$27)&amp;";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"&amp;IF(AND(Milestones!$AB$28="FT",Milestones!$AA$28=FT_Y5,EDATE($D45,Milestones!$AA$28)&lt;PolicyDate),1,Milestones!$AC$28)&amp;";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"&amp;IF(AND(Milestones!$AB$29="FT",Milestones!$AA$29=FT_Y5,EDATE($D45,Milestones!$AA$29)&lt;PolicyDate),1,Milestones!$AC$29)&amp;";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"&amp;IF(AND(Milestones!$AB$30="FT",Milestones!$AA$30=FT_Y5,EDATE($D45,Milestones!$AA$30)&lt;PolicyDate),1,Milestones!$AC$30)&amp;";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"&amp;IF(AND(Milestones!$AB$31="FT",Milestones!$AA$31=FT_Y5,EDATE($D45,Milestones!$AA$31)&lt;PolicyDate),1,Milestones!$AC$31)&amp;";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"&amp;IF(AND(Milestones!$AB$32="FT",Milestones!$AA$32=FT_Y5,EDATE($D45,Milestones!$AA$32)&lt;PolicyDate),1,Milestones!$AC$32)&amp;";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"&amp;IF(AND(Milestones!$AB$33="FT",Milestones!$AA$33=FT_Y5,EDATE($D45,Milestones!$AA$33)&lt;PolicyDate),1,Milestones!$AC$33)&amp;";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"&amp;IF(AND(Milestones!$AB$34="FT",Milestones!$AA$34=FT_Y5,EDATE($D45,Milestones!$AA$34)&lt;PolicyDate),1,Milestones!$AC$34)&amp;";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"&amp;IF(AND(Milestones!$AB$35="FT",Milestones!$AA$35=FT_Y5,EDATE($D45,Milestones!$AA$35)&lt;PolicyDate),1,Milestones!$AC$35)&amp;";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"&amp;IF(AND(Milestones!$AB$36="FT",Milestones!$AA$36=FT_Y5,EDATE($D45,Milestones!$AA$36)&lt;PolicyDate),1,Milestones!$AC$36)&amp;";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"&amp;IF(AND(Milestones!$AB$37="FT",Milestones!$AA$37=FT_Y5,EDATE($D45,Milestones!$AA$37)&lt;PolicyDate),1,Milestones!$AC$37)&amp;";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"&amp;IF(AND(Milestones!$AB$38="FT",Milestones!$AA$38=FT_Y5,EDATE($D45,Milestones!$AA$38)&lt;PolicyDate),1,Milestones!$AC$38)&amp;";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"&amp;IF(AND(Milestones!$AB$39="FT",Milestones!$AA$39=FT_Y5,EDATE($D45,Milestones!$AA$39)&lt;PolicyDate),1,Milestones!$AC$39)&amp;";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"&amp;IF(AND(Milestones!$AB$40="FT",Milestones!$AA$40=FT_Y5,EDATE($D45,Milestones!$AA$40)&lt;PolicyDate),1,Milestones!$AC$40)&amp;";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"&amp;IF(AND(Milestones!$AB$41="FT",Milestones!$AA$41=FT_Y5,EDATE($D45,Milestones!$AA$41)&lt;PolicyDate),1,Milestones!$AC$41)&amp;";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"&amp;IF(AND(Milestones!$AB$42="FT",Milestones!$AA$42=FT_Y5,EDATE($D45,Milestones!$AA$42)&lt;PolicyDate),1,Milestones!$AC$42)&amp;";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"&amp;IF(AND(Milestones!$AB$43="FT",Milestones!$AA$43=FT_Y5,EDATE($D45,Milestones!$AA$43)&lt;PolicyDate),1,Milestones!$AC$43)&amp;";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"&amp;IF(AND(Milestones!$AB$44="FT",Milestones!$AA$44=FT_Y5,EDATE($D45,Milestones!$AA$44)&lt;PolicyDate),1,Milestones!$AC$44)&amp;";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"&amp;IF(AND(Milestones!$AB$45="FT",Milestones!$AA$45=FT_Y5,EDATE($D45,Milestones!$AA$45)&lt;PolicyDate),1,Milestones!$AC$45)&amp;";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"&amp;IF(AND(Milestones!$AB$46="FT",Milestones!$AA$46=FT_Y5,EDATE($D45,Milestones!$AA$46)&lt;PolicyDate),1,Milestones!$AC$46)&amp;";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"&amp;IF(AND(Milestones!$AB$47="FT",Milestones!$AA$47=FT_Y5,EDATE($D45,Milestones!$AA$47)&lt;PolicyDate),1,Milestones!$AC$47)&amp;";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"&amp;IF(AND(Milestones!$AB$48="FT",Milestones!$AA$48=FT_Y5,EDATE($D45,Milestones!$AA$48)&lt;PolicyDate),1,Milestones!$AC$48)&amp;";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"&amp;IF(AND(Milestones!$AB$49="FT",Milestones!$AA$49=FT_Y5,EDATE($D45,Milestones!$AA$49)&lt;PolicyDate),1,Milestones!$AC$49)&amp;";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"&amp;IF(AND(Milestones!$AB$50="FT",Milestones!$AA$50=FT_Y5,EDATE($D45,Milestones!$AA$50)&lt;PolicyDate),1,Milestones!$AC$50)&amp;";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"&amp;IF(AND(Milestones!$AB$51="FT",Milestones!$AA$51=FT_Y5,EDATE($D45,Milestones!$AA$51)&lt;PolicyDate),1,Milestones!$AC$51)&amp;";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"&amp;IF(AND(Milestones!$AB$52="FT",Milestones!$AA$52=FT_Y5,EDATE($D45,Milestones!$AA$52)&lt;PolicyDate),1,Milestones!$AC$52)&amp;";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"&amp;IF(AND(Milestones!$AB$53="FT",Milestones!$AA$53=FT_Y5,EDATE($D45,Milestones!$AA$53)&lt;PolicyDate),1,Milestones!$AC$53)&amp;";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"&amp;IF(AND(Milestones!$AB$54="FT",Milestones!$AA$54=FT_Y5,EDATE($D45,Milestones!$AA$54)&lt;PolicyDate),1,Milestones!$AC$54)&amp;";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"&amp;IF(AND(Milestones!$AB$55="FT",Milestones!$AA$55=FT_Y5,EDATE($D45,Milestones!$AA$55)&lt;PolicyDate),1,Milestones!$AC$55)&amp;";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"&amp;IF(AND(Milestones!$AB$56="FT",Milestones!$AA$56=FT_Y5,EDATE($D45,Milestones!$AA$56)&lt;PolicyDate),1,Milestones!$AC$56)&amp;";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"&amp;IF(AND(Milestones!$AB$57="FT",Milestones!$AA$57=FT_Y5,EDATE($D45,Milestones!$AA$57)&lt;PolicyDate),1,Milestones!$AC$57)&amp;";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"&amp;IF(AND(Milestones!$AB$58="FT",Milestones!$AA$58=FT_Y5,EDATE($D45,Milestones!$AA$58)&lt;PolicyDate),1,Milestones!$AC$58)&amp;";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"&amp;IF(AND(Milestones!$AB$59="FT",Milestones!$AA$59=FT_Y5,EDATE($D45,Milestones!$AA$59)&lt;PolicyDate),1,Milestones!$AC$59)&amp;";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"&amp;IF(AND(Milestones!$AB$60="FT",Milestones!$AA$60=FT_Y5,EDATE($D45,Milestones!$AA$60)&lt;PolicyDate),1,Milestones!$AC$60)&amp;";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"&amp;IF(AND(Milestones!$AB$61="FT",Milestones!$AA$61=FT_Y5,EDATE($D45,Milestones!$AA$61)&lt;PolicyDate),1,Milestones!$AC$61)&amp;";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"&amp;IF(AND(Milestones!$AB$62="FT",Milestones!$AA$62=FT_Y5,EDATE($D45,Milestones!$AA$62)&lt;PolicyDate),1,Milestones!$AC$62)&amp;";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"&amp;IF(AND(Milestones!$AB$63="FT",Milestones!$AA$63=FT_Y5,EDATE($D45,Milestones!$AA$63)&lt;PolicyDate),1,Milestones!$AC$63)&amp;";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"&amp;IF(AND(Milestones!$AB$64="FT",Milestones!$AA$64=FT_Y5,EDATE($D45,Milestones!$AA$64)&lt;PolicyDate),1,Milestones!$AC$64)&amp;";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"&amp;IF(AND(Milestones!$AB$65="FT",Milestones!$AA$65=FT_Y5,EDATE($D45,Milestones!$AA$65)&lt;PolicyDate),1,Milestones!$AC$65)&amp;";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"&amp;IF(AND(Milestones!$AB$66="FT",Milestones!$AA$66=FT_Y5,EDATE($D45,Milestones!$AA$66)&lt;PolicyDate),1,Milestones!$AC$66)&amp;";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"&amp;IF(AND(Milestones!$AB$67="FT",Milestones!$AA$67=FT_Y5,EDATE($D45,Milestones!$AA$67)&lt;PolicyDate),1,Milestones!$AC$67)&amp;";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"&amp;IF(AND(Milestones!$AB$68="FT",Milestones!$AA$68=FT_Y5,EDATE($D45,Milestones!$AA$68)&lt;PolicyDate),1,Milestones!$AC$68)&amp;";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"&amp;IF(AND(Milestones!$AB$69="FT",Milestones!$AA$69=FT_Y5,EDATE($D45,Milestones!$AA$69)&lt;PolicyDate),1,Milestones!$AC$69)&amp;";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"&amp;IF(AND(Milestones!$AB$70="FT",Milestones!$AA$70=FT_Y5,EDATE($D45,Milestones!$AA$70)&lt;PolicyDate),1,Milestones!$AC$70)&amp;";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"&amp;IF(AND(Milestones!$AB$71="FT",Milestones!$AA$71=FT_Y5,EDATE($D45,Milestones!$AA$71)&lt;PolicyDate),1,Milestones!$AC$71)&amp;";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"&amp;IF(AND(Milestones!$AB$72="FT",Milestones!$AA$72=FT_Y5,EDATE($D45,Milestones!$AA$72)&lt;PolicyDate),1,Milestones!$AC$72)&amp;";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"&amp;IF(AND(Milestones!$AB$73="FT",Milestones!$AA$73=FT_Y5,EDATE($D45,Milestones!$AA$73)&lt;PolicyDate),1,Milestones!$AC$73)&amp;";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"&amp;IF(AND(Milestones!$AB$74="FT",Milestones!$AA$74=FT_Y5,EDATE($D45,Milestones!$AA$74)&lt;PolicyDate),1,Milestones!$AC$74)&amp;";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"&amp;IF(AND(Milestones!$AB$75="FT",Milestones!$AA$75=FT_Y5,EDATE($D45,Milestones!$AA$75)&lt;PolicyDate),1,Milestones!$AC$75)&amp;";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"&amp;IF(AND(Milestones!$AB$76="FT",Milestones!$AA$76=FT_Y5,EDATE($D45,Milestones!$AA$76)&lt;PolicyDate),1,Milestones!$AC$76)&amp;";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"&amp;IF(AND(Milestones!$AB$77="FT",Milestones!$AA$77=FT_Y5,EDATE($D45,Milestones!$AA$77)&lt;PolicyDate),1,Milestones!$AC$77)&amp;";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"&amp;IF(AND(Milestones!$AB$78="FT",Milestones!$AA$78=FT_Y5,EDATE($D45,Milestones!$AA$78)&lt;PolicyDate),1,Milestones!$AC$78)&amp;";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"&amp;IF(AND(Milestones!$AB$79="FT",Milestones!$AA$79=FT_Y5,EDATE($D45,Milestones!$AA$79)&lt;PolicyDate),1,Milestones!$AC$79)&amp;";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"&amp;IF(AND(Milestones!$AB$80="FT",Milestones!$AA$80=FT_Y5,EDATE($D45,Milestones!$AA$80)&lt;PolicyDate),1,Milestones!$AC$80)&amp;";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"&amp;IF(AND(Milestones!$AB$81="FT",Milestones!$AA$81=FT_Y5,EDATE($D45,Milestones!$AA$81)&lt;PolicyDate),1,Milestones!$AC$81)&amp;";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"&amp;IF(AND(Milestones!$AB$82="FT",Milestones!$AA$82=FT_Y5,EDATE($D45,Milestones!$AA$82)&lt;PolicyDate),1,Milestones!$AC$82)&amp;";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"&amp;IF(AND(Milestones!$AB$83="FT",Milestones!$AA$83=FT_Y5,EDATE($D45,Milestones!$AA$83)&lt;PolicyDate),1,Milestones!$AC$83)&amp;";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"&amp;IF(AND(Milestones!$AB$84="FT",Milestones!$AA$84=FT_Y5,EDATE($D45,Milestones!$AA$84)&lt;PolicyDate),1,Milestones!$AC$84)&amp;";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"&amp;IF(AND(Milestones!$AB$85="FT",Milestones!$AA$85=FT_Y5,EDATE($D45,Milestones!$AA$85)&lt;PolicyDate),1,Milestones!$AC$85)&amp;";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"&amp;IF(AND(Milestones!$AB$86="FT",Milestones!$AA$86=FT_Y5,EDATE($D45,Milestones!$AA$86)&lt;PolicyDate),1,Milestones!$AC$86)&amp;";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"&amp;IF(AND(Milestones!$AB$87="FT",Milestones!$AA$87=FT_Y5,EDATE($D45,Milestones!$AA$87)&lt;PolicyDate),1,Milestones!$AC$87)&amp;";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"&amp;IF(AND(Milestones!$AB$88="FT",Milestones!$AA$88=FT_Y5,EDATE($D45,Milestones!$AA$88)&lt;PolicyDate),1,Milestones!$AC$88)&amp;";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"&amp;IF(AND(Milestones!$AB$89="FT",Milestones!$AA$89=FT_Y5,EDATE($D45,Milestones!$AA$89)&lt;PolicyDate),1,Milestones!$AC$89)&amp;";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"&amp;IF(AND(Milestones!$AB$90="FT",Milestones!$AA$90=FT_Y5,EDATE($D45,Milestones!$AA$90)&lt;PolicyDate),1,Milestones!$AC$90)&amp;";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"&amp;IF(AND(Milestones!$AB$91="FT",Milestones!$AA$91=FT_Y5,EDATE($D45,Milestones!$AA$91)&lt;PolicyDate),1,Milestones!$AC$91)&amp;";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"&amp;IF(AND(Milestones!$AB$92="FT",Milestones!$AA$92=FT_Y5,EDATE($D45,Milestones!$AA$92)&lt;PolicyDate),1,Milestones!$AC$92)&amp;";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"&amp;IF(AND(Milestones!$AB$93="FT",Milestones!$AA$93=FT_Y5,EDATE($D45,Milestones!$AA$93)&lt;PolicyDate),1,Milestones!$AC$93)&amp;";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"&amp;IF(AND(Milestones!$AB$94="FT",Milestones!$AA$94=FT_Y5,EDATE($D45,Milestones!$AA$94)&lt;PolicyDate),1,Milestones!$AC$94)&amp;";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"&amp;IF(AND(Milestones!$AB$95="FT",Milestones!$AA$95=FT_Y5,EDATE($D45,Milestones!$AA$95)&lt;PolicyDate),1,Milestones!$AC$95)&amp;";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"&amp;IF(AND(Milestones!$AB$96="FT",Milestones!$AA$96=FT_Y5,EDATE($D45,Milestones!$AA$96)&lt;PolicyDate),1,Milestones!$AC$96)&amp;";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"&amp;IF(AND(Milestones!$AB$97="FT",Milestones!$AA$97=FT_Y5,EDATE($D45,Milestones!$AA$97)&lt;PolicyDate),1,Milestones!$AC$97)&amp;";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"&amp;IF(AND(Milestones!$AB$98="FT",Milestones!$AA$98=FT_Y5,EDATE($D45,Milestones!$AA$98)&lt;PolicyDate),1,Milestones!$AC$98)&amp;";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"&amp;IF(AND(Milestones!$AB$99="FT",Milestones!$AA$99=FT_Y5,EDATE($D45,Milestones!$AA$99)&lt;PolicyDate),1,Milestones!$AC$99)&amp;";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"&amp;IF(AND(Milestones!$AB$100="FT",Milestones!$AA$100=FT_Y5,EDATE($D45,Milestones!$AA$100)&lt;PolicyDate),1,Milestones!$AC$100)&amp;";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"&amp;IF(AND(Milestones!$AB$101="FT",Milestones!$AA$101=FT_Y5,EDATE($D45,Milestones!$AA$101)&lt;PolicyDate),1,Milestones!$AC$101)&amp;";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"&amp;IF(AND(Milestones!$AB$102="FT",Milestones!$AA$102=FT_Y5,EDATE($D45,Milestones!$AA$102)&lt;PolicyDate),1,Milestones!$AC$102)&amp;";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"&amp;IF(AND(Milestones!$AB$103="FT",Milestones!$AA$103=FT_Y5,EDATE($D45,Milestones!$AA$103)&lt;PolicyDate),1,Milestones!$AC$103)&amp;";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"&amp;IF(AND(Milestones!$AB$104="FT",Milestones!$AA$104=FT_Y5,EDATE($D45,Milestones!$AA$104)&lt;PolicyDate),1,Milestones!$AC$104)&amp;";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"&amp;IF(AND(Milestones!$AB$105="FT",Milestones!$AA$105=FT_Y5,EDATE($D45,Milestones!$AA$105)&lt;PolicyDate),1,Milestones!$AC$105)&amp;";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"&amp;IF(AND(Milestones!$AB$106="FT",Milestones!$AA$106=FT_Y5,EDATE($D45,Milestones!$AA$106)&lt;PolicyDate),1,Milestones!$AC$106)&amp;";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"&amp;IF(AND(Milestones!$AB$107="FT",Milestones!$AA$107=FT_Y5,EDATE($D45,Milestones!$AA$107)&lt;PolicyDate),1,Milestones!$AC$107)&amp;";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"&amp;IF(AND(Milestones!$AB$108="FT",Milestones!$AA$108=FT_Y5,EDATE($D45,Milestones!$AA$108)&lt;PolicyDate),1,Milestones!$AC$108)&amp;";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"&amp;IF(AND(Milestones!$AB$109="FT",Milestones!$AA$109=FT_Y5,EDATE($D45,Milestones!$AA$109)&lt;PolicyDate),1,Milestones!$AC$109)&amp;";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"&amp;IF(AND(Milestones!$AB$110="FT",Milestones!$AA$110=FT_Y5,EDATE($D45,Milestones!$AA$110)&lt;PolicyDate),1,Milestones!$AC$110)&amp;";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"&amp;IF(AND(Milestones!$AB$111="FT",Milestones!$AA$111=FT_Y5,EDATE($D45,Milestones!$AA$111)&lt;PolicyDate),1,Milestones!$AC$111)&amp;";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"&amp;IF(AND(Milestones!$AB$112="FT",Milestones!$AA$112=FT_Y5,EDATE($D45,Milestones!$AA$112)&lt;PolicyDate),1,Milestones!$AC$112)&amp;";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"&amp;IF(AND(Milestones!$AB$113="FT",Milestones!$AA$113=FT_Y5,EDATE($D45,Milestones!$AA$113)&lt;PolicyDate),1,Milestones!$AC$113)&amp;";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"&amp;IF(AND(Milestones!$AB$114="FT",Milestones!$AA$114=FT_Y5,EDATE($D45,Milestones!$AA$114)&lt;PolicyDate),1,Milestones!$AC$114)&amp;";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"&amp;IF(AND(Milestones!$AB$115="FT",Milestones!$AA$115=FT_Y5,EDATE($D45,Milestones!$AA$115)&lt;PolicyDate),1,Milestones!$AC$115)&amp;";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"&amp;IF(AND(Milestones!$AB$116="FT",Milestones!$AA$116=FT_Y5,EDATE($D45,Milestones!$AA$116)&lt;PolicyDate),1,Milestones!$AC$116)&amp;";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"&amp;IF(AND(Milestones!$AB$117="FT",Milestones!$AA$117=FT_Y5,EDATE($D45,Milestones!$AA$117)&lt;PolicyDate),1,Milestones!$AC$117)&amp;";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"&amp;IF(AND(Milestones!$AB$118="FT",Milestones!$AA$118=FT_Y5,EDATE($D45,Milestones!$AA$118)&lt;PolicyDate),1,Milestones!$AC$118)&amp;";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"&amp;IF(AND(Milestones!$AB$119="FT",Milestones!$AA$119=FT_Y5,EDATE($D45,Milestones!$AA$119)&lt;PolicyDate),1,Milestones!$AC$119)&amp;";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"&amp;IF(AND(Milestones!$AB$120="FT",Milestones!$AA$120=FT_Y5,EDATE($D45,Milestones!$AA$120)&lt;PolicyDate),1,Milestones!$AC$120)&amp;";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"&amp;IF(AND(Milestones!$AB$121="FT",Milestones!$AA$121=FT_Y5,EDATE($D45,Milestones!$AA$121)&lt;PolicyDate),1,Milestones!$AC$121)&amp;";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"&amp;IF(AND(Milestones!$AB$122="FT",Milestones!$AA$122=FT_Y5,EDATE($D45,Milestones!$AA$122)&lt;PolicyDate),1,Milestones!$AC$122)&amp;";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"&amp;IF(AND(Milestones!$AB$123="FT",Milestones!$AA$123=FT_Y5,EDATE($D45,Milestones!$AA$123)&lt;PolicyDate),1,Milestones!$AC$123)&amp;";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"&amp;IF(AND(Milestones!$AB$124="FT",Milestones!$AA$124=FT_Y5,EDATE($D45,Milestones!$AA$124)&lt;PolicyDate),1,Milestones!$AC$124)&amp;";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"&amp;IF(AND(Milestones!$AB$125="FT",Milestones!$AA$125=FT_Y5,EDATE($D45,Milestones!$AA$125)&lt;PolicyDate),1,Milestones!$AC$125)&amp;";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"&amp;IF(AND(Milestones!$AB$126="FT",Milestones!$AA$126=FT_Y5,EDATE($D45,Milestones!$AA$126)&lt;PolicyDate),1,Milestones!$AC$126)&amp;";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"&amp;IF(AND(Milestones!$AB$127="FT",Milestones!$AA$127=FT_Y5,EDATE($D45,Milestones!$AA$127)&lt;PolicyDate),1,Milestones!$AC$127)&amp;";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"&amp;IF(AND(Milestones!$AB$128="FT",Milestones!$AA$128=FT_Y5,EDATE($D45,Milestones!$AA$128)&lt;PolicyDate),1,Milestones!$AC$128)&amp;";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"&amp;IF(AND(Milestones!$AB$129="FT",Milestones!$AA$129=FT_Y5,EDATE($D45,Milestones!$AA$129)&lt;PolicyDate),1,Milestones!$AC$129)&amp;";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"&amp;IF(AND(Milestones!$AB$130="FT",Milestones!$AA$130=FT_Y5,EDATE($D45,Milestones!$AA$130)&lt;PolicyDate),1,Milestones!$AC$130)&amp;";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"&amp;IF(AND(Milestones!$AB$131="FT",Milestones!$AA$131=FT_Y5,EDATE($D45,Milestones!$AA$131)&lt;PolicyDate),1,Milestones!$AC$131)&amp;";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"&amp;IF(AND(Milestones!$AB$132="FT",Milestones!$AA$132=FT_Y5,EDATE($D45,Milestones!$AA$132)&lt;PolicyDate),1,Milestones!$AC$132)&amp;";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"&amp;IF(AND(Milestones!$AB$133="FT",Milestones!$AA$133=FT_Y5,EDATE($D45,Milestones!$AA$133)&lt;PolicyDate),1,Milestones!$AC$133)&amp;";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"&amp;IF(AND(Milestones!$AB$134="FT",Milestones!$AA$134=FT_Y5,EDATE($D45,Milestones!$AA$134)&lt;PolicyDate),1,Milestones!$AC$134)&amp;";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"&amp;IF(AND(Milestones!$AB$135="FT",Milestones!$AA$135=FT_Y5,EDATE($D45,Milestones!$AA$135)&lt;PolicyDate),1,Milestones!$AC$135)&amp;";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"&amp;IF(AND(Milestones!$AB$136="FT",Milestones!$AA$136=FT_Y5,EDATE($D45,Milestones!$AA$136)&lt;PolicyDate),1,Milestones!$AC$136)&amp;";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"&amp;IF(AND(Milestones!$AB$137="FT",Milestones!$AA$137=FT_Y5,EDATE($D45,Milestones!$AA$137)&lt;PolicyDate),1,Milestones!$AC$137)&amp;";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"&amp;IF(AND(Milestones!$AB$138="FT",Milestones!$AA$138=FT_Y5,EDATE($D45,Milestones!$AA$138)&lt;PolicyDate),1,Milestones!$AC$138)&amp;";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"&amp;IF(AND(Milestones!$AB$139="FT",Milestones!$AA$139=FT_Y5,EDATE($D45,Milestones!$AA$139)&lt;PolicyDate),1,Milestones!$AC$139)&amp;";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"&amp;IF(AND(Milestones!$AB$140="FT",Milestones!$AA$140=FT_Y5,EDATE($D45,Milestones!$AA$140)&lt;PolicyDate),1,Milestones!$AC$140)&amp;";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"&amp;IF(AND(Milestones!$AB$141="FT",Milestones!$AA$141=FT_Y5,EDATE($D45,Milestones!$AA$141)&lt;PolicyDate),1,Milestones!$AC$141)&amp;";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"&amp;IF(AND(Milestones!$AB$142="FT",Milestones!$AA$142=FT_Y5,EDATE($D45,Milestones!$AA$142)&lt;PolicyDate),1,Milestones!$AC$142)&amp;";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"&amp;IF(AND(Milestones!$AB$143="FT",Milestones!$AA$143=FT_Y5,EDATE($D45,Milestones!$AA$143)&lt;PolicyDate),1,Milestones!$AC$143)&amp;";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"&amp;IF(AND(Milestones!$AB$144="FT",Milestones!$AA$144=FT_Y5,EDATE($D45,Milestones!$AA$144)&lt;PolicyDate),1,Milestones!$AC$144)&amp;";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"&amp;IF(AND(Milestones!$AB$145="FT",Milestones!$AA$145=FT_Y5,EDATE($D45,Milestones!$AA$145)&lt;PolicyDate),1,Milestones!$AC$145)&amp;";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"&amp;IF(AND(Milestones!$AB$146="FT",Milestones!$AA$146=FT_Y5,EDATE($D45,Milestones!$AA$146)&lt;PolicyDate),1,Milestones!$AC$146)&amp;";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"&amp;IF(AND(Milestones!$AB$147="FT",Milestones!$AA$147=FT_Y5,EDATE($D45,Milestones!$AA$147)&lt;PolicyDate),1,Milestones!$AC$147)&amp;";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"&amp;IF(AND(Milestones!$AB$148="FT",Milestones!$AA$148=FT_Y5,EDATE($D45,Milestones!$AA$148)&lt;PolicyDate),1,Milestones!$AC$148)&amp;";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"&amp;IF(AND(Milestones!$AB$149="FT",Milestones!$AA$149=FT_Y5,EDATE($D45,Milestones!$AA$149)&lt;PolicyDate),1,Milestones!$AC$149)&amp;";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"&amp;IF(AND(Milestones!$AB$150="FT",Milestones!$AA$150=FT_Y5,EDATE($D45,Milestones!$AA$150)&lt;PolicyDate),1,Milestones!$AC$150)&amp;";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"&amp;IF(AND(Milestones!$AB$151="FT",Milestones!$AA$151=FT_Y5,EDATE($D45,Milestones!$AA$151)&lt;PolicyDate),1,Milestones!$AC$151)&amp;";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"&amp;IF(AND(Milestones!$AB$152="FT",Milestones!$AA$152=FT_Y5,EDATE($D45,Milestones!$AA$152)&lt;PolicyDate),1,Milestones!$AC$152)&amp;";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"&amp;IF(AND(Milestones!$AB$153="FT",Milestones!$AA$153=FT_Y5,EDATE($D45,Milestones!$AA$153)&lt;PolicyDate),1,Milestones!$AC$153)&amp;";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"&amp;IF(AND(Milestones!$AB$154="FT",Milestones!$AA$154=FT_Y5,EDATE($D45,Milestones!$AA$154)&lt;PolicyDate),1,Milestones!$AC$154)&amp;";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"&amp;IF(AND(Milestones!$AB$155="FT",Milestones!$AA$155=FT_Y5,EDATE($D45,Milestones!$AA$155)&lt;PolicyDate),1,Milestones!$AC$155)&amp;";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"&amp;IF(AND(Milestones!$AB$156="FT",Milestones!$AA$156=FT_Y5,EDATE($D45,Milestones!$AA$156)&lt;PolicyDate),1,Milestones!$AC$156)&amp;";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"&amp;IF(AND(Milestones!$AB$157="FT",Milestones!$AA$157=FT_Y5,EDATE($D45,Milestones!$AA$157)&lt;PolicyDate),1,Milestones!$AC$157)&amp;";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"&amp;IF(AND(Milestones!$AB$158="FT",Milestones!$AA$158=FT_Y5,EDATE($D45,Milestones!$AA$158)&lt;PolicyDate),1,Milestones!$AC$158)&amp;";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"&amp;IF(AND(Milestones!$AB$159="FT",Milestones!$AA$159=FT_Y5,EDATE($D45,Milestones!$AA$159)&lt;PolicyDate),1,Milestones!$AC$159)&amp;";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"&amp;IF(AND(Milestones!$AB$160="FT",Milestones!$AA$160=FT_Y5,EDATE($D45,Milestones!$AA$160)&lt;PolicyDate),1,Milestones!$AC$160)&amp;";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"&amp;IF(AND(Milestones!$AB$161="FT",Milestones!$AA$161=FT_Y5,EDATE($D45,Milestones!$AA$161)&lt;PolicyDate),1,Milestones!$AC$161)&amp;";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"&amp;IF(AND(Milestones!$AB$162="FT",Milestones!$AA$162=FT_Y5,EDATE($D45,Milestones!$AA$162)&lt;PolicyDate),1,Milestones!$AC$162)&amp;";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"&amp;IF(AND(Milestones!$AB$163="FT",Milestones!$AA$163=FT_Y5,EDATE($D45,Milestones!$AA$163)&lt;PolicyDate),1,Milestones!$AC$163)&amp;";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"&amp;IF(AND(Milestones!$AB$164="FT",Milestones!$AA$164=FT_Y5,EDATE($D45,Milestones!$AA$164)&lt;PolicyDate),1,Milestones!$AC$164)&amp;";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"&amp;IF(AND(Milestones!$AB$165="FT",Milestones!$AA$165=FT_Y5,EDATE($D45,Milestones!$AA$165)&lt;PolicyDate),1,Milestones!$AC$165)&amp;";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"&amp;IF(AND(Milestones!$AB$166="FT",Milestones!$AA$166=FT_Y5,EDATE($D45,Milestones!$AA$166)&lt;PolicyDate),1,Milestones!$AC$166)&amp;";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"&amp;IF(AND(Milestones!$AB$167="FT",Milestones!$AA$167=FT_Y5,EDATE($D45,Milestones!$AA$167)&lt;PolicyDate),1,Milestones!$AC$167)&amp;";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"&amp;IF(AND(Milestones!$AB$168="FT",Milestones!$AA$168=FT_Y5,EDATE($D45,Milestones!$AA$168)&lt;PolicyDate),1,Milestones!$AC$168)&amp;";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"&amp;IF(AND(Milestones!$AB$169="FT",Milestones!$AA$169=FT_Y5,EDATE($D45,Milestones!$AA$169)&lt;PolicyDate),1,Milestones!$AC$169)&amp;";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"&amp;IF(AND(Milestones!$AB$170="FT",Milestones!$AA$170=FT_Y5,EDATE($D45,Milestones!$AA$170)&lt;PolicyDate),1,Milestones!$AC$170)&amp;";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"&amp;IF(AND(Milestones!$AB$171="FT",Milestones!$AA$171=FT_Y5,EDATE($D45,Milestones!$AA$171)&lt;PolicyDate),1,Milestones!$AC$171)&amp;";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"&amp;IF(AND(Milestones!$AB$172="FT",Milestones!$AA$172=FT_Y5,EDATE($D45,Milestones!$AA$172)&lt;PolicyDate),1,Milestones!$AC$172)&amp;";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"&amp;IF(AND(Milestones!$AB$173="FT",Milestones!$AA$173=FT_Y5,EDATE($D45,Milestones!$AA$173)&lt;PolicyDate),1,Milestones!$AC$173)&amp;";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"&amp;IF(AND(Milestones!$AB$174="FT",Milestones!$AA$174=FT_Y5,EDATE($D45,Milestones!$AA$174)&lt;PolicyDate),1,Milestones!$AC$174)&amp;";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"&amp;IF(AND(Milestones!$AB$175="FT",Milestones!$AA$175=FT_Y5,EDATE($D45,Milestones!$AA$175)&lt;PolicyDate),1,Milestones!$AC$175)&amp;";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"&amp;IF(AND(Milestones!$AB$176="FT",Milestones!$AA$176=FT_Y5,EDATE($D45,Milestones!$AA$176)&lt;PolicyDate),1,Milestones!$AC$176)&amp;";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"&amp;IF(AND(Milestones!$AB$177="FT",Milestones!$AA$177=FT_Y5,EDATE($D45,Milestones!$AA$177)&lt;PolicyDate),1,Milestones!$AC$177)&amp;";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"&amp;IF(AND(Milestones!$AB$178="FT",Milestones!$AA$178=FT_Y5,EDATE($D45,Milestones!$AA$178)&lt;PolicyDate),1,Milestones!$AC$178)&amp;";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"&amp;IF(AND(Milestones!$AB$179="FT",Milestones!$AA$179=FT_Y5,EDATE($D45,Milestones!$AA$179)&lt;PolicyDate),1,Milestones!$AC$179)&amp;";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"&amp;IF(AND(Milestones!$AB$180="FT",Milestones!$AA$180=FT_Y5,EDATE($D45,Milestones!$AA$180)&lt;PolicyDate),1,Milestones!$AC$180)&amp;";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"&amp;IF(AND(Milestones!$AB$181="FT",Milestones!$AA$181=FT_Y5,EDATE($D45,Milestones!$AA$181)&lt;PolicyDate),1,Milestones!$AC$181)&amp;";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"&amp;IF(AND(Milestones!$AB$182="FT",Milestones!$AA$182=FT_Y5,EDATE($D45,Milestones!$AA$182)&lt;PolicyDate),1,Milestones!$AC$182)&amp;";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"&amp;IF(AND(Milestones!$AB$183="FT",Milestones!$AA$183=FT_Y5,EDATE($D45,Milestones!$AA$183)&lt;PolicyDate),1,Milestones!$AC$183)&amp;";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"&amp;IF(AND(Milestones!$AB$184="FT",Milestones!$AA$184=FT_Y5,EDATE($D45,Milestones!$AA$184)&lt;PolicyDate),1,Milestones!$AC$184)&amp;";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"&amp;IF(AND(Milestones!$AB$185="FT",Milestones!$AA$185=FT_Y5,EDATE($D45,Milestones!$AA$185)&lt;PolicyDate),1,Milestones!$AC$185)&amp;";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"&amp;IF(AND(Milestones!$AB$186="FT",Milestones!$AA$186=FT_Y5,EDATE($D45,Milestones!$AA$186)&lt;PolicyDate),1,Milestones!$AC$186)&amp;";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"&amp;IF(AND(Milestones!$AB$187="FT",Milestones!$AA$187=FT_Y5,EDATE($D45,Milestones!$AA$187)&lt;PolicyDate),1,Milestones!$AC$187)&amp;";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"&amp;IF(AND(Milestones!$AB$188="FT",Milestones!$AA$188=FT_Y5,EDATE($D45,Milestones!$AA$188)&lt;PolicyDate),1,Milestones!$AC$188)&amp;";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"&amp;IF(AND(Milestones!$AB$189="FT",Milestones!$AA$189=FT_Y5,EDATE($D45,Milestones!$AA$189)&lt;PolicyDate),1,Milestones!$AC$189)&amp;";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"&amp;IF(AND(Milestones!$AB$190="FT",Milestones!$AA$190=FT_Y5,EDATE($D45,Milestones!$AA$190)&lt;PolicyDate),1,Milestones!$AC$190)&amp;";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"&amp;IF(AND(Milestones!$AB$191="FT",Milestones!$AA$191=FT_Y5,EDATE($D45,Milestones!$AA$191)&lt;PolicyDate),1,Milestones!$AC$191)&amp;";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"&amp;IF(AND(Milestones!$AB$192="FT",Milestones!$AA$192=FT_Y5,EDATE($D45,Milestones!$AA$192)&lt;PolicyDate),1,Milestones!$AC$192)&amp;";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"&amp;IF(AND(Milestones!$AB$193="FT",Milestones!$AA$193=FT_Y5,EDATE($D45,Milestones!$AA$193)&lt;PolicyDate),1,Milestones!$AC$193)&amp;";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"&amp;IF(AND(Milestones!$AB$194="FT",Milestones!$AA$194=FT_Y5,EDATE($D45,Milestones!$AA$194)&lt;PolicyDate),1,Milestones!$AC$194)&amp;";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"&amp;IF(AND(Milestones!$AB$195="FT",Milestones!$AA$195=FT_Y5,EDATE($D45,Milestones!$AA$195)&lt;PolicyDate),1,Milestones!$AC$195)&amp;";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"&amp;IF(AND(Milestones!$AB$196="FT",Milestones!$AA$196=FT_Y5,EDATE($D45,Milestones!$AA$196)&lt;PolicyDate),1,Milestones!$AC$196)&amp;";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"&amp;IF(AND(Milestones!$AB$197="FT",Milestones!$AA$197=FT_Y5,EDATE($D45,Milestones!$AA$197)&lt;PolicyDate),1,Milestones!$AC$197)&amp;";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"&amp;IF(AND(Milestones!$AB$198="FT",Milestones!$AA$198=FT_Y5,EDATE($D45,Milestones!$AA$198)&lt;PolicyDate),1,Milestones!$AC$198)&amp;";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"&amp;IF(AND(Milestones!$AB$199="FT",Milestones!$AA$199=FT_Y5,EDATE($D45,Milestones!$AA$199)&lt;PolicyDate),1,Milestones!$AC$199)&amp;";  ",""))</f>
        <v/>
      </c>
      <c r="X45" s="0" t="str">
        <f aca="false">IF(Staff!$A45="","",Staff!$AJ45)</f>
        <v/>
      </c>
      <c r="Y45" s="0" t="str">
        <f aca="false">IF(Staff!$A45="","",Staff!$AL45)</f>
        <v/>
      </c>
      <c r="Z45" s="0" t="str">
        <f aca="false">IF(Staff!$A45="","",Staff!$AM45)</f>
        <v/>
      </c>
      <c r="AA45" s="0" t="str">
        <f aca="false">IF(Staff!$A45="","",Staff!$AQ45)</f>
        <v/>
      </c>
      <c r="AB45" s="0" t="str">
        <f aca="false">IF(Staff!$A45="","",Staff!$AR45)</f>
        <v/>
      </c>
      <c r="AC45" s="0" t="str">
        <f aca="false">IF(Staff!$A45="","",Staff!$AS45)</f>
        <v/>
      </c>
      <c r="AD45" s="0" t="str">
        <f aca="false">IF(Staff!$A45="","",Staff!$AT45)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IF(Staff!$A46="","",Staff!$AI46)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"&amp;IF(AND(Milestones!$AB$20="FT",Milestones!$AA$20=FT_Y5,EDATE($D46,Milestones!$AA$20)&lt;PolicyDate),1,Milestones!$AC$20)&amp;";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"&amp;IF(AND(Milestones!$AB$21="FT",Milestones!$AA$21=FT_Y5,EDATE($D46,Milestones!$AA$21)&lt;PolicyDate),1,Milestones!$AC$21)&amp;";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"&amp;IF(AND(Milestones!$AB$22="FT",Milestones!$AA$22=FT_Y5,EDATE($D46,Milestones!$AA$22)&lt;PolicyDate),1,Milestones!$AC$22)&amp;";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"&amp;IF(AND(Milestones!$AB$23="FT",Milestones!$AA$23=FT_Y5,EDATE($D46,Milestones!$AA$23)&lt;PolicyDate),1,Milestones!$AC$23)&amp;";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"&amp;IF(AND(Milestones!$AB$24="FT",Milestones!$AA$24=FT_Y5,EDATE($D46,Milestones!$AA$24)&lt;PolicyDate),1,Milestones!$AC$24)&amp;";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"&amp;IF(AND(Milestones!$AB$25="FT",Milestones!$AA$25=FT_Y5,EDATE($D46,Milestones!$AA$25)&lt;PolicyDate),1,Milestones!$AC$25)&amp;";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"&amp;IF(AND(Milestones!$AB$26="FT",Milestones!$AA$26=FT_Y5,EDATE($D46,Milestones!$AA$26)&lt;PolicyDate),1,Milestones!$AC$26)&amp;";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"&amp;IF(AND(Milestones!$AB$27="FT",Milestones!$AA$27=FT_Y5,EDATE($D46,Milestones!$AA$27)&lt;PolicyDate),1,Milestones!$AC$27)&amp;";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"&amp;IF(AND(Milestones!$AB$28="FT",Milestones!$AA$28=FT_Y5,EDATE($D46,Milestones!$AA$28)&lt;PolicyDate),1,Milestones!$AC$28)&amp;";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"&amp;IF(AND(Milestones!$AB$29="FT",Milestones!$AA$29=FT_Y5,EDATE($D46,Milestones!$AA$29)&lt;PolicyDate),1,Milestones!$AC$29)&amp;";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"&amp;IF(AND(Milestones!$AB$30="FT",Milestones!$AA$30=FT_Y5,EDATE($D46,Milestones!$AA$30)&lt;PolicyDate),1,Milestones!$AC$30)&amp;";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"&amp;IF(AND(Milestones!$AB$31="FT",Milestones!$AA$31=FT_Y5,EDATE($D46,Milestones!$AA$31)&lt;PolicyDate),1,Milestones!$AC$31)&amp;";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"&amp;IF(AND(Milestones!$AB$32="FT",Milestones!$AA$32=FT_Y5,EDATE($D46,Milestones!$AA$32)&lt;PolicyDate),1,Milestones!$AC$32)&amp;";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"&amp;IF(AND(Milestones!$AB$33="FT",Milestones!$AA$33=FT_Y5,EDATE($D46,Milestones!$AA$33)&lt;PolicyDate),1,Milestones!$AC$33)&amp;";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"&amp;IF(AND(Milestones!$AB$34="FT",Milestones!$AA$34=FT_Y5,EDATE($D46,Milestones!$AA$34)&lt;PolicyDate),1,Milestones!$AC$34)&amp;";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"&amp;IF(AND(Milestones!$AB$35="FT",Milestones!$AA$35=FT_Y5,EDATE($D46,Milestones!$AA$35)&lt;PolicyDate),1,Milestones!$AC$35)&amp;";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"&amp;IF(AND(Milestones!$AB$36="FT",Milestones!$AA$36=FT_Y5,EDATE($D46,Milestones!$AA$36)&lt;PolicyDate),1,Milestones!$AC$36)&amp;";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"&amp;IF(AND(Milestones!$AB$37="FT",Milestones!$AA$37=FT_Y5,EDATE($D46,Milestones!$AA$37)&lt;PolicyDate),1,Milestones!$AC$37)&amp;";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"&amp;IF(AND(Milestones!$AB$38="FT",Milestones!$AA$38=FT_Y5,EDATE($D46,Milestones!$AA$38)&lt;PolicyDate),1,Milestones!$AC$38)&amp;";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"&amp;IF(AND(Milestones!$AB$39="FT",Milestones!$AA$39=FT_Y5,EDATE($D46,Milestones!$AA$39)&lt;PolicyDate),1,Milestones!$AC$39)&amp;";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"&amp;IF(AND(Milestones!$AB$40="FT",Milestones!$AA$40=FT_Y5,EDATE($D46,Milestones!$AA$40)&lt;PolicyDate),1,Milestones!$AC$40)&amp;";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"&amp;IF(AND(Milestones!$AB$41="FT",Milestones!$AA$41=FT_Y5,EDATE($D46,Milestones!$AA$41)&lt;PolicyDate),1,Milestones!$AC$41)&amp;";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"&amp;IF(AND(Milestones!$AB$42="FT",Milestones!$AA$42=FT_Y5,EDATE($D46,Milestones!$AA$42)&lt;PolicyDate),1,Milestones!$AC$42)&amp;";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"&amp;IF(AND(Milestones!$AB$43="FT",Milestones!$AA$43=FT_Y5,EDATE($D46,Milestones!$AA$43)&lt;PolicyDate),1,Milestones!$AC$43)&amp;";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"&amp;IF(AND(Milestones!$AB$44="FT",Milestones!$AA$44=FT_Y5,EDATE($D46,Milestones!$AA$44)&lt;PolicyDate),1,Milestones!$AC$44)&amp;";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"&amp;IF(AND(Milestones!$AB$45="FT",Milestones!$AA$45=FT_Y5,EDATE($D46,Milestones!$AA$45)&lt;PolicyDate),1,Milestones!$AC$45)&amp;";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"&amp;IF(AND(Milestones!$AB$46="FT",Milestones!$AA$46=FT_Y5,EDATE($D46,Milestones!$AA$46)&lt;PolicyDate),1,Milestones!$AC$46)&amp;";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"&amp;IF(AND(Milestones!$AB$47="FT",Milestones!$AA$47=FT_Y5,EDATE($D46,Milestones!$AA$47)&lt;PolicyDate),1,Milestones!$AC$47)&amp;";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"&amp;IF(AND(Milestones!$AB$48="FT",Milestones!$AA$48=FT_Y5,EDATE($D46,Milestones!$AA$48)&lt;PolicyDate),1,Milestones!$AC$48)&amp;";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"&amp;IF(AND(Milestones!$AB$49="FT",Milestones!$AA$49=FT_Y5,EDATE($D46,Milestones!$AA$49)&lt;PolicyDate),1,Milestones!$AC$49)&amp;";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"&amp;IF(AND(Milestones!$AB$50="FT",Milestones!$AA$50=FT_Y5,EDATE($D46,Milestones!$AA$50)&lt;PolicyDate),1,Milestones!$AC$50)&amp;";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"&amp;IF(AND(Milestones!$AB$51="FT",Milestones!$AA$51=FT_Y5,EDATE($D46,Milestones!$AA$51)&lt;PolicyDate),1,Milestones!$AC$51)&amp;";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"&amp;IF(AND(Milestones!$AB$52="FT",Milestones!$AA$52=FT_Y5,EDATE($D46,Milestones!$AA$52)&lt;PolicyDate),1,Milestones!$AC$52)&amp;";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"&amp;IF(AND(Milestones!$AB$53="FT",Milestones!$AA$53=FT_Y5,EDATE($D46,Milestones!$AA$53)&lt;PolicyDate),1,Milestones!$AC$53)&amp;";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"&amp;IF(AND(Milestones!$AB$54="FT",Milestones!$AA$54=FT_Y5,EDATE($D46,Milestones!$AA$54)&lt;PolicyDate),1,Milestones!$AC$54)&amp;";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"&amp;IF(AND(Milestones!$AB$55="FT",Milestones!$AA$55=FT_Y5,EDATE($D46,Milestones!$AA$55)&lt;PolicyDate),1,Milestones!$AC$55)&amp;";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"&amp;IF(AND(Milestones!$AB$56="FT",Milestones!$AA$56=FT_Y5,EDATE($D46,Milestones!$AA$56)&lt;PolicyDate),1,Milestones!$AC$56)&amp;";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"&amp;IF(AND(Milestones!$AB$57="FT",Milestones!$AA$57=FT_Y5,EDATE($D46,Milestones!$AA$57)&lt;PolicyDate),1,Milestones!$AC$57)&amp;";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"&amp;IF(AND(Milestones!$AB$58="FT",Milestones!$AA$58=FT_Y5,EDATE($D46,Milestones!$AA$58)&lt;PolicyDate),1,Milestones!$AC$58)&amp;";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"&amp;IF(AND(Milestones!$AB$59="FT",Milestones!$AA$59=FT_Y5,EDATE($D46,Milestones!$AA$59)&lt;PolicyDate),1,Milestones!$AC$59)&amp;";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"&amp;IF(AND(Milestones!$AB$60="FT",Milestones!$AA$60=FT_Y5,EDATE($D46,Milestones!$AA$60)&lt;PolicyDate),1,Milestones!$AC$60)&amp;";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"&amp;IF(AND(Milestones!$AB$61="FT",Milestones!$AA$61=FT_Y5,EDATE($D46,Milestones!$AA$61)&lt;PolicyDate),1,Milestones!$AC$61)&amp;";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"&amp;IF(AND(Milestones!$AB$62="FT",Milestones!$AA$62=FT_Y5,EDATE($D46,Milestones!$AA$62)&lt;PolicyDate),1,Milestones!$AC$62)&amp;";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"&amp;IF(AND(Milestones!$AB$63="FT",Milestones!$AA$63=FT_Y5,EDATE($D46,Milestones!$AA$63)&lt;PolicyDate),1,Milestones!$AC$63)&amp;";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"&amp;IF(AND(Milestones!$AB$64="FT",Milestones!$AA$64=FT_Y5,EDATE($D46,Milestones!$AA$64)&lt;PolicyDate),1,Milestones!$AC$64)&amp;";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"&amp;IF(AND(Milestones!$AB$65="FT",Milestones!$AA$65=FT_Y5,EDATE($D46,Milestones!$AA$65)&lt;PolicyDate),1,Milestones!$AC$65)&amp;";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"&amp;IF(AND(Milestones!$AB$66="FT",Milestones!$AA$66=FT_Y5,EDATE($D46,Milestones!$AA$66)&lt;PolicyDate),1,Milestones!$AC$66)&amp;";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"&amp;IF(AND(Milestones!$AB$67="FT",Milestones!$AA$67=FT_Y5,EDATE($D46,Milestones!$AA$67)&lt;PolicyDate),1,Milestones!$AC$67)&amp;";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"&amp;IF(AND(Milestones!$AB$68="FT",Milestones!$AA$68=FT_Y5,EDATE($D46,Milestones!$AA$68)&lt;PolicyDate),1,Milestones!$AC$68)&amp;";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"&amp;IF(AND(Milestones!$AB$69="FT",Milestones!$AA$69=FT_Y5,EDATE($D46,Milestones!$AA$69)&lt;PolicyDate),1,Milestones!$AC$69)&amp;";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"&amp;IF(AND(Milestones!$AB$70="FT",Milestones!$AA$70=FT_Y5,EDATE($D46,Milestones!$AA$70)&lt;PolicyDate),1,Milestones!$AC$70)&amp;";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"&amp;IF(AND(Milestones!$AB$71="FT",Milestones!$AA$71=FT_Y5,EDATE($D46,Milestones!$AA$71)&lt;PolicyDate),1,Milestones!$AC$71)&amp;";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"&amp;IF(AND(Milestones!$AB$72="FT",Milestones!$AA$72=FT_Y5,EDATE($D46,Milestones!$AA$72)&lt;PolicyDate),1,Milestones!$AC$72)&amp;";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"&amp;IF(AND(Milestones!$AB$73="FT",Milestones!$AA$73=FT_Y5,EDATE($D46,Milestones!$AA$73)&lt;PolicyDate),1,Milestones!$AC$73)&amp;";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"&amp;IF(AND(Milestones!$AB$74="FT",Milestones!$AA$74=FT_Y5,EDATE($D46,Milestones!$AA$74)&lt;PolicyDate),1,Milestones!$AC$74)&amp;";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"&amp;IF(AND(Milestones!$AB$75="FT",Milestones!$AA$75=FT_Y5,EDATE($D46,Milestones!$AA$75)&lt;PolicyDate),1,Milestones!$AC$75)&amp;";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"&amp;IF(AND(Milestones!$AB$76="FT",Milestones!$AA$76=FT_Y5,EDATE($D46,Milestones!$AA$76)&lt;PolicyDate),1,Milestones!$AC$76)&amp;";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"&amp;IF(AND(Milestones!$AB$77="FT",Milestones!$AA$77=FT_Y5,EDATE($D46,Milestones!$AA$77)&lt;PolicyDate),1,Milestones!$AC$77)&amp;";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"&amp;IF(AND(Milestones!$AB$78="FT",Milestones!$AA$78=FT_Y5,EDATE($D46,Milestones!$AA$78)&lt;PolicyDate),1,Milestones!$AC$78)&amp;";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"&amp;IF(AND(Milestones!$AB$79="FT",Milestones!$AA$79=FT_Y5,EDATE($D46,Milestones!$AA$79)&lt;PolicyDate),1,Milestones!$AC$79)&amp;";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"&amp;IF(AND(Milestones!$AB$80="FT",Milestones!$AA$80=FT_Y5,EDATE($D46,Milestones!$AA$80)&lt;PolicyDate),1,Milestones!$AC$80)&amp;";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"&amp;IF(AND(Milestones!$AB$81="FT",Milestones!$AA$81=FT_Y5,EDATE($D46,Milestones!$AA$81)&lt;PolicyDate),1,Milestones!$AC$81)&amp;";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"&amp;IF(AND(Milestones!$AB$82="FT",Milestones!$AA$82=FT_Y5,EDATE($D46,Milestones!$AA$82)&lt;PolicyDate),1,Milestones!$AC$82)&amp;";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"&amp;IF(AND(Milestones!$AB$83="FT",Milestones!$AA$83=FT_Y5,EDATE($D46,Milestones!$AA$83)&lt;PolicyDate),1,Milestones!$AC$83)&amp;";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"&amp;IF(AND(Milestones!$AB$84="FT",Milestones!$AA$84=FT_Y5,EDATE($D46,Milestones!$AA$84)&lt;PolicyDate),1,Milestones!$AC$84)&amp;";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"&amp;IF(AND(Milestones!$AB$85="FT",Milestones!$AA$85=FT_Y5,EDATE($D46,Milestones!$AA$85)&lt;PolicyDate),1,Milestones!$AC$85)&amp;";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"&amp;IF(AND(Milestones!$AB$86="FT",Milestones!$AA$86=FT_Y5,EDATE($D46,Milestones!$AA$86)&lt;PolicyDate),1,Milestones!$AC$86)&amp;";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"&amp;IF(AND(Milestones!$AB$87="FT",Milestones!$AA$87=FT_Y5,EDATE($D46,Milestones!$AA$87)&lt;PolicyDate),1,Milestones!$AC$87)&amp;";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"&amp;IF(AND(Milestones!$AB$88="FT",Milestones!$AA$88=FT_Y5,EDATE($D46,Milestones!$AA$88)&lt;PolicyDate),1,Milestones!$AC$88)&amp;";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"&amp;IF(AND(Milestones!$AB$89="FT",Milestones!$AA$89=FT_Y5,EDATE($D46,Milestones!$AA$89)&lt;PolicyDate),1,Milestones!$AC$89)&amp;";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"&amp;IF(AND(Milestones!$AB$90="FT",Milestones!$AA$90=FT_Y5,EDATE($D46,Milestones!$AA$90)&lt;PolicyDate),1,Milestones!$AC$90)&amp;";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"&amp;IF(AND(Milestones!$AB$91="FT",Milestones!$AA$91=FT_Y5,EDATE($D46,Milestones!$AA$91)&lt;PolicyDate),1,Milestones!$AC$91)&amp;";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"&amp;IF(AND(Milestones!$AB$92="FT",Milestones!$AA$92=FT_Y5,EDATE($D46,Milestones!$AA$92)&lt;PolicyDate),1,Milestones!$AC$92)&amp;";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"&amp;IF(AND(Milestones!$AB$93="FT",Milestones!$AA$93=FT_Y5,EDATE($D46,Milestones!$AA$93)&lt;PolicyDate),1,Milestones!$AC$93)&amp;";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"&amp;IF(AND(Milestones!$AB$94="FT",Milestones!$AA$94=FT_Y5,EDATE($D46,Milestones!$AA$94)&lt;PolicyDate),1,Milestones!$AC$94)&amp;";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"&amp;IF(AND(Milestones!$AB$95="FT",Milestones!$AA$95=FT_Y5,EDATE($D46,Milestones!$AA$95)&lt;PolicyDate),1,Milestones!$AC$95)&amp;";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"&amp;IF(AND(Milestones!$AB$96="FT",Milestones!$AA$96=FT_Y5,EDATE($D46,Milestones!$AA$96)&lt;PolicyDate),1,Milestones!$AC$96)&amp;";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"&amp;IF(AND(Milestones!$AB$97="FT",Milestones!$AA$97=FT_Y5,EDATE($D46,Milestones!$AA$97)&lt;PolicyDate),1,Milestones!$AC$97)&amp;";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"&amp;IF(AND(Milestones!$AB$98="FT",Milestones!$AA$98=FT_Y5,EDATE($D46,Milestones!$AA$98)&lt;PolicyDate),1,Milestones!$AC$98)&amp;";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"&amp;IF(AND(Milestones!$AB$99="FT",Milestones!$AA$99=FT_Y5,EDATE($D46,Milestones!$AA$99)&lt;PolicyDate),1,Milestones!$AC$99)&amp;";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"&amp;IF(AND(Milestones!$AB$100="FT",Milestones!$AA$100=FT_Y5,EDATE($D46,Milestones!$AA$100)&lt;PolicyDate),1,Milestones!$AC$100)&amp;";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"&amp;IF(AND(Milestones!$AB$101="FT",Milestones!$AA$101=FT_Y5,EDATE($D46,Milestones!$AA$101)&lt;PolicyDate),1,Milestones!$AC$101)&amp;";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"&amp;IF(AND(Milestones!$AB$102="FT",Milestones!$AA$102=FT_Y5,EDATE($D46,Milestones!$AA$102)&lt;PolicyDate),1,Milestones!$AC$102)&amp;";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"&amp;IF(AND(Milestones!$AB$103="FT",Milestones!$AA$103=FT_Y5,EDATE($D46,Milestones!$AA$103)&lt;PolicyDate),1,Milestones!$AC$103)&amp;";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"&amp;IF(AND(Milestones!$AB$104="FT",Milestones!$AA$104=FT_Y5,EDATE($D46,Milestones!$AA$104)&lt;PolicyDate),1,Milestones!$AC$104)&amp;";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"&amp;IF(AND(Milestones!$AB$105="FT",Milestones!$AA$105=FT_Y5,EDATE($D46,Milestones!$AA$105)&lt;PolicyDate),1,Milestones!$AC$105)&amp;";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"&amp;IF(AND(Milestones!$AB$106="FT",Milestones!$AA$106=FT_Y5,EDATE($D46,Milestones!$AA$106)&lt;PolicyDate),1,Milestones!$AC$106)&amp;";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"&amp;IF(AND(Milestones!$AB$107="FT",Milestones!$AA$107=FT_Y5,EDATE($D46,Milestones!$AA$107)&lt;PolicyDate),1,Milestones!$AC$107)&amp;";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"&amp;IF(AND(Milestones!$AB$108="FT",Milestones!$AA$108=FT_Y5,EDATE($D46,Milestones!$AA$108)&lt;PolicyDate),1,Milestones!$AC$108)&amp;";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"&amp;IF(AND(Milestones!$AB$109="FT",Milestones!$AA$109=FT_Y5,EDATE($D46,Milestones!$AA$109)&lt;PolicyDate),1,Milestones!$AC$109)&amp;";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"&amp;IF(AND(Milestones!$AB$110="FT",Milestones!$AA$110=FT_Y5,EDATE($D46,Milestones!$AA$110)&lt;PolicyDate),1,Milestones!$AC$110)&amp;";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"&amp;IF(AND(Milestones!$AB$111="FT",Milestones!$AA$111=FT_Y5,EDATE($D46,Milestones!$AA$111)&lt;PolicyDate),1,Milestones!$AC$111)&amp;";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"&amp;IF(AND(Milestones!$AB$112="FT",Milestones!$AA$112=FT_Y5,EDATE($D46,Milestones!$AA$112)&lt;PolicyDate),1,Milestones!$AC$112)&amp;";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"&amp;IF(AND(Milestones!$AB$113="FT",Milestones!$AA$113=FT_Y5,EDATE($D46,Milestones!$AA$113)&lt;PolicyDate),1,Milestones!$AC$113)&amp;";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"&amp;IF(AND(Milestones!$AB$114="FT",Milestones!$AA$114=FT_Y5,EDATE($D46,Milestones!$AA$114)&lt;PolicyDate),1,Milestones!$AC$114)&amp;";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"&amp;IF(AND(Milestones!$AB$115="FT",Milestones!$AA$115=FT_Y5,EDATE($D46,Milestones!$AA$115)&lt;PolicyDate),1,Milestones!$AC$115)&amp;";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"&amp;IF(AND(Milestones!$AB$116="FT",Milestones!$AA$116=FT_Y5,EDATE($D46,Milestones!$AA$116)&lt;PolicyDate),1,Milestones!$AC$116)&amp;";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"&amp;IF(AND(Milestones!$AB$117="FT",Milestones!$AA$117=FT_Y5,EDATE($D46,Milestones!$AA$117)&lt;PolicyDate),1,Milestones!$AC$117)&amp;";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"&amp;IF(AND(Milestones!$AB$118="FT",Milestones!$AA$118=FT_Y5,EDATE($D46,Milestones!$AA$118)&lt;PolicyDate),1,Milestones!$AC$118)&amp;";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"&amp;IF(AND(Milestones!$AB$119="FT",Milestones!$AA$119=FT_Y5,EDATE($D46,Milestones!$AA$119)&lt;PolicyDate),1,Milestones!$AC$119)&amp;";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"&amp;IF(AND(Milestones!$AB$120="FT",Milestones!$AA$120=FT_Y5,EDATE($D46,Milestones!$AA$120)&lt;PolicyDate),1,Milestones!$AC$120)&amp;";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"&amp;IF(AND(Milestones!$AB$121="FT",Milestones!$AA$121=FT_Y5,EDATE($D46,Milestones!$AA$121)&lt;PolicyDate),1,Milestones!$AC$121)&amp;";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"&amp;IF(AND(Milestones!$AB$122="FT",Milestones!$AA$122=FT_Y5,EDATE($D46,Milestones!$AA$122)&lt;PolicyDate),1,Milestones!$AC$122)&amp;";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"&amp;IF(AND(Milestones!$AB$123="FT",Milestones!$AA$123=FT_Y5,EDATE($D46,Milestones!$AA$123)&lt;PolicyDate),1,Milestones!$AC$123)&amp;";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"&amp;IF(AND(Milestones!$AB$124="FT",Milestones!$AA$124=FT_Y5,EDATE($D46,Milestones!$AA$124)&lt;PolicyDate),1,Milestones!$AC$124)&amp;";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"&amp;IF(AND(Milestones!$AB$125="FT",Milestones!$AA$125=FT_Y5,EDATE($D46,Milestones!$AA$125)&lt;PolicyDate),1,Milestones!$AC$125)&amp;";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"&amp;IF(AND(Milestones!$AB$126="FT",Milestones!$AA$126=FT_Y5,EDATE($D46,Milestones!$AA$126)&lt;PolicyDate),1,Milestones!$AC$126)&amp;";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"&amp;IF(AND(Milestones!$AB$127="FT",Milestones!$AA$127=FT_Y5,EDATE($D46,Milestones!$AA$127)&lt;PolicyDate),1,Milestones!$AC$127)&amp;";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"&amp;IF(AND(Milestones!$AB$128="FT",Milestones!$AA$128=FT_Y5,EDATE($D46,Milestones!$AA$128)&lt;PolicyDate),1,Milestones!$AC$128)&amp;";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"&amp;IF(AND(Milestones!$AB$129="FT",Milestones!$AA$129=FT_Y5,EDATE($D46,Milestones!$AA$129)&lt;PolicyDate),1,Milestones!$AC$129)&amp;";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"&amp;IF(AND(Milestones!$AB$130="FT",Milestones!$AA$130=FT_Y5,EDATE($D46,Milestones!$AA$130)&lt;PolicyDate),1,Milestones!$AC$130)&amp;";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"&amp;IF(AND(Milestones!$AB$131="FT",Milestones!$AA$131=FT_Y5,EDATE($D46,Milestones!$AA$131)&lt;PolicyDate),1,Milestones!$AC$131)&amp;";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"&amp;IF(AND(Milestones!$AB$132="FT",Milestones!$AA$132=FT_Y5,EDATE($D46,Milestones!$AA$132)&lt;PolicyDate),1,Milestones!$AC$132)&amp;";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"&amp;IF(AND(Milestones!$AB$133="FT",Milestones!$AA$133=FT_Y5,EDATE($D46,Milestones!$AA$133)&lt;PolicyDate),1,Milestones!$AC$133)&amp;";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"&amp;IF(AND(Milestones!$AB$134="FT",Milestones!$AA$134=FT_Y5,EDATE($D46,Milestones!$AA$134)&lt;PolicyDate),1,Milestones!$AC$134)&amp;";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"&amp;IF(AND(Milestones!$AB$135="FT",Milestones!$AA$135=FT_Y5,EDATE($D46,Milestones!$AA$135)&lt;PolicyDate),1,Milestones!$AC$135)&amp;";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"&amp;IF(AND(Milestones!$AB$136="FT",Milestones!$AA$136=FT_Y5,EDATE($D46,Milestones!$AA$136)&lt;PolicyDate),1,Milestones!$AC$136)&amp;";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"&amp;IF(AND(Milestones!$AB$137="FT",Milestones!$AA$137=FT_Y5,EDATE($D46,Milestones!$AA$137)&lt;PolicyDate),1,Milestones!$AC$137)&amp;";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"&amp;IF(AND(Milestones!$AB$138="FT",Milestones!$AA$138=FT_Y5,EDATE($D46,Milestones!$AA$138)&lt;PolicyDate),1,Milestones!$AC$138)&amp;";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"&amp;IF(AND(Milestones!$AB$139="FT",Milestones!$AA$139=FT_Y5,EDATE($D46,Milestones!$AA$139)&lt;PolicyDate),1,Milestones!$AC$139)&amp;";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"&amp;IF(AND(Milestones!$AB$140="FT",Milestones!$AA$140=FT_Y5,EDATE($D46,Milestones!$AA$140)&lt;PolicyDate),1,Milestones!$AC$140)&amp;";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"&amp;IF(AND(Milestones!$AB$141="FT",Milestones!$AA$141=FT_Y5,EDATE($D46,Milestones!$AA$141)&lt;PolicyDate),1,Milestones!$AC$141)&amp;";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"&amp;IF(AND(Milestones!$AB$142="FT",Milestones!$AA$142=FT_Y5,EDATE($D46,Milestones!$AA$142)&lt;PolicyDate),1,Milestones!$AC$142)&amp;";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"&amp;IF(AND(Milestones!$AB$143="FT",Milestones!$AA$143=FT_Y5,EDATE($D46,Milestones!$AA$143)&lt;PolicyDate),1,Milestones!$AC$143)&amp;";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"&amp;IF(AND(Milestones!$AB$144="FT",Milestones!$AA$144=FT_Y5,EDATE($D46,Milestones!$AA$144)&lt;PolicyDate),1,Milestones!$AC$144)&amp;";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"&amp;IF(AND(Milestones!$AB$145="FT",Milestones!$AA$145=FT_Y5,EDATE($D46,Milestones!$AA$145)&lt;PolicyDate),1,Milestones!$AC$145)&amp;";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"&amp;IF(AND(Milestones!$AB$146="FT",Milestones!$AA$146=FT_Y5,EDATE($D46,Milestones!$AA$146)&lt;PolicyDate),1,Milestones!$AC$146)&amp;";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"&amp;IF(AND(Milestones!$AB$147="FT",Milestones!$AA$147=FT_Y5,EDATE($D46,Milestones!$AA$147)&lt;PolicyDate),1,Milestones!$AC$147)&amp;";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"&amp;IF(AND(Milestones!$AB$148="FT",Milestones!$AA$148=FT_Y5,EDATE($D46,Milestones!$AA$148)&lt;PolicyDate),1,Milestones!$AC$148)&amp;";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"&amp;IF(AND(Milestones!$AB$149="FT",Milestones!$AA$149=FT_Y5,EDATE($D46,Milestones!$AA$149)&lt;PolicyDate),1,Milestones!$AC$149)&amp;";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"&amp;IF(AND(Milestones!$AB$150="FT",Milestones!$AA$150=FT_Y5,EDATE($D46,Milestones!$AA$150)&lt;PolicyDate),1,Milestones!$AC$150)&amp;";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"&amp;IF(AND(Milestones!$AB$151="FT",Milestones!$AA$151=FT_Y5,EDATE($D46,Milestones!$AA$151)&lt;PolicyDate),1,Milestones!$AC$151)&amp;";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"&amp;IF(AND(Milestones!$AB$152="FT",Milestones!$AA$152=FT_Y5,EDATE($D46,Milestones!$AA$152)&lt;PolicyDate),1,Milestones!$AC$152)&amp;";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"&amp;IF(AND(Milestones!$AB$153="FT",Milestones!$AA$153=FT_Y5,EDATE($D46,Milestones!$AA$153)&lt;PolicyDate),1,Milestones!$AC$153)&amp;";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"&amp;IF(AND(Milestones!$AB$154="FT",Milestones!$AA$154=FT_Y5,EDATE($D46,Milestones!$AA$154)&lt;PolicyDate),1,Milestones!$AC$154)&amp;";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"&amp;IF(AND(Milestones!$AB$155="FT",Milestones!$AA$155=FT_Y5,EDATE($D46,Milestones!$AA$155)&lt;PolicyDate),1,Milestones!$AC$155)&amp;";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"&amp;IF(AND(Milestones!$AB$156="FT",Milestones!$AA$156=FT_Y5,EDATE($D46,Milestones!$AA$156)&lt;PolicyDate),1,Milestones!$AC$156)&amp;";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"&amp;IF(AND(Milestones!$AB$157="FT",Milestones!$AA$157=FT_Y5,EDATE($D46,Milestones!$AA$157)&lt;PolicyDate),1,Milestones!$AC$157)&amp;";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"&amp;IF(AND(Milestones!$AB$158="FT",Milestones!$AA$158=FT_Y5,EDATE($D46,Milestones!$AA$158)&lt;PolicyDate),1,Milestones!$AC$158)&amp;";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"&amp;IF(AND(Milestones!$AB$159="FT",Milestones!$AA$159=FT_Y5,EDATE($D46,Milestones!$AA$159)&lt;PolicyDate),1,Milestones!$AC$159)&amp;";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"&amp;IF(AND(Milestones!$AB$160="FT",Milestones!$AA$160=FT_Y5,EDATE($D46,Milestones!$AA$160)&lt;PolicyDate),1,Milestones!$AC$160)&amp;";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"&amp;IF(AND(Milestones!$AB$161="FT",Milestones!$AA$161=FT_Y5,EDATE($D46,Milestones!$AA$161)&lt;PolicyDate),1,Milestones!$AC$161)&amp;";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"&amp;IF(AND(Milestones!$AB$162="FT",Milestones!$AA$162=FT_Y5,EDATE($D46,Milestones!$AA$162)&lt;PolicyDate),1,Milestones!$AC$162)&amp;";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"&amp;IF(AND(Milestones!$AB$163="FT",Milestones!$AA$163=FT_Y5,EDATE($D46,Milestones!$AA$163)&lt;PolicyDate),1,Milestones!$AC$163)&amp;";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"&amp;IF(AND(Milestones!$AB$164="FT",Milestones!$AA$164=FT_Y5,EDATE($D46,Milestones!$AA$164)&lt;PolicyDate),1,Milestones!$AC$164)&amp;";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"&amp;IF(AND(Milestones!$AB$165="FT",Milestones!$AA$165=FT_Y5,EDATE($D46,Milestones!$AA$165)&lt;PolicyDate),1,Milestones!$AC$165)&amp;";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"&amp;IF(AND(Milestones!$AB$166="FT",Milestones!$AA$166=FT_Y5,EDATE($D46,Milestones!$AA$166)&lt;PolicyDate),1,Milestones!$AC$166)&amp;";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"&amp;IF(AND(Milestones!$AB$167="FT",Milestones!$AA$167=FT_Y5,EDATE($D46,Milestones!$AA$167)&lt;PolicyDate),1,Milestones!$AC$167)&amp;";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"&amp;IF(AND(Milestones!$AB$168="FT",Milestones!$AA$168=FT_Y5,EDATE($D46,Milestones!$AA$168)&lt;PolicyDate),1,Milestones!$AC$168)&amp;";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"&amp;IF(AND(Milestones!$AB$169="FT",Milestones!$AA$169=FT_Y5,EDATE($D46,Milestones!$AA$169)&lt;PolicyDate),1,Milestones!$AC$169)&amp;";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"&amp;IF(AND(Milestones!$AB$170="FT",Milestones!$AA$170=FT_Y5,EDATE($D46,Milestones!$AA$170)&lt;PolicyDate),1,Milestones!$AC$170)&amp;";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"&amp;IF(AND(Milestones!$AB$171="FT",Milestones!$AA$171=FT_Y5,EDATE($D46,Milestones!$AA$171)&lt;PolicyDate),1,Milestones!$AC$171)&amp;";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"&amp;IF(AND(Milestones!$AB$172="FT",Milestones!$AA$172=FT_Y5,EDATE($D46,Milestones!$AA$172)&lt;PolicyDate),1,Milestones!$AC$172)&amp;";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"&amp;IF(AND(Milestones!$AB$173="FT",Milestones!$AA$173=FT_Y5,EDATE($D46,Milestones!$AA$173)&lt;PolicyDate),1,Milestones!$AC$173)&amp;";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"&amp;IF(AND(Milestones!$AB$174="FT",Milestones!$AA$174=FT_Y5,EDATE($D46,Milestones!$AA$174)&lt;PolicyDate),1,Milestones!$AC$174)&amp;";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"&amp;IF(AND(Milestones!$AB$175="FT",Milestones!$AA$175=FT_Y5,EDATE($D46,Milestones!$AA$175)&lt;PolicyDate),1,Milestones!$AC$175)&amp;";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"&amp;IF(AND(Milestones!$AB$176="FT",Milestones!$AA$176=FT_Y5,EDATE($D46,Milestones!$AA$176)&lt;PolicyDate),1,Milestones!$AC$176)&amp;";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"&amp;IF(AND(Milestones!$AB$177="FT",Milestones!$AA$177=FT_Y5,EDATE($D46,Milestones!$AA$177)&lt;PolicyDate),1,Milestones!$AC$177)&amp;";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"&amp;IF(AND(Milestones!$AB$178="FT",Milestones!$AA$178=FT_Y5,EDATE($D46,Milestones!$AA$178)&lt;PolicyDate),1,Milestones!$AC$178)&amp;";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"&amp;IF(AND(Milestones!$AB$179="FT",Milestones!$AA$179=FT_Y5,EDATE($D46,Milestones!$AA$179)&lt;PolicyDate),1,Milestones!$AC$179)&amp;";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"&amp;IF(AND(Milestones!$AB$180="FT",Milestones!$AA$180=FT_Y5,EDATE($D46,Milestones!$AA$180)&lt;PolicyDate),1,Milestones!$AC$180)&amp;";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"&amp;IF(AND(Milestones!$AB$181="FT",Milestones!$AA$181=FT_Y5,EDATE($D46,Milestones!$AA$181)&lt;PolicyDate),1,Milestones!$AC$181)&amp;";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"&amp;IF(AND(Milestones!$AB$182="FT",Milestones!$AA$182=FT_Y5,EDATE($D46,Milestones!$AA$182)&lt;PolicyDate),1,Milestones!$AC$182)&amp;";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"&amp;IF(AND(Milestones!$AB$183="FT",Milestones!$AA$183=FT_Y5,EDATE($D46,Milestones!$AA$183)&lt;PolicyDate),1,Milestones!$AC$183)&amp;";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"&amp;IF(AND(Milestones!$AB$184="FT",Milestones!$AA$184=FT_Y5,EDATE($D46,Milestones!$AA$184)&lt;PolicyDate),1,Milestones!$AC$184)&amp;";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"&amp;IF(AND(Milestones!$AB$185="FT",Milestones!$AA$185=FT_Y5,EDATE($D46,Milestones!$AA$185)&lt;PolicyDate),1,Milestones!$AC$185)&amp;";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"&amp;IF(AND(Milestones!$AB$186="FT",Milestones!$AA$186=FT_Y5,EDATE($D46,Milestones!$AA$186)&lt;PolicyDate),1,Milestones!$AC$186)&amp;";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"&amp;IF(AND(Milestones!$AB$187="FT",Milestones!$AA$187=FT_Y5,EDATE($D46,Milestones!$AA$187)&lt;PolicyDate),1,Milestones!$AC$187)&amp;";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"&amp;IF(AND(Milestones!$AB$188="FT",Milestones!$AA$188=FT_Y5,EDATE($D46,Milestones!$AA$188)&lt;PolicyDate),1,Milestones!$AC$188)&amp;";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"&amp;IF(AND(Milestones!$AB$189="FT",Milestones!$AA$189=FT_Y5,EDATE($D46,Milestones!$AA$189)&lt;PolicyDate),1,Milestones!$AC$189)&amp;";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"&amp;IF(AND(Milestones!$AB$190="FT",Milestones!$AA$190=FT_Y5,EDATE($D46,Milestones!$AA$190)&lt;PolicyDate),1,Milestones!$AC$190)&amp;";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"&amp;IF(AND(Milestones!$AB$191="FT",Milestones!$AA$191=FT_Y5,EDATE($D46,Milestones!$AA$191)&lt;PolicyDate),1,Milestones!$AC$191)&amp;";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"&amp;IF(AND(Milestones!$AB$192="FT",Milestones!$AA$192=FT_Y5,EDATE($D46,Milestones!$AA$192)&lt;PolicyDate),1,Milestones!$AC$192)&amp;";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"&amp;IF(AND(Milestones!$AB$193="FT",Milestones!$AA$193=FT_Y5,EDATE($D46,Milestones!$AA$193)&lt;PolicyDate),1,Milestones!$AC$193)&amp;";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"&amp;IF(AND(Milestones!$AB$194="FT",Milestones!$AA$194=FT_Y5,EDATE($D46,Milestones!$AA$194)&lt;PolicyDate),1,Milestones!$AC$194)&amp;";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"&amp;IF(AND(Milestones!$AB$195="FT",Milestones!$AA$195=FT_Y5,EDATE($D46,Milestones!$AA$195)&lt;PolicyDate),1,Milestones!$AC$195)&amp;";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"&amp;IF(AND(Milestones!$AB$196="FT",Milestones!$AA$196=FT_Y5,EDATE($D46,Milestones!$AA$196)&lt;PolicyDate),1,Milestones!$AC$196)&amp;";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"&amp;IF(AND(Milestones!$AB$197="FT",Milestones!$AA$197=FT_Y5,EDATE($D46,Milestones!$AA$197)&lt;PolicyDate),1,Milestones!$AC$197)&amp;";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"&amp;IF(AND(Milestones!$AB$198="FT",Milestones!$AA$198=FT_Y5,EDATE($D46,Milestones!$AA$198)&lt;PolicyDate),1,Milestones!$AC$198)&amp;";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"&amp;IF(AND(Milestones!$AB$199="FT",Milestones!$AA$199=FT_Y5,EDATE($D46,Milestones!$AA$199)&lt;PolicyDate),1,Milestones!$AC$199)&amp;";  ",""))</f>
        <v/>
      </c>
      <c r="X46" s="0" t="str">
        <f aca="false">IF(Staff!$A46="","",Staff!$AJ46)</f>
        <v/>
      </c>
      <c r="Y46" s="0" t="str">
        <f aca="false">IF(Staff!$A46="","",Staff!$AL46)</f>
        <v/>
      </c>
      <c r="Z46" s="0" t="str">
        <f aca="false">IF(Staff!$A46="","",Staff!$AM46)</f>
        <v/>
      </c>
      <c r="AA46" s="0" t="str">
        <f aca="false">IF(Staff!$A46="","",Staff!$AQ46)</f>
        <v/>
      </c>
      <c r="AB46" s="0" t="str">
        <f aca="false">IF(Staff!$A46="","",Staff!$AR46)</f>
        <v/>
      </c>
      <c r="AC46" s="0" t="str">
        <f aca="false">IF(Staff!$A46="","",Staff!$AS46)</f>
        <v/>
      </c>
      <c r="AD46" s="0" t="str">
        <f aca="false">IF(Staff!$A46="","",Staff!$AT46)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IF(Staff!$A47="","",Staff!$AI47)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"&amp;IF(AND(Milestones!$AB$20="FT",Milestones!$AA$20=FT_Y5,EDATE($D47,Milestones!$AA$20)&lt;PolicyDate),1,Milestones!$AC$20)&amp;";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"&amp;IF(AND(Milestones!$AB$21="FT",Milestones!$AA$21=FT_Y5,EDATE($D47,Milestones!$AA$21)&lt;PolicyDate),1,Milestones!$AC$21)&amp;";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"&amp;IF(AND(Milestones!$AB$22="FT",Milestones!$AA$22=FT_Y5,EDATE($D47,Milestones!$AA$22)&lt;PolicyDate),1,Milestones!$AC$22)&amp;";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"&amp;IF(AND(Milestones!$AB$23="FT",Milestones!$AA$23=FT_Y5,EDATE($D47,Milestones!$AA$23)&lt;PolicyDate),1,Milestones!$AC$23)&amp;";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"&amp;IF(AND(Milestones!$AB$24="FT",Milestones!$AA$24=FT_Y5,EDATE($D47,Milestones!$AA$24)&lt;PolicyDate),1,Milestones!$AC$24)&amp;";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"&amp;IF(AND(Milestones!$AB$25="FT",Milestones!$AA$25=FT_Y5,EDATE($D47,Milestones!$AA$25)&lt;PolicyDate),1,Milestones!$AC$25)&amp;";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"&amp;IF(AND(Milestones!$AB$26="FT",Milestones!$AA$26=FT_Y5,EDATE($D47,Milestones!$AA$26)&lt;PolicyDate),1,Milestones!$AC$26)&amp;";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"&amp;IF(AND(Milestones!$AB$27="FT",Milestones!$AA$27=FT_Y5,EDATE($D47,Milestones!$AA$27)&lt;PolicyDate),1,Milestones!$AC$27)&amp;";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"&amp;IF(AND(Milestones!$AB$28="FT",Milestones!$AA$28=FT_Y5,EDATE($D47,Milestones!$AA$28)&lt;PolicyDate),1,Milestones!$AC$28)&amp;";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"&amp;IF(AND(Milestones!$AB$29="FT",Milestones!$AA$29=FT_Y5,EDATE($D47,Milestones!$AA$29)&lt;PolicyDate),1,Milestones!$AC$29)&amp;";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"&amp;IF(AND(Milestones!$AB$30="FT",Milestones!$AA$30=FT_Y5,EDATE($D47,Milestones!$AA$30)&lt;PolicyDate),1,Milestones!$AC$30)&amp;";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"&amp;IF(AND(Milestones!$AB$31="FT",Milestones!$AA$31=FT_Y5,EDATE($D47,Milestones!$AA$31)&lt;PolicyDate),1,Milestones!$AC$31)&amp;";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"&amp;IF(AND(Milestones!$AB$32="FT",Milestones!$AA$32=FT_Y5,EDATE($D47,Milestones!$AA$32)&lt;PolicyDate),1,Milestones!$AC$32)&amp;";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"&amp;IF(AND(Milestones!$AB$33="FT",Milestones!$AA$33=FT_Y5,EDATE($D47,Milestones!$AA$33)&lt;PolicyDate),1,Milestones!$AC$33)&amp;";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"&amp;IF(AND(Milestones!$AB$34="FT",Milestones!$AA$34=FT_Y5,EDATE($D47,Milestones!$AA$34)&lt;PolicyDate),1,Milestones!$AC$34)&amp;";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"&amp;IF(AND(Milestones!$AB$35="FT",Milestones!$AA$35=FT_Y5,EDATE($D47,Milestones!$AA$35)&lt;PolicyDate),1,Milestones!$AC$35)&amp;";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"&amp;IF(AND(Milestones!$AB$36="FT",Milestones!$AA$36=FT_Y5,EDATE($D47,Milestones!$AA$36)&lt;PolicyDate),1,Milestones!$AC$36)&amp;";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"&amp;IF(AND(Milestones!$AB$37="FT",Milestones!$AA$37=FT_Y5,EDATE($D47,Milestones!$AA$37)&lt;PolicyDate),1,Milestones!$AC$37)&amp;";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"&amp;IF(AND(Milestones!$AB$38="FT",Milestones!$AA$38=FT_Y5,EDATE($D47,Milestones!$AA$38)&lt;PolicyDate),1,Milestones!$AC$38)&amp;";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"&amp;IF(AND(Milestones!$AB$39="FT",Milestones!$AA$39=FT_Y5,EDATE($D47,Milestones!$AA$39)&lt;PolicyDate),1,Milestones!$AC$39)&amp;";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"&amp;IF(AND(Milestones!$AB$40="FT",Milestones!$AA$40=FT_Y5,EDATE($D47,Milestones!$AA$40)&lt;PolicyDate),1,Milestones!$AC$40)&amp;";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"&amp;IF(AND(Milestones!$AB$41="FT",Milestones!$AA$41=FT_Y5,EDATE($D47,Milestones!$AA$41)&lt;PolicyDate),1,Milestones!$AC$41)&amp;";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"&amp;IF(AND(Milestones!$AB$42="FT",Milestones!$AA$42=FT_Y5,EDATE($D47,Milestones!$AA$42)&lt;PolicyDate),1,Milestones!$AC$42)&amp;";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"&amp;IF(AND(Milestones!$AB$43="FT",Milestones!$AA$43=FT_Y5,EDATE($D47,Milestones!$AA$43)&lt;PolicyDate),1,Milestones!$AC$43)&amp;";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"&amp;IF(AND(Milestones!$AB$44="FT",Milestones!$AA$44=FT_Y5,EDATE($D47,Milestones!$AA$44)&lt;PolicyDate),1,Milestones!$AC$44)&amp;";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"&amp;IF(AND(Milestones!$AB$45="FT",Milestones!$AA$45=FT_Y5,EDATE($D47,Milestones!$AA$45)&lt;PolicyDate),1,Milestones!$AC$45)&amp;";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"&amp;IF(AND(Milestones!$AB$46="FT",Milestones!$AA$46=FT_Y5,EDATE($D47,Milestones!$AA$46)&lt;PolicyDate),1,Milestones!$AC$46)&amp;";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"&amp;IF(AND(Milestones!$AB$47="FT",Milestones!$AA$47=FT_Y5,EDATE($D47,Milestones!$AA$47)&lt;PolicyDate),1,Milestones!$AC$47)&amp;";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"&amp;IF(AND(Milestones!$AB$48="FT",Milestones!$AA$48=FT_Y5,EDATE($D47,Milestones!$AA$48)&lt;PolicyDate),1,Milestones!$AC$48)&amp;";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"&amp;IF(AND(Milestones!$AB$49="FT",Milestones!$AA$49=FT_Y5,EDATE($D47,Milestones!$AA$49)&lt;PolicyDate),1,Milestones!$AC$49)&amp;";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"&amp;IF(AND(Milestones!$AB$50="FT",Milestones!$AA$50=FT_Y5,EDATE($D47,Milestones!$AA$50)&lt;PolicyDate),1,Milestones!$AC$50)&amp;";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"&amp;IF(AND(Milestones!$AB$51="FT",Milestones!$AA$51=FT_Y5,EDATE($D47,Milestones!$AA$51)&lt;PolicyDate),1,Milestones!$AC$51)&amp;";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"&amp;IF(AND(Milestones!$AB$52="FT",Milestones!$AA$52=FT_Y5,EDATE($D47,Milestones!$AA$52)&lt;PolicyDate),1,Milestones!$AC$52)&amp;";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"&amp;IF(AND(Milestones!$AB$53="FT",Milestones!$AA$53=FT_Y5,EDATE($D47,Milestones!$AA$53)&lt;PolicyDate),1,Milestones!$AC$53)&amp;";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"&amp;IF(AND(Milestones!$AB$54="FT",Milestones!$AA$54=FT_Y5,EDATE($D47,Milestones!$AA$54)&lt;PolicyDate),1,Milestones!$AC$54)&amp;";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"&amp;IF(AND(Milestones!$AB$55="FT",Milestones!$AA$55=FT_Y5,EDATE($D47,Milestones!$AA$55)&lt;PolicyDate),1,Milestones!$AC$55)&amp;";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"&amp;IF(AND(Milestones!$AB$56="FT",Milestones!$AA$56=FT_Y5,EDATE($D47,Milestones!$AA$56)&lt;PolicyDate),1,Milestones!$AC$56)&amp;";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"&amp;IF(AND(Milestones!$AB$57="FT",Milestones!$AA$57=FT_Y5,EDATE($D47,Milestones!$AA$57)&lt;PolicyDate),1,Milestones!$AC$57)&amp;";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"&amp;IF(AND(Milestones!$AB$58="FT",Milestones!$AA$58=FT_Y5,EDATE($D47,Milestones!$AA$58)&lt;PolicyDate),1,Milestones!$AC$58)&amp;";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"&amp;IF(AND(Milestones!$AB$59="FT",Milestones!$AA$59=FT_Y5,EDATE($D47,Milestones!$AA$59)&lt;PolicyDate),1,Milestones!$AC$59)&amp;";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"&amp;IF(AND(Milestones!$AB$60="FT",Milestones!$AA$60=FT_Y5,EDATE($D47,Milestones!$AA$60)&lt;PolicyDate),1,Milestones!$AC$60)&amp;";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"&amp;IF(AND(Milestones!$AB$61="FT",Milestones!$AA$61=FT_Y5,EDATE($D47,Milestones!$AA$61)&lt;PolicyDate),1,Milestones!$AC$61)&amp;";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"&amp;IF(AND(Milestones!$AB$62="FT",Milestones!$AA$62=FT_Y5,EDATE($D47,Milestones!$AA$62)&lt;PolicyDate),1,Milestones!$AC$62)&amp;";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"&amp;IF(AND(Milestones!$AB$63="FT",Milestones!$AA$63=FT_Y5,EDATE($D47,Milestones!$AA$63)&lt;PolicyDate),1,Milestones!$AC$63)&amp;";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"&amp;IF(AND(Milestones!$AB$64="FT",Milestones!$AA$64=FT_Y5,EDATE($D47,Milestones!$AA$64)&lt;PolicyDate),1,Milestones!$AC$64)&amp;";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"&amp;IF(AND(Milestones!$AB$65="FT",Milestones!$AA$65=FT_Y5,EDATE($D47,Milestones!$AA$65)&lt;PolicyDate),1,Milestones!$AC$65)&amp;";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"&amp;IF(AND(Milestones!$AB$66="FT",Milestones!$AA$66=FT_Y5,EDATE($D47,Milestones!$AA$66)&lt;PolicyDate),1,Milestones!$AC$66)&amp;";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"&amp;IF(AND(Milestones!$AB$67="FT",Milestones!$AA$67=FT_Y5,EDATE($D47,Milestones!$AA$67)&lt;PolicyDate),1,Milestones!$AC$67)&amp;";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"&amp;IF(AND(Milestones!$AB$68="FT",Milestones!$AA$68=FT_Y5,EDATE($D47,Milestones!$AA$68)&lt;PolicyDate),1,Milestones!$AC$68)&amp;";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"&amp;IF(AND(Milestones!$AB$69="FT",Milestones!$AA$69=FT_Y5,EDATE($D47,Milestones!$AA$69)&lt;PolicyDate),1,Milestones!$AC$69)&amp;";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"&amp;IF(AND(Milestones!$AB$70="FT",Milestones!$AA$70=FT_Y5,EDATE($D47,Milestones!$AA$70)&lt;PolicyDate),1,Milestones!$AC$70)&amp;";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"&amp;IF(AND(Milestones!$AB$71="FT",Milestones!$AA$71=FT_Y5,EDATE($D47,Milestones!$AA$71)&lt;PolicyDate),1,Milestones!$AC$71)&amp;";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"&amp;IF(AND(Milestones!$AB$72="FT",Milestones!$AA$72=FT_Y5,EDATE($D47,Milestones!$AA$72)&lt;PolicyDate),1,Milestones!$AC$72)&amp;";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"&amp;IF(AND(Milestones!$AB$73="FT",Milestones!$AA$73=FT_Y5,EDATE($D47,Milestones!$AA$73)&lt;PolicyDate),1,Milestones!$AC$73)&amp;";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"&amp;IF(AND(Milestones!$AB$74="FT",Milestones!$AA$74=FT_Y5,EDATE($D47,Milestones!$AA$74)&lt;PolicyDate),1,Milestones!$AC$74)&amp;";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"&amp;IF(AND(Milestones!$AB$75="FT",Milestones!$AA$75=FT_Y5,EDATE($D47,Milestones!$AA$75)&lt;PolicyDate),1,Milestones!$AC$75)&amp;";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"&amp;IF(AND(Milestones!$AB$76="FT",Milestones!$AA$76=FT_Y5,EDATE($D47,Milestones!$AA$76)&lt;PolicyDate),1,Milestones!$AC$76)&amp;";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"&amp;IF(AND(Milestones!$AB$77="FT",Milestones!$AA$77=FT_Y5,EDATE($D47,Milestones!$AA$77)&lt;PolicyDate),1,Milestones!$AC$77)&amp;";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"&amp;IF(AND(Milestones!$AB$78="FT",Milestones!$AA$78=FT_Y5,EDATE($D47,Milestones!$AA$78)&lt;PolicyDate),1,Milestones!$AC$78)&amp;";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"&amp;IF(AND(Milestones!$AB$79="FT",Milestones!$AA$79=FT_Y5,EDATE($D47,Milestones!$AA$79)&lt;PolicyDate),1,Milestones!$AC$79)&amp;";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"&amp;IF(AND(Milestones!$AB$80="FT",Milestones!$AA$80=FT_Y5,EDATE($D47,Milestones!$AA$80)&lt;PolicyDate),1,Milestones!$AC$80)&amp;";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"&amp;IF(AND(Milestones!$AB$81="FT",Milestones!$AA$81=FT_Y5,EDATE($D47,Milestones!$AA$81)&lt;PolicyDate),1,Milestones!$AC$81)&amp;";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"&amp;IF(AND(Milestones!$AB$82="FT",Milestones!$AA$82=FT_Y5,EDATE($D47,Milestones!$AA$82)&lt;PolicyDate),1,Milestones!$AC$82)&amp;";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"&amp;IF(AND(Milestones!$AB$83="FT",Milestones!$AA$83=FT_Y5,EDATE($D47,Milestones!$AA$83)&lt;PolicyDate),1,Milestones!$AC$83)&amp;";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"&amp;IF(AND(Milestones!$AB$84="FT",Milestones!$AA$84=FT_Y5,EDATE($D47,Milestones!$AA$84)&lt;PolicyDate),1,Milestones!$AC$84)&amp;";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"&amp;IF(AND(Milestones!$AB$85="FT",Milestones!$AA$85=FT_Y5,EDATE($D47,Milestones!$AA$85)&lt;PolicyDate),1,Milestones!$AC$85)&amp;";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"&amp;IF(AND(Milestones!$AB$86="FT",Milestones!$AA$86=FT_Y5,EDATE($D47,Milestones!$AA$86)&lt;PolicyDate),1,Milestones!$AC$86)&amp;";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"&amp;IF(AND(Milestones!$AB$87="FT",Milestones!$AA$87=FT_Y5,EDATE($D47,Milestones!$AA$87)&lt;PolicyDate),1,Milestones!$AC$87)&amp;";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"&amp;IF(AND(Milestones!$AB$88="FT",Milestones!$AA$88=FT_Y5,EDATE($D47,Milestones!$AA$88)&lt;PolicyDate),1,Milestones!$AC$88)&amp;";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"&amp;IF(AND(Milestones!$AB$89="FT",Milestones!$AA$89=FT_Y5,EDATE($D47,Milestones!$AA$89)&lt;PolicyDate),1,Milestones!$AC$89)&amp;";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"&amp;IF(AND(Milestones!$AB$90="FT",Milestones!$AA$90=FT_Y5,EDATE($D47,Milestones!$AA$90)&lt;PolicyDate),1,Milestones!$AC$90)&amp;";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"&amp;IF(AND(Milestones!$AB$91="FT",Milestones!$AA$91=FT_Y5,EDATE($D47,Milestones!$AA$91)&lt;PolicyDate),1,Milestones!$AC$91)&amp;";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"&amp;IF(AND(Milestones!$AB$92="FT",Milestones!$AA$92=FT_Y5,EDATE($D47,Milestones!$AA$92)&lt;PolicyDate),1,Milestones!$AC$92)&amp;";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"&amp;IF(AND(Milestones!$AB$93="FT",Milestones!$AA$93=FT_Y5,EDATE($D47,Milestones!$AA$93)&lt;PolicyDate),1,Milestones!$AC$93)&amp;";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"&amp;IF(AND(Milestones!$AB$94="FT",Milestones!$AA$94=FT_Y5,EDATE($D47,Milestones!$AA$94)&lt;PolicyDate),1,Milestones!$AC$94)&amp;";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"&amp;IF(AND(Milestones!$AB$95="FT",Milestones!$AA$95=FT_Y5,EDATE($D47,Milestones!$AA$95)&lt;PolicyDate),1,Milestones!$AC$95)&amp;";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"&amp;IF(AND(Milestones!$AB$96="FT",Milestones!$AA$96=FT_Y5,EDATE($D47,Milestones!$AA$96)&lt;PolicyDate),1,Milestones!$AC$96)&amp;";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"&amp;IF(AND(Milestones!$AB$97="FT",Milestones!$AA$97=FT_Y5,EDATE($D47,Milestones!$AA$97)&lt;PolicyDate),1,Milestones!$AC$97)&amp;";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"&amp;IF(AND(Milestones!$AB$98="FT",Milestones!$AA$98=FT_Y5,EDATE($D47,Milestones!$AA$98)&lt;PolicyDate),1,Milestones!$AC$98)&amp;";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"&amp;IF(AND(Milestones!$AB$99="FT",Milestones!$AA$99=FT_Y5,EDATE($D47,Milestones!$AA$99)&lt;PolicyDate),1,Milestones!$AC$99)&amp;";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"&amp;IF(AND(Milestones!$AB$100="FT",Milestones!$AA$100=FT_Y5,EDATE($D47,Milestones!$AA$100)&lt;PolicyDate),1,Milestones!$AC$100)&amp;";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"&amp;IF(AND(Milestones!$AB$101="FT",Milestones!$AA$101=FT_Y5,EDATE($D47,Milestones!$AA$101)&lt;PolicyDate),1,Milestones!$AC$101)&amp;";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"&amp;IF(AND(Milestones!$AB$102="FT",Milestones!$AA$102=FT_Y5,EDATE($D47,Milestones!$AA$102)&lt;PolicyDate),1,Milestones!$AC$102)&amp;";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"&amp;IF(AND(Milestones!$AB$103="FT",Milestones!$AA$103=FT_Y5,EDATE($D47,Milestones!$AA$103)&lt;PolicyDate),1,Milestones!$AC$103)&amp;";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"&amp;IF(AND(Milestones!$AB$104="FT",Milestones!$AA$104=FT_Y5,EDATE($D47,Milestones!$AA$104)&lt;PolicyDate),1,Milestones!$AC$104)&amp;";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"&amp;IF(AND(Milestones!$AB$105="FT",Milestones!$AA$105=FT_Y5,EDATE($D47,Milestones!$AA$105)&lt;PolicyDate),1,Milestones!$AC$105)&amp;";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"&amp;IF(AND(Milestones!$AB$106="FT",Milestones!$AA$106=FT_Y5,EDATE($D47,Milestones!$AA$106)&lt;PolicyDate),1,Milestones!$AC$106)&amp;";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"&amp;IF(AND(Milestones!$AB$107="FT",Milestones!$AA$107=FT_Y5,EDATE($D47,Milestones!$AA$107)&lt;PolicyDate),1,Milestones!$AC$107)&amp;";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"&amp;IF(AND(Milestones!$AB$108="FT",Milestones!$AA$108=FT_Y5,EDATE($D47,Milestones!$AA$108)&lt;PolicyDate),1,Milestones!$AC$108)&amp;";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"&amp;IF(AND(Milestones!$AB$109="FT",Milestones!$AA$109=FT_Y5,EDATE($D47,Milestones!$AA$109)&lt;PolicyDate),1,Milestones!$AC$109)&amp;";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"&amp;IF(AND(Milestones!$AB$110="FT",Milestones!$AA$110=FT_Y5,EDATE($D47,Milestones!$AA$110)&lt;PolicyDate),1,Milestones!$AC$110)&amp;";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"&amp;IF(AND(Milestones!$AB$111="FT",Milestones!$AA$111=FT_Y5,EDATE($D47,Milestones!$AA$111)&lt;PolicyDate),1,Milestones!$AC$111)&amp;";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"&amp;IF(AND(Milestones!$AB$112="FT",Milestones!$AA$112=FT_Y5,EDATE($D47,Milestones!$AA$112)&lt;PolicyDate),1,Milestones!$AC$112)&amp;";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"&amp;IF(AND(Milestones!$AB$113="FT",Milestones!$AA$113=FT_Y5,EDATE($D47,Milestones!$AA$113)&lt;PolicyDate),1,Milestones!$AC$113)&amp;";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"&amp;IF(AND(Milestones!$AB$114="FT",Milestones!$AA$114=FT_Y5,EDATE($D47,Milestones!$AA$114)&lt;PolicyDate),1,Milestones!$AC$114)&amp;";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"&amp;IF(AND(Milestones!$AB$115="FT",Milestones!$AA$115=FT_Y5,EDATE($D47,Milestones!$AA$115)&lt;PolicyDate),1,Milestones!$AC$115)&amp;";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"&amp;IF(AND(Milestones!$AB$116="FT",Milestones!$AA$116=FT_Y5,EDATE($D47,Milestones!$AA$116)&lt;PolicyDate),1,Milestones!$AC$116)&amp;";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"&amp;IF(AND(Milestones!$AB$117="FT",Milestones!$AA$117=FT_Y5,EDATE($D47,Milestones!$AA$117)&lt;PolicyDate),1,Milestones!$AC$117)&amp;";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"&amp;IF(AND(Milestones!$AB$118="FT",Milestones!$AA$118=FT_Y5,EDATE($D47,Milestones!$AA$118)&lt;PolicyDate),1,Milestones!$AC$118)&amp;";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"&amp;IF(AND(Milestones!$AB$119="FT",Milestones!$AA$119=FT_Y5,EDATE($D47,Milestones!$AA$119)&lt;PolicyDate),1,Milestones!$AC$119)&amp;";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"&amp;IF(AND(Milestones!$AB$120="FT",Milestones!$AA$120=FT_Y5,EDATE($D47,Milestones!$AA$120)&lt;PolicyDate),1,Milestones!$AC$120)&amp;";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"&amp;IF(AND(Milestones!$AB$121="FT",Milestones!$AA$121=FT_Y5,EDATE($D47,Milestones!$AA$121)&lt;PolicyDate),1,Milestones!$AC$121)&amp;";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"&amp;IF(AND(Milestones!$AB$122="FT",Milestones!$AA$122=FT_Y5,EDATE($D47,Milestones!$AA$122)&lt;PolicyDate),1,Milestones!$AC$122)&amp;";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"&amp;IF(AND(Milestones!$AB$123="FT",Milestones!$AA$123=FT_Y5,EDATE($D47,Milestones!$AA$123)&lt;PolicyDate),1,Milestones!$AC$123)&amp;";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"&amp;IF(AND(Milestones!$AB$124="FT",Milestones!$AA$124=FT_Y5,EDATE($D47,Milestones!$AA$124)&lt;PolicyDate),1,Milestones!$AC$124)&amp;";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"&amp;IF(AND(Milestones!$AB$125="FT",Milestones!$AA$125=FT_Y5,EDATE($D47,Milestones!$AA$125)&lt;PolicyDate),1,Milestones!$AC$125)&amp;";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"&amp;IF(AND(Milestones!$AB$126="FT",Milestones!$AA$126=FT_Y5,EDATE($D47,Milestones!$AA$126)&lt;PolicyDate),1,Milestones!$AC$126)&amp;";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"&amp;IF(AND(Milestones!$AB$127="FT",Milestones!$AA$127=FT_Y5,EDATE($D47,Milestones!$AA$127)&lt;PolicyDate),1,Milestones!$AC$127)&amp;";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"&amp;IF(AND(Milestones!$AB$128="FT",Milestones!$AA$128=FT_Y5,EDATE($D47,Milestones!$AA$128)&lt;PolicyDate),1,Milestones!$AC$128)&amp;";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"&amp;IF(AND(Milestones!$AB$129="FT",Milestones!$AA$129=FT_Y5,EDATE($D47,Milestones!$AA$129)&lt;PolicyDate),1,Milestones!$AC$129)&amp;";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"&amp;IF(AND(Milestones!$AB$130="FT",Milestones!$AA$130=FT_Y5,EDATE($D47,Milestones!$AA$130)&lt;PolicyDate),1,Milestones!$AC$130)&amp;";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"&amp;IF(AND(Milestones!$AB$131="FT",Milestones!$AA$131=FT_Y5,EDATE($D47,Milestones!$AA$131)&lt;PolicyDate),1,Milestones!$AC$131)&amp;";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"&amp;IF(AND(Milestones!$AB$132="FT",Milestones!$AA$132=FT_Y5,EDATE($D47,Milestones!$AA$132)&lt;PolicyDate),1,Milestones!$AC$132)&amp;";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"&amp;IF(AND(Milestones!$AB$133="FT",Milestones!$AA$133=FT_Y5,EDATE($D47,Milestones!$AA$133)&lt;PolicyDate),1,Milestones!$AC$133)&amp;";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"&amp;IF(AND(Milestones!$AB$134="FT",Milestones!$AA$134=FT_Y5,EDATE($D47,Milestones!$AA$134)&lt;PolicyDate),1,Milestones!$AC$134)&amp;";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"&amp;IF(AND(Milestones!$AB$135="FT",Milestones!$AA$135=FT_Y5,EDATE($D47,Milestones!$AA$135)&lt;PolicyDate),1,Milestones!$AC$135)&amp;";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"&amp;IF(AND(Milestones!$AB$136="FT",Milestones!$AA$136=FT_Y5,EDATE($D47,Milestones!$AA$136)&lt;PolicyDate),1,Milestones!$AC$136)&amp;";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"&amp;IF(AND(Milestones!$AB$137="FT",Milestones!$AA$137=FT_Y5,EDATE($D47,Milestones!$AA$137)&lt;PolicyDate),1,Milestones!$AC$137)&amp;";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"&amp;IF(AND(Milestones!$AB$138="FT",Milestones!$AA$138=FT_Y5,EDATE($D47,Milestones!$AA$138)&lt;PolicyDate),1,Milestones!$AC$138)&amp;";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"&amp;IF(AND(Milestones!$AB$139="FT",Milestones!$AA$139=FT_Y5,EDATE($D47,Milestones!$AA$139)&lt;PolicyDate),1,Milestones!$AC$139)&amp;";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"&amp;IF(AND(Milestones!$AB$140="FT",Milestones!$AA$140=FT_Y5,EDATE($D47,Milestones!$AA$140)&lt;PolicyDate),1,Milestones!$AC$140)&amp;";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"&amp;IF(AND(Milestones!$AB$141="FT",Milestones!$AA$141=FT_Y5,EDATE($D47,Milestones!$AA$141)&lt;PolicyDate),1,Milestones!$AC$141)&amp;";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"&amp;IF(AND(Milestones!$AB$142="FT",Milestones!$AA$142=FT_Y5,EDATE($D47,Milestones!$AA$142)&lt;PolicyDate),1,Milestones!$AC$142)&amp;";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"&amp;IF(AND(Milestones!$AB$143="FT",Milestones!$AA$143=FT_Y5,EDATE($D47,Milestones!$AA$143)&lt;PolicyDate),1,Milestones!$AC$143)&amp;";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"&amp;IF(AND(Milestones!$AB$144="FT",Milestones!$AA$144=FT_Y5,EDATE($D47,Milestones!$AA$144)&lt;PolicyDate),1,Milestones!$AC$144)&amp;";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"&amp;IF(AND(Milestones!$AB$145="FT",Milestones!$AA$145=FT_Y5,EDATE($D47,Milestones!$AA$145)&lt;PolicyDate),1,Milestones!$AC$145)&amp;";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"&amp;IF(AND(Milestones!$AB$146="FT",Milestones!$AA$146=FT_Y5,EDATE($D47,Milestones!$AA$146)&lt;PolicyDate),1,Milestones!$AC$146)&amp;";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"&amp;IF(AND(Milestones!$AB$147="FT",Milestones!$AA$147=FT_Y5,EDATE($D47,Milestones!$AA$147)&lt;PolicyDate),1,Milestones!$AC$147)&amp;";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"&amp;IF(AND(Milestones!$AB$148="FT",Milestones!$AA$148=FT_Y5,EDATE($D47,Milestones!$AA$148)&lt;PolicyDate),1,Milestones!$AC$148)&amp;";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"&amp;IF(AND(Milestones!$AB$149="FT",Milestones!$AA$149=FT_Y5,EDATE($D47,Milestones!$AA$149)&lt;PolicyDate),1,Milestones!$AC$149)&amp;";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"&amp;IF(AND(Milestones!$AB$150="FT",Milestones!$AA$150=FT_Y5,EDATE($D47,Milestones!$AA$150)&lt;PolicyDate),1,Milestones!$AC$150)&amp;";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"&amp;IF(AND(Milestones!$AB$151="FT",Milestones!$AA$151=FT_Y5,EDATE($D47,Milestones!$AA$151)&lt;PolicyDate),1,Milestones!$AC$151)&amp;";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"&amp;IF(AND(Milestones!$AB$152="FT",Milestones!$AA$152=FT_Y5,EDATE($D47,Milestones!$AA$152)&lt;PolicyDate),1,Milestones!$AC$152)&amp;";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"&amp;IF(AND(Milestones!$AB$153="FT",Milestones!$AA$153=FT_Y5,EDATE($D47,Milestones!$AA$153)&lt;PolicyDate),1,Milestones!$AC$153)&amp;";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"&amp;IF(AND(Milestones!$AB$154="FT",Milestones!$AA$154=FT_Y5,EDATE($D47,Milestones!$AA$154)&lt;PolicyDate),1,Milestones!$AC$154)&amp;";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"&amp;IF(AND(Milestones!$AB$155="FT",Milestones!$AA$155=FT_Y5,EDATE($D47,Milestones!$AA$155)&lt;PolicyDate),1,Milestones!$AC$155)&amp;";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"&amp;IF(AND(Milestones!$AB$156="FT",Milestones!$AA$156=FT_Y5,EDATE($D47,Milestones!$AA$156)&lt;PolicyDate),1,Milestones!$AC$156)&amp;";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"&amp;IF(AND(Milestones!$AB$157="FT",Milestones!$AA$157=FT_Y5,EDATE($D47,Milestones!$AA$157)&lt;PolicyDate),1,Milestones!$AC$157)&amp;";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"&amp;IF(AND(Milestones!$AB$158="FT",Milestones!$AA$158=FT_Y5,EDATE($D47,Milestones!$AA$158)&lt;PolicyDate),1,Milestones!$AC$158)&amp;";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"&amp;IF(AND(Milestones!$AB$159="FT",Milestones!$AA$159=FT_Y5,EDATE($D47,Milestones!$AA$159)&lt;PolicyDate),1,Milestones!$AC$159)&amp;";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"&amp;IF(AND(Milestones!$AB$160="FT",Milestones!$AA$160=FT_Y5,EDATE($D47,Milestones!$AA$160)&lt;PolicyDate),1,Milestones!$AC$160)&amp;";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"&amp;IF(AND(Milestones!$AB$161="FT",Milestones!$AA$161=FT_Y5,EDATE($D47,Milestones!$AA$161)&lt;PolicyDate),1,Milestones!$AC$161)&amp;";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"&amp;IF(AND(Milestones!$AB$162="FT",Milestones!$AA$162=FT_Y5,EDATE($D47,Milestones!$AA$162)&lt;PolicyDate),1,Milestones!$AC$162)&amp;";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"&amp;IF(AND(Milestones!$AB$163="FT",Milestones!$AA$163=FT_Y5,EDATE($D47,Milestones!$AA$163)&lt;PolicyDate),1,Milestones!$AC$163)&amp;";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"&amp;IF(AND(Milestones!$AB$164="FT",Milestones!$AA$164=FT_Y5,EDATE($D47,Milestones!$AA$164)&lt;PolicyDate),1,Milestones!$AC$164)&amp;";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"&amp;IF(AND(Milestones!$AB$165="FT",Milestones!$AA$165=FT_Y5,EDATE($D47,Milestones!$AA$165)&lt;PolicyDate),1,Milestones!$AC$165)&amp;";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"&amp;IF(AND(Milestones!$AB$166="FT",Milestones!$AA$166=FT_Y5,EDATE($D47,Milestones!$AA$166)&lt;PolicyDate),1,Milestones!$AC$166)&amp;";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"&amp;IF(AND(Milestones!$AB$167="FT",Milestones!$AA$167=FT_Y5,EDATE($D47,Milestones!$AA$167)&lt;PolicyDate),1,Milestones!$AC$167)&amp;";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"&amp;IF(AND(Milestones!$AB$168="FT",Milestones!$AA$168=FT_Y5,EDATE($D47,Milestones!$AA$168)&lt;PolicyDate),1,Milestones!$AC$168)&amp;";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"&amp;IF(AND(Milestones!$AB$169="FT",Milestones!$AA$169=FT_Y5,EDATE($D47,Milestones!$AA$169)&lt;PolicyDate),1,Milestones!$AC$169)&amp;";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"&amp;IF(AND(Milestones!$AB$170="FT",Milestones!$AA$170=FT_Y5,EDATE($D47,Milestones!$AA$170)&lt;PolicyDate),1,Milestones!$AC$170)&amp;";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"&amp;IF(AND(Milestones!$AB$171="FT",Milestones!$AA$171=FT_Y5,EDATE($D47,Milestones!$AA$171)&lt;PolicyDate),1,Milestones!$AC$171)&amp;";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"&amp;IF(AND(Milestones!$AB$172="FT",Milestones!$AA$172=FT_Y5,EDATE($D47,Milestones!$AA$172)&lt;PolicyDate),1,Milestones!$AC$172)&amp;";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"&amp;IF(AND(Milestones!$AB$173="FT",Milestones!$AA$173=FT_Y5,EDATE($D47,Milestones!$AA$173)&lt;PolicyDate),1,Milestones!$AC$173)&amp;";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"&amp;IF(AND(Milestones!$AB$174="FT",Milestones!$AA$174=FT_Y5,EDATE($D47,Milestones!$AA$174)&lt;PolicyDate),1,Milestones!$AC$174)&amp;";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"&amp;IF(AND(Milestones!$AB$175="FT",Milestones!$AA$175=FT_Y5,EDATE($D47,Milestones!$AA$175)&lt;PolicyDate),1,Milestones!$AC$175)&amp;";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"&amp;IF(AND(Milestones!$AB$176="FT",Milestones!$AA$176=FT_Y5,EDATE($D47,Milestones!$AA$176)&lt;PolicyDate),1,Milestones!$AC$176)&amp;";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"&amp;IF(AND(Milestones!$AB$177="FT",Milestones!$AA$177=FT_Y5,EDATE($D47,Milestones!$AA$177)&lt;PolicyDate),1,Milestones!$AC$177)&amp;";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"&amp;IF(AND(Milestones!$AB$178="FT",Milestones!$AA$178=FT_Y5,EDATE($D47,Milestones!$AA$178)&lt;PolicyDate),1,Milestones!$AC$178)&amp;";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"&amp;IF(AND(Milestones!$AB$179="FT",Milestones!$AA$179=FT_Y5,EDATE($D47,Milestones!$AA$179)&lt;PolicyDate),1,Milestones!$AC$179)&amp;";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"&amp;IF(AND(Milestones!$AB$180="FT",Milestones!$AA$180=FT_Y5,EDATE($D47,Milestones!$AA$180)&lt;PolicyDate),1,Milestones!$AC$180)&amp;";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"&amp;IF(AND(Milestones!$AB$181="FT",Milestones!$AA$181=FT_Y5,EDATE($D47,Milestones!$AA$181)&lt;PolicyDate),1,Milestones!$AC$181)&amp;";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"&amp;IF(AND(Milestones!$AB$182="FT",Milestones!$AA$182=FT_Y5,EDATE($D47,Milestones!$AA$182)&lt;PolicyDate),1,Milestones!$AC$182)&amp;";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"&amp;IF(AND(Milestones!$AB$183="FT",Milestones!$AA$183=FT_Y5,EDATE($D47,Milestones!$AA$183)&lt;PolicyDate),1,Milestones!$AC$183)&amp;";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"&amp;IF(AND(Milestones!$AB$184="FT",Milestones!$AA$184=FT_Y5,EDATE($D47,Milestones!$AA$184)&lt;PolicyDate),1,Milestones!$AC$184)&amp;";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"&amp;IF(AND(Milestones!$AB$185="FT",Milestones!$AA$185=FT_Y5,EDATE($D47,Milestones!$AA$185)&lt;PolicyDate),1,Milestones!$AC$185)&amp;";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"&amp;IF(AND(Milestones!$AB$186="FT",Milestones!$AA$186=FT_Y5,EDATE($D47,Milestones!$AA$186)&lt;PolicyDate),1,Milestones!$AC$186)&amp;";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"&amp;IF(AND(Milestones!$AB$187="FT",Milestones!$AA$187=FT_Y5,EDATE($D47,Milestones!$AA$187)&lt;PolicyDate),1,Milestones!$AC$187)&amp;";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"&amp;IF(AND(Milestones!$AB$188="FT",Milestones!$AA$188=FT_Y5,EDATE($D47,Milestones!$AA$188)&lt;PolicyDate),1,Milestones!$AC$188)&amp;";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"&amp;IF(AND(Milestones!$AB$189="FT",Milestones!$AA$189=FT_Y5,EDATE($D47,Milestones!$AA$189)&lt;PolicyDate),1,Milestones!$AC$189)&amp;";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"&amp;IF(AND(Milestones!$AB$190="FT",Milestones!$AA$190=FT_Y5,EDATE($D47,Milestones!$AA$190)&lt;PolicyDate),1,Milestones!$AC$190)&amp;";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"&amp;IF(AND(Milestones!$AB$191="FT",Milestones!$AA$191=FT_Y5,EDATE($D47,Milestones!$AA$191)&lt;PolicyDate),1,Milestones!$AC$191)&amp;";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"&amp;IF(AND(Milestones!$AB$192="FT",Milestones!$AA$192=FT_Y5,EDATE($D47,Milestones!$AA$192)&lt;PolicyDate),1,Milestones!$AC$192)&amp;";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"&amp;IF(AND(Milestones!$AB$193="FT",Milestones!$AA$193=FT_Y5,EDATE($D47,Milestones!$AA$193)&lt;PolicyDate),1,Milestones!$AC$193)&amp;";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"&amp;IF(AND(Milestones!$AB$194="FT",Milestones!$AA$194=FT_Y5,EDATE($D47,Milestones!$AA$194)&lt;PolicyDate),1,Milestones!$AC$194)&amp;";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"&amp;IF(AND(Milestones!$AB$195="FT",Milestones!$AA$195=FT_Y5,EDATE($D47,Milestones!$AA$195)&lt;PolicyDate),1,Milestones!$AC$195)&amp;";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"&amp;IF(AND(Milestones!$AB$196="FT",Milestones!$AA$196=FT_Y5,EDATE($D47,Milestones!$AA$196)&lt;PolicyDate),1,Milestones!$AC$196)&amp;";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"&amp;IF(AND(Milestones!$AB$197="FT",Milestones!$AA$197=FT_Y5,EDATE($D47,Milestones!$AA$197)&lt;PolicyDate),1,Milestones!$AC$197)&amp;";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"&amp;IF(AND(Milestones!$AB$198="FT",Milestones!$AA$198=FT_Y5,EDATE($D47,Milestones!$AA$198)&lt;PolicyDate),1,Milestones!$AC$198)&amp;";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"&amp;IF(AND(Milestones!$AB$199="FT",Milestones!$AA$199=FT_Y5,EDATE($D47,Milestones!$AA$199)&lt;PolicyDate),1,Milestones!$AC$199)&amp;";  ",""))</f>
        <v/>
      </c>
      <c r="X47" s="0" t="str">
        <f aca="false">IF(Staff!$A47="","",Staff!$AJ47)</f>
        <v/>
      </c>
      <c r="Y47" s="0" t="str">
        <f aca="false">IF(Staff!$A47="","",Staff!$AL47)</f>
        <v/>
      </c>
      <c r="Z47" s="0" t="str">
        <f aca="false">IF(Staff!$A47="","",Staff!$AM47)</f>
        <v/>
      </c>
      <c r="AA47" s="0" t="str">
        <f aca="false">IF(Staff!$A47="","",Staff!$AQ47)</f>
        <v/>
      </c>
      <c r="AB47" s="0" t="str">
        <f aca="false">IF(Staff!$A47="","",Staff!$AR47)</f>
        <v/>
      </c>
      <c r="AC47" s="0" t="str">
        <f aca="false">IF(Staff!$A47="","",Staff!$AS47)</f>
        <v/>
      </c>
      <c r="AD47" s="0" t="str">
        <f aca="false">IF(Staff!$A47="","",Staff!$AT47)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IF(Staff!$A48="","",Staff!$AI48)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"&amp;IF(AND(Milestones!$AB$20="FT",Milestones!$AA$20=FT_Y5,EDATE($D48,Milestones!$AA$20)&lt;PolicyDate),1,Milestones!$AC$20)&amp;";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"&amp;IF(AND(Milestones!$AB$21="FT",Milestones!$AA$21=FT_Y5,EDATE($D48,Milestones!$AA$21)&lt;PolicyDate),1,Milestones!$AC$21)&amp;";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"&amp;IF(AND(Milestones!$AB$22="FT",Milestones!$AA$22=FT_Y5,EDATE($D48,Milestones!$AA$22)&lt;PolicyDate),1,Milestones!$AC$22)&amp;";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"&amp;IF(AND(Milestones!$AB$23="FT",Milestones!$AA$23=FT_Y5,EDATE($D48,Milestones!$AA$23)&lt;PolicyDate),1,Milestones!$AC$23)&amp;";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"&amp;IF(AND(Milestones!$AB$24="FT",Milestones!$AA$24=FT_Y5,EDATE($D48,Milestones!$AA$24)&lt;PolicyDate),1,Milestones!$AC$24)&amp;";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"&amp;IF(AND(Milestones!$AB$25="FT",Milestones!$AA$25=FT_Y5,EDATE($D48,Milestones!$AA$25)&lt;PolicyDate),1,Milestones!$AC$25)&amp;";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"&amp;IF(AND(Milestones!$AB$26="FT",Milestones!$AA$26=FT_Y5,EDATE($D48,Milestones!$AA$26)&lt;PolicyDate),1,Milestones!$AC$26)&amp;";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"&amp;IF(AND(Milestones!$AB$27="FT",Milestones!$AA$27=FT_Y5,EDATE($D48,Milestones!$AA$27)&lt;PolicyDate),1,Milestones!$AC$27)&amp;";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"&amp;IF(AND(Milestones!$AB$28="FT",Milestones!$AA$28=FT_Y5,EDATE($D48,Milestones!$AA$28)&lt;PolicyDate),1,Milestones!$AC$28)&amp;";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"&amp;IF(AND(Milestones!$AB$29="FT",Milestones!$AA$29=FT_Y5,EDATE($D48,Milestones!$AA$29)&lt;PolicyDate),1,Milestones!$AC$29)&amp;";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"&amp;IF(AND(Milestones!$AB$30="FT",Milestones!$AA$30=FT_Y5,EDATE($D48,Milestones!$AA$30)&lt;PolicyDate),1,Milestones!$AC$30)&amp;";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"&amp;IF(AND(Milestones!$AB$31="FT",Milestones!$AA$31=FT_Y5,EDATE($D48,Milestones!$AA$31)&lt;PolicyDate),1,Milestones!$AC$31)&amp;";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"&amp;IF(AND(Milestones!$AB$32="FT",Milestones!$AA$32=FT_Y5,EDATE($D48,Milestones!$AA$32)&lt;PolicyDate),1,Milestones!$AC$32)&amp;";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"&amp;IF(AND(Milestones!$AB$33="FT",Milestones!$AA$33=FT_Y5,EDATE($D48,Milestones!$AA$33)&lt;PolicyDate),1,Milestones!$AC$33)&amp;";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"&amp;IF(AND(Milestones!$AB$34="FT",Milestones!$AA$34=FT_Y5,EDATE($D48,Milestones!$AA$34)&lt;PolicyDate),1,Milestones!$AC$34)&amp;";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"&amp;IF(AND(Milestones!$AB$35="FT",Milestones!$AA$35=FT_Y5,EDATE($D48,Milestones!$AA$35)&lt;PolicyDate),1,Milestones!$AC$35)&amp;";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"&amp;IF(AND(Milestones!$AB$36="FT",Milestones!$AA$36=FT_Y5,EDATE($D48,Milestones!$AA$36)&lt;PolicyDate),1,Milestones!$AC$36)&amp;";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"&amp;IF(AND(Milestones!$AB$37="FT",Milestones!$AA$37=FT_Y5,EDATE($D48,Milestones!$AA$37)&lt;PolicyDate),1,Milestones!$AC$37)&amp;";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"&amp;IF(AND(Milestones!$AB$38="FT",Milestones!$AA$38=FT_Y5,EDATE($D48,Milestones!$AA$38)&lt;PolicyDate),1,Milestones!$AC$38)&amp;";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"&amp;IF(AND(Milestones!$AB$39="FT",Milestones!$AA$39=FT_Y5,EDATE($D48,Milestones!$AA$39)&lt;PolicyDate),1,Milestones!$AC$39)&amp;";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"&amp;IF(AND(Milestones!$AB$40="FT",Milestones!$AA$40=FT_Y5,EDATE($D48,Milestones!$AA$40)&lt;PolicyDate),1,Milestones!$AC$40)&amp;";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"&amp;IF(AND(Milestones!$AB$41="FT",Milestones!$AA$41=FT_Y5,EDATE($D48,Milestones!$AA$41)&lt;PolicyDate),1,Milestones!$AC$41)&amp;";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"&amp;IF(AND(Milestones!$AB$42="FT",Milestones!$AA$42=FT_Y5,EDATE($D48,Milestones!$AA$42)&lt;PolicyDate),1,Milestones!$AC$42)&amp;";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"&amp;IF(AND(Milestones!$AB$43="FT",Milestones!$AA$43=FT_Y5,EDATE($D48,Milestones!$AA$43)&lt;PolicyDate),1,Milestones!$AC$43)&amp;";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"&amp;IF(AND(Milestones!$AB$44="FT",Milestones!$AA$44=FT_Y5,EDATE($D48,Milestones!$AA$44)&lt;PolicyDate),1,Milestones!$AC$44)&amp;";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"&amp;IF(AND(Milestones!$AB$45="FT",Milestones!$AA$45=FT_Y5,EDATE($D48,Milestones!$AA$45)&lt;PolicyDate),1,Milestones!$AC$45)&amp;";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"&amp;IF(AND(Milestones!$AB$46="FT",Milestones!$AA$46=FT_Y5,EDATE($D48,Milestones!$AA$46)&lt;PolicyDate),1,Milestones!$AC$46)&amp;";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"&amp;IF(AND(Milestones!$AB$47="FT",Milestones!$AA$47=FT_Y5,EDATE($D48,Milestones!$AA$47)&lt;PolicyDate),1,Milestones!$AC$47)&amp;";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"&amp;IF(AND(Milestones!$AB$48="FT",Milestones!$AA$48=FT_Y5,EDATE($D48,Milestones!$AA$48)&lt;PolicyDate),1,Milestones!$AC$48)&amp;";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"&amp;IF(AND(Milestones!$AB$49="FT",Milestones!$AA$49=FT_Y5,EDATE($D48,Milestones!$AA$49)&lt;PolicyDate),1,Milestones!$AC$49)&amp;";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"&amp;IF(AND(Milestones!$AB$50="FT",Milestones!$AA$50=FT_Y5,EDATE($D48,Milestones!$AA$50)&lt;PolicyDate),1,Milestones!$AC$50)&amp;";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"&amp;IF(AND(Milestones!$AB$51="FT",Milestones!$AA$51=FT_Y5,EDATE($D48,Milestones!$AA$51)&lt;PolicyDate),1,Milestones!$AC$51)&amp;";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"&amp;IF(AND(Milestones!$AB$52="FT",Milestones!$AA$52=FT_Y5,EDATE($D48,Milestones!$AA$52)&lt;PolicyDate),1,Milestones!$AC$52)&amp;";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"&amp;IF(AND(Milestones!$AB$53="FT",Milestones!$AA$53=FT_Y5,EDATE($D48,Milestones!$AA$53)&lt;PolicyDate),1,Milestones!$AC$53)&amp;";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"&amp;IF(AND(Milestones!$AB$54="FT",Milestones!$AA$54=FT_Y5,EDATE($D48,Milestones!$AA$54)&lt;PolicyDate),1,Milestones!$AC$54)&amp;";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"&amp;IF(AND(Milestones!$AB$55="FT",Milestones!$AA$55=FT_Y5,EDATE($D48,Milestones!$AA$55)&lt;PolicyDate),1,Milestones!$AC$55)&amp;";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"&amp;IF(AND(Milestones!$AB$56="FT",Milestones!$AA$56=FT_Y5,EDATE($D48,Milestones!$AA$56)&lt;PolicyDate),1,Milestones!$AC$56)&amp;";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"&amp;IF(AND(Milestones!$AB$57="FT",Milestones!$AA$57=FT_Y5,EDATE($D48,Milestones!$AA$57)&lt;PolicyDate),1,Milestones!$AC$57)&amp;";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"&amp;IF(AND(Milestones!$AB$58="FT",Milestones!$AA$58=FT_Y5,EDATE($D48,Milestones!$AA$58)&lt;PolicyDate),1,Milestones!$AC$58)&amp;";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"&amp;IF(AND(Milestones!$AB$59="FT",Milestones!$AA$59=FT_Y5,EDATE($D48,Milestones!$AA$59)&lt;PolicyDate),1,Milestones!$AC$59)&amp;";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"&amp;IF(AND(Milestones!$AB$60="FT",Milestones!$AA$60=FT_Y5,EDATE($D48,Milestones!$AA$60)&lt;PolicyDate),1,Milestones!$AC$60)&amp;";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"&amp;IF(AND(Milestones!$AB$61="FT",Milestones!$AA$61=FT_Y5,EDATE($D48,Milestones!$AA$61)&lt;PolicyDate),1,Milestones!$AC$61)&amp;";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"&amp;IF(AND(Milestones!$AB$62="FT",Milestones!$AA$62=FT_Y5,EDATE($D48,Milestones!$AA$62)&lt;PolicyDate),1,Milestones!$AC$62)&amp;";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"&amp;IF(AND(Milestones!$AB$63="FT",Milestones!$AA$63=FT_Y5,EDATE($D48,Milestones!$AA$63)&lt;PolicyDate),1,Milestones!$AC$63)&amp;";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"&amp;IF(AND(Milestones!$AB$64="FT",Milestones!$AA$64=FT_Y5,EDATE($D48,Milestones!$AA$64)&lt;PolicyDate),1,Milestones!$AC$64)&amp;";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"&amp;IF(AND(Milestones!$AB$65="FT",Milestones!$AA$65=FT_Y5,EDATE($D48,Milestones!$AA$65)&lt;PolicyDate),1,Milestones!$AC$65)&amp;";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"&amp;IF(AND(Milestones!$AB$66="FT",Milestones!$AA$66=FT_Y5,EDATE($D48,Milestones!$AA$66)&lt;PolicyDate),1,Milestones!$AC$66)&amp;";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"&amp;IF(AND(Milestones!$AB$67="FT",Milestones!$AA$67=FT_Y5,EDATE($D48,Milestones!$AA$67)&lt;PolicyDate),1,Milestones!$AC$67)&amp;";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"&amp;IF(AND(Milestones!$AB$68="FT",Milestones!$AA$68=FT_Y5,EDATE($D48,Milestones!$AA$68)&lt;PolicyDate),1,Milestones!$AC$68)&amp;";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"&amp;IF(AND(Milestones!$AB$69="FT",Milestones!$AA$69=FT_Y5,EDATE($D48,Milestones!$AA$69)&lt;PolicyDate),1,Milestones!$AC$69)&amp;";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"&amp;IF(AND(Milestones!$AB$70="FT",Milestones!$AA$70=FT_Y5,EDATE($D48,Milestones!$AA$70)&lt;PolicyDate),1,Milestones!$AC$70)&amp;";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"&amp;IF(AND(Milestones!$AB$71="FT",Milestones!$AA$71=FT_Y5,EDATE($D48,Milestones!$AA$71)&lt;PolicyDate),1,Milestones!$AC$71)&amp;";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"&amp;IF(AND(Milestones!$AB$72="FT",Milestones!$AA$72=FT_Y5,EDATE($D48,Milestones!$AA$72)&lt;PolicyDate),1,Milestones!$AC$72)&amp;";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"&amp;IF(AND(Milestones!$AB$73="FT",Milestones!$AA$73=FT_Y5,EDATE($D48,Milestones!$AA$73)&lt;PolicyDate),1,Milestones!$AC$73)&amp;";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"&amp;IF(AND(Milestones!$AB$74="FT",Milestones!$AA$74=FT_Y5,EDATE($D48,Milestones!$AA$74)&lt;PolicyDate),1,Milestones!$AC$74)&amp;";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"&amp;IF(AND(Milestones!$AB$75="FT",Milestones!$AA$75=FT_Y5,EDATE($D48,Milestones!$AA$75)&lt;PolicyDate),1,Milestones!$AC$75)&amp;";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"&amp;IF(AND(Milestones!$AB$76="FT",Milestones!$AA$76=FT_Y5,EDATE($D48,Milestones!$AA$76)&lt;PolicyDate),1,Milestones!$AC$76)&amp;";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"&amp;IF(AND(Milestones!$AB$77="FT",Milestones!$AA$77=FT_Y5,EDATE($D48,Milestones!$AA$77)&lt;PolicyDate),1,Milestones!$AC$77)&amp;";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"&amp;IF(AND(Milestones!$AB$78="FT",Milestones!$AA$78=FT_Y5,EDATE($D48,Milestones!$AA$78)&lt;PolicyDate),1,Milestones!$AC$78)&amp;";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"&amp;IF(AND(Milestones!$AB$79="FT",Milestones!$AA$79=FT_Y5,EDATE($D48,Milestones!$AA$79)&lt;PolicyDate),1,Milestones!$AC$79)&amp;";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"&amp;IF(AND(Milestones!$AB$80="FT",Milestones!$AA$80=FT_Y5,EDATE($D48,Milestones!$AA$80)&lt;PolicyDate),1,Milestones!$AC$80)&amp;";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"&amp;IF(AND(Milestones!$AB$81="FT",Milestones!$AA$81=FT_Y5,EDATE($D48,Milestones!$AA$81)&lt;PolicyDate),1,Milestones!$AC$81)&amp;";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"&amp;IF(AND(Milestones!$AB$82="FT",Milestones!$AA$82=FT_Y5,EDATE($D48,Milestones!$AA$82)&lt;PolicyDate),1,Milestones!$AC$82)&amp;";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"&amp;IF(AND(Milestones!$AB$83="FT",Milestones!$AA$83=FT_Y5,EDATE($D48,Milestones!$AA$83)&lt;PolicyDate),1,Milestones!$AC$83)&amp;";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"&amp;IF(AND(Milestones!$AB$84="FT",Milestones!$AA$84=FT_Y5,EDATE($D48,Milestones!$AA$84)&lt;PolicyDate),1,Milestones!$AC$84)&amp;";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"&amp;IF(AND(Milestones!$AB$85="FT",Milestones!$AA$85=FT_Y5,EDATE($D48,Milestones!$AA$85)&lt;PolicyDate),1,Milestones!$AC$85)&amp;";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"&amp;IF(AND(Milestones!$AB$86="FT",Milestones!$AA$86=FT_Y5,EDATE($D48,Milestones!$AA$86)&lt;PolicyDate),1,Milestones!$AC$86)&amp;";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"&amp;IF(AND(Milestones!$AB$87="FT",Milestones!$AA$87=FT_Y5,EDATE($D48,Milestones!$AA$87)&lt;PolicyDate),1,Milestones!$AC$87)&amp;";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"&amp;IF(AND(Milestones!$AB$88="FT",Milestones!$AA$88=FT_Y5,EDATE($D48,Milestones!$AA$88)&lt;PolicyDate),1,Milestones!$AC$88)&amp;";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"&amp;IF(AND(Milestones!$AB$89="FT",Milestones!$AA$89=FT_Y5,EDATE($D48,Milestones!$AA$89)&lt;PolicyDate),1,Milestones!$AC$89)&amp;";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"&amp;IF(AND(Milestones!$AB$90="FT",Milestones!$AA$90=FT_Y5,EDATE($D48,Milestones!$AA$90)&lt;PolicyDate),1,Milestones!$AC$90)&amp;";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"&amp;IF(AND(Milestones!$AB$91="FT",Milestones!$AA$91=FT_Y5,EDATE($D48,Milestones!$AA$91)&lt;PolicyDate),1,Milestones!$AC$91)&amp;";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"&amp;IF(AND(Milestones!$AB$92="FT",Milestones!$AA$92=FT_Y5,EDATE($D48,Milestones!$AA$92)&lt;PolicyDate),1,Milestones!$AC$92)&amp;";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"&amp;IF(AND(Milestones!$AB$93="FT",Milestones!$AA$93=FT_Y5,EDATE($D48,Milestones!$AA$93)&lt;PolicyDate),1,Milestones!$AC$93)&amp;";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"&amp;IF(AND(Milestones!$AB$94="FT",Milestones!$AA$94=FT_Y5,EDATE($D48,Milestones!$AA$94)&lt;PolicyDate),1,Milestones!$AC$94)&amp;";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"&amp;IF(AND(Milestones!$AB$95="FT",Milestones!$AA$95=FT_Y5,EDATE($D48,Milestones!$AA$95)&lt;PolicyDate),1,Milestones!$AC$95)&amp;";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"&amp;IF(AND(Milestones!$AB$96="FT",Milestones!$AA$96=FT_Y5,EDATE($D48,Milestones!$AA$96)&lt;PolicyDate),1,Milestones!$AC$96)&amp;";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"&amp;IF(AND(Milestones!$AB$97="FT",Milestones!$AA$97=FT_Y5,EDATE($D48,Milestones!$AA$97)&lt;PolicyDate),1,Milestones!$AC$97)&amp;";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"&amp;IF(AND(Milestones!$AB$98="FT",Milestones!$AA$98=FT_Y5,EDATE($D48,Milestones!$AA$98)&lt;PolicyDate),1,Milestones!$AC$98)&amp;";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"&amp;IF(AND(Milestones!$AB$99="FT",Milestones!$AA$99=FT_Y5,EDATE($D48,Milestones!$AA$99)&lt;PolicyDate),1,Milestones!$AC$99)&amp;";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"&amp;IF(AND(Milestones!$AB$100="FT",Milestones!$AA$100=FT_Y5,EDATE($D48,Milestones!$AA$100)&lt;PolicyDate),1,Milestones!$AC$100)&amp;";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"&amp;IF(AND(Milestones!$AB$101="FT",Milestones!$AA$101=FT_Y5,EDATE($D48,Milestones!$AA$101)&lt;PolicyDate),1,Milestones!$AC$101)&amp;";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"&amp;IF(AND(Milestones!$AB$102="FT",Milestones!$AA$102=FT_Y5,EDATE($D48,Milestones!$AA$102)&lt;PolicyDate),1,Milestones!$AC$102)&amp;";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"&amp;IF(AND(Milestones!$AB$103="FT",Milestones!$AA$103=FT_Y5,EDATE($D48,Milestones!$AA$103)&lt;PolicyDate),1,Milestones!$AC$103)&amp;";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"&amp;IF(AND(Milestones!$AB$104="FT",Milestones!$AA$104=FT_Y5,EDATE($D48,Milestones!$AA$104)&lt;PolicyDate),1,Milestones!$AC$104)&amp;";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"&amp;IF(AND(Milestones!$AB$105="FT",Milestones!$AA$105=FT_Y5,EDATE($D48,Milestones!$AA$105)&lt;PolicyDate),1,Milestones!$AC$105)&amp;";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"&amp;IF(AND(Milestones!$AB$106="FT",Milestones!$AA$106=FT_Y5,EDATE($D48,Milestones!$AA$106)&lt;PolicyDate),1,Milestones!$AC$106)&amp;";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"&amp;IF(AND(Milestones!$AB$107="FT",Milestones!$AA$107=FT_Y5,EDATE($D48,Milestones!$AA$107)&lt;PolicyDate),1,Milestones!$AC$107)&amp;";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"&amp;IF(AND(Milestones!$AB$108="FT",Milestones!$AA$108=FT_Y5,EDATE($D48,Milestones!$AA$108)&lt;PolicyDate),1,Milestones!$AC$108)&amp;";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"&amp;IF(AND(Milestones!$AB$109="FT",Milestones!$AA$109=FT_Y5,EDATE($D48,Milestones!$AA$109)&lt;PolicyDate),1,Milestones!$AC$109)&amp;";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"&amp;IF(AND(Milestones!$AB$110="FT",Milestones!$AA$110=FT_Y5,EDATE($D48,Milestones!$AA$110)&lt;PolicyDate),1,Milestones!$AC$110)&amp;";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"&amp;IF(AND(Milestones!$AB$111="FT",Milestones!$AA$111=FT_Y5,EDATE($D48,Milestones!$AA$111)&lt;PolicyDate),1,Milestones!$AC$111)&amp;";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"&amp;IF(AND(Milestones!$AB$112="FT",Milestones!$AA$112=FT_Y5,EDATE($D48,Milestones!$AA$112)&lt;PolicyDate),1,Milestones!$AC$112)&amp;";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"&amp;IF(AND(Milestones!$AB$113="FT",Milestones!$AA$113=FT_Y5,EDATE($D48,Milestones!$AA$113)&lt;PolicyDate),1,Milestones!$AC$113)&amp;";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"&amp;IF(AND(Milestones!$AB$114="FT",Milestones!$AA$114=FT_Y5,EDATE($D48,Milestones!$AA$114)&lt;PolicyDate),1,Milestones!$AC$114)&amp;";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"&amp;IF(AND(Milestones!$AB$115="FT",Milestones!$AA$115=FT_Y5,EDATE($D48,Milestones!$AA$115)&lt;PolicyDate),1,Milestones!$AC$115)&amp;";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"&amp;IF(AND(Milestones!$AB$116="FT",Milestones!$AA$116=FT_Y5,EDATE($D48,Milestones!$AA$116)&lt;PolicyDate),1,Milestones!$AC$116)&amp;";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"&amp;IF(AND(Milestones!$AB$117="FT",Milestones!$AA$117=FT_Y5,EDATE($D48,Milestones!$AA$117)&lt;PolicyDate),1,Milestones!$AC$117)&amp;";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"&amp;IF(AND(Milestones!$AB$118="FT",Milestones!$AA$118=FT_Y5,EDATE($D48,Milestones!$AA$118)&lt;PolicyDate),1,Milestones!$AC$118)&amp;";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"&amp;IF(AND(Milestones!$AB$119="FT",Milestones!$AA$119=FT_Y5,EDATE($D48,Milestones!$AA$119)&lt;PolicyDate),1,Milestones!$AC$119)&amp;";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"&amp;IF(AND(Milestones!$AB$120="FT",Milestones!$AA$120=FT_Y5,EDATE($D48,Milestones!$AA$120)&lt;PolicyDate),1,Milestones!$AC$120)&amp;";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"&amp;IF(AND(Milestones!$AB$121="FT",Milestones!$AA$121=FT_Y5,EDATE($D48,Milestones!$AA$121)&lt;PolicyDate),1,Milestones!$AC$121)&amp;";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"&amp;IF(AND(Milestones!$AB$122="FT",Milestones!$AA$122=FT_Y5,EDATE($D48,Milestones!$AA$122)&lt;PolicyDate),1,Milestones!$AC$122)&amp;";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"&amp;IF(AND(Milestones!$AB$123="FT",Milestones!$AA$123=FT_Y5,EDATE($D48,Milestones!$AA$123)&lt;PolicyDate),1,Milestones!$AC$123)&amp;";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"&amp;IF(AND(Milestones!$AB$124="FT",Milestones!$AA$124=FT_Y5,EDATE($D48,Milestones!$AA$124)&lt;PolicyDate),1,Milestones!$AC$124)&amp;";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"&amp;IF(AND(Milestones!$AB$125="FT",Milestones!$AA$125=FT_Y5,EDATE($D48,Milestones!$AA$125)&lt;PolicyDate),1,Milestones!$AC$125)&amp;";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"&amp;IF(AND(Milestones!$AB$126="FT",Milestones!$AA$126=FT_Y5,EDATE($D48,Milestones!$AA$126)&lt;PolicyDate),1,Milestones!$AC$126)&amp;";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"&amp;IF(AND(Milestones!$AB$127="FT",Milestones!$AA$127=FT_Y5,EDATE($D48,Milestones!$AA$127)&lt;PolicyDate),1,Milestones!$AC$127)&amp;";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"&amp;IF(AND(Milestones!$AB$128="FT",Milestones!$AA$128=FT_Y5,EDATE($D48,Milestones!$AA$128)&lt;PolicyDate),1,Milestones!$AC$128)&amp;";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"&amp;IF(AND(Milestones!$AB$129="FT",Milestones!$AA$129=FT_Y5,EDATE($D48,Milestones!$AA$129)&lt;PolicyDate),1,Milestones!$AC$129)&amp;";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"&amp;IF(AND(Milestones!$AB$130="FT",Milestones!$AA$130=FT_Y5,EDATE($D48,Milestones!$AA$130)&lt;PolicyDate),1,Milestones!$AC$130)&amp;";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"&amp;IF(AND(Milestones!$AB$131="FT",Milestones!$AA$131=FT_Y5,EDATE($D48,Milestones!$AA$131)&lt;PolicyDate),1,Milestones!$AC$131)&amp;";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"&amp;IF(AND(Milestones!$AB$132="FT",Milestones!$AA$132=FT_Y5,EDATE($D48,Milestones!$AA$132)&lt;PolicyDate),1,Milestones!$AC$132)&amp;";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"&amp;IF(AND(Milestones!$AB$133="FT",Milestones!$AA$133=FT_Y5,EDATE($D48,Milestones!$AA$133)&lt;PolicyDate),1,Milestones!$AC$133)&amp;";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"&amp;IF(AND(Milestones!$AB$134="FT",Milestones!$AA$134=FT_Y5,EDATE($D48,Milestones!$AA$134)&lt;PolicyDate),1,Milestones!$AC$134)&amp;";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"&amp;IF(AND(Milestones!$AB$135="FT",Milestones!$AA$135=FT_Y5,EDATE($D48,Milestones!$AA$135)&lt;PolicyDate),1,Milestones!$AC$135)&amp;";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"&amp;IF(AND(Milestones!$AB$136="FT",Milestones!$AA$136=FT_Y5,EDATE($D48,Milestones!$AA$136)&lt;PolicyDate),1,Milestones!$AC$136)&amp;";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"&amp;IF(AND(Milestones!$AB$137="FT",Milestones!$AA$137=FT_Y5,EDATE($D48,Milestones!$AA$137)&lt;PolicyDate),1,Milestones!$AC$137)&amp;";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"&amp;IF(AND(Milestones!$AB$138="FT",Milestones!$AA$138=FT_Y5,EDATE($D48,Milestones!$AA$138)&lt;PolicyDate),1,Milestones!$AC$138)&amp;";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"&amp;IF(AND(Milestones!$AB$139="FT",Milestones!$AA$139=FT_Y5,EDATE($D48,Milestones!$AA$139)&lt;PolicyDate),1,Milestones!$AC$139)&amp;";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"&amp;IF(AND(Milestones!$AB$140="FT",Milestones!$AA$140=FT_Y5,EDATE($D48,Milestones!$AA$140)&lt;PolicyDate),1,Milestones!$AC$140)&amp;";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"&amp;IF(AND(Milestones!$AB$141="FT",Milestones!$AA$141=FT_Y5,EDATE($D48,Milestones!$AA$141)&lt;PolicyDate),1,Milestones!$AC$141)&amp;";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"&amp;IF(AND(Milestones!$AB$142="FT",Milestones!$AA$142=FT_Y5,EDATE($D48,Milestones!$AA$142)&lt;PolicyDate),1,Milestones!$AC$142)&amp;";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"&amp;IF(AND(Milestones!$AB$143="FT",Milestones!$AA$143=FT_Y5,EDATE($D48,Milestones!$AA$143)&lt;PolicyDate),1,Milestones!$AC$143)&amp;";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"&amp;IF(AND(Milestones!$AB$144="FT",Milestones!$AA$144=FT_Y5,EDATE($D48,Milestones!$AA$144)&lt;PolicyDate),1,Milestones!$AC$144)&amp;";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"&amp;IF(AND(Milestones!$AB$145="FT",Milestones!$AA$145=FT_Y5,EDATE($D48,Milestones!$AA$145)&lt;PolicyDate),1,Milestones!$AC$145)&amp;";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"&amp;IF(AND(Milestones!$AB$146="FT",Milestones!$AA$146=FT_Y5,EDATE($D48,Milestones!$AA$146)&lt;PolicyDate),1,Milestones!$AC$146)&amp;";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"&amp;IF(AND(Milestones!$AB$147="FT",Milestones!$AA$147=FT_Y5,EDATE($D48,Milestones!$AA$147)&lt;PolicyDate),1,Milestones!$AC$147)&amp;";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"&amp;IF(AND(Milestones!$AB$148="FT",Milestones!$AA$148=FT_Y5,EDATE($D48,Milestones!$AA$148)&lt;PolicyDate),1,Milestones!$AC$148)&amp;";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"&amp;IF(AND(Milestones!$AB$149="FT",Milestones!$AA$149=FT_Y5,EDATE($D48,Milestones!$AA$149)&lt;PolicyDate),1,Milestones!$AC$149)&amp;";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"&amp;IF(AND(Milestones!$AB$150="FT",Milestones!$AA$150=FT_Y5,EDATE($D48,Milestones!$AA$150)&lt;PolicyDate),1,Milestones!$AC$150)&amp;";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"&amp;IF(AND(Milestones!$AB$151="FT",Milestones!$AA$151=FT_Y5,EDATE($D48,Milestones!$AA$151)&lt;PolicyDate),1,Milestones!$AC$151)&amp;";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"&amp;IF(AND(Milestones!$AB$152="FT",Milestones!$AA$152=FT_Y5,EDATE($D48,Milestones!$AA$152)&lt;PolicyDate),1,Milestones!$AC$152)&amp;";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"&amp;IF(AND(Milestones!$AB$153="FT",Milestones!$AA$153=FT_Y5,EDATE($D48,Milestones!$AA$153)&lt;PolicyDate),1,Milestones!$AC$153)&amp;";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"&amp;IF(AND(Milestones!$AB$154="FT",Milestones!$AA$154=FT_Y5,EDATE($D48,Milestones!$AA$154)&lt;PolicyDate),1,Milestones!$AC$154)&amp;";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"&amp;IF(AND(Milestones!$AB$155="FT",Milestones!$AA$155=FT_Y5,EDATE($D48,Milestones!$AA$155)&lt;PolicyDate),1,Milestones!$AC$155)&amp;";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"&amp;IF(AND(Milestones!$AB$156="FT",Milestones!$AA$156=FT_Y5,EDATE($D48,Milestones!$AA$156)&lt;PolicyDate),1,Milestones!$AC$156)&amp;";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"&amp;IF(AND(Milestones!$AB$157="FT",Milestones!$AA$157=FT_Y5,EDATE($D48,Milestones!$AA$157)&lt;PolicyDate),1,Milestones!$AC$157)&amp;";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"&amp;IF(AND(Milestones!$AB$158="FT",Milestones!$AA$158=FT_Y5,EDATE($D48,Milestones!$AA$158)&lt;PolicyDate),1,Milestones!$AC$158)&amp;";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"&amp;IF(AND(Milestones!$AB$159="FT",Milestones!$AA$159=FT_Y5,EDATE($D48,Milestones!$AA$159)&lt;PolicyDate),1,Milestones!$AC$159)&amp;";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"&amp;IF(AND(Milestones!$AB$160="FT",Milestones!$AA$160=FT_Y5,EDATE($D48,Milestones!$AA$160)&lt;PolicyDate),1,Milestones!$AC$160)&amp;";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"&amp;IF(AND(Milestones!$AB$161="FT",Milestones!$AA$161=FT_Y5,EDATE($D48,Milestones!$AA$161)&lt;PolicyDate),1,Milestones!$AC$161)&amp;";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"&amp;IF(AND(Milestones!$AB$162="FT",Milestones!$AA$162=FT_Y5,EDATE($D48,Milestones!$AA$162)&lt;PolicyDate),1,Milestones!$AC$162)&amp;";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"&amp;IF(AND(Milestones!$AB$163="FT",Milestones!$AA$163=FT_Y5,EDATE($D48,Milestones!$AA$163)&lt;PolicyDate),1,Milestones!$AC$163)&amp;";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"&amp;IF(AND(Milestones!$AB$164="FT",Milestones!$AA$164=FT_Y5,EDATE($D48,Milestones!$AA$164)&lt;PolicyDate),1,Milestones!$AC$164)&amp;";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"&amp;IF(AND(Milestones!$AB$165="FT",Milestones!$AA$165=FT_Y5,EDATE($D48,Milestones!$AA$165)&lt;PolicyDate),1,Milestones!$AC$165)&amp;";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"&amp;IF(AND(Milestones!$AB$166="FT",Milestones!$AA$166=FT_Y5,EDATE($D48,Milestones!$AA$166)&lt;PolicyDate),1,Milestones!$AC$166)&amp;";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"&amp;IF(AND(Milestones!$AB$167="FT",Milestones!$AA$167=FT_Y5,EDATE($D48,Milestones!$AA$167)&lt;PolicyDate),1,Milestones!$AC$167)&amp;";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"&amp;IF(AND(Milestones!$AB$168="FT",Milestones!$AA$168=FT_Y5,EDATE($D48,Milestones!$AA$168)&lt;PolicyDate),1,Milestones!$AC$168)&amp;";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"&amp;IF(AND(Milestones!$AB$169="FT",Milestones!$AA$169=FT_Y5,EDATE($D48,Milestones!$AA$169)&lt;PolicyDate),1,Milestones!$AC$169)&amp;";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"&amp;IF(AND(Milestones!$AB$170="FT",Milestones!$AA$170=FT_Y5,EDATE($D48,Milestones!$AA$170)&lt;PolicyDate),1,Milestones!$AC$170)&amp;";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"&amp;IF(AND(Milestones!$AB$171="FT",Milestones!$AA$171=FT_Y5,EDATE($D48,Milestones!$AA$171)&lt;PolicyDate),1,Milestones!$AC$171)&amp;";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"&amp;IF(AND(Milestones!$AB$172="FT",Milestones!$AA$172=FT_Y5,EDATE($D48,Milestones!$AA$172)&lt;PolicyDate),1,Milestones!$AC$172)&amp;";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"&amp;IF(AND(Milestones!$AB$173="FT",Milestones!$AA$173=FT_Y5,EDATE($D48,Milestones!$AA$173)&lt;PolicyDate),1,Milestones!$AC$173)&amp;";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"&amp;IF(AND(Milestones!$AB$174="FT",Milestones!$AA$174=FT_Y5,EDATE($D48,Milestones!$AA$174)&lt;PolicyDate),1,Milestones!$AC$174)&amp;";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"&amp;IF(AND(Milestones!$AB$175="FT",Milestones!$AA$175=FT_Y5,EDATE($D48,Milestones!$AA$175)&lt;PolicyDate),1,Milestones!$AC$175)&amp;";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"&amp;IF(AND(Milestones!$AB$176="FT",Milestones!$AA$176=FT_Y5,EDATE($D48,Milestones!$AA$176)&lt;PolicyDate),1,Milestones!$AC$176)&amp;";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"&amp;IF(AND(Milestones!$AB$177="FT",Milestones!$AA$177=FT_Y5,EDATE($D48,Milestones!$AA$177)&lt;PolicyDate),1,Milestones!$AC$177)&amp;";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"&amp;IF(AND(Milestones!$AB$178="FT",Milestones!$AA$178=FT_Y5,EDATE($D48,Milestones!$AA$178)&lt;PolicyDate),1,Milestones!$AC$178)&amp;";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"&amp;IF(AND(Milestones!$AB$179="FT",Milestones!$AA$179=FT_Y5,EDATE($D48,Milestones!$AA$179)&lt;PolicyDate),1,Milestones!$AC$179)&amp;";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"&amp;IF(AND(Milestones!$AB$180="FT",Milestones!$AA$180=FT_Y5,EDATE($D48,Milestones!$AA$180)&lt;PolicyDate),1,Milestones!$AC$180)&amp;";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"&amp;IF(AND(Milestones!$AB$181="FT",Milestones!$AA$181=FT_Y5,EDATE($D48,Milestones!$AA$181)&lt;PolicyDate),1,Milestones!$AC$181)&amp;";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"&amp;IF(AND(Milestones!$AB$182="FT",Milestones!$AA$182=FT_Y5,EDATE($D48,Milestones!$AA$182)&lt;PolicyDate),1,Milestones!$AC$182)&amp;";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"&amp;IF(AND(Milestones!$AB$183="FT",Milestones!$AA$183=FT_Y5,EDATE($D48,Milestones!$AA$183)&lt;PolicyDate),1,Milestones!$AC$183)&amp;";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"&amp;IF(AND(Milestones!$AB$184="FT",Milestones!$AA$184=FT_Y5,EDATE($D48,Milestones!$AA$184)&lt;PolicyDate),1,Milestones!$AC$184)&amp;";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"&amp;IF(AND(Milestones!$AB$185="FT",Milestones!$AA$185=FT_Y5,EDATE($D48,Milestones!$AA$185)&lt;PolicyDate),1,Milestones!$AC$185)&amp;";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"&amp;IF(AND(Milestones!$AB$186="FT",Milestones!$AA$186=FT_Y5,EDATE($D48,Milestones!$AA$186)&lt;PolicyDate),1,Milestones!$AC$186)&amp;";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"&amp;IF(AND(Milestones!$AB$187="FT",Milestones!$AA$187=FT_Y5,EDATE($D48,Milestones!$AA$187)&lt;PolicyDate),1,Milestones!$AC$187)&amp;";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"&amp;IF(AND(Milestones!$AB$188="FT",Milestones!$AA$188=FT_Y5,EDATE($D48,Milestones!$AA$188)&lt;PolicyDate),1,Milestones!$AC$188)&amp;";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"&amp;IF(AND(Milestones!$AB$189="FT",Milestones!$AA$189=FT_Y5,EDATE($D48,Milestones!$AA$189)&lt;PolicyDate),1,Milestones!$AC$189)&amp;";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"&amp;IF(AND(Milestones!$AB$190="FT",Milestones!$AA$190=FT_Y5,EDATE($D48,Milestones!$AA$190)&lt;PolicyDate),1,Milestones!$AC$190)&amp;";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"&amp;IF(AND(Milestones!$AB$191="FT",Milestones!$AA$191=FT_Y5,EDATE($D48,Milestones!$AA$191)&lt;PolicyDate),1,Milestones!$AC$191)&amp;";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"&amp;IF(AND(Milestones!$AB$192="FT",Milestones!$AA$192=FT_Y5,EDATE($D48,Milestones!$AA$192)&lt;PolicyDate),1,Milestones!$AC$192)&amp;";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"&amp;IF(AND(Milestones!$AB$193="FT",Milestones!$AA$193=FT_Y5,EDATE($D48,Milestones!$AA$193)&lt;PolicyDate),1,Milestones!$AC$193)&amp;";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"&amp;IF(AND(Milestones!$AB$194="FT",Milestones!$AA$194=FT_Y5,EDATE($D48,Milestones!$AA$194)&lt;PolicyDate),1,Milestones!$AC$194)&amp;";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"&amp;IF(AND(Milestones!$AB$195="FT",Milestones!$AA$195=FT_Y5,EDATE($D48,Milestones!$AA$195)&lt;PolicyDate),1,Milestones!$AC$195)&amp;";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"&amp;IF(AND(Milestones!$AB$196="FT",Milestones!$AA$196=FT_Y5,EDATE($D48,Milestones!$AA$196)&lt;PolicyDate),1,Milestones!$AC$196)&amp;";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"&amp;IF(AND(Milestones!$AB$197="FT",Milestones!$AA$197=FT_Y5,EDATE($D48,Milestones!$AA$197)&lt;PolicyDate),1,Milestones!$AC$197)&amp;";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"&amp;IF(AND(Milestones!$AB$198="FT",Milestones!$AA$198=FT_Y5,EDATE($D48,Milestones!$AA$198)&lt;PolicyDate),1,Milestones!$AC$198)&amp;";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"&amp;IF(AND(Milestones!$AB$199="FT",Milestones!$AA$199=FT_Y5,EDATE($D48,Milestones!$AA$199)&lt;PolicyDate),1,Milestones!$AC$199)&amp;";  ",""))</f>
        <v/>
      </c>
      <c r="X48" s="0" t="str">
        <f aca="false">IF(Staff!$A48="","",Staff!$AJ48)</f>
        <v/>
      </c>
      <c r="Y48" s="0" t="str">
        <f aca="false">IF(Staff!$A48="","",Staff!$AL48)</f>
        <v/>
      </c>
      <c r="Z48" s="0" t="str">
        <f aca="false">IF(Staff!$A48="","",Staff!$AM48)</f>
        <v/>
      </c>
      <c r="AA48" s="0" t="str">
        <f aca="false">IF(Staff!$A48="","",Staff!$AQ48)</f>
        <v/>
      </c>
      <c r="AB48" s="0" t="str">
        <f aca="false">IF(Staff!$A48="","",Staff!$AR48)</f>
        <v/>
      </c>
      <c r="AC48" s="0" t="str">
        <f aca="false">IF(Staff!$A48="","",Staff!$AS48)</f>
        <v/>
      </c>
      <c r="AD48" s="0" t="str">
        <f aca="false">IF(Staff!$A48="","",Staff!$AT48)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IF(Staff!$A49="","",Staff!$AI49)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"&amp;IF(AND(Milestones!$AB$20="FT",Milestones!$AA$20=FT_Y5,EDATE($D49,Milestones!$AA$20)&lt;PolicyDate),1,Milestones!$AC$20)&amp;";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"&amp;IF(AND(Milestones!$AB$21="FT",Milestones!$AA$21=FT_Y5,EDATE($D49,Milestones!$AA$21)&lt;PolicyDate),1,Milestones!$AC$21)&amp;";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"&amp;IF(AND(Milestones!$AB$22="FT",Milestones!$AA$22=FT_Y5,EDATE($D49,Milestones!$AA$22)&lt;PolicyDate),1,Milestones!$AC$22)&amp;";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"&amp;IF(AND(Milestones!$AB$23="FT",Milestones!$AA$23=FT_Y5,EDATE($D49,Milestones!$AA$23)&lt;PolicyDate),1,Milestones!$AC$23)&amp;";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"&amp;IF(AND(Milestones!$AB$24="FT",Milestones!$AA$24=FT_Y5,EDATE($D49,Milestones!$AA$24)&lt;PolicyDate),1,Milestones!$AC$24)&amp;";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"&amp;IF(AND(Milestones!$AB$25="FT",Milestones!$AA$25=FT_Y5,EDATE($D49,Milestones!$AA$25)&lt;PolicyDate),1,Milestones!$AC$25)&amp;";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"&amp;IF(AND(Milestones!$AB$26="FT",Milestones!$AA$26=FT_Y5,EDATE($D49,Milestones!$AA$26)&lt;PolicyDate),1,Milestones!$AC$26)&amp;";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"&amp;IF(AND(Milestones!$AB$27="FT",Milestones!$AA$27=FT_Y5,EDATE($D49,Milestones!$AA$27)&lt;PolicyDate),1,Milestones!$AC$27)&amp;";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"&amp;IF(AND(Milestones!$AB$28="FT",Milestones!$AA$28=FT_Y5,EDATE($D49,Milestones!$AA$28)&lt;PolicyDate),1,Milestones!$AC$28)&amp;";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"&amp;IF(AND(Milestones!$AB$29="FT",Milestones!$AA$29=FT_Y5,EDATE($D49,Milestones!$AA$29)&lt;PolicyDate),1,Milestones!$AC$29)&amp;";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"&amp;IF(AND(Milestones!$AB$30="FT",Milestones!$AA$30=FT_Y5,EDATE($D49,Milestones!$AA$30)&lt;PolicyDate),1,Milestones!$AC$30)&amp;";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"&amp;IF(AND(Milestones!$AB$31="FT",Milestones!$AA$31=FT_Y5,EDATE($D49,Milestones!$AA$31)&lt;PolicyDate),1,Milestones!$AC$31)&amp;";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"&amp;IF(AND(Milestones!$AB$32="FT",Milestones!$AA$32=FT_Y5,EDATE($D49,Milestones!$AA$32)&lt;PolicyDate),1,Milestones!$AC$32)&amp;";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"&amp;IF(AND(Milestones!$AB$33="FT",Milestones!$AA$33=FT_Y5,EDATE($D49,Milestones!$AA$33)&lt;PolicyDate),1,Milestones!$AC$33)&amp;";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"&amp;IF(AND(Milestones!$AB$34="FT",Milestones!$AA$34=FT_Y5,EDATE($D49,Milestones!$AA$34)&lt;PolicyDate),1,Milestones!$AC$34)&amp;";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"&amp;IF(AND(Milestones!$AB$35="FT",Milestones!$AA$35=FT_Y5,EDATE($D49,Milestones!$AA$35)&lt;PolicyDate),1,Milestones!$AC$35)&amp;";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"&amp;IF(AND(Milestones!$AB$36="FT",Milestones!$AA$36=FT_Y5,EDATE($D49,Milestones!$AA$36)&lt;PolicyDate),1,Milestones!$AC$36)&amp;";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"&amp;IF(AND(Milestones!$AB$37="FT",Milestones!$AA$37=FT_Y5,EDATE($D49,Milestones!$AA$37)&lt;PolicyDate),1,Milestones!$AC$37)&amp;";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"&amp;IF(AND(Milestones!$AB$38="FT",Milestones!$AA$38=FT_Y5,EDATE($D49,Milestones!$AA$38)&lt;PolicyDate),1,Milestones!$AC$38)&amp;";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"&amp;IF(AND(Milestones!$AB$39="FT",Milestones!$AA$39=FT_Y5,EDATE($D49,Milestones!$AA$39)&lt;PolicyDate),1,Milestones!$AC$39)&amp;";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"&amp;IF(AND(Milestones!$AB$40="FT",Milestones!$AA$40=FT_Y5,EDATE($D49,Milestones!$AA$40)&lt;PolicyDate),1,Milestones!$AC$40)&amp;";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"&amp;IF(AND(Milestones!$AB$41="FT",Milestones!$AA$41=FT_Y5,EDATE($D49,Milestones!$AA$41)&lt;PolicyDate),1,Milestones!$AC$41)&amp;";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"&amp;IF(AND(Milestones!$AB$42="FT",Milestones!$AA$42=FT_Y5,EDATE($D49,Milestones!$AA$42)&lt;PolicyDate),1,Milestones!$AC$42)&amp;";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"&amp;IF(AND(Milestones!$AB$43="FT",Milestones!$AA$43=FT_Y5,EDATE($D49,Milestones!$AA$43)&lt;PolicyDate),1,Milestones!$AC$43)&amp;";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"&amp;IF(AND(Milestones!$AB$44="FT",Milestones!$AA$44=FT_Y5,EDATE($D49,Milestones!$AA$44)&lt;PolicyDate),1,Milestones!$AC$44)&amp;";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"&amp;IF(AND(Milestones!$AB$45="FT",Milestones!$AA$45=FT_Y5,EDATE($D49,Milestones!$AA$45)&lt;PolicyDate),1,Milestones!$AC$45)&amp;";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"&amp;IF(AND(Milestones!$AB$46="FT",Milestones!$AA$46=FT_Y5,EDATE($D49,Milestones!$AA$46)&lt;PolicyDate),1,Milestones!$AC$46)&amp;";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"&amp;IF(AND(Milestones!$AB$47="FT",Milestones!$AA$47=FT_Y5,EDATE($D49,Milestones!$AA$47)&lt;PolicyDate),1,Milestones!$AC$47)&amp;";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"&amp;IF(AND(Milestones!$AB$48="FT",Milestones!$AA$48=FT_Y5,EDATE($D49,Milestones!$AA$48)&lt;PolicyDate),1,Milestones!$AC$48)&amp;";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"&amp;IF(AND(Milestones!$AB$49="FT",Milestones!$AA$49=FT_Y5,EDATE($D49,Milestones!$AA$49)&lt;PolicyDate),1,Milestones!$AC$49)&amp;";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"&amp;IF(AND(Milestones!$AB$50="FT",Milestones!$AA$50=FT_Y5,EDATE($D49,Milestones!$AA$50)&lt;PolicyDate),1,Milestones!$AC$50)&amp;";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"&amp;IF(AND(Milestones!$AB$51="FT",Milestones!$AA$51=FT_Y5,EDATE($D49,Milestones!$AA$51)&lt;PolicyDate),1,Milestones!$AC$51)&amp;";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"&amp;IF(AND(Milestones!$AB$52="FT",Milestones!$AA$52=FT_Y5,EDATE($D49,Milestones!$AA$52)&lt;PolicyDate),1,Milestones!$AC$52)&amp;";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"&amp;IF(AND(Milestones!$AB$53="FT",Milestones!$AA$53=FT_Y5,EDATE($D49,Milestones!$AA$53)&lt;PolicyDate),1,Milestones!$AC$53)&amp;";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"&amp;IF(AND(Milestones!$AB$54="FT",Milestones!$AA$54=FT_Y5,EDATE($D49,Milestones!$AA$54)&lt;PolicyDate),1,Milestones!$AC$54)&amp;";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"&amp;IF(AND(Milestones!$AB$55="FT",Milestones!$AA$55=FT_Y5,EDATE($D49,Milestones!$AA$55)&lt;PolicyDate),1,Milestones!$AC$55)&amp;";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"&amp;IF(AND(Milestones!$AB$56="FT",Milestones!$AA$56=FT_Y5,EDATE($D49,Milestones!$AA$56)&lt;PolicyDate),1,Milestones!$AC$56)&amp;";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"&amp;IF(AND(Milestones!$AB$57="FT",Milestones!$AA$57=FT_Y5,EDATE($D49,Milestones!$AA$57)&lt;PolicyDate),1,Milestones!$AC$57)&amp;";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"&amp;IF(AND(Milestones!$AB$58="FT",Milestones!$AA$58=FT_Y5,EDATE($D49,Milestones!$AA$58)&lt;PolicyDate),1,Milestones!$AC$58)&amp;";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"&amp;IF(AND(Milestones!$AB$59="FT",Milestones!$AA$59=FT_Y5,EDATE($D49,Milestones!$AA$59)&lt;PolicyDate),1,Milestones!$AC$59)&amp;";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"&amp;IF(AND(Milestones!$AB$60="FT",Milestones!$AA$60=FT_Y5,EDATE($D49,Milestones!$AA$60)&lt;PolicyDate),1,Milestones!$AC$60)&amp;";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"&amp;IF(AND(Milestones!$AB$61="FT",Milestones!$AA$61=FT_Y5,EDATE($D49,Milestones!$AA$61)&lt;PolicyDate),1,Milestones!$AC$61)&amp;";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"&amp;IF(AND(Milestones!$AB$62="FT",Milestones!$AA$62=FT_Y5,EDATE($D49,Milestones!$AA$62)&lt;PolicyDate),1,Milestones!$AC$62)&amp;";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"&amp;IF(AND(Milestones!$AB$63="FT",Milestones!$AA$63=FT_Y5,EDATE($D49,Milestones!$AA$63)&lt;PolicyDate),1,Milestones!$AC$63)&amp;";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"&amp;IF(AND(Milestones!$AB$64="FT",Milestones!$AA$64=FT_Y5,EDATE($D49,Milestones!$AA$64)&lt;PolicyDate),1,Milestones!$AC$64)&amp;";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"&amp;IF(AND(Milestones!$AB$65="FT",Milestones!$AA$65=FT_Y5,EDATE($D49,Milestones!$AA$65)&lt;PolicyDate),1,Milestones!$AC$65)&amp;";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"&amp;IF(AND(Milestones!$AB$66="FT",Milestones!$AA$66=FT_Y5,EDATE($D49,Milestones!$AA$66)&lt;PolicyDate),1,Milestones!$AC$66)&amp;";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"&amp;IF(AND(Milestones!$AB$67="FT",Milestones!$AA$67=FT_Y5,EDATE($D49,Milestones!$AA$67)&lt;PolicyDate),1,Milestones!$AC$67)&amp;";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"&amp;IF(AND(Milestones!$AB$68="FT",Milestones!$AA$68=FT_Y5,EDATE($D49,Milestones!$AA$68)&lt;PolicyDate),1,Milestones!$AC$68)&amp;";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"&amp;IF(AND(Milestones!$AB$69="FT",Milestones!$AA$69=FT_Y5,EDATE($D49,Milestones!$AA$69)&lt;PolicyDate),1,Milestones!$AC$69)&amp;";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"&amp;IF(AND(Milestones!$AB$70="FT",Milestones!$AA$70=FT_Y5,EDATE($D49,Milestones!$AA$70)&lt;PolicyDate),1,Milestones!$AC$70)&amp;";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"&amp;IF(AND(Milestones!$AB$71="FT",Milestones!$AA$71=FT_Y5,EDATE($D49,Milestones!$AA$71)&lt;PolicyDate),1,Milestones!$AC$71)&amp;";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"&amp;IF(AND(Milestones!$AB$72="FT",Milestones!$AA$72=FT_Y5,EDATE($D49,Milestones!$AA$72)&lt;PolicyDate),1,Milestones!$AC$72)&amp;";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"&amp;IF(AND(Milestones!$AB$73="FT",Milestones!$AA$73=FT_Y5,EDATE($D49,Milestones!$AA$73)&lt;PolicyDate),1,Milestones!$AC$73)&amp;";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"&amp;IF(AND(Milestones!$AB$74="FT",Milestones!$AA$74=FT_Y5,EDATE($D49,Milestones!$AA$74)&lt;PolicyDate),1,Milestones!$AC$74)&amp;";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"&amp;IF(AND(Milestones!$AB$75="FT",Milestones!$AA$75=FT_Y5,EDATE($D49,Milestones!$AA$75)&lt;PolicyDate),1,Milestones!$AC$75)&amp;";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"&amp;IF(AND(Milestones!$AB$76="FT",Milestones!$AA$76=FT_Y5,EDATE($D49,Milestones!$AA$76)&lt;PolicyDate),1,Milestones!$AC$76)&amp;";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"&amp;IF(AND(Milestones!$AB$77="FT",Milestones!$AA$77=FT_Y5,EDATE($D49,Milestones!$AA$77)&lt;PolicyDate),1,Milestones!$AC$77)&amp;";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"&amp;IF(AND(Milestones!$AB$78="FT",Milestones!$AA$78=FT_Y5,EDATE($D49,Milestones!$AA$78)&lt;PolicyDate),1,Milestones!$AC$78)&amp;";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"&amp;IF(AND(Milestones!$AB$79="FT",Milestones!$AA$79=FT_Y5,EDATE($D49,Milestones!$AA$79)&lt;PolicyDate),1,Milestones!$AC$79)&amp;";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"&amp;IF(AND(Milestones!$AB$80="FT",Milestones!$AA$80=FT_Y5,EDATE($D49,Milestones!$AA$80)&lt;PolicyDate),1,Milestones!$AC$80)&amp;";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"&amp;IF(AND(Milestones!$AB$81="FT",Milestones!$AA$81=FT_Y5,EDATE($D49,Milestones!$AA$81)&lt;PolicyDate),1,Milestones!$AC$81)&amp;";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"&amp;IF(AND(Milestones!$AB$82="FT",Milestones!$AA$82=FT_Y5,EDATE($D49,Milestones!$AA$82)&lt;PolicyDate),1,Milestones!$AC$82)&amp;";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"&amp;IF(AND(Milestones!$AB$83="FT",Milestones!$AA$83=FT_Y5,EDATE($D49,Milestones!$AA$83)&lt;PolicyDate),1,Milestones!$AC$83)&amp;";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"&amp;IF(AND(Milestones!$AB$84="FT",Milestones!$AA$84=FT_Y5,EDATE($D49,Milestones!$AA$84)&lt;PolicyDate),1,Milestones!$AC$84)&amp;";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"&amp;IF(AND(Milestones!$AB$85="FT",Milestones!$AA$85=FT_Y5,EDATE($D49,Milestones!$AA$85)&lt;PolicyDate),1,Milestones!$AC$85)&amp;";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"&amp;IF(AND(Milestones!$AB$86="FT",Milestones!$AA$86=FT_Y5,EDATE($D49,Milestones!$AA$86)&lt;PolicyDate),1,Milestones!$AC$86)&amp;";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"&amp;IF(AND(Milestones!$AB$87="FT",Milestones!$AA$87=FT_Y5,EDATE($D49,Milestones!$AA$87)&lt;PolicyDate),1,Milestones!$AC$87)&amp;";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"&amp;IF(AND(Milestones!$AB$88="FT",Milestones!$AA$88=FT_Y5,EDATE($D49,Milestones!$AA$88)&lt;PolicyDate),1,Milestones!$AC$88)&amp;";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"&amp;IF(AND(Milestones!$AB$89="FT",Milestones!$AA$89=FT_Y5,EDATE($D49,Milestones!$AA$89)&lt;PolicyDate),1,Milestones!$AC$89)&amp;";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"&amp;IF(AND(Milestones!$AB$90="FT",Milestones!$AA$90=FT_Y5,EDATE($D49,Milestones!$AA$90)&lt;PolicyDate),1,Milestones!$AC$90)&amp;";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"&amp;IF(AND(Milestones!$AB$91="FT",Milestones!$AA$91=FT_Y5,EDATE($D49,Milestones!$AA$91)&lt;PolicyDate),1,Milestones!$AC$91)&amp;";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"&amp;IF(AND(Milestones!$AB$92="FT",Milestones!$AA$92=FT_Y5,EDATE($D49,Milestones!$AA$92)&lt;PolicyDate),1,Milestones!$AC$92)&amp;";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"&amp;IF(AND(Milestones!$AB$93="FT",Milestones!$AA$93=FT_Y5,EDATE($D49,Milestones!$AA$93)&lt;PolicyDate),1,Milestones!$AC$93)&amp;";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"&amp;IF(AND(Milestones!$AB$94="FT",Milestones!$AA$94=FT_Y5,EDATE($D49,Milestones!$AA$94)&lt;PolicyDate),1,Milestones!$AC$94)&amp;";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"&amp;IF(AND(Milestones!$AB$95="FT",Milestones!$AA$95=FT_Y5,EDATE($D49,Milestones!$AA$95)&lt;PolicyDate),1,Milestones!$AC$95)&amp;";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"&amp;IF(AND(Milestones!$AB$96="FT",Milestones!$AA$96=FT_Y5,EDATE($D49,Milestones!$AA$96)&lt;PolicyDate),1,Milestones!$AC$96)&amp;";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"&amp;IF(AND(Milestones!$AB$97="FT",Milestones!$AA$97=FT_Y5,EDATE($D49,Milestones!$AA$97)&lt;PolicyDate),1,Milestones!$AC$97)&amp;";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"&amp;IF(AND(Milestones!$AB$98="FT",Milestones!$AA$98=FT_Y5,EDATE($D49,Milestones!$AA$98)&lt;PolicyDate),1,Milestones!$AC$98)&amp;";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"&amp;IF(AND(Milestones!$AB$99="FT",Milestones!$AA$99=FT_Y5,EDATE($D49,Milestones!$AA$99)&lt;PolicyDate),1,Milestones!$AC$99)&amp;";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"&amp;IF(AND(Milestones!$AB$100="FT",Milestones!$AA$100=FT_Y5,EDATE($D49,Milestones!$AA$100)&lt;PolicyDate),1,Milestones!$AC$100)&amp;";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"&amp;IF(AND(Milestones!$AB$101="FT",Milestones!$AA$101=FT_Y5,EDATE($D49,Milestones!$AA$101)&lt;PolicyDate),1,Milestones!$AC$101)&amp;";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"&amp;IF(AND(Milestones!$AB$102="FT",Milestones!$AA$102=FT_Y5,EDATE($D49,Milestones!$AA$102)&lt;PolicyDate),1,Milestones!$AC$102)&amp;";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"&amp;IF(AND(Milestones!$AB$103="FT",Milestones!$AA$103=FT_Y5,EDATE($D49,Milestones!$AA$103)&lt;PolicyDate),1,Milestones!$AC$103)&amp;";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"&amp;IF(AND(Milestones!$AB$104="FT",Milestones!$AA$104=FT_Y5,EDATE($D49,Milestones!$AA$104)&lt;PolicyDate),1,Milestones!$AC$104)&amp;";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"&amp;IF(AND(Milestones!$AB$105="FT",Milestones!$AA$105=FT_Y5,EDATE($D49,Milestones!$AA$105)&lt;PolicyDate),1,Milestones!$AC$105)&amp;";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"&amp;IF(AND(Milestones!$AB$106="FT",Milestones!$AA$106=FT_Y5,EDATE($D49,Milestones!$AA$106)&lt;PolicyDate),1,Milestones!$AC$106)&amp;";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"&amp;IF(AND(Milestones!$AB$107="FT",Milestones!$AA$107=FT_Y5,EDATE($D49,Milestones!$AA$107)&lt;PolicyDate),1,Milestones!$AC$107)&amp;";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"&amp;IF(AND(Milestones!$AB$108="FT",Milestones!$AA$108=FT_Y5,EDATE($D49,Milestones!$AA$108)&lt;PolicyDate),1,Milestones!$AC$108)&amp;";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"&amp;IF(AND(Milestones!$AB$109="FT",Milestones!$AA$109=FT_Y5,EDATE($D49,Milestones!$AA$109)&lt;PolicyDate),1,Milestones!$AC$109)&amp;";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"&amp;IF(AND(Milestones!$AB$110="FT",Milestones!$AA$110=FT_Y5,EDATE($D49,Milestones!$AA$110)&lt;PolicyDate),1,Milestones!$AC$110)&amp;";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"&amp;IF(AND(Milestones!$AB$111="FT",Milestones!$AA$111=FT_Y5,EDATE($D49,Milestones!$AA$111)&lt;PolicyDate),1,Milestones!$AC$111)&amp;";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"&amp;IF(AND(Milestones!$AB$112="FT",Milestones!$AA$112=FT_Y5,EDATE($D49,Milestones!$AA$112)&lt;PolicyDate),1,Milestones!$AC$112)&amp;";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"&amp;IF(AND(Milestones!$AB$113="FT",Milestones!$AA$113=FT_Y5,EDATE($D49,Milestones!$AA$113)&lt;PolicyDate),1,Milestones!$AC$113)&amp;";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"&amp;IF(AND(Milestones!$AB$114="FT",Milestones!$AA$114=FT_Y5,EDATE($D49,Milestones!$AA$114)&lt;PolicyDate),1,Milestones!$AC$114)&amp;";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"&amp;IF(AND(Milestones!$AB$115="FT",Milestones!$AA$115=FT_Y5,EDATE($D49,Milestones!$AA$115)&lt;PolicyDate),1,Milestones!$AC$115)&amp;";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"&amp;IF(AND(Milestones!$AB$116="FT",Milestones!$AA$116=FT_Y5,EDATE($D49,Milestones!$AA$116)&lt;PolicyDate),1,Milestones!$AC$116)&amp;";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"&amp;IF(AND(Milestones!$AB$117="FT",Milestones!$AA$117=FT_Y5,EDATE($D49,Milestones!$AA$117)&lt;PolicyDate),1,Milestones!$AC$117)&amp;";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"&amp;IF(AND(Milestones!$AB$118="FT",Milestones!$AA$118=FT_Y5,EDATE($D49,Milestones!$AA$118)&lt;PolicyDate),1,Milestones!$AC$118)&amp;";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"&amp;IF(AND(Milestones!$AB$119="FT",Milestones!$AA$119=FT_Y5,EDATE($D49,Milestones!$AA$119)&lt;PolicyDate),1,Milestones!$AC$119)&amp;";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"&amp;IF(AND(Milestones!$AB$120="FT",Milestones!$AA$120=FT_Y5,EDATE($D49,Milestones!$AA$120)&lt;PolicyDate),1,Milestones!$AC$120)&amp;";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"&amp;IF(AND(Milestones!$AB$121="FT",Milestones!$AA$121=FT_Y5,EDATE($D49,Milestones!$AA$121)&lt;PolicyDate),1,Milestones!$AC$121)&amp;";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"&amp;IF(AND(Milestones!$AB$122="FT",Milestones!$AA$122=FT_Y5,EDATE($D49,Milestones!$AA$122)&lt;PolicyDate),1,Milestones!$AC$122)&amp;";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"&amp;IF(AND(Milestones!$AB$123="FT",Milestones!$AA$123=FT_Y5,EDATE($D49,Milestones!$AA$123)&lt;PolicyDate),1,Milestones!$AC$123)&amp;";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"&amp;IF(AND(Milestones!$AB$124="FT",Milestones!$AA$124=FT_Y5,EDATE($D49,Milestones!$AA$124)&lt;PolicyDate),1,Milestones!$AC$124)&amp;";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"&amp;IF(AND(Milestones!$AB$125="FT",Milestones!$AA$125=FT_Y5,EDATE($D49,Milestones!$AA$125)&lt;PolicyDate),1,Milestones!$AC$125)&amp;";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"&amp;IF(AND(Milestones!$AB$126="FT",Milestones!$AA$126=FT_Y5,EDATE($D49,Milestones!$AA$126)&lt;PolicyDate),1,Milestones!$AC$126)&amp;";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"&amp;IF(AND(Milestones!$AB$127="FT",Milestones!$AA$127=FT_Y5,EDATE($D49,Milestones!$AA$127)&lt;PolicyDate),1,Milestones!$AC$127)&amp;";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"&amp;IF(AND(Milestones!$AB$128="FT",Milestones!$AA$128=FT_Y5,EDATE($D49,Milestones!$AA$128)&lt;PolicyDate),1,Milestones!$AC$128)&amp;";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"&amp;IF(AND(Milestones!$AB$129="FT",Milestones!$AA$129=FT_Y5,EDATE($D49,Milestones!$AA$129)&lt;PolicyDate),1,Milestones!$AC$129)&amp;";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"&amp;IF(AND(Milestones!$AB$130="FT",Milestones!$AA$130=FT_Y5,EDATE($D49,Milestones!$AA$130)&lt;PolicyDate),1,Milestones!$AC$130)&amp;";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"&amp;IF(AND(Milestones!$AB$131="FT",Milestones!$AA$131=FT_Y5,EDATE($D49,Milestones!$AA$131)&lt;PolicyDate),1,Milestones!$AC$131)&amp;";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"&amp;IF(AND(Milestones!$AB$132="FT",Milestones!$AA$132=FT_Y5,EDATE($D49,Milestones!$AA$132)&lt;PolicyDate),1,Milestones!$AC$132)&amp;";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"&amp;IF(AND(Milestones!$AB$133="FT",Milestones!$AA$133=FT_Y5,EDATE($D49,Milestones!$AA$133)&lt;PolicyDate),1,Milestones!$AC$133)&amp;";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"&amp;IF(AND(Milestones!$AB$134="FT",Milestones!$AA$134=FT_Y5,EDATE($D49,Milestones!$AA$134)&lt;PolicyDate),1,Milestones!$AC$134)&amp;";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"&amp;IF(AND(Milestones!$AB$135="FT",Milestones!$AA$135=FT_Y5,EDATE($D49,Milestones!$AA$135)&lt;PolicyDate),1,Milestones!$AC$135)&amp;";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"&amp;IF(AND(Milestones!$AB$136="FT",Milestones!$AA$136=FT_Y5,EDATE($D49,Milestones!$AA$136)&lt;PolicyDate),1,Milestones!$AC$136)&amp;";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"&amp;IF(AND(Milestones!$AB$137="FT",Milestones!$AA$137=FT_Y5,EDATE($D49,Milestones!$AA$137)&lt;PolicyDate),1,Milestones!$AC$137)&amp;";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"&amp;IF(AND(Milestones!$AB$138="FT",Milestones!$AA$138=FT_Y5,EDATE($D49,Milestones!$AA$138)&lt;PolicyDate),1,Milestones!$AC$138)&amp;";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"&amp;IF(AND(Milestones!$AB$139="FT",Milestones!$AA$139=FT_Y5,EDATE($D49,Milestones!$AA$139)&lt;PolicyDate),1,Milestones!$AC$139)&amp;";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"&amp;IF(AND(Milestones!$AB$140="FT",Milestones!$AA$140=FT_Y5,EDATE($D49,Milestones!$AA$140)&lt;PolicyDate),1,Milestones!$AC$140)&amp;";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"&amp;IF(AND(Milestones!$AB$141="FT",Milestones!$AA$141=FT_Y5,EDATE($D49,Milestones!$AA$141)&lt;PolicyDate),1,Milestones!$AC$141)&amp;";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"&amp;IF(AND(Milestones!$AB$142="FT",Milestones!$AA$142=FT_Y5,EDATE($D49,Milestones!$AA$142)&lt;PolicyDate),1,Milestones!$AC$142)&amp;";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"&amp;IF(AND(Milestones!$AB$143="FT",Milestones!$AA$143=FT_Y5,EDATE($D49,Milestones!$AA$143)&lt;PolicyDate),1,Milestones!$AC$143)&amp;";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"&amp;IF(AND(Milestones!$AB$144="FT",Milestones!$AA$144=FT_Y5,EDATE($D49,Milestones!$AA$144)&lt;PolicyDate),1,Milestones!$AC$144)&amp;";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"&amp;IF(AND(Milestones!$AB$145="FT",Milestones!$AA$145=FT_Y5,EDATE($D49,Milestones!$AA$145)&lt;PolicyDate),1,Milestones!$AC$145)&amp;";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"&amp;IF(AND(Milestones!$AB$146="FT",Milestones!$AA$146=FT_Y5,EDATE($D49,Milestones!$AA$146)&lt;PolicyDate),1,Milestones!$AC$146)&amp;";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"&amp;IF(AND(Milestones!$AB$147="FT",Milestones!$AA$147=FT_Y5,EDATE($D49,Milestones!$AA$147)&lt;PolicyDate),1,Milestones!$AC$147)&amp;";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"&amp;IF(AND(Milestones!$AB$148="FT",Milestones!$AA$148=FT_Y5,EDATE($D49,Milestones!$AA$148)&lt;PolicyDate),1,Milestones!$AC$148)&amp;";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"&amp;IF(AND(Milestones!$AB$149="FT",Milestones!$AA$149=FT_Y5,EDATE($D49,Milestones!$AA$149)&lt;PolicyDate),1,Milestones!$AC$149)&amp;";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"&amp;IF(AND(Milestones!$AB$150="FT",Milestones!$AA$150=FT_Y5,EDATE($D49,Milestones!$AA$150)&lt;PolicyDate),1,Milestones!$AC$150)&amp;";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"&amp;IF(AND(Milestones!$AB$151="FT",Milestones!$AA$151=FT_Y5,EDATE($D49,Milestones!$AA$151)&lt;PolicyDate),1,Milestones!$AC$151)&amp;";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"&amp;IF(AND(Milestones!$AB$152="FT",Milestones!$AA$152=FT_Y5,EDATE($D49,Milestones!$AA$152)&lt;PolicyDate),1,Milestones!$AC$152)&amp;";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"&amp;IF(AND(Milestones!$AB$153="FT",Milestones!$AA$153=FT_Y5,EDATE($D49,Milestones!$AA$153)&lt;PolicyDate),1,Milestones!$AC$153)&amp;";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"&amp;IF(AND(Milestones!$AB$154="FT",Milestones!$AA$154=FT_Y5,EDATE($D49,Milestones!$AA$154)&lt;PolicyDate),1,Milestones!$AC$154)&amp;";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"&amp;IF(AND(Milestones!$AB$155="FT",Milestones!$AA$155=FT_Y5,EDATE($D49,Milestones!$AA$155)&lt;PolicyDate),1,Milestones!$AC$155)&amp;";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"&amp;IF(AND(Milestones!$AB$156="FT",Milestones!$AA$156=FT_Y5,EDATE($D49,Milestones!$AA$156)&lt;PolicyDate),1,Milestones!$AC$156)&amp;";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"&amp;IF(AND(Milestones!$AB$157="FT",Milestones!$AA$157=FT_Y5,EDATE($D49,Milestones!$AA$157)&lt;PolicyDate),1,Milestones!$AC$157)&amp;";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"&amp;IF(AND(Milestones!$AB$158="FT",Milestones!$AA$158=FT_Y5,EDATE($D49,Milestones!$AA$158)&lt;PolicyDate),1,Milestones!$AC$158)&amp;";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"&amp;IF(AND(Milestones!$AB$159="FT",Milestones!$AA$159=FT_Y5,EDATE($D49,Milestones!$AA$159)&lt;PolicyDate),1,Milestones!$AC$159)&amp;";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"&amp;IF(AND(Milestones!$AB$160="FT",Milestones!$AA$160=FT_Y5,EDATE($D49,Milestones!$AA$160)&lt;PolicyDate),1,Milestones!$AC$160)&amp;";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"&amp;IF(AND(Milestones!$AB$161="FT",Milestones!$AA$161=FT_Y5,EDATE($D49,Milestones!$AA$161)&lt;PolicyDate),1,Milestones!$AC$161)&amp;";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"&amp;IF(AND(Milestones!$AB$162="FT",Milestones!$AA$162=FT_Y5,EDATE($D49,Milestones!$AA$162)&lt;PolicyDate),1,Milestones!$AC$162)&amp;";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"&amp;IF(AND(Milestones!$AB$163="FT",Milestones!$AA$163=FT_Y5,EDATE($D49,Milestones!$AA$163)&lt;PolicyDate),1,Milestones!$AC$163)&amp;";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"&amp;IF(AND(Milestones!$AB$164="FT",Milestones!$AA$164=FT_Y5,EDATE($D49,Milestones!$AA$164)&lt;PolicyDate),1,Milestones!$AC$164)&amp;";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"&amp;IF(AND(Milestones!$AB$165="FT",Milestones!$AA$165=FT_Y5,EDATE($D49,Milestones!$AA$165)&lt;PolicyDate),1,Milestones!$AC$165)&amp;";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"&amp;IF(AND(Milestones!$AB$166="FT",Milestones!$AA$166=FT_Y5,EDATE($D49,Milestones!$AA$166)&lt;PolicyDate),1,Milestones!$AC$166)&amp;";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"&amp;IF(AND(Milestones!$AB$167="FT",Milestones!$AA$167=FT_Y5,EDATE($D49,Milestones!$AA$167)&lt;PolicyDate),1,Milestones!$AC$167)&amp;";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"&amp;IF(AND(Milestones!$AB$168="FT",Milestones!$AA$168=FT_Y5,EDATE($D49,Milestones!$AA$168)&lt;PolicyDate),1,Milestones!$AC$168)&amp;";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"&amp;IF(AND(Milestones!$AB$169="FT",Milestones!$AA$169=FT_Y5,EDATE($D49,Milestones!$AA$169)&lt;PolicyDate),1,Milestones!$AC$169)&amp;";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"&amp;IF(AND(Milestones!$AB$170="FT",Milestones!$AA$170=FT_Y5,EDATE($D49,Milestones!$AA$170)&lt;PolicyDate),1,Milestones!$AC$170)&amp;";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"&amp;IF(AND(Milestones!$AB$171="FT",Milestones!$AA$171=FT_Y5,EDATE($D49,Milestones!$AA$171)&lt;PolicyDate),1,Milestones!$AC$171)&amp;";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"&amp;IF(AND(Milestones!$AB$172="FT",Milestones!$AA$172=FT_Y5,EDATE($D49,Milestones!$AA$172)&lt;PolicyDate),1,Milestones!$AC$172)&amp;";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"&amp;IF(AND(Milestones!$AB$173="FT",Milestones!$AA$173=FT_Y5,EDATE($D49,Milestones!$AA$173)&lt;PolicyDate),1,Milestones!$AC$173)&amp;";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"&amp;IF(AND(Milestones!$AB$174="FT",Milestones!$AA$174=FT_Y5,EDATE($D49,Milestones!$AA$174)&lt;PolicyDate),1,Milestones!$AC$174)&amp;";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"&amp;IF(AND(Milestones!$AB$175="FT",Milestones!$AA$175=FT_Y5,EDATE($D49,Milestones!$AA$175)&lt;PolicyDate),1,Milestones!$AC$175)&amp;";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"&amp;IF(AND(Milestones!$AB$176="FT",Milestones!$AA$176=FT_Y5,EDATE($D49,Milestones!$AA$176)&lt;PolicyDate),1,Milestones!$AC$176)&amp;";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"&amp;IF(AND(Milestones!$AB$177="FT",Milestones!$AA$177=FT_Y5,EDATE($D49,Milestones!$AA$177)&lt;PolicyDate),1,Milestones!$AC$177)&amp;";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"&amp;IF(AND(Milestones!$AB$178="FT",Milestones!$AA$178=FT_Y5,EDATE($D49,Milestones!$AA$178)&lt;PolicyDate),1,Milestones!$AC$178)&amp;";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"&amp;IF(AND(Milestones!$AB$179="FT",Milestones!$AA$179=FT_Y5,EDATE($D49,Milestones!$AA$179)&lt;PolicyDate),1,Milestones!$AC$179)&amp;";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"&amp;IF(AND(Milestones!$AB$180="FT",Milestones!$AA$180=FT_Y5,EDATE($D49,Milestones!$AA$180)&lt;PolicyDate),1,Milestones!$AC$180)&amp;";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"&amp;IF(AND(Milestones!$AB$181="FT",Milestones!$AA$181=FT_Y5,EDATE($D49,Milestones!$AA$181)&lt;PolicyDate),1,Milestones!$AC$181)&amp;";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"&amp;IF(AND(Milestones!$AB$182="FT",Milestones!$AA$182=FT_Y5,EDATE($D49,Milestones!$AA$182)&lt;PolicyDate),1,Milestones!$AC$182)&amp;";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"&amp;IF(AND(Milestones!$AB$183="FT",Milestones!$AA$183=FT_Y5,EDATE($D49,Milestones!$AA$183)&lt;PolicyDate),1,Milestones!$AC$183)&amp;";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"&amp;IF(AND(Milestones!$AB$184="FT",Milestones!$AA$184=FT_Y5,EDATE($D49,Milestones!$AA$184)&lt;PolicyDate),1,Milestones!$AC$184)&amp;";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"&amp;IF(AND(Milestones!$AB$185="FT",Milestones!$AA$185=FT_Y5,EDATE($D49,Milestones!$AA$185)&lt;PolicyDate),1,Milestones!$AC$185)&amp;";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"&amp;IF(AND(Milestones!$AB$186="FT",Milestones!$AA$186=FT_Y5,EDATE($D49,Milestones!$AA$186)&lt;PolicyDate),1,Milestones!$AC$186)&amp;";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"&amp;IF(AND(Milestones!$AB$187="FT",Milestones!$AA$187=FT_Y5,EDATE($D49,Milestones!$AA$187)&lt;PolicyDate),1,Milestones!$AC$187)&amp;";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"&amp;IF(AND(Milestones!$AB$188="FT",Milestones!$AA$188=FT_Y5,EDATE($D49,Milestones!$AA$188)&lt;PolicyDate),1,Milestones!$AC$188)&amp;";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"&amp;IF(AND(Milestones!$AB$189="FT",Milestones!$AA$189=FT_Y5,EDATE($D49,Milestones!$AA$189)&lt;PolicyDate),1,Milestones!$AC$189)&amp;";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"&amp;IF(AND(Milestones!$AB$190="FT",Milestones!$AA$190=FT_Y5,EDATE($D49,Milestones!$AA$190)&lt;PolicyDate),1,Milestones!$AC$190)&amp;";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"&amp;IF(AND(Milestones!$AB$191="FT",Milestones!$AA$191=FT_Y5,EDATE($D49,Milestones!$AA$191)&lt;PolicyDate),1,Milestones!$AC$191)&amp;";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"&amp;IF(AND(Milestones!$AB$192="FT",Milestones!$AA$192=FT_Y5,EDATE($D49,Milestones!$AA$192)&lt;PolicyDate),1,Milestones!$AC$192)&amp;";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"&amp;IF(AND(Milestones!$AB$193="FT",Milestones!$AA$193=FT_Y5,EDATE($D49,Milestones!$AA$193)&lt;PolicyDate),1,Milestones!$AC$193)&amp;";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"&amp;IF(AND(Milestones!$AB$194="FT",Milestones!$AA$194=FT_Y5,EDATE($D49,Milestones!$AA$194)&lt;PolicyDate),1,Milestones!$AC$194)&amp;";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"&amp;IF(AND(Milestones!$AB$195="FT",Milestones!$AA$195=FT_Y5,EDATE($D49,Milestones!$AA$195)&lt;PolicyDate),1,Milestones!$AC$195)&amp;";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"&amp;IF(AND(Milestones!$AB$196="FT",Milestones!$AA$196=FT_Y5,EDATE($D49,Milestones!$AA$196)&lt;PolicyDate),1,Milestones!$AC$196)&amp;";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"&amp;IF(AND(Milestones!$AB$197="FT",Milestones!$AA$197=FT_Y5,EDATE($D49,Milestones!$AA$197)&lt;PolicyDate),1,Milestones!$AC$197)&amp;";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"&amp;IF(AND(Milestones!$AB$198="FT",Milestones!$AA$198=FT_Y5,EDATE($D49,Milestones!$AA$198)&lt;PolicyDate),1,Milestones!$AC$198)&amp;";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"&amp;IF(AND(Milestones!$AB$199="FT",Milestones!$AA$199=FT_Y5,EDATE($D49,Milestones!$AA$199)&lt;PolicyDate),1,Milestones!$AC$199)&amp;";  ",""))</f>
        <v/>
      </c>
      <c r="X49" s="0" t="str">
        <f aca="false">IF(Staff!$A49="","",Staff!$AJ49)</f>
        <v/>
      </c>
      <c r="Y49" s="0" t="str">
        <f aca="false">IF(Staff!$A49="","",Staff!$AL49)</f>
        <v/>
      </c>
      <c r="Z49" s="0" t="str">
        <f aca="false">IF(Staff!$A49="","",Staff!$AM49)</f>
        <v/>
      </c>
      <c r="AA49" s="0" t="str">
        <f aca="false">IF(Staff!$A49="","",Staff!$AQ49)</f>
        <v/>
      </c>
      <c r="AB49" s="0" t="str">
        <f aca="false">IF(Staff!$A49="","",Staff!$AR49)</f>
        <v/>
      </c>
      <c r="AC49" s="0" t="str">
        <f aca="false">IF(Staff!$A49="","",Staff!$AS49)</f>
        <v/>
      </c>
      <c r="AD49" s="0" t="str">
        <f aca="false">IF(Staff!$A49="","",Staff!$AT49)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IF(Staff!$A50="","",Staff!$AI50)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"&amp;IF(AND(Milestones!$AB$20="FT",Milestones!$AA$20=FT_Y5,EDATE($D50,Milestones!$AA$20)&lt;PolicyDate),1,Milestones!$AC$20)&amp;";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"&amp;IF(AND(Milestones!$AB$21="FT",Milestones!$AA$21=FT_Y5,EDATE($D50,Milestones!$AA$21)&lt;PolicyDate),1,Milestones!$AC$21)&amp;";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"&amp;IF(AND(Milestones!$AB$22="FT",Milestones!$AA$22=FT_Y5,EDATE($D50,Milestones!$AA$22)&lt;PolicyDate),1,Milestones!$AC$22)&amp;";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"&amp;IF(AND(Milestones!$AB$23="FT",Milestones!$AA$23=FT_Y5,EDATE($D50,Milestones!$AA$23)&lt;PolicyDate),1,Milestones!$AC$23)&amp;";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"&amp;IF(AND(Milestones!$AB$24="FT",Milestones!$AA$24=FT_Y5,EDATE($D50,Milestones!$AA$24)&lt;PolicyDate),1,Milestones!$AC$24)&amp;";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"&amp;IF(AND(Milestones!$AB$25="FT",Milestones!$AA$25=FT_Y5,EDATE($D50,Milestones!$AA$25)&lt;PolicyDate),1,Milestones!$AC$25)&amp;";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"&amp;IF(AND(Milestones!$AB$26="FT",Milestones!$AA$26=FT_Y5,EDATE($D50,Milestones!$AA$26)&lt;PolicyDate),1,Milestones!$AC$26)&amp;";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"&amp;IF(AND(Milestones!$AB$27="FT",Milestones!$AA$27=FT_Y5,EDATE($D50,Milestones!$AA$27)&lt;PolicyDate),1,Milestones!$AC$27)&amp;";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"&amp;IF(AND(Milestones!$AB$28="FT",Milestones!$AA$28=FT_Y5,EDATE($D50,Milestones!$AA$28)&lt;PolicyDate),1,Milestones!$AC$28)&amp;";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"&amp;IF(AND(Milestones!$AB$29="FT",Milestones!$AA$29=FT_Y5,EDATE($D50,Milestones!$AA$29)&lt;PolicyDate),1,Milestones!$AC$29)&amp;";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"&amp;IF(AND(Milestones!$AB$30="FT",Milestones!$AA$30=FT_Y5,EDATE($D50,Milestones!$AA$30)&lt;PolicyDate),1,Milestones!$AC$30)&amp;";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"&amp;IF(AND(Milestones!$AB$31="FT",Milestones!$AA$31=FT_Y5,EDATE($D50,Milestones!$AA$31)&lt;PolicyDate),1,Milestones!$AC$31)&amp;";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"&amp;IF(AND(Milestones!$AB$32="FT",Milestones!$AA$32=FT_Y5,EDATE($D50,Milestones!$AA$32)&lt;PolicyDate),1,Milestones!$AC$32)&amp;";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"&amp;IF(AND(Milestones!$AB$33="FT",Milestones!$AA$33=FT_Y5,EDATE($D50,Milestones!$AA$33)&lt;PolicyDate),1,Milestones!$AC$33)&amp;";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"&amp;IF(AND(Milestones!$AB$34="FT",Milestones!$AA$34=FT_Y5,EDATE($D50,Milestones!$AA$34)&lt;PolicyDate),1,Milestones!$AC$34)&amp;";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"&amp;IF(AND(Milestones!$AB$35="FT",Milestones!$AA$35=FT_Y5,EDATE($D50,Milestones!$AA$35)&lt;PolicyDate),1,Milestones!$AC$35)&amp;";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"&amp;IF(AND(Milestones!$AB$36="FT",Milestones!$AA$36=FT_Y5,EDATE($D50,Milestones!$AA$36)&lt;PolicyDate),1,Milestones!$AC$36)&amp;";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"&amp;IF(AND(Milestones!$AB$37="FT",Milestones!$AA$37=FT_Y5,EDATE($D50,Milestones!$AA$37)&lt;PolicyDate),1,Milestones!$AC$37)&amp;";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"&amp;IF(AND(Milestones!$AB$38="FT",Milestones!$AA$38=FT_Y5,EDATE($D50,Milestones!$AA$38)&lt;PolicyDate),1,Milestones!$AC$38)&amp;";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"&amp;IF(AND(Milestones!$AB$39="FT",Milestones!$AA$39=FT_Y5,EDATE($D50,Milestones!$AA$39)&lt;PolicyDate),1,Milestones!$AC$39)&amp;";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"&amp;IF(AND(Milestones!$AB$40="FT",Milestones!$AA$40=FT_Y5,EDATE($D50,Milestones!$AA$40)&lt;PolicyDate),1,Milestones!$AC$40)&amp;";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"&amp;IF(AND(Milestones!$AB$41="FT",Milestones!$AA$41=FT_Y5,EDATE($D50,Milestones!$AA$41)&lt;PolicyDate),1,Milestones!$AC$41)&amp;";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"&amp;IF(AND(Milestones!$AB$42="FT",Milestones!$AA$42=FT_Y5,EDATE($D50,Milestones!$AA$42)&lt;PolicyDate),1,Milestones!$AC$42)&amp;";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"&amp;IF(AND(Milestones!$AB$43="FT",Milestones!$AA$43=FT_Y5,EDATE($D50,Milestones!$AA$43)&lt;PolicyDate),1,Milestones!$AC$43)&amp;";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"&amp;IF(AND(Milestones!$AB$44="FT",Milestones!$AA$44=FT_Y5,EDATE($D50,Milestones!$AA$44)&lt;PolicyDate),1,Milestones!$AC$44)&amp;";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"&amp;IF(AND(Milestones!$AB$45="FT",Milestones!$AA$45=FT_Y5,EDATE($D50,Milestones!$AA$45)&lt;PolicyDate),1,Milestones!$AC$45)&amp;";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"&amp;IF(AND(Milestones!$AB$46="FT",Milestones!$AA$46=FT_Y5,EDATE($D50,Milestones!$AA$46)&lt;PolicyDate),1,Milestones!$AC$46)&amp;";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"&amp;IF(AND(Milestones!$AB$47="FT",Milestones!$AA$47=FT_Y5,EDATE($D50,Milestones!$AA$47)&lt;PolicyDate),1,Milestones!$AC$47)&amp;";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"&amp;IF(AND(Milestones!$AB$48="FT",Milestones!$AA$48=FT_Y5,EDATE($D50,Milestones!$AA$48)&lt;PolicyDate),1,Milestones!$AC$48)&amp;";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"&amp;IF(AND(Milestones!$AB$49="FT",Milestones!$AA$49=FT_Y5,EDATE($D50,Milestones!$AA$49)&lt;PolicyDate),1,Milestones!$AC$49)&amp;";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"&amp;IF(AND(Milestones!$AB$50="FT",Milestones!$AA$50=FT_Y5,EDATE($D50,Milestones!$AA$50)&lt;PolicyDate),1,Milestones!$AC$50)&amp;";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"&amp;IF(AND(Milestones!$AB$51="FT",Milestones!$AA$51=FT_Y5,EDATE($D50,Milestones!$AA$51)&lt;PolicyDate),1,Milestones!$AC$51)&amp;";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"&amp;IF(AND(Milestones!$AB$52="FT",Milestones!$AA$52=FT_Y5,EDATE($D50,Milestones!$AA$52)&lt;PolicyDate),1,Milestones!$AC$52)&amp;";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"&amp;IF(AND(Milestones!$AB$53="FT",Milestones!$AA$53=FT_Y5,EDATE($D50,Milestones!$AA$53)&lt;PolicyDate),1,Milestones!$AC$53)&amp;";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"&amp;IF(AND(Milestones!$AB$54="FT",Milestones!$AA$54=FT_Y5,EDATE($D50,Milestones!$AA$54)&lt;PolicyDate),1,Milestones!$AC$54)&amp;";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"&amp;IF(AND(Milestones!$AB$55="FT",Milestones!$AA$55=FT_Y5,EDATE($D50,Milestones!$AA$55)&lt;PolicyDate),1,Milestones!$AC$55)&amp;";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"&amp;IF(AND(Milestones!$AB$56="FT",Milestones!$AA$56=FT_Y5,EDATE($D50,Milestones!$AA$56)&lt;PolicyDate),1,Milestones!$AC$56)&amp;";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"&amp;IF(AND(Milestones!$AB$57="FT",Milestones!$AA$57=FT_Y5,EDATE($D50,Milestones!$AA$57)&lt;PolicyDate),1,Milestones!$AC$57)&amp;";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"&amp;IF(AND(Milestones!$AB$58="FT",Milestones!$AA$58=FT_Y5,EDATE($D50,Milestones!$AA$58)&lt;PolicyDate),1,Milestones!$AC$58)&amp;";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"&amp;IF(AND(Milestones!$AB$59="FT",Milestones!$AA$59=FT_Y5,EDATE($D50,Milestones!$AA$59)&lt;PolicyDate),1,Milestones!$AC$59)&amp;";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"&amp;IF(AND(Milestones!$AB$60="FT",Milestones!$AA$60=FT_Y5,EDATE($D50,Milestones!$AA$60)&lt;PolicyDate),1,Milestones!$AC$60)&amp;";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"&amp;IF(AND(Milestones!$AB$61="FT",Milestones!$AA$61=FT_Y5,EDATE($D50,Milestones!$AA$61)&lt;PolicyDate),1,Milestones!$AC$61)&amp;";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"&amp;IF(AND(Milestones!$AB$62="FT",Milestones!$AA$62=FT_Y5,EDATE($D50,Milestones!$AA$62)&lt;PolicyDate),1,Milestones!$AC$62)&amp;";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"&amp;IF(AND(Milestones!$AB$63="FT",Milestones!$AA$63=FT_Y5,EDATE($D50,Milestones!$AA$63)&lt;PolicyDate),1,Milestones!$AC$63)&amp;";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"&amp;IF(AND(Milestones!$AB$64="FT",Milestones!$AA$64=FT_Y5,EDATE($D50,Milestones!$AA$64)&lt;PolicyDate),1,Milestones!$AC$64)&amp;";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"&amp;IF(AND(Milestones!$AB$65="FT",Milestones!$AA$65=FT_Y5,EDATE($D50,Milestones!$AA$65)&lt;PolicyDate),1,Milestones!$AC$65)&amp;";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"&amp;IF(AND(Milestones!$AB$66="FT",Milestones!$AA$66=FT_Y5,EDATE($D50,Milestones!$AA$66)&lt;PolicyDate),1,Milestones!$AC$66)&amp;";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"&amp;IF(AND(Milestones!$AB$67="FT",Milestones!$AA$67=FT_Y5,EDATE($D50,Milestones!$AA$67)&lt;PolicyDate),1,Milestones!$AC$67)&amp;";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"&amp;IF(AND(Milestones!$AB$68="FT",Milestones!$AA$68=FT_Y5,EDATE($D50,Milestones!$AA$68)&lt;PolicyDate),1,Milestones!$AC$68)&amp;";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"&amp;IF(AND(Milestones!$AB$69="FT",Milestones!$AA$69=FT_Y5,EDATE($D50,Milestones!$AA$69)&lt;PolicyDate),1,Milestones!$AC$69)&amp;";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"&amp;IF(AND(Milestones!$AB$70="FT",Milestones!$AA$70=FT_Y5,EDATE($D50,Milestones!$AA$70)&lt;PolicyDate),1,Milestones!$AC$70)&amp;";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"&amp;IF(AND(Milestones!$AB$71="FT",Milestones!$AA$71=FT_Y5,EDATE($D50,Milestones!$AA$71)&lt;PolicyDate),1,Milestones!$AC$71)&amp;";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"&amp;IF(AND(Milestones!$AB$72="FT",Milestones!$AA$72=FT_Y5,EDATE($D50,Milestones!$AA$72)&lt;PolicyDate),1,Milestones!$AC$72)&amp;";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"&amp;IF(AND(Milestones!$AB$73="FT",Milestones!$AA$73=FT_Y5,EDATE($D50,Milestones!$AA$73)&lt;PolicyDate),1,Milestones!$AC$73)&amp;";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"&amp;IF(AND(Milestones!$AB$74="FT",Milestones!$AA$74=FT_Y5,EDATE($D50,Milestones!$AA$74)&lt;PolicyDate),1,Milestones!$AC$74)&amp;";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"&amp;IF(AND(Milestones!$AB$75="FT",Milestones!$AA$75=FT_Y5,EDATE($D50,Milestones!$AA$75)&lt;PolicyDate),1,Milestones!$AC$75)&amp;";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"&amp;IF(AND(Milestones!$AB$76="FT",Milestones!$AA$76=FT_Y5,EDATE($D50,Milestones!$AA$76)&lt;PolicyDate),1,Milestones!$AC$76)&amp;";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"&amp;IF(AND(Milestones!$AB$77="FT",Milestones!$AA$77=FT_Y5,EDATE($D50,Milestones!$AA$77)&lt;PolicyDate),1,Milestones!$AC$77)&amp;";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"&amp;IF(AND(Milestones!$AB$78="FT",Milestones!$AA$78=FT_Y5,EDATE($D50,Milestones!$AA$78)&lt;PolicyDate),1,Milestones!$AC$78)&amp;";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"&amp;IF(AND(Milestones!$AB$79="FT",Milestones!$AA$79=FT_Y5,EDATE($D50,Milestones!$AA$79)&lt;PolicyDate),1,Milestones!$AC$79)&amp;";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"&amp;IF(AND(Milestones!$AB$80="FT",Milestones!$AA$80=FT_Y5,EDATE($D50,Milestones!$AA$80)&lt;PolicyDate),1,Milestones!$AC$80)&amp;";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"&amp;IF(AND(Milestones!$AB$81="FT",Milestones!$AA$81=FT_Y5,EDATE($D50,Milestones!$AA$81)&lt;PolicyDate),1,Milestones!$AC$81)&amp;";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"&amp;IF(AND(Milestones!$AB$82="FT",Milestones!$AA$82=FT_Y5,EDATE($D50,Milestones!$AA$82)&lt;PolicyDate),1,Milestones!$AC$82)&amp;";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"&amp;IF(AND(Milestones!$AB$83="FT",Milestones!$AA$83=FT_Y5,EDATE($D50,Milestones!$AA$83)&lt;PolicyDate),1,Milestones!$AC$83)&amp;";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"&amp;IF(AND(Milestones!$AB$84="FT",Milestones!$AA$84=FT_Y5,EDATE($D50,Milestones!$AA$84)&lt;PolicyDate),1,Milestones!$AC$84)&amp;";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"&amp;IF(AND(Milestones!$AB$85="FT",Milestones!$AA$85=FT_Y5,EDATE($D50,Milestones!$AA$85)&lt;PolicyDate),1,Milestones!$AC$85)&amp;";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"&amp;IF(AND(Milestones!$AB$86="FT",Milestones!$AA$86=FT_Y5,EDATE($D50,Milestones!$AA$86)&lt;PolicyDate),1,Milestones!$AC$86)&amp;";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"&amp;IF(AND(Milestones!$AB$87="FT",Milestones!$AA$87=FT_Y5,EDATE($D50,Milestones!$AA$87)&lt;PolicyDate),1,Milestones!$AC$87)&amp;";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"&amp;IF(AND(Milestones!$AB$88="FT",Milestones!$AA$88=FT_Y5,EDATE($D50,Milestones!$AA$88)&lt;PolicyDate),1,Milestones!$AC$88)&amp;";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"&amp;IF(AND(Milestones!$AB$89="FT",Milestones!$AA$89=FT_Y5,EDATE($D50,Milestones!$AA$89)&lt;PolicyDate),1,Milestones!$AC$89)&amp;";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"&amp;IF(AND(Milestones!$AB$90="FT",Milestones!$AA$90=FT_Y5,EDATE($D50,Milestones!$AA$90)&lt;PolicyDate),1,Milestones!$AC$90)&amp;";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"&amp;IF(AND(Milestones!$AB$91="FT",Milestones!$AA$91=FT_Y5,EDATE($D50,Milestones!$AA$91)&lt;PolicyDate),1,Milestones!$AC$91)&amp;";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"&amp;IF(AND(Milestones!$AB$92="FT",Milestones!$AA$92=FT_Y5,EDATE($D50,Milestones!$AA$92)&lt;PolicyDate),1,Milestones!$AC$92)&amp;";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"&amp;IF(AND(Milestones!$AB$93="FT",Milestones!$AA$93=FT_Y5,EDATE($D50,Milestones!$AA$93)&lt;PolicyDate),1,Milestones!$AC$93)&amp;";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"&amp;IF(AND(Milestones!$AB$94="FT",Milestones!$AA$94=FT_Y5,EDATE($D50,Milestones!$AA$94)&lt;PolicyDate),1,Milestones!$AC$94)&amp;";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"&amp;IF(AND(Milestones!$AB$95="FT",Milestones!$AA$95=FT_Y5,EDATE($D50,Milestones!$AA$95)&lt;PolicyDate),1,Milestones!$AC$95)&amp;";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"&amp;IF(AND(Milestones!$AB$96="FT",Milestones!$AA$96=FT_Y5,EDATE($D50,Milestones!$AA$96)&lt;PolicyDate),1,Milestones!$AC$96)&amp;";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"&amp;IF(AND(Milestones!$AB$97="FT",Milestones!$AA$97=FT_Y5,EDATE($D50,Milestones!$AA$97)&lt;PolicyDate),1,Milestones!$AC$97)&amp;";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"&amp;IF(AND(Milestones!$AB$98="FT",Milestones!$AA$98=FT_Y5,EDATE($D50,Milestones!$AA$98)&lt;PolicyDate),1,Milestones!$AC$98)&amp;";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"&amp;IF(AND(Milestones!$AB$99="FT",Milestones!$AA$99=FT_Y5,EDATE($D50,Milestones!$AA$99)&lt;PolicyDate),1,Milestones!$AC$99)&amp;";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"&amp;IF(AND(Milestones!$AB$100="FT",Milestones!$AA$100=FT_Y5,EDATE($D50,Milestones!$AA$100)&lt;PolicyDate),1,Milestones!$AC$100)&amp;";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"&amp;IF(AND(Milestones!$AB$101="FT",Milestones!$AA$101=FT_Y5,EDATE($D50,Milestones!$AA$101)&lt;PolicyDate),1,Milestones!$AC$101)&amp;";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"&amp;IF(AND(Milestones!$AB$102="FT",Milestones!$AA$102=FT_Y5,EDATE($D50,Milestones!$AA$102)&lt;PolicyDate),1,Milestones!$AC$102)&amp;";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"&amp;IF(AND(Milestones!$AB$103="FT",Milestones!$AA$103=FT_Y5,EDATE($D50,Milestones!$AA$103)&lt;PolicyDate),1,Milestones!$AC$103)&amp;";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"&amp;IF(AND(Milestones!$AB$104="FT",Milestones!$AA$104=FT_Y5,EDATE($D50,Milestones!$AA$104)&lt;PolicyDate),1,Milestones!$AC$104)&amp;";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"&amp;IF(AND(Milestones!$AB$105="FT",Milestones!$AA$105=FT_Y5,EDATE($D50,Milestones!$AA$105)&lt;PolicyDate),1,Milestones!$AC$105)&amp;";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"&amp;IF(AND(Milestones!$AB$106="FT",Milestones!$AA$106=FT_Y5,EDATE($D50,Milestones!$AA$106)&lt;PolicyDate),1,Milestones!$AC$106)&amp;";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"&amp;IF(AND(Milestones!$AB$107="FT",Milestones!$AA$107=FT_Y5,EDATE($D50,Milestones!$AA$107)&lt;PolicyDate),1,Milestones!$AC$107)&amp;";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"&amp;IF(AND(Milestones!$AB$108="FT",Milestones!$AA$108=FT_Y5,EDATE($D50,Milestones!$AA$108)&lt;PolicyDate),1,Milestones!$AC$108)&amp;";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"&amp;IF(AND(Milestones!$AB$109="FT",Milestones!$AA$109=FT_Y5,EDATE($D50,Milestones!$AA$109)&lt;PolicyDate),1,Milestones!$AC$109)&amp;";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"&amp;IF(AND(Milestones!$AB$110="FT",Milestones!$AA$110=FT_Y5,EDATE($D50,Milestones!$AA$110)&lt;PolicyDate),1,Milestones!$AC$110)&amp;";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"&amp;IF(AND(Milestones!$AB$111="FT",Milestones!$AA$111=FT_Y5,EDATE($D50,Milestones!$AA$111)&lt;PolicyDate),1,Milestones!$AC$111)&amp;";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"&amp;IF(AND(Milestones!$AB$112="FT",Milestones!$AA$112=FT_Y5,EDATE($D50,Milestones!$AA$112)&lt;PolicyDate),1,Milestones!$AC$112)&amp;";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"&amp;IF(AND(Milestones!$AB$113="FT",Milestones!$AA$113=FT_Y5,EDATE($D50,Milestones!$AA$113)&lt;PolicyDate),1,Milestones!$AC$113)&amp;";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"&amp;IF(AND(Milestones!$AB$114="FT",Milestones!$AA$114=FT_Y5,EDATE($D50,Milestones!$AA$114)&lt;PolicyDate),1,Milestones!$AC$114)&amp;";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"&amp;IF(AND(Milestones!$AB$115="FT",Milestones!$AA$115=FT_Y5,EDATE($D50,Milestones!$AA$115)&lt;PolicyDate),1,Milestones!$AC$115)&amp;";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"&amp;IF(AND(Milestones!$AB$116="FT",Milestones!$AA$116=FT_Y5,EDATE($D50,Milestones!$AA$116)&lt;PolicyDate),1,Milestones!$AC$116)&amp;";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"&amp;IF(AND(Milestones!$AB$117="FT",Milestones!$AA$117=FT_Y5,EDATE($D50,Milestones!$AA$117)&lt;PolicyDate),1,Milestones!$AC$117)&amp;";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"&amp;IF(AND(Milestones!$AB$118="FT",Milestones!$AA$118=FT_Y5,EDATE($D50,Milestones!$AA$118)&lt;PolicyDate),1,Milestones!$AC$118)&amp;";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"&amp;IF(AND(Milestones!$AB$119="FT",Milestones!$AA$119=FT_Y5,EDATE($D50,Milestones!$AA$119)&lt;PolicyDate),1,Milestones!$AC$119)&amp;";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"&amp;IF(AND(Milestones!$AB$120="FT",Milestones!$AA$120=FT_Y5,EDATE($D50,Milestones!$AA$120)&lt;PolicyDate),1,Milestones!$AC$120)&amp;";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"&amp;IF(AND(Milestones!$AB$121="FT",Milestones!$AA$121=FT_Y5,EDATE($D50,Milestones!$AA$121)&lt;PolicyDate),1,Milestones!$AC$121)&amp;";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"&amp;IF(AND(Milestones!$AB$122="FT",Milestones!$AA$122=FT_Y5,EDATE($D50,Milestones!$AA$122)&lt;PolicyDate),1,Milestones!$AC$122)&amp;";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"&amp;IF(AND(Milestones!$AB$123="FT",Milestones!$AA$123=FT_Y5,EDATE($D50,Milestones!$AA$123)&lt;PolicyDate),1,Milestones!$AC$123)&amp;";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"&amp;IF(AND(Milestones!$AB$124="FT",Milestones!$AA$124=FT_Y5,EDATE($D50,Milestones!$AA$124)&lt;PolicyDate),1,Milestones!$AC$124)&amp;";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"&amp;IF(AND(Milestones!$AB$125="FT",Milestones!$AA$125=FT_Y5,EDATE($D50,Milestones!$AA$125)&lt;PolicyDate),1,Milestones!$AC$125)&amp;";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"&amp;IF(AND(Milestones!$AB$126="FT",Milestones!$AA$126=FT_Y5,EDATE($D50,Milestones!$AA$126)&lt;PolicyDate),1,Milestones!$AC$126)&amp;";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"&amp;IF(AND(Milestones!$AB$127="FT",Milestones!$AA$127=FT_Y5,EDATE($D50,Milestones!$AA$127)&lt;PolicyDate),1,Milestones!$AC$127)&amp;";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"&amp;IF(AND(Milestones!$AB$128="FT",Milestones!$AA$128=FT_Y5,EDATE($D50,Milestones!$AA$128)&lt;PolicyDate),1,Milestones!$AC$128)&amp;";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"&amp;IF(AND(Milestones!$AB$129="FT",Milestones!$AA$129=FT_Y5,EDATE($D50,Milestones!$AA$129)&lt;PolicyDate),1,Milestones!$AC$129)&amp;";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"&amp;IF(AND(Milestones!$AB$130="FT",Milestones!$AA$130=FT_Y5,EDATE($D50,Milestones!$AA$130)&lt;PolicyDate),1,Milestones!$AC$130)&amp;";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"&amp;IF(AND(Milestones!$AB$131="FT",Milestones!$AA$131=FT_Y5,EDATE($D50,Milestones!$AA$131)&lt;PolicyDate),1,Milestones!$AC$131)&amp;";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"&amp;IF(AND(Milestones!$AB$132="FT",Milestones!$AA$132=FT_Y5,EDATE($D50,Milestones!$AA$132)&lt;PolicyDate),1,Milestones!$AC$132)&amp;";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"&amp;IF(AND(Milestones!$AB$133="FT",Milestones!$AA$133=FT_Y5,EDATE($D50,Milestones!$AA$133)&lt;PolicyDate),1,Milestones!$AC$133)&amp;";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"&amp;IF(AND(Milestones!$AB$134="FT",Milestones!$AA$134=FT_Y5,EDATE($D50,Milestones!$AA$134)&lt;PolicyDate),1,Milestones!$AC$134)&amp;";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"&amp;IF(AND(Milestones!$AB$135="FT",Milestones!$AA$135=FT_Y5,EDATE($D50,Milestones!$AA$135)&lt;PolicyDate),1,Milestones!$AC$135)&amp;";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"&amp;IF(AND(Milestones!$AB$136="FT",Milestones!$AA$136=FT_Y5,EDATE($D50,Milestones!$AA$136)&lt;PolicyDate),1,Milestones!$AC$136)&amp;";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"&amp;IF(AND(Milestones!$AB$137="FT",Milestones!$AA$137=FT_Y5,EDATE($D50,Milestones!$AA$137)&lt;PolicyDate),1,Milestones!$AC$137)&amp;";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"&amp;IF(AND(Milestones!$AB$138="FT",Milestones!$AA$138=FT_Y5,EDATE($D50,Milestones!$AA$138)&lt;PolicyDate),1,Milestones!$AC$138)&amp;";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"&amp;IF(AND(Milestones!$AB$139="FT",Milestones!$AA$139=FT_Y5,EDATE($D50,Milestones!$AA$139)&lt;PolicyDate),1,Milestones!$AC$139)&amp;";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"&amp;IF(AND(Milestones!$AB$140="FT",Milestones!$AA$140=FT_Y5,EDATE($D50,Milestones!$AA$140)&lt;PolicyDate),1,Milestones!$AC$140)&amp;";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"&amp;IF(AND(Milestones!$AB$141="FT",Milestones!$AA$141=FT_Y5,EDATE($D50,Milestones!$AA$141)&lt;PolicyDate),1,Milestones!$AC$141)&amp;";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"&amp;IF(AND(Milestones!$AB$142="FT",Milestones!$AA$142=FT_Y5,EDATE($D50,Milestones!$AA$142)&lt;PolicyDate),1,Milestones!$AC$142)&amp;";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"&amp;IF(AND(Milestones!$AB$143="FT",Milestones!$AA$143=FT_Y5,EDATE($D50,Milestones!$AA$143)&lt;PolicyDate),1,Milestones!$AC$143)&amp;";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"&amp;IF(AND(Milestones!$AB$144="FT",Milestones!$AA$144=FT_Y5,EDATE($D50,Milestones!$AA$144)&lt;PolicyDate),1,Milestones!$AC$144)&amp;";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"&amp;IF(AND(Milestones!$AB$145="FT",Milestones!$AA$145=FT_Y5,EDATE($D50,Milestones!$AA$145)&lt;PolicyDate),1,Milestones!$AC$145)&amp;";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"&amp;IF(AND(Milestones!$AB$146="FT",Milestones!$AA$146=FT_Y5,EDATE($D50,Milestones!$AA$146)&lt;PolicyDate),1,Milestones!$AC$146)&amp;";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"&amp;IF(AND(Milestones!$AB$147="FT",Milestones!$AA$147=FT_Y5,EDATE($D50,Milestones!$AA$147)&lt;PolicyDate),1,Milestones!$AC$147)&amp;";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"&amp;IF(AND(Milestones!$AB$148="FT",Milestones!$AA$148=FT_Y5,EDATE($D50,Milestones!$AA$148)&lt;PolicyDate),1,Milestones!$AC$148)&amp;";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"&amp;IF(AND(Milestones!$AB$149="FT",Milestones!$AA$149=FT_Y5,EDATE($D50,Milestones!$AA$149)&lt;PolicyDate),1,Milestones!$AC$149)&amp;";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"&amp;IF(AND(Milestones!$AB$150="FT",Milestones!$AA$150=FT_Y5,EDATE($D50,Milestones!$AA$150)&lt;PolicyDate),1,Milestones!$AC$150)&amp;";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"&amp;IF(AND(Milestones!$AB$151="FT",Milestones!$AA$151=FT_Y5,EDATE($D50,Milestones!$AA$151)&lt;PolicyDate),1,Milestones!$AC$151)&amp;";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"&amp;IF(AND(Milestones!$AB$152="FT",Milestones!$AA$152=FT_Y5,EDATE($D50,Milestones!$AA$152)&lt;PolicyDate),1,Milestones!$AC$152)&amp;";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"&amp;IF(AND(Milestones!$AB$153="FT",Milestones!$AA$153=FT_Y5,EDATE($D50,Milestones!$AA$153)&lt;PolicyDate),1,Milestones!$AC$153)&amp;";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"&amp;IF(AND(Milestones!$AB$154="FT",Milestones!$AA$154=FT_Y5,EDATE($D50,Milestones!$AA$154)&lt;PolicyDate),1,Milestones!$AC$154)&amp;";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"&amp;IF(AND(Milestones!$AB$155="FT",Milestones!$AA$155=FT_Y5,EDATE($D50,Milestones!$AA$155)&lt;PolicyDate),1,Milestones!$AC$155)&amp;";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"&amp;IF(AND(Milestones!$AB$156="FT",Milestones!$AA$156=FT_Y5,EDATE($D50,Milestones!$AA$156)&lt;PolicyDate),1,Milestones!$AC$156)&amp;";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"&amp;IF(AND(Milestones!$AB$157="FT",Milestones!$AA$157=FT_Y5,EDATE($D50,Milestones!$AA$157)&lt;PolicyDate),1,Milestones!$AC$157)&amp;";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"&amp;IF(AND(Milestones!$AB$158="FT",Milestones!$AA$158=FT_Y5,EDATE($D50,Milestones!$AA$158)&lt;PolicyDate),1,Milestones!$AC$158)&amp;";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"&amp;IF(AND(Milestones!$AB$159="FT",Milestones!$AA$159=FT_Y5,EDATE($D50,Milestones!$AA$159)&lt;PolicyDate),1,Milestones!$AC$159)&amp;";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"&amp;IF(AND(Milestones!$AB$160="FT",Milestones!$AA$160=FT_Y5,EDATE($D50,Milestones!$AA$160)&lt;PolicyDate),1,Milestones!$AC$160)&amp;";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"&amp;IF(AND(Milestones!$AB$161="FT",Milestones!$AA$161=FT_Y5,EDATE($D50,Milestones!$AA$161)&lt;PolicyDate),1,Milestones!$AC$161)&amp;";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"&amp;IF(AND(Milestones!$AB$162="FT",Milestones!$AA$162=FT_Y5,EDATE($D50,Milestones!$AA$162)&lt;PolicyDate),1,Milestones!$AC$162)&amp;";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"&amp;IF(AND(Milestones!$AB$163="FT",Milestones!$AA$163=FT_Y5,EDATE($D50,Milestones!$AA$163)&lt;PolicyDate),1,Milestones!$AC$163)&amp;";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"&amp;IF(AND(Milestones!$AB$164="FT",Milestones!$AA$164=FT_Y5,EDATE($D50,Milestones!$AA$164)&lt;PolicyDate),1,Milestones!$AC$164)&amp;";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"&amp;IF(AND(Milestones!$AB$165="FT",Milestones!$AA$165=FT_Y5,EDATE($D50,Milestones!$AA$165)&lt;PolicyDate),1,Milestones!$AC$165)&amp;";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"&amp;IF(AND(Milestones!$AB$166="FT",Milestones!$AA$166=FT_Y5,EDATE($D50,Milestones!$AA$166)&lt;PolicyDate),1,Milestones!$AC$166)&amp;";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"&amp;IF(AND(Milestones!$AB$167="FT",Milestones!$AA$167=FT_Y5,EDATE($D50,Milestones!$AA$167)&lt;PolicyDate),1,Milestones!$AC$167)&amp;";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"&amp;IF(AND(Milestones!$AB$168="FT",Milestones!$AA$168=FT_Y5,EDATE($D50,Milestones!$AA$168)&lt;PolicyDate),1,Milestones!$AC$168)&amp;";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"&amp;IF(AND(Milestones!$AB$169="FT",Milestones!$AA$169=FT_Y5,EDATE($D50,Milestones!$AA$169)&lt;PolicyDate),1,Milestones!$AC$169)&amp;";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"&amp;IF(AND(Milestones!$AB$170="FT",Milestones!$AA$170=FT_Y5,EDATE($D50,Milestones!$AA$170)&lt;PolicyDate),1,Milestones!$AC$170)&amp;";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"&amp;IF(AND(Milestones!$AB$171="FT",Milestones!$AA$171=FT_Y5,EDATE($D50,Milestones!$AA$171)&lt;PolicyDate),1,Milestones!$AC$171)&amp;";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"&amp;IF(AND(Milestones!$AB$172="FT",Milestones!$AA$172=FT_Y5,EDATE($D50,Milestones!$AA$172)&lt;PolicyDate),1,Milestones!$AC$172)&amp;";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"&amp;IF(AND(Milestones!$AB$173="FT",Milestones!$AA$173=FT_Y5,EDATE($D50,Milestones!$AA$173)&lt;PolicyDate),1,Milestones!$AC$173)&amp;";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"&amp;IF(AND(Milestones!$AB$174="FT",Milestones!$AA$174=FT_Y5,EDATE($D50,Milestones!$AA$174)&lt;PolicyDate),1,Milestones!$AC$174)&amp;";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"&amp;IF(AND(Milestones!$AB$175="FT",Milestones!$AA$175=FT_Y5,EDATE($D50,Milestones!$AA$175)&lt;PolicyDate),1,Milestones!$AC$175)&amp;";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"&amp;IF(AND(Milestones!$AB$176="FT",Milestones!$AA$176=FT_Y5,EDATE($D50,Milestones!$AA$176)&lt;PolicyDate),1,Milestones!$AC$176)&amp;";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"&amp;IF(AND(Milestones!$AB$177="FT",Milestones!$AA$177=FT_Y5,EDATE($D50,Milestones!$AA$177)&lt;PolicyDate),1,Milestones!$AC$177)&amp;";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"&amp;IF(AND(Milestones!$AB$178="FT",Milestones!$AA$178=FT_Y5,EDATE($D50,Milestones!$AA$178)&lt;PolicyDate),1,Milestones!$AC$178)&amp;";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"&amp;IF(AND(Milestones!$AB$179="FT",Milestones!$AA$179=FT_Y5,EDATE($D50,Milestones!$AA$179)&lt;PolicyDate),1,Milestones!$AC$179)&amp;";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"&amp;IF(AND(Milestones!$AB$180="FT",Milestones!$AA$180=FT_Y5,EDATE($D50,Milestones!$AA$180)&lt;PolicyDate),1,Milestones!$AC$180)&amp;";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"&amp;IF(AND(Milestones!$AB$181="FT",Milestones!$AA$181=FT_Y5,EDATE($D50,Milestones!$AA$181)&lt;PolicyDate),1,Milestones!$AC$181)&amp;";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"&amp;IF(AND(Milestones!$AB$182="FT",Milestones!$AA$182=FT_Y5,EDATE($D50,Milestones!$AA$182)&lt;PolicyDate),1,Milestones!$AC$182)&amp;";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"&amp;IF(AND(Milestones!$AB$183="FT",Milestones!$AA$183=FT_Y5,EDATE($D50,Milestones!$AA$183)&lt;PolicyDate),1,Milestones!$AC$183)&amp;";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"&amp;IF(AND(Milestones!$AB$184="FT",Milestones!$AA$184=FT_Y5,EDATE($D50,Milestones!$AA$184)&lt;PolicyDate),1,Milestones!$AC$184)&amp;";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"&amp;IF(AND(Milestones!$AB$185="FT",Milestones!$AA$185=FT_Y5,EDATE($D50,Milestones!$AA$185)&lt;PolicyDate),1,Milestones!$AC$185)&amp;";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"&amp;IF(AND(Milestones!$AB$186="FT",Milestones!$AA$186=FT_Y5,EDATE($D50,Milestones!$AA$186)&lt;PolicyDate),1,Milestones!$AC$186)&amp;";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"&amp;IF(AND(Milestones!$AB$187="FT",Milestones!$AA$187=FT_Y5,EDATE($D50,Milestones!$AA$187)&lt;PolicyDate),1,Milestones!$AC$187)&amp;";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"&amp;IF(AND(Milestones!$AB$188="FT",Milestones!$AA$188=FT_Y5,EDATE($D50,Milestones!$AA$188)&lt;PolicyDate),1,Milestones!$AC$188)&amp;";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"&amp;IF(AND(Milestones!$AB$189="FT",Milestones!$AA$189=FT_Y5,EDATE($D50,Milestones!$AA$189)&lt;PolicyDate),1,Milestones!$AC$189)&amp;";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"&amp;IF(AND(Milestones!$AB$190="FT",Milestones!$AA$190=FT_Y5,EDATE($D50,Milestones!$AA$190)&lt;PolicyDate),1,Milestones!$AC$190)&amp;";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"&amp;IF(AND(Milestones!$AB$191="FT",Milestones!$AA$191=FT_Y5,EDATE($D50,Milestones!$AA$191)&lt;PolicyDate),1,Milestones!$AC$191)&amp;";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"&amp;IF(AND(Milestones!$AB$192="FT",Milestones!$AA$192=FT_Y5,EDATE($D50,Milestones!$AA$192)&lt;PolicyDate),1,Milestones!$AC$192)&amp;";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"&amp;IF(AND(Milestones!$AB$193="FT",Milestones!$AA$193=FT_Y5,EDATE($D50,Milestones!$AA$193)&lt;PolicyDate),1,Milestones!$AC$193)&amp;";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"&amp;IF(AND(Milestones!$AB$194="FT",Milestones!$AA$194=FT_Y5,EDATE($D50,Milestones!$AA$194)&lt;PolicyDate),1,Milestones!$AC$194)&amp;";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"&amp;IF(AND(Milestones!$AB$195="FT",Milestones!$AA$195=FT_Y5,EDATE($D50,Milestones!$AA$195)&lt;PolicyDate),1,Milestones!$AC$195)&amp;";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"&amp;IF(AND(Milestones!$AB$196="FT",Milestones!$AA$196=FT_Y5,EDATE($D50,Milestones!$AA$196)&lt;PolicyDate),1,Milestones!$AC$196)&amp;";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"&amp;IF(AND(Milestones!$AB$197="FT",Milestones!$AA$197=FT_Y5,EDATE($D50,Milestones!$AA$197)&lt;PolicyDate),1,Milestones!$AC$197)&amp;";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"&amp;IF(AND(Milestones!$AB$198="FT",Milestones!$AA$198=FT_Y5,EDATE($D50,Milestones!$AA$198)&lt;PolicyDate),1,Milestones!$AC$198)&amp;";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"&amp;IF(AND(Milestones!$AB$199="FT",Milestones!$AA$199=FT_Y5,EDATE($D50,Milestones!$AA$199)&lt;PolicyDate),1,Milestones!$AC$199)&amp;";  ",""))</f>
        <v/>
      </c>
      <c r="X50" s="0" t="str">
        <f aca="false">IF(Staff!$A50="","",Staff!$AJ50)</f>
        <v/>
      </c>
      <c r="Y50" s="0" t="str">
        <f aca="false">IF(Staff!$A50="","",Staff!$AL50)</f>
        <v/>
      </c>
      <c r="Z50" s="0" t="str">
        <f aca="false">IF(Staff!$A50="","",Staff!$AM50)</f>
        <v/>
      </c>
      <c r="AA50" s="0" t="str">
        <f aca="false">IF(Staff!$A50="","",Staff!$AQ50)</f>
        <v/>
      </c>
      <c r="AB50" s="0" t="str">
        <f aca="false">IF(Staff!$A50="","",Staff!$AR50)</f>
        <v/>
      </c>
      <c r="AC50" s="0" t="str">
        <f aca="false">IF(Staff!$A50="","",Staff!$AS50)</f>
        <v/>
      </c>
      <c r="AD50" s="0" t="str">
        <f aca="false">IF(Staff!$A50="","",Staff!$AT50)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IF(Staff!$A51="","",Staff!$AI51)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"&amp;IF(AND(Milestones!$AB$20="FT",Milestones!$AA$20=FT_Y5,EDATE($D51,Milestones!$AA$20)&lt;PolicyDate),1,Milestones!$AC$20)&amp;";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"&amp;IF(AND(Milestones!$AB$21="FT",Milestones!$AA$21=FT_Y5,EDATE($D51,Milestones!$AA$21)&lt;PolicyDate),1,Milestones!$AC$21)&amp;";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"&amp;IF(AND(Milestones!$AB$22="FT",Milestones!$AA$22=FT_Y5,EDATE($D51,Milestones!$AA$22)&lt;PolicyDate),1,Milestones!$AC$22)&amp;";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"&amp;IF(AND(Milestones!$AB$23="FT",Milestones!$AA$23=FT_Y5,EDATE($D51,Milestones!$AA$23)&lt;PolicyDate),1,Milestones!$AC$23)&amp;";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"&amp;IF(AND(Milestones!$AB$24="FT",Milestones!$AA$24=FT_Y5,EDATE($D51,Milestones!$AA$24)&lt;PolicyDate),1,Milestones!$AC$24)&amp;";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"&amp;IF(AND(Milestones!$AB$25="FT",Milestones!$AA$25=FT_Y5,EDATE($D51,Milestones!$AA$25)&lt;PolicyDate),1,Milestones!$AC$25)&amp;";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"&amp;IF(AND(Milestones!$AB$26="FT",Milestones!$AA$26=FT_Y5,EDATE($D51,Milestones!$AA$26)&lt;PolicyDate),1,Milestones!$AC$26)&amp;";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"&amp;IF(AND(Milestones!$AB$27="FT",Milestones!$AA$27=FT_Y5,EDATE($D51,Milestones!$AA$27)&lt;PolicyDate),1,Milestones!$AC$27)&amp;";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"&amp;IF(AND(Milestones!$AB$28="FT",Milestones!$AA$28=FT_Y5,EDATE($D51,Milestones!$AA$28)&lt;PolicyDate),1,Milestones!$AC$28)&amp;";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"&amp;IF(AND(Milestones!$AB$29="FT",Milestones!$AA$29=FT_Y5,EDATE($D51,Milestones!$AA$29)&lt;PolicyDate),1,Milestones!$AC$29)&amp;";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"&amp;IF(AND(Milestones!$AB$30="FT",Milestones!$AA$30=FT_Y5,EDATE($D51,Milestones!$AA$30)&lt;PolicyDate),1,Milestones!$AC$30)&amp;";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"&amp;IF(AND(Milestones!$AB$31="FT",Milestones!$AA$31=FT_Y5,EDATE($D51,Milestones!$AA$31)&lt;PolicyDate),1,Milestones!$AC$31)&amp;";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"&amp;IF(AND(Milestones!$AB$32="FT",Milestones!$AA$32=FT_Y5,EDATE($D51,Milestones!$AA$32)&lt;PolicyDate),1,Milestones!$AC$32)&amp;";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"&amp;IF(AND(Milestones!$AB$33="FT",Milestones!$AA$33=FT_Y5,EDATE($D51,Milestones!$AA$33)&lt;PolicyDate),1,Milestones!$AC$33)&amp;";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"&amp;IF(AND(Milestones!$AB$34="FT",Milestones!$AA$34=FT_Y5,EDATE($D51,Milestones!$AA$34)&lt;PolicyDate),1,Milestones!$AC$34)&amp;";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"&amp;IF(AND(Milestones!$AB$35="FT",Milestones!$AA$35=FT_Y5,EDATE($D51,Milestones!$AA$35)&lt;PolicyDate),1,Milestones!$AC$35)&amp;";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"&amp;IF(AND(Milestones!$AB$36="FT",Milestones!$AA$36=FT_Y5,EDATE($D51,Milestones!$AA$36)&lt;PolicyDate),1,Milestones!$AC$36)&amp;";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"&amp;IF(AND(Milestones!$AB$37="FT",Milestones!$AA$37=FT_Y5,EDATE($D51,Milestones!$AA$37)&lt;PolicyDate),1,Milestones!$AC$37)&amp;";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"&amp;IF(AND(Milestones!$AB$38="FT",Milestones!$AA$38=FT_Y5,EDATE($D51,Milestones!$AA$38)&lt;PolicyDate),1,Milestones!$AC$38)&amp;";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"&amp;IF(AND(Milestones!$AB$39="FT",Milestones!$AA$39=FT_Y5,EDATE($D51,Milestones!$AA$39)&lt;PolicyDate),1,Milestones!$AC$39)&amp;";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"&amp;IF(AND(Milestones!$AB$40="FT",Milestones!$AA$40=FT_Y5,EDATE($D51,Milestones!$AA$40)&lt;PolicyDate),1,Milestones!$AC$40)&amp;";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"&amp;IF(AND(Milestones!$AB$41="FT",Milestones!$AA$41=FT_Y5,EDATE($D51,Milestones!$AA$41)&lt;PolicyDate),1,Milestones!$AC$41)&amp;";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"&amp;IF(AND(Milestones!$AB$42="FT",Milestones!$AA$42=FT_Y5,EDATE($D51,Milestones!$AA$42)&lt;PolicyDate),1,Milestones!$AC$42)&amp;";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"&amp;IF(AND(Milestones!$AB$43="FT",Milestones!$AA$43=FT_Y5,EDATE($D51,Milestones!$AA$43)&lt;PolicyDate),1,Milestones!$AC$43)&amp;";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"&amp;IF(AND(Milestones!$AB$44="FT",Milestones!$AA$44=FT_Y5,EDATE($D51,Milestones!$AA$44)&lt;PolicyDate),1,Milestones!$AC$44)&amp;";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"&amp;IF(AND(Milestones!$AB$45="FT",Milestones!$AA$45=FT_Y5,EDATE($D51,Milestones!$AA$45)&lt;PolicyDate),1,Milestones!$AC$45)&amp;";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"&amp;IF(AND(Milestones!$AB$46="FT",Milestones!$AA$46=FT_Y5,EDATE($D51,Milestones!$AA$46)&lt;PolicyDate),1,Milestones!$AC$46)&amp;";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"&amp;IF(AND(Milestones!$AB$47="FT",Milestones!$AA$47=FT_Y5,EDATE($D51,Milestones!$AA$47)&lt;PolicyDate),1,Milestones!$AC$47)&amp;";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"&amp;IF(AND(Milestones!$AB$48="FT",Milestones!$AA$48=FT_Y5,EDATE($D51,Milestones!$AA$48)&lt;PolicyDate),1,Milestones!$AC$48)&amp;";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"&amp;IF(AND(Milestones!$AB$49="FT",Milestones!$AA$49=FT_Y5,EDATE($D51,Milestones!$AA$49)&lt;PolicyDate),1,Milestones!$AC$49)&amp;";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"&amp;IF(AND(Milestones!$AB$50="FT",Milestones!$AA$50=FT_Y5,EDATE($D51,Milestones!$AA$50)&lt;PolicyDate),1,Milestones!$AC$50)&amp;";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"&amp;IF(AND(Milestones!$AB$51="FT",Milestones!$AA$51=FT_Y5,EDATE($D51,Milestones!$AA$51)&lt;PolicyDate),1,Milestones!$AC$51)&amp;";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"&amp;IF(AND(Milestones!$AB$52="FT",Milestones!$AA$52=FT_Y5,EDATE($D51,Milestones!$AA$52)&lt;PolicyDate),1,Milestones!$AC$52)&amp;";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"&amp;IF(AND(Milestones!$AB$53="FT",Milestones!$AA$53=FT_Y5,EDATE($D51,Milestones!$AA$53)&lt;PolicyDate),1,Milestones!$AC$53)&amp;";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"&amp;IF(AND(Milestones!$AB$54="FT",Milestones!$AA$54=FT_Y5,EDATE($D51,Milestones!$AA$54)&lt;PolicyDate),1,Milestones!$AC$54)&amp;";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"&amp;IF(AND(Milestones!$AB$55="FT",Milestones!$AA$55=FT_Y5,EDATE($D51,Milestones!$AA$55)&lt;PolicyDate),1,Milestones!$AC$55)&amp;";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"&amp;IF(AND(Milestones!$AB$56="FT",Milestones!$AA$56=FT_Y5,EDATE($D51,Milestones!$AA$56)&lt;PolicyDate),1,Milestones!$AC$56)&amp;";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"&amp;IF(AND(Milestones!$AB$57="FT",Milestones!$AA$57=FT_Y5,EDATE($D51,Milestones!$AA$57)&lt;PolicyDate),1,Milestones!$AC$57)&amp;";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"&amp;IF(AND(Milestones!$AB$58="FT",Milestones!$AA$58=FT_Y5,EDATE($D51,Milestones!$AA$58)&lt;PolicyDate),1,Milestones!$AC$58)&amp;";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"&amp;IF(AND(Milestones!$AB$59="FT",Milestones!$AA$59=FT_Y5,EDATE($D51,Milestones!$AA$59)&lt;PolicyDate),1,Milestones!$AC$59)&amp;";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"&amp;IF(AND(Milestones!$AB$60="FT",Milestones!$AA$60=FT_Y5,EDATE($D51,Milestones!$AA$60)&lt;PolicyDate),1,Milestones!$AC$60)&amp;";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"&amp;IF(AND(Milestones!$AB$61="FT",Milestones!$AA$61=FT_Y5,EDATE($D51,Milestones!$AA$61)&lt;PolicyDate),1,Milestones!$AC$61)&amp;";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"&amp;IF(AND(Milestones!$AB$62="FT",Milestones!$AA$62=FT_Y5,EDATE($D51,Milestones!$AA$62)&lt;PolicyDate),1,Milestones!$AC$62)&amp;";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"&amp;IF(AND(Milestones!$AB$63="FT",Milestones!$AA$63=FT_Y5,EDATE($D51,Milestones!$AA$63)&lt;PolicyDate),1,Milestones!$AC$63)&amp;";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"&amp;IF(AND(Milestones!$AB$64="FT",Milestones!$AA$64=FT_Y5,EDATE($D51,Milestones!$AA$64)&lt;PolicyDate),1,Milestones!$AC$64)&amp;";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"&amp;IF(AND(Milestones!$AB$65="FT",Milestones!$AA$65=FT_Y5,EDATE($D51,Milestones!$AA$65)&lt;PolicyDate),1,Milestones!$AC$65)&amp;";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"&amp;IF(AND(Milestones!$AB$66="FT",Milestones!$AA$66=FT_Y5,EDATE($D51,Milestones!$AA$66)&lt;PolicyDate),1,Milestones!$AC$66)&amp;";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"&amp;IF(AND(Milestones!$AB$67="FT",Milestones!$AA$67=FT_Y5,EDATE($D51,Milestones!$AA$67)&lt;PolicyDate),1,Milestones!$AC$67)&amp;";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"&amp;IF(AND(Milestones!$AB$68="FT",Milestones!$AA$68=FT_Y5,EDATE($D51,Milestones!$AA$68)&lt;PolicyDate),1,Milestones!$AC$68)&amp;";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"&amp;IF(AND(Milestones!$AB$69="FT",Milestones!$AA$69=FT_Y5,EDATE($D51,Milestones!$AA$69)&lt;PolicyDate),1,Milestones!$AC$69)&amp;";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"&amp;IF(AND(Milestones!$AB$70="FT",Milestones!$AA$70=FT_Y5,EDATE($D51,Milestones!$AA$70)&lt;PolicyDate),1,Milestones!$AC$70)&amp;";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"&amp;IF(AND(Milestones!$AB$71="FT",Milestones!$AA$71=FT_Y5,EDATE($D51,Milestones!$AA$71)&lt;PolicyDate),1,Milestones!$AC$71)&amp;";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"&amp;IF(AND(Milestones!$AB$72="FT",Milestones!$AA$72=FT_Y5,EDATE($D51,Milestones!$AA$72)&lt;PolicyDate),1,Milestones!$AC$72)&amp;";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"&amp;IF(AND(Milestones!$AB$73="FT",Milestones!$AA$73=FT_Y5,EDATE($D51,Milestones!$AA$73)&lt;PolicyDate),1,Milestones!$AC$73)&amp;";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"&amp;IF(AND(Milestones!$AB$74="FT",Milestones!$AA$74=FT_Y5,EDATE($D51,Milestones!$AA$74)&lt;PolicyDate),1,Milestones!$AC$74)&amp;";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"&amp;IF(AND(Milestones!$AB$75="FT",Milestones!$AA$75=FT_Y5,EDATE($D51,Milestones!$AA$75)&lt;PolicyDate),1,Milestones!$AC$75)&amp;";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"&amp;IF(AND(Milestones!$AB$76="FT",Milestones!$AA$76=FT_Y5,EDATE($D51,Milestones!$AA$76)&lt;PolicyDate),1,Milestones!$AC$76)&amp;";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"&amp;IF(AND(Milestones!$AB$77="FT",Milestones!$AA$77=FT_Y5,EDATE($D51,Milestones!$AA$77)&lt;PolicyDate),1,Milestones!$AC$77)&amp;";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"&amp;IF(AND(Milestones!$AB$78="FT",Milestones!$AA$78=FT_Y5,EDATE($D51,Milestones!$AA$78)&lt;PolicyDate),1,Milestones!$AC$78)&amp;";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"&amp;IF(AND(Milestones!$AB$79="FT",Milestones!$AA$79=FT_Y5,EDATE($D51,Milestones!$AA$79)&lt;PolicyDate),1,Milestones!$AC$79)&amp;";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"&amp;IF(AND(Milestones!$AB$80="FT",Milestones!$AA$80=FT_Y5,EDATE($D51,Milestones!$AA$80)&lt;PolicyDate),1,Milestones!$AC$80)&amp;";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"&amp;IF(AND(Milestones!$AB$81="FT",Milestones!$AA$81=FT_Y5,EDATE($D51,Milestones!$AA$81)&lt;PolicyDate),1,Milestones!$AC$81)&amp;";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"&amp;IF(AND(Milestones!$AB$82="FT",Milestones!$AA$82=FT_Y5,EDATE($D51,Milestones!$AA$82)&lt;PolicyDate),1,Milestones!$AC$82)&amp;";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"&amp;IF(AND(Milestones!$AB$83="FT",Milestones!$AA$83=FT_Y5,EDATE($D51,Milestones!$AA$83)&lt;PolicyDate),1,Milestones!$AC$83)&amp;";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"&amp;IF(AND(Milestones!$AB$84="FT",Milestones!$AA$84=FT_Y5,EDATE($D51,Milestones!$AA$84)&lt;PolicyDate),1,Milestones!$AC$84)&amp;";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"&amp;IF(AND(Milestones!$AB$85="FT",Milestones!$AA$85=FT_Y5,EDATE($D51,Milestones!$AA$85)&lt;PolicyDate),1,Milestones!$AC$85)&amp;";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"&amp;IF(AND(Milestones!$AB$86="FT",Milestones!$AA$86=FT_Y5,EDATE($D51,Milestones!$AA$86)&lt;PolicyDate),1,Milestones!$AC$86)&amp;";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"&amp;IF(AND(Milestones!$AB$87="FT",Milestones!$AA$87=FT_Y5,EDATE($D51,Milestones!$AA$87)&lt;PolicyDate),1,Milestones!$AC$87)&amp;";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"&amp;IF(AND(Milestones!$AB$88="FT",Milestones!$AA$88=FT_Y5,EDATE($D51,Milestones!$AA$88)&lt;PolicyDate),1,Milestones!$AC$88)&amp;";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"&amp;IF(AND(Milestones!$AB$89="FT",Milestones!$AA$89=FT_Y5,EDATE($D51,Milestones!$AA$89)&lt;PolicyDate),1,Milestones!$AC$89)&amp;";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"&amp;IF(AND(Milestones!$AB$90="FT",Milestones!$AA$90=FT_Y5,EDATE($D51,Milestones!$AA$90)&lt;PolicyDate),1,Milestones!$AC$90)&amp;";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"&amp;IF(AND(Milestones!$AB$91="FT",Milestones!$AA$91=FT_Y5,EDATE($D51,Milestones!$AA$91)&lt;PolicyDate),1,Milestones!$AC$91)&amp;";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"&amp;IF(AND(Milestones!$AB$92="FT",Milestones!$AA$92=FT_Y5,EDATE($D51,Milestones!$AA$92)&lt;PolicyDate),1,Milestones!$AC$92)&amp;";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"&amp;IF(AND(Milestones!$AB$93="FT",Milestones!$AA$93=FT_Y5,EDATE($D51,Milestones!$AA$93)&lt;PolicyDate),1,Milestones!$AC$93)&amp;";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"&amp;IF(AND(Milestones!$AB$94="FT",Milestones!$AA$94=FT_Y5,EDATE($D51,Milestones!$AA$94)&lt;PolicyDate),1,Milestones!$AC$94)&amp;";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"&amp;IF(AND(Milestones!$AB$95="FT",Milestones!$AA$95=FT_Y5,EDATE($D51,Milestones!$AA$95)&lt;PolicyDate),1,Milestones!$AC$95)&amp;";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"&amp;IF(AND(Milestones!$AB$96="FT",Milestones!$AA$96=FT_Y5,EDATE($D51,Milestones!$AA$96)&lt;PolicyDate),1,Milestones!$AC$96)&amp;";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"&amp;IF(AND(Milestones!$AB$97="FT",Milestones!$AA$97=FT_Y5,EDATE($D51,Milestones!$AA$97)&lt;PolicyDate),1,Milestones!$AC$97)&amp;";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"&amp;IF(AND(Milestones!$AB$98="FT",Milestones!$AA$98=FT_Y5,EDATE($D51,Milestones!$AA$98)&lt;PolicyDate),1,Milestones!$AC$98)&amp;";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"&amp;IF(AND(Milestones!$AB$99="FT",Milestones!$AA$99=FT_Y5,EDATE($D51,Milestones!$AA$99)&lt;PolicyDate),1,Milestones!$AC$99)&amp;";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"&amp;IF(AND(Milestones!$AB$100="FT",Milestones!$AA$100=FT_Y5,EDATE($D51,Milestones!$AA$100)&lt;PolicyDate),1,Milestones!$AC$100)&amp;";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"&amp;IF(AND(Milestones!$AB$101="FT",Milestones!$AA$101=FT_Y5,EDATE($D51,Milestones!$AA$101)&lt;PolicyDate),1,Milestones!$AC$101)&amp;";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"&amp;IF(AND(Milestones!$AB$102="FT",Milestones!$AA$102=FT_Y5,EDATE($D51,Milestones!$AA$102)&lt;PolicyDate),1,Milestones!$AC$102)&amp;";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"&amp;IF(AND(Milestones!$AB$103="FT",Milestones!$AA$103=FT_Y5,EDATE($D51,Milestones!$AA$103)&lt;PolicyDate),1,Milestones!$AC$103)&amp;";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"&amp;IF(AND(Milestones!$AB$104="FT",Milestones!$AA$104=FT_Y5,EDATE($D51,Milestones!$AA$104)&lt;PolicyDate),1,Milestones!$AC$104)&amp;";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"&amp;IF(AND(Milestones!$AB$105="FT",Milestones!$AA$105=FT_Y5,EDATE($D51,Milestones!$AA$105)&lt;PolicyDate),1,Milestones!$AC$105)&amp;";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"&amp;IF(AND(Milestones!$AB$106="FT",Milestones!$AA$106=FT_Y5,EDATE($D51,Milestones!$AA$106)&lt;PolicyDate),1,Milestones!$AC$106)&amp;";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"&amp;IF(AND(Milestones!$AB$107="FT",Milestones!$AA$107=FT_Y5,EDATE($D51,Milestones!$AA$107)&lt;PolicyDate),1,Milestones!$AC$107)&amp;";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"&amp;IF(AND(Milestones!$AB$108="FT",Milestones!$AA$108=FT_Y5,EDATE($D51,Milestones!$AA$108)&lt;PolicyDate),1,Milestones!$AC$108)&amp;";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"&amp;IF(AND(Milestones!$AB$109="FT",Milestones!$AA$109=FT_Y5,EDATE($D51,Milestones!$AA$109)&lt;PolicyDate),1,Milestones!$AC$109)&amp;";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"&amp;IF(AND(Milestones!$AB$110="FT",Milestones!$AA$110=FT_Y5,EDATE($D51,Milestones!$AA$110)&lt;PolicyDate),1,Milestones!$AC$110)&amp;";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"&amp;IF(AND(Milestones!$AB$111="FT",Milestones!$AA$111=FT_Y5,EDATE($D51,Milestones!$AA$111)&lt;PolicyDate),1,Milestones!$AC$111)&amp;";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"&amp;IF(AND(Milestones!$AB$112="FT",Milestones!$AA$112=FT_Y5,EDATE($D51,Milestones!$AA$112)&lt;PolicyDate),1,Milestones!$AC$112)&amp;";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"&amp;IF(AND(Milestones!$AB$113="FT",Milestones!$AA$113=FT_Y5,EDATE($D51,Milestones!$AA$113)&lt;PolicyDate),1,Milestones!$AC$113)&amp;";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"&amp;IF(AND(Milestones!$AB$114="FT",Milestones!$AA$114=FT_Y5,EDATE($D51,Milestones!$AA$114)&lt;PolicyDate),1,Milestones!$AC$114)&amp;";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"&amp;IF(AND(Milestones!$AB$115="FT",Milestones!$AA$115=FT_Y5,EDATE($D51,Milestones!$AA$115)&lt;PolicyDate),1,Milestones!$AC$115)&amp;";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"&amp;IF(AND(Milestones!$AB$116="FT",Milestones!$AA$116=FT_Y5,EDATE($D51,Milestones!$AA$116)&lt;PolicyDate),1,Milestones!$AC$116)&amp;";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"&amp;IF(AND(Milestones!$AB$117="FT",Milestones!$AA$117=FT_Y5,EDATE($D51,Milestones!$AA$117)&lt;PolicyDate),1,Milestones!$AC$117)&amp;";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"&amp;IF(AND(Milestones!$AB$118="FT",Milestones!$AA$118=FT_Y5,EDATE($D51,Milestones!$AA$118)&lt;PolicyDate),1,Milestones!$AC$118)&amp;";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"&amp;IF(AND(Milestones!$AB$119="FT",Milestones!$AA$119=FT_Y5,EDATE($D51,Milestones!$AA$119)&lt;PolicyDate),1,Milestones!$AC$119)&amp;";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"&amp;IF(AND(Milestones!$AB$120="FT",Milestones!$AA$120=FT_Y5,EDATE($D51,Milestones!$AA$120)&lt;PolicyDate),1,Milestones!$AC$120)&amp;";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"&amp;IF(AND(Milestones!$AB$121="FT",Milestones!$AA$121=FT_Y5,EDATE($D51,Milestones!$AA$121)&lt;PolicyDate),1,Milestones!$AC$121)&amp;";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"&amp;IF(AND(Milestones!$AB$122="FT",Milestones!$AA$122=FT_Y5,EDATE($D51,Milestones!$AA$122)&lt;PolicyDate),1,Milestones!$AC$122)&amp;";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"&amp;IF(AND(Milestones!$AB$123="FT",Milestones!$AA$123=FT_Y5,EDATE($D51,Milestones!$AA$123)&lt;PolicyDate),1,Milestones!$AC$123)&amp;";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"&amp;IF(AND(Milestones!$AB$124="FT",Milestones!$AA$124=FT_Y5,EDATE($D51,Milestones!$AA$124)&lt;PolicyDate),1,Milestones!$AC$124)&amp;";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"&amp;IF(AND(Milestones!$AB$125="FT",Milestones!$AA$125=FT_Y5,EDATE($D51,Milestones!$AA$125)&lt;PolicyDate),1,Milestones!$AC$125)&amp;";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"&amp;IF(AND(Milestones!$AB$126="FT",Milestones!$AA$126=FT_Y5,EDATE($D51,Milestones!$AA$126)&lt;PolicyDate),1,Milestones!$AC$126)&amp;";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"&amp;IF(AND(Milestones!$AB$127="FT",Milestones!$AA$127=FT_Y5,EDATE($D51,Milestones!$AA$127)&lt;PolicyDate),1,Milestones!$AC$127)&amp;";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"&amp;IF(AND(Milestones!$AB$128="FT",Milestones!$AA$128=FT_Y5,EDATE($D51,Milestones!$AA$128)&lt;PolicyDate),1,Milestones!$AC$128)&amp;";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"&amp;IF(AND(Milestones!$AB$129="FT",Milestones!$AA$129=FT_Y5,EDATE($D51,Milestones!$AA$129)&lt;PolicyDate),1,Milestones!$AC$129)&amp;";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"&amp;IF(AND(Milestones!$AB$130="FT",Milestones!$AA$130=FT_Y5,EDATE($D51,Milestones!$AA$130)&lt;PolicyDate),1,Milestones!$AC$130)&amp;";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"&amp;IF(AND(Milestones!$AB$131="FT",Milestones!$AA$131=FT_Y5,EDATE($D51,Milestones!$AA$131)&lt;PolicyDate),1,Milestones!$AC$131)&amp;";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"&amp;IF(AND(Milestones!$AB$132="FT",Milestones!$AA$132=FT_Y5,EDATE($D51,Milestones!$AA$132)&lt;PolicyDate),1,Milestones!$AC$132)&amp;";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"&amp;IF(AND(Milestones!$AB$133="FT",Milestones!$AA$133=FT_Y5,EDATE($D51,Milestones!$AA$133)&lt;PolicyDate),1,Milestones!$AC$133)&amp;";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"&amp;IF(AND(Milestones!$AB$134="FT",Milestones!$AA$134=FT_Y5,EDATE($D51,Milestones!$AA$134)&lt;PolicyDate),1,Milestones!$AC$134)&amp;";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"&amp;IF(AND(Milestones!$AB$135="FT",Milestones!$AA$135=FT_Y5,EDATE($D51,Milestones!$AA$135)&lt;PolicyDate),1,Milestones!$AC$135)&amp;";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"&amp;IF(AND(Milestones!$AB$136="FT",Milestones!$AA$136=FT_Y5,EDATE($D51,Milestones!$AA$136)&lt;PolicyDate),1,Milestones!$AC$136)&amp;";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"&amp;IF(AND(Milestones!$AB$137="FT",Milestones!$AA$137=FT_Y5,EDATE($D51,Milestones!$AA$137)&lt;PolicyDate),1,Milestones!$AC$137)&amp;";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"&amp;IF(AND(Milestones!$AB$138="FT",Milestones!$AA$138=FT_Y5,EDATE($D51,Milestones!$AA$138)&lt;PolicyDate),1,Milestones!$AC$138)&amp;";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"&amp;IF(AND(Milestones!$AB$139="FT",Milestones!$AA$139=FT_Y5,EDATE($D51,Milestones!$AA$139)&lt;PolicyDate),1,Milestones!$AC$139)&amp;";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"&amp;IF(AND(Milestones!$AB$140="FT",Milestones!$AA$140=FT_Y5,EDATE($D51,Milestones!$AA$140)&lt;PolicyDate),1,Milestones!$AC$140)&amp;";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"&amp;IF(AND(Milestones!$AB$141="FT",Milestones!$AA$141=FT_Y5,EDATE($D51,Milestones!$AA$141)&lt;PolicyDate),1,Milestones!$AC$141)&amp;";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"&amp;IF(AND(Milestones!$AB$142="FT",Milestones!$AA$142=FT_Y5,EDATE($D51,Milestones!$AA$142)&lt;PolicyDate),1,Milestones!$AC$142)&amp;";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"&amp;IF(AND(Milestones!$AB$143="FT",Milestones!$AA$143=FT_Y5,EDATE($D51,Milestones!$AA$143)&lt;PolicyDate),1,Milestones!$AC$143)&amp;";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"&amp;IF(AND(Milestones!$AB$144="FT",Milestones!$AA$144=FT_Y5,EDATE($D51,Milestones!$AA$144)&lt;PolicyDate),1,Milestones!$AC$144)&amp;";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"&amp;IF(AND(Milestones!$AB$145="FT",Milestones!$AA$145=FT_Y5,EDATE($D51,Milestones!$AA$145)&lt;PolicyDate),1,Milestones!$AC$145)&amp;";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"&amp;IF(AND(Milestones!$AB$146="FT",Milestones!$AA$146=FT_Y5,EDATE($D51,Milestones!$AA$146)&lt;PolicyDate),1,Milestones!$AC$146)&amp;";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"&amp;IF(AND(Milestones!$AB$147="FT",Milestones!$AA$147=FT_Y5,EDATE($D51,Milestones!$AA$147)&lt;PolicyDate),1,Milestones!$AC$147)&amp;";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"&amp;IF(AND(Milestones!$AB$148="FT",Milestones!$AA$148=FT_Y5,EDATE($D51,Milestones!$AA$148)&lt;PolicyDate),1,Milestones!$AC$148)&amp;";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"&amp;IF(AND(Milestones!$AB$149="FT",Milestones!$AA$149=FT_Y5,EDATE($D51,Milestones!$AA$149)&lt;PolicyDate),1,Milestones!$AC$149)&amp;";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"&amp;IF(AND(Milestones!$AB$150="FT",Milestones!$AA$150=FT_Y5,EDATE($D51,Milestones!$AA$150)&lt;PolicyDate),1,Milestones!$AC$150)&amp;";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"&amp;IF(AND(Milestones!$AB$151="FT",Milestones!$AA$151=FT_Y5,EDATE($D51,Milestones!$AA$151)&lt;PolicyDate),1,Milestones!$AC$151)&amp;";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"&amp;IF(AND(Milestones!$AB$152="FT",Milestones!$AA$152=FT_Y5,EDATE($D51,Milestones!$AA$152)&lt;PolicyDate),1,Milestones!$AC$152)&amp;";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"&amp;IF(AND(Milestones!$AB$153="FT",Milestones!$AA$153=FT_Y5,EDATE($D51,Milestones!$AA$153)&lt;PolicyDate),1,Milestones!$AC$153)&amp;";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"&amp;IF(AND(Milestones!$AB$154="FT",Milestones!$AA$154=FT_Y5,EDATE($D51,Milestones!$AA$154)&lt;PolicyDate),1,Milestones!$AC$154)&amp;";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"&amp;IF(AND(Milestones!$AB$155="FT",Milestones!$AA$155=FT_Y5,EDATE($D51,Milestones!$AA$155)&lt;PolicyDate),1,Milestones!$AC$155)&amp;";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"&amp;IF(AND(Milestones!$AB$156="FT",Milestones!$AA$156=FT_Y5,EDATE($D51,Milestones!$AA$156)&lt;PolicyDate),1,Milestones!$AC$156)&amp;";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"&amp;IF(AND(Milestones!$AB$157="FT",Milestones!$AA$157=FT_Y5,EDATE($D51,Milestones!$AA$157)&lt;PolicyDate),1,Milestones!$AC$157)&amp;";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"&amp;IF(AND(Milestones!$AB$158="FT",Milestones!$AA$158=FT_Y5,EDATE($D51,Milestones!$AA$158)&lt;PolicyDate),1,Milestones!$AC$158)&amp;";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"&amp;IF(AND(Milestones!$AB$159="FT",Milestones!$AA$159=FT_Y5,EDATE($D51,Milestones!$AA$159)&lt;PolicyDate),1,Milestones!$AC$159)&amp;";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"&amp;IF(AND(Milestones!$AB$160="FT",Milestones!$AA$160=FT_Y5,EDATE($D51,Milestones!$AA$160)&lt;PolicyDate),1,Milestones!$AC$160)&amp;";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"&amp;IF(AND(Milestones!$AB$161="FT",Milestones!$AA$161=FT_Y5,EDATE($D51,Milestones!$AA$161)&lt;PolicyDate),1,Milestones!$AC$161)&amp;";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"&amp;IF(AND(Milestones!$AB$162="FT",Milestones!$AA$162=FT_Y5,EDATE($D51,Milestones!$AA$162)&lt;PolicyDate),1,Milestones!$AC$162)&amp;";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"&amp;IF(AND(Milestones!$AB$163="FT",Milestones!$AA$163=FT_Y5,EDATE($D51,Milestones!$AA$163)&lt;PolicyDate),1,Milestones!$AC$163)&amp;";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"&amp;IF(AND(Milestones!$AB$164="FT",Milestones!$AA$164=FT_Y5,EDATE($D51,Milestones!$AA$164)&lt;PolicyDate),1,Milestones!$AC$164)&amp;";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"&amp;IF(AND(Milestones!$AB$165="FT",Milestones!$AA$165=FT_Y5,EDATE($D51,Milestones!$AA$165)&lt;PolicyDate),1,Milestones!$AC$165)&amp;";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"&amp;IF(AND(Milestones!$AB$166="FT",Milestones!$AA$166=FT_Y5,EDATE($D51,Milestones!$AA$166)&lt;PolicyDate),1,Milestones!$AC$166)&amp;";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"&amp;IF(AND(Milestones!$AB$167="FT",Milestones!$AA$167=FT_Y5,EDATE($D51,Milestones!$AA$167)&lt;PolicyDate),1,Milestones!$AC$167)&amp;";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"&amp;IF(AND(Milestones!$AB$168="FT",Milestones!$AA$168=FT_Y5,EDATE($D51,Milestones!$AA$168)&lt;PolicyDate),1,Milestones!$AC$168)&amp;";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"&amp;IF(AND(Milestones!$AB$169="FT",Milestones!$AA$169=FT_Y5,EDATE($D51,Milestones!$AA$169)&lt;PolicyDate),1,Milestones!$AC$169)&amp;";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"&amp;IF(AND(Milestones!$AB$170="FT",Milestones!$AA$170=FT_Y5,EDATE($D51,Milestones!$AA$170)&lt;PolicyDate),1,Milestones!$AC$170)&amp;";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"&amp;IF(AND(Milestones!$AB$171="FT",Milestones!$AA$171=FT_Y5,EDATE($D51,Milestones!$AA$171)&lt;PolicyDate),1,Milestones!$AC$171)&amp;";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"&amp;IF(AND(Milestones!$AB$172="FT",Milestones!$AA$172=FT_Y5,EDATE($D51,Milestones!$AA$172)&lt;PolicyDate),1,Milestones!$AC$172)&amp;";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"&amp;IF(AND(Milestones!$AB$173="FT",Milestones!$AA$173=FT_Y5,EDATE($D51,Milestones!$AA$173)&lt;PolicyDate),1,Milestones!$AC$173)&amp;";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"&amp;IF(AND(Milestones!$AB$174="FT",Milestones!$AA$174=FT_Y5,EDATE($D51,Milestones!$AA$174)&lt;PolicyDate),1,Milestones!$AC$174)&amp;";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"&amp;IF(AND(Milestones!$AB$175="FT",Milestones!$AA$175=FT_Y5,EDATE($D51,Milestones!$AA$175)&lt;PolicyDate),1,Milestones!$AC$175)&amp;";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"&amp;IF(AND(Milestones!$AB$176="FT",Milestones!$AA$176=FT_Y5,EDATE($D51,Milestones!$AA$176)&lt;PolicyDate),1,Milestones!$AC$176)&amp;";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"&amp;IF(AND(Milestones!$AB$177="FT",Milestones!$AA$177=FT_Y5,EDATE($D51,Milestones!$AA$177)&lt;PolicyDate),1,Milestones!$AC$177)&amp;";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"&amp;IF(AND(Milestones!$AB$178="FT",Milestones!$AA$178=FT_Y5,EDATE($D51,Milestones!$AA$178)&lt;PolicyDate),1,Milestones!$AC$178)&amp;";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"&amp;IF(AND(Milestones!$AB$179="FT",Milestones!$AA$179=FT_Y5,EDATE($D51,Milestones!$AA$179)&lt;PolicyDate),1,Milestones!$AC$179)&amp;";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"&amp;IF(AND(Milestones!$AB$180="FT",Milestones!$AA$180=FT_Y5,EDATE($D51,Milestones!$AA$180)&lt;PolicyDate),1,Milestones!$AC$180)&amp;";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"&amp;IF(AND(Milestones!$AB$181="FT",Milestones!$AA$181=FT_Y5,EDATE($D51,Milestones!$AA$181)&lt;PolicyDate),1,Milestones!$AC$181)&amp;";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"&amp;IF(AND(Milestones!$AB$182="FT",Milestones!$AA$182=FT_Y5,EDATE($D51,Milestones!$AA$182)&lt;PolicyDate),1,Milestones!$AC$182)&amp;";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"&amp;IF(AND(Milestones!$AB$183="FT",Milestones!$AA$183=FT_Y5,EDATE($D51,Milestones!$AA$183)&lt;PolicyDate),1,Milestones!$AC$183)&amp;";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"&amp;IF(AND(Milestones!$AB$184="FT",Milestones!$AA$184=FT_Y5,EDATE($D51,Milestones!$AA$184)&lt;PolicyDate),1,Milestones!$AC$184)&amp;";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"&amp;IF(AND(Milestones!$AB$185="FT",Milestones!$AA$185=FT_Y5,EDATE($D51,Milestones!$AA$185)&lt;PolicyDate),1,Milestones!$AC$185)&amp;";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"&amp;IF(AND(Milestones!$AB$186="FT",Milestones!$AA$186=FT_Y5,EDATE($D51,Milestones!$AA$186)&lt;PolicyDate),1,Milestones!$AC$186)&amp;";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"&amp;IF(AND(Milestones!$AB$187="FT",Milestones!$AA$187=FT_Y5,EDATE($D51,Milestones!$AA$187)&lt;PolicyDate),1,Milestones!$AC$187)&amp;";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"&amp;IF(AND(Milestones!$AB$188="FT",Milestones!$AA$188=FT_Y5,EDATE($D51,Milestones!$AA$188)&lt;PolicyDate),1,Milestones!$AC$188)&amp;";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"&amp;IF(AND(Milestones!$AB$189="FT",Milestones!$AA$189=FT_Y5,EDATE($D51,Milestones!$AA$189)&lt;PolicyDate),1,Milestones!$AC$189)&amp;";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"&amp;IF(AND(Milestones!$AB$190="FT",Milestones!$AA$190=FT_Y5,EDATE($D51,Milestones!$AA$190)&lt;PolicyDate),1,Milestones!$AC$190)&amp;";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"&amp;IF(AND(Milestones!$AB$191="FT",Milestones!$AA$191=FT_Y5,EDATE($D51,Milestones!$AA$191)&lt;PolicyDate),1,Milestones!$AC$191)&amp;";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"&amp;IF(AND(Milestones!$AB$192="FT",Milestones!$AA$192=FT_Y5,EDATE($D51,Milestones!$AA$192)&lt;PolicyDate),1,Milestones!$AC$192)&amp;";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"&amp;IF(AND(Milestones!$AB$193="FT",Milestones!$AA$193=FT_Y5,EDATE($D51,Milestones!$AA$193)&lt;PolicyDate),1,Milestones!$AC$193)&amp;";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"&amp;IF(AND(Milestones!$AB$194="FT",Milestones!$AA$194=FT_Y5,EDATE($D51,Milestones!$AA$194)&lt;PolicyDate),1,Milestones!$AC$194)&amp;";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"&amp;IF(AND(Milestones!$AB$195="FT",Milestones!$AA$195=FT_Y5,EDATE($D51,Milestones!$AA$195)&lt;PolicyDate),1,Milestones!$AC$195)&amp;";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"&amp;IF(AND(Milestones!$AB$196="FT",Milestones!$AA$196=FT_Y5,EDATE($D51,Milestones!$AA$196)&lt;PolicyDate),1,Milestones!$AC$196)&amp;";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"&amp;IF(AND(Milestones!$AB$197="FT",Milestones!$AA$197=FT_Y5,EDATE($D51,Milestones!$AA$197)&lt;PolicyDate),1,Milestones!$AC$197)&amp;";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"&amp;IF(AND(Milestones!$AB$198="FT",Milestones!$AA$198=FT_Y5,EDATE($D51,Milestones!$AA$198)&lt;PolicyDate),1,Milestones!$AC$198)&amp;";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"&amp;IF(AND(Milestones!$AB$199="FT",Milestones!$AA$199=FT_Y5,EDATE($D51,Milestones!$AA$199)&lt;PolicyDate),1,Milestones!$AC$199)&amp;";  ",""))</f>
        <v/>
      </c>
      <c r="X51" s="0" t="str">
        <f aca="false">IF(Staff!$A51="","",Staff!$AJ51)</f>
        <v/>
      </c>
      <c r="Y51" s="0" t="str">
        <f aca="false">IF(Staff!$A51="","",Staff!$AL51)</f>
        <v/>
      </c>
      <c r="Z51" s="0" t="str">
        <f aca="false">IF(Staff!$A51="","",Staff!$AM51)</f>
        <v/>
      </c>
      <c r="AA51" s="0" t="str">
        <f aca="false">IF(Staff!$A51="","",Staff!$AQ51)</f>
        <v/>
      </c>
      <c r="AB51" s="0" t="str">
        <f aca="false">IF(Staff!$A51="","",Staff!$AR51)</f>
        <v/>
      </c>
      <c r="AC51" s="0" t="str">
        <f aca="false">IF(Staff!$A51="","",Staff!$AS51)</f>
        <v/>
      </c>
      <c r="AD51" s="0" t="str">
        <f aca="false">IF(Staff!$A51="","",Staff!$AT51)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IF(Staff!$A52="","",Staff!$AI52)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"&amp;IF(AND(Milestones!$AB$20="FT",Milestones!$AA$20=FT_Y5,EDATE($D52,Milestones!$AA$20)&lt;PolicyDate),1,Milestones!$AC$20)&amp;";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"&amp;IF(AND(Milestones!$AB$21="FT",Milestones!$AA$21=FT_Y5,EDATE($D52,Milestones!$AA$21)&lt;PolicyDate),1,Milestones!$AC$21)&amp;";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"&amp;IF(AND(Milestones!$AB$22="FT",Milestones!$AA$22=FT_Y5,EDATE($D52,Milestones!$AA$22)&lt;PolicyDate),1,Milestones!$AC$22)&amp;";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"&amp;IF(AND(Milestones!$AB$23="FT",Milestones!$AA$23=FT_Y5,EDATE($D52,Milestones!$AA$23)&lt;PolicyDate),1,Milestones!$AC$23)&amp;";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"&amp;IF(AND(Milestones!$AB$24="FT",Milestones!$AA$24=FT_Y5,EDATE($D52,Milestones!$AA$24)&lt;PolicyDate),1,Milestones!$AC$24)&amp;";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"&amp;IF(AND(Milestones!$AB$25="FT",Milestones!$AA$25=FT_Y5,EDATE($D52,Milestones!$AA$25)&lt;PolicyDate),1,Milestones!$AC$25)&amp;";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"&amp;IF(AND(Milestones!$AB$26="FT",Milestones!$AA$26=FT_Y5,EDATE($D52,Milestones!$AA$26)&lt;PolicyDate),1,Milestones!$AC$26)&amp;";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"&amp;IF(AND(Milestones!$AB$27="FT",Milestones!$AA$27=FT_Y5,EDATE($D52,Milestones!$AA$27)&lt;PolicyDate),1,Milestones!$AC$27)&amp;";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"&amp;IF(AND(Milestones!$AB$28="FT",Milestones!$AA$28=FT_Y5,EDATE($D52,Milestones!$AA$28)&lt;PolicyDate),1,Milestones!$AC$28)&amp;";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"&amp;IF(AND(Milestones!$AB$29="FT",Milestones!$AA$29=FT_Y5,EDATE($D52,Milestones!$AA$29)&lt;PolicyDate),1,Milestones!$AC$29)&amp;";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"&amp;IF(AND(Milestones!$AB$30="FT",Milestones!$AA$30=FT_Y5,EDATE($D52,Milestones!$AA$30)&lt;PolicyDate),1,Milestones!$AC$30)&amp;";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"&amp;IF(AND(Milestones!$AB$31="FT",Milestones!$AA$31=FT_Y5,EDATE($D52,Milestones!$AA$31)&lt;PolicyDate),1,Milestones!$AC$31)&amp;";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"&amp;IF(AND(Milestones!$AB$32="FT",Milestones!$AA$32=FT_Y5,EDATE($D52,Milestones!$AA$32)&lt;PolicyDate),1,Milestones!$AC$32)&amp;";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"&amp;IF(AND(Milestones!$AB$33="FT",Milestones!$AA$33=FT_Y5,EDATE($D52,Milestones!$AA$33)&lt;PolicyDate),1,Milestones!$AC$33)&amp;";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"&amp;IF(AND(Milestones!$AB$34="FT",Milestones!$AA$34=FT_Y5,EDATE($D52,Milestones!$AA$34)&lt;PolicyDate),1,Milestones!$AC$34)&amp;";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"&amp;IF(AND(Milestones!$AB$35="FT",Milestones!$AA$35=FT_Y5,EDATE($D52,Milestones!$AA$35)&lt;PolicyDate),1,Milestones!$AC$35)&amp;";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"&amp;IF(AND(Milestones!$AB$36="FT",Milestones!$AA$36=FT_Y5,EDATE($D52,Milestones!$AA$36)&lt;PolicyDate),1,Milestones!$AC$36)&amp;";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"&amp;IF(AND(Milestones!$AB$37="FT",Milestones!$AA$37=FT_Y5,EDATE($D52,Milestones!$AA$37)&lt;PolicyDate),1,Milestones!$AC$37)&amp;";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"&amp;IF(AND(Milestones!$AB$38="FT",Milestones!$AA$38=FT_Y5,EDATE($D52,Milestones!$AA$38)&lt;PolicyDate),1,Milestones!$AC$38)&amp;";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"&amp;IF(AND(Milestones!$AB$39="FT",Milestones!$AA$39=FT_Y5,EDATE($D52,Milestones!$AA$39)&lt;PolicyDate),1,Milestones!$AC$39)&amp;";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"&amp;IF(AND(Milestones!$AB$40="FT",Milestones!$AA$40=FT_Y5,EDATE($D52,Milestones!$AA$40)&lt;PolicyDate),1,Milestones!$AC$40)&amp;";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"&amp;IF(AND(Milestones!$AB$41="FT",Milestones!$AA$41=FT_Y5,EDATE($D52,Milestones!$AA$41)&lt;PolicyDate),1,Milestones!$AC$41)&amp;";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"&amp;IF(AND(Milestones!$AB$42="FT",Milestones!$AA$42=FT_Y5,EDATE($D52,Milestones!$AA$42)&lt;PolicyDate),1,Milestones!$AC$42)&amp;";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"&amp;IF(AND(Milestones!$AB$43="FT",Milestones!$AA$43=FT_Y5,EDATE($D52,Milestones!$AA$43)&lt;PolicyDate),1,Milestones!$AC$43)&amp;";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"&amp;IF(AND(Milestones!$AB$44="FT",Milestones!$AA$44=FT_Y5,EDATE($D52,Milestones!$AA$44)&lt;PolicyDate),1,Milestones!$AC$44)&amp;";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"&amp;IF(AND(Milestones!$AB$45="FT",Milestones!$AA$45=FT_Y5,EDATE($D52,Milestones!$AA$45)&lt;PolicyDate),1,Milestones!$AC$45)&amp;";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"&amp;IF(AND(Milestones!$AB$46="FT",Milestones!$AA$46=FT_Y5,EDATE($D52,Milestones!$AA$46)&lt;PolicyDate),1,Milestones!$AC$46)&amp;";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"&amp;IF(AND(Milestones!$AB$47="FT",Milestones!$AA$47=FT_Y5,EDATE($D52,Milestones!$AA$47)&lt;PolicyDate),1,Milestones!$AC$47)&amp;";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"&amp;IF(AND(Milestones!$AB$48="FT",Milestones!$AA$48=FT_Y5,EDATE($D52,Milestones!$AA$48)&lt;PolicyDate),1,Milestones!$AC$48)&amp;";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"&amp;IF(AND(Milestones!$AB$49="FT",Milestones!$AA$49=FT_Y5,EDATE($D52,Milestones!$AA$49)&lt;PolicyDate),1,Milestones!$AC$49)&amp;";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"&amp;IF(AND(Milestones!$AB$50="FT",Milestones!$AA$50=FT_Y5,EDATE($D52,Milestones!$AA$50)&lt;PolicyDate),1,Milestones!$AC$50)&amp;";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"&amp;IF(AND(Milestones!$AB$51="FT",Milestones!$AA$51=FT_Y5,EDATE($D52,Milestones!$AA$51)&lt;PolicyDate),1,Milestones!$AC$51)&amp;";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"&amp;IF(AND(Milestones!$AB$52="FT",Milestones!$AA$52=FT_Y5,EDATE($D52,Milestones!$AA$52)&lt;PolicyDate),1,Milestones!$AC$52)&amp;";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"&amp;IF(AND(Milestones!$AB$53="FT",Milestones!$AA$53=FT_Y5,EDATE($D52,Milestones!$AA$53)&lt;PolicyDate),1,Milestones!$AC$53)&amp;";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"&amp;IF(AND(Milestones!$AB$54="FT",Milestones!$AA$54=FT_Y5,EDATE($D52,Milestones!$AA$54)&lt;PolicyDate),1,Milestones!$AC$54)&amp;";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"&amp;IF(AND(Milestones!$AB$55="FT",Milestones!$AA$55=FT_Y5,EDATE($D52,Milestones!$AA$55)&lt;PolicyDate),1,Milestones!$AC$55)&amp;";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"&amp;IF(AND(Milestones!$AB$56="FT",Milestones!$AA$56=FT_Y5,EDATE($D52,Milestones!$AA$56)&lt;PolicyDate),1,Milestones!$AC$56)&amp;";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"&amp;IF(AND(Milestones!$AB$57="FT",Milestones!$AA$57=FT_Y5,EDATE($D52,Milestones!$AA$57)&lt;PolicyDate),1,Milestones!$AC$57)&amp;";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"&amp;IF(AND(Milestones!$AB$58="FT",Milestones!$AA$58=FT_Y5,EDATE($D52,Milestones!$AA$58)&lt;PolicyDate),1,Milestones!$AC$58)&amp;";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"&amp;IF(AND(Milestones!$AB$59="FT",Milestones!$AA$59=FT_Y5,EDATE($D52,Milestones!$AA$59)&lt;PolicyDate),1,Milestones!$AC$59)&amp;";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"&amp;IF(AND(Milestones!$AB$60="FT",Milestones!$AA$60=FT_Y5,EDATE($D52,Milestones!$AA$60)&lt;PolicyDate),1,Milestones!$AC$60)&amp;";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"&amp;IF(AND(Milestones!$AB$61="FT",Milestones!$AA$61=FT_Y5,EDATE($D52,Milestones!$AA$61)&lt;PolicyDate),1,Milestones!$AC$61)&amp;";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"&amp;IF(AND(Milestones!$AB$62="FT",Milestones!$AA$62=FT_Y5,EDATE($D52,Milestones!$AA$62)&lt;PolicyDate),1,Milestones!$AC$62)&amp;";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"&amp;IF(AND(Milestones!$AB$63="FT",Milestones!$AA$63=FT_Y5,EDATE($D52,Milestones!$AA$63)&lt;PolicyDate),1,Milestones!$AC$63)&amp;";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"&amp;IF(AND(Milestones!$AB$64="FT",Milestones!$AA$64=FT_Y5,EDATE($D52,Milestones!$AA$64)&lt;PolicyDate),1,Milestones!$AC$64)&amp;";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"&amp;IF(AND(Milestones!$AB$65="FT",Milestones!$AA$65=FT_Y5,EDATE($D52,Milestones!$AA$65)&lt;PolicyDate),1,Milestones!$AC$65)&amp;";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"&amp;IF(AND(Milestones!$AB$66="FT",Milestones!$AA$66=FT_Y5,EDATE($D52,Milestones!$AA$66)&lt;PolicyDate),1,Milestones!$AC$66)&amp;";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"&amp;IF(AND(Milestones!$AB$67="FT",Milestones!$AA$67=FT_Y5,EDATE($D52,Milestones!$AA$67)&lt;PolicyDate),1,Milestones!$AC$67)&amp;";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"&amp;IF(AND(Milestones!$AB$68="FT",Milestones!$AA$68=FT_Y5,EDATE($D52,Milestones!$AA$68)&lt;PolicyDate),1,Milestones!$AC$68)&amp;";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"&amp;IF(AND(Milestones!$AB$69="FT",Milestones!$AA$69=FT_Y5,EDATE($D52,Milestones!$AA$69)&lt;PolicyDate),1,Milestones!$AC$69)&amp;";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"&amp;IF(AND(Milestones!$AB$70="FT",Milestones!$AA$70=FT_Y5,EDATE($D52,Milestones!$AA$70)&lt;PolicyDate),1,Milestones!$AC$70)&amp;";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"&amp;IF(AND(Milestones!$AB$71="FT",Milestones!$AA$71=FT_Y5,EDATE($D52,Milestones!$AA$71)&lt;PolicyDate),1,Milestones!$AC$71)&amp;";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"&amp;IF(AND(Milestones!$AB$72="FT",Milestones!$AA$72=FT_Y5,EDATE($D52,Milestones!$AA$72)&lt;PolicyDate),1,Milestones!$AC$72)&amp;";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"&amp;IF(AND(Milestones!$AB$73="FT",Milestones!$AA$73=FT_Y5,EDATE($D52,Milestones!$AA$73)&lt;PolicyDate),1,Milestones!$AC$73)&amp;";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"&amp;IF(AND(Milestones!$AB$74="FT",Milestones!$AA$74=FT_Y5,EDATE($D52,Milestones!$AA$74)&lt;PolicyDate),1,Milestones!$AC$74)&amp;";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"&amp;IF(AND(Milestones!$AB$75="FT",Milestones!$AA$75=FT_Y5,EDATE($D52,Milestones!$AA$75)&lt;PolicyDate),1,Milestones!$AC$75)&amp;";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"&amp;IF(AND(Milestones!$AB$76="FT",Milestones!$AA$76=FT_Y5,EDATE($D52,Milestones!$AA$76)&lt;PolicyDate),1,Milestones!$AC$76)&amp;";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"&amp;IF(AND(Milestones!$AB$77="FT",Milestones!$AA$77=FT_Y5,EDATE($D52,Milestones!$AA$77)&lt;PolicyDate),1,Milestones!$AC$77)&amp;";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"&amp;IF(AND(Milestones!$AB$78="FT",Milestones!$AA$78=FT_Y5,EDATE($D52,Milestones!$AA$78)&lt;PolicyDate),1,Milestones!$AC$78)&amp;";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"&amp;IF(AND(Milestones!$AB$79="FT",Milestones!$AA$79=FT_Y5,EDATE($D52,Milestones!$AA$79)&lt;PolicyDate),1,Milestones!$AC$79)&amp;";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"&amp;IF(AND(Milestones!$AB$80="FT",Milestones!$AA$80=FT_Y5,EDATE($D52,Milestones!$AA$80)&lt;PolicyDate),1,Milestones!$AC$80)&amp;";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"&amp;IF(AND(Milestones!$AB$81="FT",Milestones!$AA$81=FT_Y5,EDATE($D52,Milestones!$AA$81)&lt;PolicyDate),1,Milestones!$AC$81)&amp;";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"&amp;IF(AND(Milestones!$AB$82="FT",Milestones!$AA$82=FT_Y5,EDATE($D52,Milestones!$AA$82)&lt;PolicyDate),1,Milestones!$AC$82)&amp;";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"&amp;IF(AND(Milestones!$AB$83="FT",Milestones!$AA$83=FT_Y5,EDATE($D52,Milestones!$AA$83)&lt;PolicyDate),1,Milestones!$AC$83)&amp;";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"&amp;IF(AND(Milestones!$AB$84="FT",Milestones!$AA$84=FT_Y5,EDATE($D52,Milestones!$AA$84)&lt;PolicyDate),1,Milestones!$AC$84)&amp;";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"&amp;IF(AND(Milestones!$AB$85="FT",Milestones!$AA$85=FT_Y5,EDATE($D52,Milestones!$AA$85)&lt;PolicyDate),1,Milestones!$AC$85)&amp;";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"&amp;IF(AND(Milestones!$AB$86="FT",Milestones!$AA$86=FT_Y5,EDATE($D52,Milestones!$AA$86)&lt;PolicyDate),1,Milestones!$AC$86)&amp;";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"&amp;IF(AND(Milestones!$AB$87="FT",Milestones!$AA$87=FT_Y5,EDATE($D52,Milestones!$AA$87)&lt;PolicyDate),1,Milestones!$AC$87)&amp;";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"&amp;IF(AND(Milestones!$AB$88="FT",Milestones!$AA$88=FT_Y5,EDATE($D52,Milestones!$AA$88)&lt;PolicyDate),1,Milestones!$AC$88)&amp;";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"&amp;IF(AND(Milestones!$AB$89="FT",Milestones!$AA$89=FT_Y5,EDATE($D52,Milestones!$AA$89)&lt;PolicyDate),1,Milestones!$AC$89)&amp;";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"&amp;IF(AND(Milestones!$AB$90="FT",Milestones!$AA$90=FT_Y5,EDATE($D52,Milestones!$AA$90)&lt;PolicyDate),1,Milestones!$AC$90)&amp;";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"&amp;IF(AND(Milestones!$AB$91="FT",Milestones!$AA$91=FT_Y5,EDATE($D52,Milestones!$AA$91)&lt;PolicyDate),1,Milestones!$AC$91)&amp;";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"&amp;IF(AND(Milestones!$AB$92="FT",Milestones!$AA$92=FT_Y5,EDATE($D52,Milestones!$AA$92)&lt;PolicyDate),1,Milestones!$AC$92)&amp;";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"&amp;IF(AND(Milestones!$AB$93="FT",Milestones!$AA$93=FT_Y5,EDATE($D52,Milestones!$AA$93)&lt;PolicyDate),1,Milestones!$AC$93)&amp;";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"&amp;IF(AND(Milestones!$AB$94="FT",Milestones!$AA$94=FT_Y5,EDATE($D52,Milestones!$AA$94)&lt;PolicyDate),1,Milestones!$AC$94)&amp;";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"&amp;IF(AND(Milestones!$AB$95="FT",Milestones!$AA$95=FT_Y5,EDATE($D52,Milestones!$AA$95)&lt;PolicyDate),1,Milestones!$AC$95)&amp;";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"&amp;IF(AND(Milestones!$AB$96="FT",Milestones!$AA$96=FT_Y5,EDATE($D52,Milestones!$AA$96)&lt;PolicyDate),1,Milestones!$AC$96)&amp;";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"&amp;IF(AND(Milestones!$AB$97="FT",Milestones!$AA$97=FT_Y5,EDATE($D52,Milestones!$AA$97)&lt;PolicyDate),1,Milestones!$AC$97)&amp;";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"&amp;IF(AND(Milestones!$AB$98="FT",Milestones!$AA$98=FT_Y5,EDATE($D52,Milestones!$AA$98)&lt;PolicyDate),1,Milestones!$AC$98)&amp;";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"&amp;IF(AND(Milestones!$AB$99="FT",Milestones!$AA$99=FT_Y5,EDATE($D52,Milestones!$AA$99)&lt;PolicyDate),1,Milestones!$AC$99)&amp;";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"&amp;IF(AND(Milestones!$AB$100="FT",Milestones!$AA$100=FT_Y5,EDATE($D52,Milestones!$AA$100)&lt;PolicyDate),1,Milestones!$AC$100)&amp;";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"&amp;IF(AND(Milestones!$AB$101="FT",Milestones!$AA$101=FT_Y5,EDATE($D52,Milestones!$AA$101)&lt;PolicyDate),1,Milestones!$AC$101)&amp;";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"&amp;IF(AND(Milestones!$AB$102="FT",Milestones!$AA$102=FT_Y5,EDATE($D52,Milestones!$AA$102)&lt;PolicyDate),1,Milestones!$AC$102)&amp;";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"&amp;IF(AND(Milestones!$AB$103="FT",Milestones!$AA$103=FT_Y5,EDATE($D52,Milestones!$AA$103)&lt;PolicyDate),1,Milestones!$AC$103)&amp;";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"&amp;IF(AND(Milestones!$AB$104="FT",Milestones!$AA$104=FT_Y5,EDATE($D52,Milestones!$AA$104)&lt;PolicyDate),1,Milestones!$AC$104)&amp;";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"&amp;IF(AND(Milestones!$AB$105="FT",Milestones!$AA$105=FT_Y5,EDATE($D52,Milestones!$AA$105)&lt;PolicyDate),1,Milestones!$AC$105)&amp;";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"&amp;IF(AND(Milestones!$AB$106="FT",Milestones!$AA$106=FT_Y5,EDATE($D52,Milestones!$AA$106)&lt;PolicyDate),1,Milestones!$AC$106)&amp;";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"&amp;IF(AND(Milestones!$AB$107="FT",Milestones!$AA$107=FT_Y5,EDATE($D52,Milestones!$AA$107)&lt;PolicyDate),1,Milestones!$AC$107)&amp;";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"&amp;IF(AND(Milestones!$AB$108="FT",Milestones!$AA$108=FT_Y5,EDATE($D52,Milestones!$AA$108)&lt;PolicyDate),1,Milestones!$AC$108)&amp;";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"&amp;IF(AND(Milestones!$AB$109="FT",Milestones!$AA$109=FT_Y5,EDATE($D52,Milestones!$AA$109)&lt;PolicyDate),1,Milestones!$AC$109)&amp;";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"&amp;IF(AND(Milestones!$AB$110="FT",Milestones!$AA$110=FT_Y5,EDATE($D52,Milestones!$AA$110)&lt;PolicyDate),1,Milestones!$AC$110)&amp;";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"&amp;IF(AND(Milestones!$AB$111="FT",Milestones!$AA$111=FT_Y5,EDATE($D52,Milestones!$AA$111)&lt;PolicyDate),1,Milestones!$AC$111)&amp;";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"&amp;IF(AND(Milestones!$AB$112="FT",Milestones!$AA$112=FT_Y5,EDATE($D52,Milestones!$AA$112)&lt;PolicyDate),1,Milestones!$AC$112)&amp;";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"&amp;IF(AND(Milestones!$AB$113="FT",Milestones!$AA$113=FT_Y5,EDATE($D52,Milestones!$AA$113)&lt;PolicyDate),1,Milestones!$AC$113)&amp;";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"&amp;IF(AND(Milestones!$AB$114="FT",Milestones!$AA$114=FT_Y5,EDATE($D52,Milestones!$AA$114)&lt;PolicyDate),1,Milestones!$AC$114)&amp;";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"&amp;IF(AND(Milestones!$AB$115="FT",Milestones!$AA$115=FT_Y5,EDATE($D52,Milestones!$AA$115)&lt;PolicyDate),1,Milestones!$AC$115)&amp;";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"&amp;IF(AND(Milestones!$AB$116="FT",Milestones!$AA$116=FT_Y5,EDATE($D52,Milestones!$AA$116)&lt;PolicyDate),1,Milestones!$AC$116)&amp;";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"&amp;IF(AND(Milestones!$AB$117="FT",Milestones!$AA$117=FT_Y5,EDATE($D52,Milestones!$AA$117)&lt;PolicyDate),1,Milestones!$AC$117)&amp;";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"&amp;IF(AND(Milestones!$AB$118="FT",Milestones!$AA$118=FT_Y5,EDATE($D52,Milestones!$AA$118)&lt;PolicyDate),1,Milestones!$AC$118)&amp;";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"&amp;IF(AND(Milestones!$AB$119="FT",Milestones!$AA$119=FT_Y5,EDATE($D52,Milestones!$AA$119)&lt;PolicyDate),1,Milestones!$AC$119)&amp;";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"&amp;IF(AND(Milestones!$AB$120="FT",Milestones!$AA$120=FT_Y5,EDATE($D52,Milestones!$AA$120)&lt;PolicyDate),1,Milestones!$AC$120)&amp;";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"&amp;IF(AND(Milestones!$AB$121="FT",Milestones!$AA$121=FT_Y5,EDATE($D52,Milestones!$AA$121)&lt;PolicyDate),1,Milestones!$AC$121)&amp;";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"&amp;IF(AND(Milestones!$AB$122="FT",Milestones!$AA$122=FT_Y5,EDATE($D52,Milestones!$AA$122)&lt;PolicyDate),1,Milestones!$AC$122)&amp;";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"&amp;IF(AND(Milestones!$AB$123="FT",Milestones!$AA$123=FT_Y5,EDATE($D52,Milestones!$AA$123)&lt;PolicyDate),1,Milestones!$AC$123)&amp;";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"&amp;IF(AND(Milestones!$AB$124="FT",Milestones!$AA$124=FT_Y5,EDATE($D52,Milestones!$AA$124)&lt;PolicyDate),1,Milestones!$AC$124)&amp;";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"&amp;IF(AND(Milestones!$AB$125="FT",Milestones!$AA$125=FT_Y5,EDATE($D52,Milestones!$AA$125)&lt;PolicyDate),1,Milestones!$AC$125)&amp;";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"&amp;IF(AND(Milestones!$AB$126="FT",Milestones!$AA$126=FT_Y5,EDATE($D52,Milestones!$AA$126)&lt;PolicyDate),1,Milestones!$AC$126)&amp;";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"&amp;IF(AND(Milestones!$AB$127="FT",Milestones!$AA$127=FT_Y5,EDATE($D52,Milestones!$AA$127)&lt;PolicyDate),1,Milestones!$AC$127)&amp;";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"&amp;IF(AND(Milestones!$AB$128="FT",Milestones!$AA$128=FT_Y5,EDATE($D52,Milestones!$AA$128)&lt;PolicyDate),1,Milestones!$AC$128)&amp;";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"&amp;IF(AND(Milestones!$AB$129="FT",Milestones!$AA$129=FT_Y5,EDATE($D52,Milestones!$AA$129)&lt;PolicyDate),1,Milestones!$AC$129)&amp;";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"&amp;IF(AND(Milestones!$AB$130="FT",Milestones!$AA$130=FT_Y5,EDATE($D52,Milestones!$AA$130)&lt;PolicyDate),1,Milestones!$AC$130)&amp;";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"&amp;IF(AND(Milestones!$AB$131="FT",Milestones!$AA$131=FT_Y5,EDATE($D52,Milestones!$AA$131)&lt;PolicyDate),1,Milestones!$AC$131)&amp;";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"&amp;IF(AND(Milestones!$AB$132="FT",Milestones!$AA$132=FT_Y5,EDATE($D52,Milestones!$AA$132)&lt;PolicyDate),1,Milestones!$AC$132)&amp;";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"&amp;IF(AND(Milestones!$AB$133="FT",Milestones!$AA$133=FT_Y5,EDATE($D52,Milestones!$AA$133)&lt;PolicyDate),1,Milestones!$AC$133)&amp;";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"&amp;IF(AND(Milestones!$AB$134="FT",Milestones!$AA$134=FT_Y5,EDATE($D52,Milestones!$AA$134)&lt;PolicyDate),1,Milestones!$AC$134)&amp;";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"&amp;IF(AND(Milestones!$AB$135="FT",Milestones!$AA$135=FT_Y5,EDATE($D52,Milestones!$AA$135)&lt;PolicyDate),1,Milestones!$AC$135)&amp;";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"&amp;IF(AND(Milestones!$AB$136="FT",Milestones!$AA$136=FT_Y5,EDATE($D52,Milestones!$AA$136)&lt;PolicyDate),1,Milestones!$AC$136)&amp;";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"&amp;IF(AND(Milestones!$AB$137="FT",Milestones!$AA$137=FT_Y5,EDATE($D52,Milestones!$AA$137)&lt;PolicyDate),1,Milestones!$AC$137)&amp;";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"&amp;IF(AND(Milestones!$AB$138="FT",Milestones!$AA$138=FT_Y5,EDATE($D52,Milestones!$AA$138)&lt;PolicyDate),1,Milestones!$AC$138)&amp;";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"&amp;IF(AND(Milestones!$AB$139="FT",Milestones!$AA$139=FT_Y5,EDATE($D52,Milestones!$AA$139)&lt;PolicyDate),1,Milestones!$AC$139)&amp;";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"&amp;IF(AND(Milestones!$AB$140="FT",Milestones!$AA$140=FT_Y5,EDATE($D52,Milestones!$AA$140)&lt;PolicyDate),1,Milestones!$AC$140)&amp;";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"&amp;IF(AND(Milestones!$AB$141="FT",Milestones!$AA$141=FT_Y5,EDATE($D52,Milestones!$AA$141)&lt;PolicyDate),1,Milestones!$AC$141)&amp;";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"&amp;IF(AND(Milestones!$AB$142="FT",Milestones!$AA$142=FT_Y5,EDATE($D52,Milestones!$AA$142)&lt;PolicyDate),1,Milestones!$AC$142)&amp;";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"&amp;IF(AND(Milestones!$AB$143="FT",Milestones!$AA$143=FT_Y5,EDATE($D52,Milestones!$AA$143)&lt;PolicyDate),1,Milestones!$AC$143)&amp;";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"&amp;IF(AND(Milestones!$AB$144="FT",Milestones!$AA$144=FT_Y5,EDATE($D52,Milestones!$AA$144)&lt;PolicyDate),1,Milestones!$AC$144)&amp;";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"&amp;IF(AND(Milestones!$AB$145="FT",Milestones!$AA$145=FT_Y5,EDATE($D52,Milestones!$AA$145)&lt;PolicyDate),1,Milestones!$AC$145)&amp;";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"&amp;IF(AND(Milestones!$AB$146="FT",Milestones!$AA$146=FT_Y5,EDATE($D52,Milestones!$AA$146)&lt;PolicyDate),1,Milestones!$AC$146)&amp;";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"&amp;IF(AND(Milestones!$AB$147="FT",Milestones!$AA$147=FT_Y5,EDATE($D52,Milestones!$AA$147)&lt;PolicyDate),1,Milestones!$AC$147)&amp;";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"&amp;IF(AND(Milestones!$AB$148="FT",Milestones!$AA$148=FT_Y5,EDATE($D52,Milestones!$AA$148)&lt;PolicyDate),1,Milestones!$AC$148)&amp;";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"&amp;IF(AND(Milestones!$AB$149="FT",Milestones!$AA$149=FT_Y5,EDATE($D52,Milestones!$AA$149)&lt;PolicyDate),1,Milestones!$AC$149)&amp;";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"&amp;IF(AND(Milestones!$AB$150="FT",Milestones!$AA$150=FT_Y5,EDATE($D52,Milestones!$AA$150)&lt;PolicyDate),1,Milestones!$AC$150)&amp;";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"&amp;IF(AND(Milestones!$AB$151="FT",Milestones!$AA$151=FT_Y5,EDATE($D52,Milestones!$AA$151)&lt;PolicyDate),1,Milestones!$AC$151)&amp;";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"&amp;IF(AND(Milestones!$AB$152="FT",Milestones!$AA$152=FT_Y5,EDATE($D52,Milestones!$AA$152)&lt;PolicyDate),1,Milestones!$AC$152)&amp;";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"&amp;IF(AND(Milestones!$AB$153="FT",Milestones!$AA$153=FT_Y5,EDATE($D52,Milestones!$AA$153)&lt;PolicyDate),1,Milestones!$AC$153)&amp;";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"&amp;IF(AND(Milestones!$AB$154="FT",Milestones!$AA$154=FT_Y5,EDATE($D52,Milestones!$AA$154)&lt;PolicyDate),1,Milestones!$AC$154)&amp;";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"&amp;IF(AND(Milestones!$AB$155="FT",Milestones!$AA$155=FT_Y5,EDATE($D52,Milestones!$AA$155)&lt;PolicyDate),1,Milestones!$AC$155)&amp;";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"&amp;IF(AND(Milestones!$AB$156="FT",Milestones!$AA$156=FT_Y5,EDATE($D52,Milestones!$AA$156)&lt;PolicyDate),1,Milestones!$AC$156)&amp;";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"&amp;IF(AND(Milestones!$AB$157="FT",Milestones!$AA$157=FT_Y5,EDATE($D52,Milestones!$AA$157)&lt;PolicyDate),1,Milestones!$AC$157)&amp;";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"&amp;IF(AND(Milestones!$AB$158="FT",Milestones!$AA$158=FT_Y5,EDATE($D52,Milestones!$AA$158)&lt;PolicyDate),1,Milestones!$AC$158)&amp;";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"&amp;IF(AND(Milestones!$AB$159="FT",Milestones!$AA$159=FT_Y5,EDATE($D52,Milestones!$AA$159)&lt;PolicyDate),1,Milestones!$AC$159)&amp;";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"&amp;IF(AND(Milestones!$AB$160="FT",Milestones!$AA$160=FT_Y5,EDATE($D52,Milestones!$AA$160)&lt;PolicyDate),1,Milestones!$AC$160)&amp;";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"&amp;IF(AND(Milestones!$AB$161="FT",Milestones!$AA$161=FT_Y5,EDATE($D52,Milestones!$AA$161)&lt;PolicyDate),1,Milestones!$AC$161)&amp;";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"&amp;IF(AND(Milestones!$AB$162="FT",Milestones!$AA$162=FT_Y5,EDATE($D52,Milestones!$AA$162)&lt;PolicyDate),1,Milestones!$AC$162)&amp;";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"&amp;IF(AND(Milestones!$AB$163="FT",Milestones!$AA$163=FT_Y5,EDATE($D52,Milestones!$AA$163)&lt;PolicyDate),1,Milestones!$AC$163)&amp;";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"&amp;IF(AND(Milestones!$AB$164="FT",Milestones!$AA$164=FT_Y5,EDATE($D52,Milestones!$AA$164)&lt;PolicyDate),1,Milestones!$AC$164)&amp;";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"&amp;IF(AND(Milestones!$AB$165="FT",Milestones!$AA$165=FT_Y5,EDATE($D52,Milestones!$AA$165)&lt;PolicyDate),1,Milestones!$AC$165)&amp;";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"&amp;IF(AND(Milestones!$AB$166="FT",Milestones!$AA$166=FT_Y5,EDATE($D52,Milestones!$AA$166)&lt;PolicyDate),1,Milestones!$AC$166)&amp;";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"&amp;IF(AND(Milestones!$AB$167="FT",Milestones!$AA$167=FT_Y5,EDATE($D52,Milestones!$AA$167)&lt;PolicyDate),1,Milestones!$AC$167)&amp;";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"&amp;IF(AND(Milestones!$AB$168="FT",Milestones!$AA$168=FT_Y5,EDATE($D52,Milestones!$AA$168)&lt;PolicyDate),1,Milestones!$AC$168)&amp;";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"&amp;IF(AND(Milestones!$AB$169="FT",Milestones!$AA$169=FT_Y5,EDATE($D52,Milestones!$AA$169)&lt;PolicyDate),1,Milestones!$AC$169)&amp;";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"&amp;IF(AND(Milestones!$AB$170="FT",Milestones!$AA$170=FT_Y5,EDATE($D52,Milestones!$AA$170)&lt;PolicyDate),1,Milestones!$AC$170)&amp;";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"&amp;IF(AND(Milestones!$AB$171="FT",Milestones!$AA$171=FT_Y5,EDATE($D52,Milestones!$AA$171)&lt;PolicyDate),1,Milestones!$AC$171)&amp;";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"&amp;IF(AND(Milestones!$AB$172="FT",Milestones!$AA$172=FT_Y5,EDATE($D52,Milestones!$AA$172)&lt;PolicyDate),1,Milestones!$AC$172)&amp;";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"&amp;IF(AND(Milestones!$AB$173="FT",Milestones!$AA$173=FT_Y5,EDATE($D52,Milestones!$AA$173)&lt;PolicyDate),1,Milestones!$AC$173)&amp;";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"&amp;IF(AND(Milestones!$AB$174="FT",Milestones!$AA$174=FT_Y5,EDATE($D52,Milestones!$AA$174)&lt;PolicyDate),1,Milestones!$AC$174)&amp;";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"&amp;IF(AND(Milestones!$AB$175="FT",Milestones!$AA$175=FT_Y5,EDATE($D52,Milestones!$AA$175)&lt;PolicyDate),1,Milestones!$AC$175)&amp;";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"&amp;IF(AND(Milestones!$AB$176="FT",Milestones!$AA$176=FT_Y5,EDATE($D52,Milestones!$AA$176)&lt;PolicyDate),1,Milestones!$AC$176)&amp;";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"&amp;IF(AND(Milestones!$AB$177="FT",Milestones!$AA$177=FT_Y5,EDATE($D52,Milestones!$AA$177)&lt;PolicyDate),1,Milestones!$AC$177)&amp;";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"&amp;IF(AND(Milestones!$AB$178="FT",Milestones!$AA$178=FT_Y5,EDATE($D52,Milestones!$AA$178)&lt;PolicyDate),1,Milestones!$AC$178)&amp;";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"&amp;IF(AND(Milestones!$AB$179="FT",Milestones!$AA$179=FT_Y5,EDATE($D52,Milestones!$AA$179)&lt;PolicyDate),1,Milestones!$AC$179)&amp;";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"&amp;IF(AND(Milestones!$AB$180="FT",Milestones!$AA$180=FT_Y5,EDATE($D52,Milestones!$AA$180)&lt;PolicyDate),1,Milestones!$AC$180)&amp;";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"&amp;IF(AND(Milestones!$AB$181="FT",Milestones!$AA$181=FT_Y5,EDATE($D52,Milestones!$AA$181)&lt;PolicyDate),1,Milestones!$AC$181)&amp;";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"&amp;IF(AND(Milestones!$AB$182="FT",Milestones!$AA$182=FT_Y5,EDATE($D52,Milestones!$AA$182)&lt;PolicyDate),1,Milestones!$AC$182)&amp;";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"&amp;IF(AND(Milestones!$AB$183="FT",Milestones!$AA$183=FT_Y5,EDATE($D52,Milestones!$AA$183)&lt;PolicyDate),1,Milestones!$AC$183)&amp;";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"&amp;IF(AND(Milestones!$AB$184="FT",Milestones!$AA$184=FT_Y5,EDATE($D52,Milestones!$AA$184)&lt;PolicyDate),1,Milestones!$AC$184)&amp;";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"&amp;IF(AND(Milestones!$AB$185="FT",Milestones!$AA$185=FT_Y5,EDATE($D52,Milestones!$AA$185)&lt;PolicyDate),1,Milestones!$AC$185)&amp;";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"&amp;IF(AND(Milestones!$AB$186="FT",Milestones!$AA$186=FT_Y5,EDATE($D52,Milestones!$AA$186)&lt;PolicyDate),1,Milestones!$AC$186)&amp;";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"&amp;IF(AND(Milestones!$AB$187="FT",Milestones!$AA$187=FT_Y5,EDATE($D52,Milestones!$AA$187)&lt;PolicyDate),1,Milestones!$AC$187)&amp;";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"&amp;IF(AND(Milestones!$AB$188="FT",Milestones!$AA$188=FT_Y5,EDATE($D52,Milestones!$AA$188)&lt;PolicyDate),1,Milestones!$AC$188)&amp;";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"&amp;IF(AND(Milestones!$AB$189="FT",Milestones!$AA$189=FT_Y5,EDATE($D52,Milestones!$AA$189)&lt;PolicyDate),1,Milestones!$AC$189)&amp;";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"&amp;IF(AND(Milestones!$AB$190="FT",Milestones!$AA$190=FT_Y5,EDATE($D52,Milestones!$AA$190)&lt;PolicyDate),1,Milestones!$AC$190)&amp;";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"&amp;IF(AND(Milestones!$AB$191="FT",Milestones!$AA$191=FT_Y5,EDATE($D52,Milestones!$AA$191)&lt;PolicyDate),1,Milestones!$AC$191)&amp;";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"&amp;IF(AND(Milestones!$AB$192="FT",Milestones!$AA$192=FT_Y5,EDATE($D52,Milestones!$AA$192)&lt;PolicyDate),1,Milestones!$AC$192)&amp;";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"&amp;IF(AND(Milestones!$AB$193="FT",Milestones!$AA$193=FT_Y5,EDATE($D52,Milestones!$AA$193)&lt;PolicyDate),1,Milestones!$AC$193)&amp;";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"&amp;IF(AND(Milestones!$AB$194="FT",Milestones!$AA$194=FT_Y5,EDATE($D52,Milestones!$AA$194)&lt;PolicyDate),1,Milestones!$AC$194)&amp;";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"&amp;IF(AND(Milestones!$AB$195="FT",Milestones!$AA$195=FT_Y5,EDATE($D52,Milestones!$AA$195)&lt;PolicyDate),1,Milestones!$AC$195)&amp;";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"&amp;IF(AND(Milestones!$AB$196="FT",Milestones!$AA$196=FT_Y5,EDATE($D52,Milestones!$AA$196)&lt;PolicyDate),1,Milestones!$AC$196)&amp;";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"&amp;IF(AND(Milestones!$AB$197="FT",Milestones!$AA$197=FT_Y5,EDATE($D52,Milestones!$AA$197)&lt;PolicyDate),1,Milestones!$AC$197)&amp;";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"&amp;IF(AND(Milestones!$AB$198="FT",Milestones!$AA$198=FT_Y5,EDATE($D52,Milestones!$AA$198)&lt;PolicyDate),1,Milestones!$AC$198)&amp;";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"&amp;IF(AND(Milestones!$AB$199="FT",Milestones!$AA$199=FT_Y5,EDATE($D52,Milestones!$AA$199)&lt;PolicyDate),1,Milestones!$AC$199)&amp;";  ",""))</f>
        <v/>
      </c>
      <c r="X52" s="0" t="str">
        <f aca="false">IF(Staff!$A52="","",Staff!$AJ52)</f>
        <v/>
      </c>
      <c r="Y52" s="0" t="str">
        <f aca="false">IF(Staff!$A52="","",Staff!$AL52)</f>
        <v/>
      </c>
      <c r="Z52" s="0" t="str">
        <f aca="false">IF(Staff!$A52="","",Staff!$AM52)</f>
        <v/>
      </c>
      <c r="AA52" s="0" t="str">
        <f aca="false">IF(Staff!$A52="","",Staff!$AQ52)</f>
        <v/>
      </c>
      <c r="AB52" s="0" t="str">
        <f aca="false">IF(Staff!$A52="","",Staff!$AR52)</f>
        <v/>
      </c>
      <c r="AC52" s="0" t="str">
        <f aca="false">IF(Staff!$A52="","",Staff!$AS52)</f>
        <v/>
      </c>
      <c r="AD52" s="0" t="str">
        <f aca="false">IF(Staff!$A52="","",Staff!$AT52)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IF(Staff!$A53="","",Staff!$AI53)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"&amp;IF(AND(Milestones!$AB$20="FT",Milestones!$AA$20=FT_Y5,EDATE($D53,Milestones!$AA$20)&lt;PolicyDate),1,Milestones!$AC$20)&amp;";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"&amp;IF(AND(Milestones!$AB$21="FT",Milestones!$AA$21=FT_Y5,EDATE($D53,Milestones!$AA$21)&lt;PolicyDate),1,Milestones!$AC$21)&amp;";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"&amp;IF(AND(Milestones!$AB$22="FT",Milestones!$AA$22=FT_Y5,EDATE($D53,Milestones!$AA$22)&lt;PolicyDate),1,Milestones!$AC$22)&amp;";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"&amp;IF(AND(Milestones!$AB$23="FT",Milestones!$AA$23=FT_Y5,EDATE($D53,Milestones!$AA$23)&lt;PolicyDate),1,Milestones!$AC$23)&amp;";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"&amp;IF(AND(Milestones!$AB$24="FT",Milestones!$AA$24=FT_Y5,EDATE($D53,Milestones!$AA$24)&lt;PolicyDate),1,Milestones!$AC$24)&amp;";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"&amp;IF(AND(Milestones!$AB$25="FT",Milestones!$AA$25=FT_Y5,EDATE($D53,Milestones!$AA$25)&lt;PolicyDate),1,Milestones!$AC$25)&amp;";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"&amp;IF(AND(Milestones!$AB$26="FT",Milestones!$AA$26=FT_Y5,EDATE($D53,Milestones!$AA$26)&lt;PolicyDate),1,Milestones!$AC$26)&amp;";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"&amp;IF(AND(Milestones!$AB$27="FT",Milestones!$AA$27=FT_Y5,EDATE($D53,Milestones!$AA$27)&lt;PolicyDate),1,Milestones!$AC$27)&amp;";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"&amp;IF(AND(Milestones!$AB$28="FT",Milestones!$AA$28=FT_Y5,EDATE($D53,Milestones!$AA$28)&lt;PolicyDate),1,Milestones!$AC$28)&amp;";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"&amp;IF(AND(Milestones!$AB$29="FT",Milestones!$AA$29=FT_Y5,EDATE($D53,Milestones!$AA$29)&lt;PolicyDate),1,Milestones!$AC$29)&amp;";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"&amp;IF(AND(Milestones!$AB$30="FT",Milestones!$AA$30=FT_Y5,EDATE($D53,Milestones!$AA$30)&lt;PolicyDate),1,Milestones!$AC$30)&amp;";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"&amp;IF(AND(Milestones!$AB$31="FT",Milestones!$AA$31=FT_Y5,EDATE($D53,Milestones!$AA$31)&lt;PolicyDate),1,Milestones!$AC$31)&amp;";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"&amp;IF(AND(Milestones!$AB$32="FT",Milestones!$AA$32=FT_Y5,EDATE($D53,Milestones!$AA$32)&lt;PolicyDate),1,Milestones!$AC$32)&amp;";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"&amp;IF(AND(Milestones!$AB$33="FT",Milestones!$AA$33=FT_Y5,EDATE($D53,Milestones!$AA$33)&lt;PolicyDate),1,Milestones!$AC$33)&amp;";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"&amp;IF(AND(Milestones!$AB$34="FT",Milestones!$AA$34=FT_Y5,EDATE($D53,Milestones!$AA$34)&lt;PolicyDate),1,Milestones!$AC$34)&amp;";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"&amp;IF(AND(Milestones!$AB$35="FT",Milestones!$AA$35=FT_Y5,EDATE($D53,Milestones!$AA$35)&lt;PolicyDate),1,Milestones!$AC$35)&amp;";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"&amp;IF(AND(Milestones!$AB$36="FT",Milestones!$AA$36=FT_Y5,EDATE($D53,Milestones!$AA$36)&lt;PolicyDate),1,Milestones!$AC$36)&amp;";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"&amp;IF(AND(Milestones!$AB$37="FT",Milestones!$AA$37=FT_Y5,EDATE($D53,Milestones!$AA$37)&lt;PolicyDate),1,Milestones!$AC$37)&amp;";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"&amp;IF(AND(Milestones!$AB$38="FT",Milestones!$AA$38=FT_Y5,EDATE($D53,Milestones!$AA$38)&lt;PolicyDate),1,Milestones!$AC$38)&amp;";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"&amp;IF(AND(Milestones!$AB$39="FT",Milestones!$AA$39=FT_Y5,EDATE($D53,Milestones!$AA$39)&lt;PolicyDate),1,Milestones!$AC$39)&amp;";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"&amp;IF(AND(Milestones!$AB$40="FT",Milestones!$AA$40=FT_Y5,EDATE($D53,Milestones!$AA$40)&lt;PolicyDate),1,Milestones!$AC$40)&amp;";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"&amp;IF(AND(Milestones!$AB$41="FT",Milestones!$AA$41=FT_Y5,EDATE($D53,Milestones!$AA$41)&lt;PolicyDate),1,Milestones!$AC$41)&amp;";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"&amp;IF(AND(Milestones!$AB$42="FT",Milestones!$AA$42=FT_Y5,EDATE($D53,Milestones!$AA$42)&lt;PolicyDate),1,Milestones!$AC$42)&amp;";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"&amp;IF(AND(Milestones!$AB$43="FT",Milestones!$AA$43=FT_Y5,EDATE($D53,Milestones!$AA$43)&lt;PolicyDate),1,Milestones!$AC$43)&amp;";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"&amp;IF(AND(Milestones!$AB$44="FT",Milestones!$AA$44=FT_Y5,EDATE($D53,Milestones!$AA$44)&lt;PolicyDate),1,Milestones!$AC$44)&amp;";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"&amp;IF(AND(Milestones!$AB$45="FT",Milestones!$AA$45=FT_Y5,EDATE($D53,Milestones!$AA$45)&lt;PolicyDate),1,Milestones!$AC$45)&amp;";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"&amp;IF(AND(Milestones!$AB$46="FT",Milestones!$AA$46=FT_Y5,EDATE($D53,Milestones!$AA$46)&lt;PolicyDate),1,Milestones!$AC$46)&amp;";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"&amp;IF(AND(Milestones!$AB$47="FT",Milestones!$AA$47=FT_Y5,EDATE($D53,Milestones!$AA$47)&lt;PolicyDate),1,Milestones!$AC$47)&amp;";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"&amp;IF(AND(Milestones!$AB$48="FT",Milestones!$AA$48=FT_Y5,EDATE($D53,Milestones!$AA$48)&lt;PolicyDate),1,Milestones!$AC$48)&amp;";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"&amp;IF(AND(Milestones!$AB$49="FT",Milestones!$AA$49=FT_Y5,EDATE($D53,Milestones!$AA$49)&lt;PolicyDate),1,Milestones!$AC$49)&amp;";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"&amp;IF(AND(Milestones!$AB$50="FT",Milestones!$AA$50=FT_Y5,EDATE($D53,Milestones!$AA$50)&lt;PolicyDate),1,Milestones!$AC$50)&amp;";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"&amp;IF(AND(Milestones!$AB$51="FT",Milestones!$AA$51=FT_Y5,EDATE($D53,Milestones!$AA$51)&lt;PolicyDate),1,Milestones!$AC$51)&amp;";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"&amp;IF(AND(Milestones!$AB$52="FT",Milestones!$AA$52=FT_Y5,EDATE($D53,Milestones!$AA$52)&lt;PolicyDate),1,Milestones!$AC$52)&amp;";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"&amp;IF(AND(Milestones!$AB$53="FT",Milestones!$AA$53=FT_Y5,EDATE($D53,Milestones!$AA$53)&lt;PolicyDate),1,Milestones!$AC$53)&amp;";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"&amp;IF(AND(Milestones!$AB$54="FT",Milestones!$AA$54=FT_Y5,EDATE($D53,Milestones!$AA$54)&lt;PolicyDate),1,Milestones!$AC$54)&amp;";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"&amp;IF(AND(Milestones!$AB$55="FT",Milestones!$AA$55=FT_Y5,EDATE($D53,Milestones!$AA$55)&lt;PolicyDate),1,Milestones!$AC$55)&amp;";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"&amp;IF(AND(Milestones!$AB$56="FT",Milestones!$AA$56=FT_Y5,EDATE($D53,Milestones!$AA$56)&lt;PolicyDate),1,Milestones!$AC$56)&amp;";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"&amp;IF(AND(Milestones!$AB$57="FT",Milestones!$AA$57=FT_Y5,EDATE($D53,Milestones!$AA$57)&lt;PolicyDate),1,Milestones!$AC$57)&amp;";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"&amp;IF(AND(Milestones!$AB$58="FT",Milestones!$AA$58=FT_Y5,EDATE($D53,Milestones!$AA$58)&lt;PolicyDate),1,Milestones!$AC$58)&amp;";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"&amp;IF(AND(Milestones!$AB$59="FT",Milestones!$AA$59=FT_Y5,EDATE($D53,Milestones!$AA$59)&lt;PolicyDate),1,Milestones!$AC$59)&amp;";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"&amp;IF(AND(Milestones!$AB$60="FT",Milestones!$AA$60=FT_Y5,EDATE($D53,Milestones!$AA$60)&lt;PolicyDate),1,Milestones!$AC$60)&amp;";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"&amp;IF(AND(Milestones!$AB$61="FT",Milestones!$AA$61=FT_Y5,EDATE($D53,Milestones!$AA$61)&lt;PolicyDate),1,Milestones!$AC$61)&amp;";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"&amp;IF(AND(Milestones!$AB$62="FT",Milestones!$AA$62=FT_Y5,EDATE($D53,Milestones!$AA$62)&lt;PolicyDate),1,Milestones!$AC$62)&amp;";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"&amp;IF(AND(Milestones!$AB$63="FT",Milestones!$AA$63=FT_Y5,EDATE($D53,Milestones!$AA$63)&lt;PolicyDate),1,Milestones!$AC$63)&amp;";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"&amp;IF(AND(Milestones!$AB$64="FT",Milestones!$AA$64=FT_Y5,EDATE($D53,Milestones!$AA$64)&lt;PolicyDate),1,Milestones!$AC$64)&amp;";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"&amp;IF(AND(Milestones!$AB$65="FT",Milestones!$AA$65=FT_Y5,EDATE($D53,Milestones!$AA$65)&lt;PolicyDate),1,Milestones!$AC$65)&amp;";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"&amp;IF(AND(Milestones!$AB$66="FT",Milestones!$AA$66=FT_Y5,EDATE($D53,Milestones!$AA$66)&lt;PolicyDate),1,Milestones!$AC$66)&amp;";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"&amp;IF(AND(Milestones!$AB$67="FT",Milestones!$AA$67=FT_Y5,EDATE($D53,Milestones!$AA$67)&lt;PolicyDate),1,Milestones!$AC$67)&amp;";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"&amp;IF(AND(Milestones!$AB$68="FT",Milestones!$AA$68=FT_Y5,EDATE($D53,Milestones!$AA$68)&lt;PolicyDate),1,Milestones!$AC$68)&amp;";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"&amp;IF(AND(Milestones!$AB$69="FT",Milestones!$AA$69=FT_Y5,EDATE($D53,Milestones!$AA$69)&lt;PolicyDate),1,Milestones!$AC$69)&amp;";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"&amp;IF(AND(Milestones!$AB$70="FT",Milestones!$AA$70=FT_Y5,EDATE($D53,Milestones!$AA$70)&lt;PolicyDate),1,Milestones!$AC$70)&amp;";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"&amp;IF(AND(Milestones!$AB$71="FT",Milestones!$AA$71=FT_Y5,EDATE($D53,Milestones!$AA$71)&lt;PolicyDate),1,Milestones!$AC$71)&amp;";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"&amp;IF(AND(Milestones!$AB$72="FT",Milestones!$AA$72=FT_Y5,EDATE($D53,Milestones!$AA$72)&lt;PolicyDate),1,Milestones!$AC$72)&amp;";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"&amp;IF(AND(Milestones!$AB$73="FT",Milestones!$AA$73=FT_Y5,EDATE($D53,Milestones!$AA$73)&lt;PolicyDate),1,Milestones!$AC$73)&amp;";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"&amp;IF(AND(Milestones!$AB$74="FT",Milestones!$AA$74=FT_Y5,EDATE($D53,Milestones!$AA$74)&lt;PolicyDate),1,Milestones!$AC$74)&amp;";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"&amp;IF(AND(Milestones!$AB$75="FT",Milestones!$AA$75=FT_Y5,EDATE($D53,Milestones!$AA$75)&lt;PolicyDate),1,Milestones!$AC$75)&amp;";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"&amp;IF(AND(Milestones!$AB$76="FT",Milestones!$AA$76=FT_Y5,EDATE($D53,Milestones!$AA$76)&lt;PolicyDate),1,Milestones!$AC$76)&amp;";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"&amp;IF(AND(Milestones!$AB$77="FT",Milestones!$AA$77=FT_Y5,EDATE($D53,Milestones!$AA$77)&lt;PolicyDate),1,Milestones!$AC$77)&amp;";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"&amp;IF(AND(Milestones!$AB$78="FT",Milestones!$AA$78=FT_Y5,EDATE($D53,Milestones!$AA$78)&lt;PolicyDate),1,Milestones!$AC$78)&amp;";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"&amp;IF(AND(Milestones!$AB$79="FT",Milestones!$AA$79=FT_Y5,EDATE($D53,Milestones!$AA$79)&lt;PolicyDate),1,Milestones!$AC$79)&amp;";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"&amp;IF(AND(Milestones!$AB$80="FT",Milestones!$AA$80=FT_Y5,EDATE($D53,Milestones!$AA$80)&lt;PolicyDate),1,Milestones!$AC$80)&amp;";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"&amp;IF(AND(Milestones!$AB$81="FT",Milestones!$AA$81=FT_Y5,EDATE($D53,Milestones!$AA$81)&lt;PolicyDate),1,Milestones!$AC$81)&amp;";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"&amp;IF(AND(Milestones!$AB$82="FT",Milestones!$AA$82=FT_Y5,EDATE($D53,Milestones!$AA$82)&lt;PolicyDate),1,Milestones!$AC$82)&amp;";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"&amp;IF(AND(Milestones!$AB$83="FT",Milestones!$AA$83=FT_Y5,EDATE($D53,Milestones!$AA$83)&lt;PolicyDate),1,Milestones!$AC$83)&amp;";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"&amp;IF(AND(Milestones!$AB$84="FT",Milestones!$AA$84=FT_Y5,EDATE($D53,Milestones!$AA$84)&lt;PolicyDate),1,Milestones!$AC$84)&amp;";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"&amp;IF(AND(Milestones!$AB$85="FT",Milestones!$AA$85=FT_Y5,EDATE($D53,Milestones!$AA$85)&lt;PolicyDate),1,Milestones!$AC$85)&amp;";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"&amp;IF(AND(Milestones!$AB$86="FT",Milestones!$AA$86=FT_Y5,EDATE($D53,Milestones!$AA$86)&lt;PolicyDate),1,Milestones!$AC$86)&amp;";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"&amp;IF(AND(Milestones!$AB$87="FT",Milestones!$AA$87=FT_Y5,EDATE($D53,Milestones!$AA$87)&lt;PolicyDate),1,Milestones!$AC$87)&amp;";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"&amp;IF(AND(Milestones!$AB$88="FT",Milestones!$AA$88=FT_Y5,EDATE($D53,Milestones!$AA$88)&lt;PolicyDate),1,Milestones!$AC$88)&amp;";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"&amp;IF(AND(Milestones!$AB$89="FT",Milestones!$AA$89=FT_Y5,EDATE($D53,Milestones!$AA$89)&lt;PolicyDate),1,Milestones!$AC$89)&amp;";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"&amp;IF(AND(Milestones!$AB$90="FT",Milestones!$AA$90=FT_Y5,EDATE($D53,Milestones!$AA$90)&lt;PolicyDate),1,Milestones!$AC$90)&amp;";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"&amp;IF(AND(Milestones!$AB$91="FT",Milestones!$AA$91=FT_Y5,EDATE($D53,Milestones!$AA$91)&lt;PolicyDate),1,Milestones!$AC$91)&amp;";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"&amp;IF(AND(Milestones!$AB$92="FT",Milestones!$AA$92=FT_Y5,EDATE($D53,Milestones!$AA$92)&lt;PolicyDate),1,Milestones!$AC$92)&amp;";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"&amp;IF(AND(Milestones!$AB$93="FT",Milestones!$AA$93=FT_Y5,EDATE($D53,Milestones!$AA$93)&lt;PolicyDate),1,Milestones!$AC$93)&amp;";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"&amp;IF(AND(Milestones!$AB$94="FT",Milestones!$AA$94=FT_Y5,EDATE($D53,Milestones!$AA$94)&lt;PolicyDate),1,Milestones!$AC$94)&amp;";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"&amp;IF(AND(Milestones!$AB$95="FT",Milestones!$AA$95=FT_Y5,EDATE($D53,Milestones!$AA$95)&lt;PolicyDate),1,Milestones!$AC$95)&amp;";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"&amp;IF(AND(Milestones!$AB$96="FT",Milestones!$AA$96=FT_Y5,EDATE($D53,Milestones!$AA$96)&lt;PolicyDate),1,Milestones!$AC$96)&amp;";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"&amp;IF(AND(Milestones!$AB$97="FT",Milestones!$AA$97=FT_Y5,EDATE($D53,Milestones!$AA$97)&lt;PolicyDate),1,Milestones!$AC$97)&amp;";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"&amp;IF(AND(Milestones!$AB$98="FT",Milestones!$AA$98=FT_Y5,EDATE($D53,Milestones!$AA$98)&lt;PolicyDate),1,Milestones!$AC$98)&amp;";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"&amp;IF(AND(Milestones!$AB$99="FT",Milestones!$AA$99=FT_Y5,EDATE($D53,Milestones!$AA$99)&lt;PolicyDate),1,Milestones!$AC$99)&amp;";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"&amp;IF(AND(Milestones!$AB$100="FT",Milestones!$AA$100=FT_Y5,EDATE($D53,Milestones!$AA$100)&lt;PolicyDate),1,Milestones!$AC$100)&amp;";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"&amp;IF(AND(Milestones!$AB$101="FT",Milestones!$AA$101=FT_Y5,EDATE($D53,Milestones!$AA$101)&lt;PolicyDate),1,Milestones!$AC$101)&amp;";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"&amp;IF(AND(Milestones!$AB$102="FT",Milestones!$AA$102=FT_Y5,EDATE($D53,Milestones!$AA$102)&lt;PolicyDate),1,Milestones!$AC$102)&amp;";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"&amp;IF(AND(Milestones!$AB$103="FT",Milestones!$AA$103=FT_Y5,EDATE($D53,Milestones!$AA$103)&lt;PolicyDate),1,Milestones!$AC$103)&amp;";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"&amp;IF(AND(Milestones!$AB$104="FT",Milestones!$AA$104=FT_Y5,EDATE($D53,Milestones!$AA$104)&lt;PolicyDate),1,Milestones!$AC$104)&amp;";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"&amp;IF(AND(Milestones!$AB$105="FT",Milestones!$AA$105=FT_Y5,EDATE($D53,Milestones!$AA$105)&lt;PolicyDate),1,Milestones!$AC$105)&amp;";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"&amp;IF(AND(Milestones!$AB$106="FT",Milestones!$AA$106=FT_Y5,EDATE($D53,Milestones!$AA$106)&lt;PolicyDate),1,Milestones!$AC$106)&amp;";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"&amp;IF(AND(Milestones!$AB$107="FT",Milestones!$AA$107=FT_Y5,EDATE($D53,Milestones!$AA$107)&lt;PolicyDate),1,Milestones!$AC$107)&amp;";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"&amp;IF(AND(Milestones!$AB$108="FT",Milestones!$AA$108=FT_Y5,EDATE($D53,Milestones!$AA$108)&lt;PolicyDate),1,Milestones!$AC$108)&amp;";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"&amp;IF(AND(Milestones!$AB$109="FT",Milestones!$AA$109=FT_Y5,EDATE($D53,Milestones!$AA$109)&lt;PolicyDate),1,Milestones!$AC$109)&amp;";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"&amp;IF(AND(Milestones!$AB$110="FT",Milestones!$AA$110=FT_Y5,EDATE($D53,Milestones!$AA$110)&lt;PolicyDate),1,Milestones!$AC$110)&amp;";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"&amp;IF(AND(Milestones!$AB$111="FT",Milestones!$AA$111=FT_Y5,EDATE($D53,Milestones!$AA$111)&lt;PolicyDate),1,Milestones!$AC$111)&amp;";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"&amp;IF(AND(Milestones!$AB$112="FT",Milestones!$AA$112=FT_Y5,EDATE($D53,Milestones!$AA$112)&lt;PolicyDate),1,Milestones!$AC$112)&amp;";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"&amp;IF(AND(Milestones!$AB$113="FT",Milestones!$AA$113=FT_Y5,EDATE($D53,Milestones!$AA$113)&lt;PolicyDate),1,Milestones!$AC$113)&amp;";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"&amp;IF(AND(Milestones!$AB$114="FT",Milestones!$AA$114=FT_Y5,EDATE($D53,Milestones!$AA$114)&lt;PolicyDate),1,Milestones!$AC$114)&amp;";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"&amp;IF(AND(Milestones!$AB$115="FT",Milestones!$AA$115=FT_Y5,EDATE($D53,Milestones!$AA$115)&lt;PolicyDate),1,Milestones!$AC$115)&amp;";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"&amp;IF(AND(Milestones!$AB$116="FT",Milestones!$AA$116=FT_Y5,EDATE($D53,Milestones!$AA$116)&lt;PolicyDate),1,Milestones!$AC$116)&amp;";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"&amp;IF(AND(Milestones!$AB$117="FT",Milestones!$AA$117=FT_Y5,EDATE($D53,Milestones!$AA$117)&lt;PolicyDate),1,Milestones!$AC$117)&amp;";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"&amp;IF(AND(Milestones!$AB$118="FT",Milestones!$AA$118=FT_Y5,EDATE($D53,Milestones!$AA$118)&lt;PolicyDate),1,Milestones!$AC$118)&amp;";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"&amp;IF(AND(Milestones!$AB$119="FT",Milestones!$AA$119=FT_Y5,EDATE($D53,Milestones!$AA$119)&lt;PolicyDate),1,Milestones!$AC$119)&amp;";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"&amp;IF(AND(Milestones!$AB$120="FT",Milestones!$AA$120=FT_Y5,EDATE($D53,Milestones!$AA$120)&lt;PolicyDate),1,Milestones!$AC$120)&amp;";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"&amp;IF(AND(Milestones!$AB$121="FT",Milestones!$AA$121=FT_Y5,EDATE($D53,Milestones!$AA$121)&lt;PolicyDate),1,Milestones!$AC$121)&amp;";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"&amp;IF(AND(Milestones!$AB$122="FT",Milestones!$AA$122=FT_Y5,EDATE($D53,Milestones!$AA$122)&lt;PolicyDate),1,Milestones!$AC$122)&amp;";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"&amp;IF(AND(Milestones!$AB$123="FT",Milestones!$AA$123=FT_Y5,EDATE($D53,Milestones!$AA$123)&lt;PolicyDate),1,Milestones!$AC$123)&amp;";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"&amp;IF(AND(Milestones!$AB$124="FT",Milestones!$AA$124=FT_Y5,EDATE($D53,Milestones!$AA$124)&lt;PolicyDate),1,Milestones!$AC$124)&amp;";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"&amp;IF(AND(Milestones!$AB$125="FT",Milestones!$AA$125=FT_Y5,EDATE($D53,Milestones!$AA$125)&lt;PolicyDate),1,Milestones!$AC$125)&amp;";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"&amp;IF(AND(Milestones!$AB$126="FT",Milestones!$AA$126=FT_Y5,EDATE($D53,Milestones!$AA$126)&lt;PolicyDate),1,Milestones!$AC$126)&amp;";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"&amp;IF(AND(Milestones!$AB$127="FT",Milestones!$AA$127=FT_Y5,EDATE($D53,Milestones!$AA$127)&lt;PolicyDate),1,Milestones!$AC$127)&amp;";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"&amp;IF(AND(Milestones!$AB$128="FT",Milestones!$AA$128=FT_Y5,EDATE($D53,Milestones!$AA$128)&lt;PolicyDate),1,Milestones!$AC$128)&amp;";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"&amp;IF(AND(Milestones!$AB$129="FT",Milestones!$AA$129=FT_Y5,EDATE($D53,Milestones!$AA$129)&lt;PolicyDate),1,Milestones!$AC$129)&amp;";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"&amp;IF(AND(Milestones!$AB$130="FT",Milestones!$AA$130=FT_Y5,EDATE($D53,Milestones!$AA$130)&lt;PolicyDate),1,Milestones!$AC$130)&amp;";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"&amp;IF(AND(Milestones!$AB$131="FT",Milestones!$AA$131=FT_Y5,EDATE($D53,Milestones!$AA$131)&lt;PolicyDate),1,Milestones!$AC$131)&amp;";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"&amp;IF(AND(Milestones!$AB$132="FT",Milestones!$AA$132=FT_Y5,EDATE($D53,Milestones!$AA$132)&lt;PolicyDate),1,Milestones!$AC$132)&amp;";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"&amp;IF(AND(Milestones!$AB$133="FT",Milestones!$AA$133=FT_Y5,EDATE($D53,Milestones!$AA$133)&lt;PolicyDate),1,Milestones!$AC$133)&amp;";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"&amp;IF(AND(Milestones!$AB$134="FT",Milestones!$AA$134=FT_Y5,EDATE($D53,Milestones!$AA$134)&lt;PolicyDate),1,Milestones!$AC$134)&amp;";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"&amp;IF(AND(Milestones!$AB$135="FT",Milestones!$AA$135=FT_Y5,EDATE($D53,Milestones!$AA$135)&lt;PolicyDate),1,Milestones!$AC$135)&amp;";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"&amp;IF(AND(Milestones!$AB$136="FT",Milestones!$AA$136=FT_Y5,EDATE($D53,Milestones!$AA$136)&lt;PolicyDate),1,Milestones!$AC$136)&amp;";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"&amp;IF(AND(Milestones!$AB$137="FT",Milestones!$AA$137=FT_Y5,EDATE($D53,Milestones!$AA$137)&lt;PolicyDate),1,Milestones!$AC$137)&amp;";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"&amp;IF(AND(Milestones!$AB$138="FT",Milestones!$AA$138=FT_Y5,EDATE($D53,Milestones!$AA$138)&lt;PolicyDate),1,Milestones!$AC$138)&amp;";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"&amp;IF(AND(Milestones!$AB$139="FT",Milestones!$AA$139=FT_Y5,EDATE($D53,Milestones!$AA$139)&lt;PolicyDate),1,Milestones!$AC$139)&amp;";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"&amp;IF(AND(Milestones!$AB$140="FT",Milestones!$AA$140=FT_Y5,EDATE($D53,Milestones!$AA$140)&lt;PolicyDate),1,Milestones!$AC$140)&amp;";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"&amp;IF(AND(Milestones!$AB$141="FT",Milestones!$AA$141=FT_Y5,EDATE($D53,Milestones!$AA$141)&lt;PolicyDate),1,Milestones!$AC$141)&amp;";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"&amp;IF(AND(Milestones!$AB$142="FT",Milestones!$AA$142=FT_Y5,EDATE($D53,Milestones!$AA$142)&lt;PolicyDate),1,Milestones!$AC$142)&amp;";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"&amp;IF(AND(Milestones!$AB$143="FT",Milestones!$AA$143=FT_Y5,EDATE($D53,Milestones!$AA$143)&lt;PolicyDate),1,Milestones!$AC$143)&amp;";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"&amp;IF(AND(Milestones!$AB$144="FT",Milestones!$AA$144=FT_Y5,EDATE($D53,Milestones!$AA$144)&lt;PolicyDate),1,Milestones!$AC$144)&amp;";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"&amp;IF(AND(Milestones!$AB$145="FT",Milestones!$AA$145=FT_Y5,EDATE($D53,Milestones!$AA$145)&lt;PolicyDate),1,Milestones!$AC$145)&amp;";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"&amp;IF(AND(Milestones!$AB$146="FT",Milestones!$AA$146=FT_Y5,EDATE($D53,Milestones!$AA$146)&lt;PolicyDate),1,Milestones!$AC$146)&amp;";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"&amp;IF(AND(Milestones!$AB$147="FT",Milestones!$AA$147=FT_Y5,EDATE($D53,Milestones!$AA$147)&lt;PolicyDate),1,Milestones!$AC$147)&amp;";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"&amp;IF(AND(Milestones!$AB$148="FT",Milestones!$AA$148=FT_Y5,EDATE($D53,Milestones!$AA$148)&lt;PolicyDate),1,Milestones!$AC$148)&amp;";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"&amp;IF(AND(Milestones!$AB$149="FT",Milestones!$AA$149=FT_Y5,EDATE($D53,Milestones!$AA$149)&lt;PolicyDate),1,Milestones!$AC$149)&amp;";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"&amp;IF(AND(Milestones!$AB$150="FT",Milestones!$AA$150=FT_Y5,EDATE($D53,Milestones!$AA$150)&lt;PolicyDate),1,Milestones!$AC$150)&amp;";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"&amp;IF(AND(Milestones!$AB$151="FT",Milestones!$AA$151=FT_Y5,EDATE($D53,Milestones!$AA$151)&lt;PolicyDate),1,Milestones!$AC$151)&amp;";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"&amp;IF(AND(Milestones!$AB$152="FT",Milestones!$AA$152=FT_Y5,EDATE($D53,Milestones!$AA$152)&lt;PolicyDate),1,Milestones!$AC$152)&amp;";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"&amp;IF(AND(Milestones!$AB$153="FT",Milestones!$AA$153=FT_Y5,EDATE($D53,Milestones!$AA$153)&lt;PolicyDate),1,Milestones!$AC$153)&amp;";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"&amp;IF(AND(Milestones!$AB$154="FT",Milestones!$AA$154=FT_Y5,EDATE($D53,Milestones!$AA$154)&lt;PolicyDate),1,Milestones!$AC$154)&amp;";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"&amp;IF(AND(Milestones!$AB$155="FT",Milestones!$AA$155=FT_Y5,EDATE($D53,Milestones!$AA$155)&lt;PolicyDate),1,Milestones!$AC$155)&amp;";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"&amp;IF(AND(Milestones!$AB$156="FT",Milestones!$AA$156=FT_Y5,EDATE($D53,Milestones!$AA$156)&lt;PolicyDate),1,Milestones!$AC$156)&amp;";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"&amp;IF(AND(Milestones!$AB$157="FT",Milestones!$AA$157=FT_Y5,EDATE($D53,Milestones!$AA$157)&lt;PolicyDate),1,Milestones!$AC$157)&amp;";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"&amp;IF(AND(Milestones!$AB$158="FT",Milestones!$AA$158=FT_Y5,EDATE($D53,Milestones!$AA$158)&lt;PolicyDate),1,Milestones!$AC$158)&amp;";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"&amp;IF(AND(Milestones!$AB$159="FT",Milestones!$AA$159=FT_Y5,EDATE($D53,Milestones!$AA$159)&lt;PolicyDate),1,Milestones!$AC$159)&amp;";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"&amp;IF(AND(Milestones!$AB$160="FT",Milestones!$AA$160=FT_Y5,EDATE($D53,Milestones!$AA$160)&lt;PolicyDate),1,Milestones!$AC$160)&amp;";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"&amp;IF(AND(Milestones!$AB$161="FT",Milestones!$AA$161=FT_Y5,EDATE($D53,Milestones!$AA$161)&lt;PolicyDate),1,Milestones!$AC$161)&amp;";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"&amp;IF(AND(Milestones!$AB$162="FT",Milestones!$AA$162=FT_Y5,EDATE($D53,Milestones!$AA$162)&lt;PolicyDate),1,Milestones!$AC$162)&amp;";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"&amp;IF(AND(Milestones!$AB$163="FT",Milestones!$AA$163=FT_Y5,EDATE($D53,Milestones!$AA$163)&lt;PolicyDate),1,Milestones!$AC$163)&amp;";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"&amp;IF(AND(Milestones!$AB$164="FT",Milestones!$AA$164=FT_Y5,EDATE($D53,Milestones!$AA$164)&lt;PolicyDate),1,Milestones!$AC$164)&amp;";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"&amp;IF(AND(Milestones!$AB$165="FT",Milestones!$AA$165=FT_Y5,EDATE($D53,Milestones!$AA$165)&lt;PolicyDate),1,Milestones!$AC$165)&amp;";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"&amp;IF(AND(Milestones!$AB$166="FT",Milestones!$AA$166=FT_Y5,EDATE($D53,Milestones!$AA$166)&lt;PolicyDate),1,Milestones!$AC$166)&amp;";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"&amp;IF(AND(Milestones!$AB$167="FT",Milestones!$AA$167=FT_Y5,EDATE($D53,Milestones!$AA$167)&lt;PolicyDate),1,Milestones!$AC$167)&amp;";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"&amp;IF(AND(Milestones!$AB$168="FT",Milestones!$AA$168=FT_Y5,EDATE($D53,Milestones!$AA$168)&lt;PolicyDate),1,Milestones!$AC$168)&amp;";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"&amp;IF(AND(Milestones!$AB$169="FT",Milestones!$AA$169=FT_Y5,EDATE($D53,Milestones!$AA$169)&lt;PolicyDate),1,Milestones!$AC$169)&amp;";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"&amp;IF(AND(Milestones!$AB$170="FT",Milestones!$AA$170=FT_Y5,EDATE($D53,Milestones!$AA$170)&lt;PolicyDate),1,Milestones!$AC$170)&amp;";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"&amp;IF(AND(Milestones!$AB$171="FT",Milestones!$AA$171=FT_Y5,EDATE($D53,Milestones!$AA$171)&lt;PolicyDate),1,Milestones!$AC$171)&amp;";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"&amp;IF(AND(Milestones!$AB$172="FT",Milestones!$AA$172=FT_Y5,EDATE($D53,Milestones!$AA$172)&lt;PolicyDate),1,Milestones!$AC$172)&amp;";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"&amp;IF(AND(Milestones!$AB$173="FT",Milestones!$AA$173=FT_Y5,EDATE($D53,Milestones!$AA$173)&lt;PolicyDate),1,Milestones!$AC$173)&amp;";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"&amp;IF(AND(Milestones!$AB$174="FT",Milestones!$AA$174=FT_Y5,EDATE($D53,Milestones!$AA$174)&lt;PolicyDate),1,Milestones!$AC$174)&amp;";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"&amp;IF(AND(Milestones!$AB$175="FT",Milestones!$AA$175=FT_Y5,EDATE($D53,Milestones!$AA$175)&lt;PolicyDate),1,Milestones!$AC$175)&amp;";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"&amp;IF(AND(Milestones!$AB$176="FT",Milestones!$AA$176=FT_Y5,EDATE($D53,Milestones!$AA$176)&lt;PolicyDate),1,Milestones!$AC$176)&amp;";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"&amp;IF(AND(Milestones!$AB$177="FT",Milestones!$AA$177=FT_Y5,EDATE($D53,Milestones!$AA$177)&lt;PolicyDate),1,Milestones!$AC$177)&amp;";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"&amp;IF(AND(Milestones!$AB$178="FT",Milestones!$AA$178=FT_Y5,EDATE($D53,Milestones!$AA$178)&lt;PolicyDate),1,Milestones!$AC$178)&amp;";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"&amp;IF(AND(Milestones!$AB$179="FT",Milestones!$AA$179=FT_Y5,EDATE($D53,Milestones!$AA$179)&lt;PolicyDate),1,Milestones!$AC$179)&amp;";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"&amp;IF(AND(Milestones!$AB$180="FT",Milestones!$AA$180=FT_Y5,EDATE($D53,Milestones!$AA$180)&lt;PolicyDate),1,Milestones!$AC$180)&amp;";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"&amp;IF(AND(Milestones!$AB$181="FT",Milestones!$AA$181=FT_Y5,EDATE($D53,Milestones!$AA$181)&lt;PolicyDate),1,Milestones!$AC$181)&amp;";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"&amp;IF(AND(Milestones!$AB$182="FT",Milestones!$AA$182=FT_Y5,EDATE($D53,Milestones!$AA$182)&lt;PolicyDate),1,Milestones!$AC$182)&amp;";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"&amp;IF(AND(Milestones!$AB$183="FT",Milestones!$AA$183=FT_Y5,EDATE($D53,Milestones!$AA$183)&lt;PolicyDate),1,Milestones!$AC$183)&amp;";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"&amp;IF(AND(Milestones!$AB$184="FT",Milestones!$AA$184=FT_Y5,EDATE($D53,Milestones!$AA$184)&lt;PolicyDate),1,Milestones!$AC$184)&amp;";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"&amp;IF(AND(Milestones!$AB$185="FT",Milestones!$AA$185=FT_Y5,EDATE($D53,Milestones!$AA$185)&lt;PolicyDate),1,Milestones!$AC$185)&amp;";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"&amp;IF(AND(Milestones!$AB$186="FT",Milestones!$AA$186=FT_Y5,EDATE($D53,Milestones!$AA$186)&lt;PolicyDate),1,Milestones!$AC$186)&amp;";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"&amp;IF(AND(Milestones!$AB$187="FT",Milestones!$AA$187=FT_Y5,EDATE($D53,Milestones!$AA$187)&lt;PolicyDate),1,Milestones!$AC$187)&amp;";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"&amp;IF(AND(Milestones!$AB$188="FT",Milestones!$AA$188=FT_Y5,EDATE($D53,Milestones!$AA$188)&lt;PolicyDate),1,Milestones!$AC$188)&amp;";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"&amp;IF(AND(Milestones!$AB$189="FT",Milestones!$AA$189=FT_Y5,EDATE($D53,Milestones!$AA$189)&lt;PolicyDate),1,Milestones!$AC$189)&amp;";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"&amp;IF(AND(Milestones!$AB$190="FT",Milestones!$AA$190=FT_Y5,EDATE($D53,Milestones!$AA$190)&lt;PolicyDate),1,Milestones!$AC$190)&amp;";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"&amp;IF(AND(Milestones!$AB$191="FT",Milestones!$AA$191=FT_Y5,EDATE($D53,Milestones!$AA$191)&lt;PolicyDate),1,Milestones!$AC$191)&amp;";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"&amp;IF(AND(Milestones!$AB$192="FT",Milestones!$AA$192=FT_Y5,EDATE($D53,Milestones!$AA$192)&lt;PolicyDate),1,Milestones!$AC$192)&amp;";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"&amp;IF(AND(Milestones!$AB$193="FT",Milestones!$AA$193=FT_Y5,EDATE($D53,Milestones!$AA$193)&lt;PolicyDate),1,Milestones!$AC$193)&amp;";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"&amp;IF(AND(Milestones!$AB$194="FT",Milestones!$AA$194=FT_Y5,EDATE($D53,Milestones!$AA$194)&lt;PolicyDate),1,Milestones!$AC$194)&amp;";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"&amp;IF(AND(Milestones!$AB$195="FT",Milestones!$AA$195=FT_Y5,EDATE($D53,Milestones!$AA$195)&lt;PolicyDate),1,Milestones!$AC$195)&amp;";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"&amp;IF(AND(Milestones!$AB$196="FT",Milestones!$AA$196=FT_Y5,EDATE($D53,Milestones!$AA$196)&lt;PolicyDate),1,Milestones!$AC$196)&amp;";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"&amp;IF(AND(Milestones!$AB$197="FT",Milestones!$AA$197=FT_Y5,EDATE($D53,Milestones!$AA$197)&lt;PolicyDate),1,Milestones!$AC$197)&amp;";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"&amp;IF(AND(Milestones!$AB$198="FT",Milestones!$AA$198=FT_Y5,EDATE($D53,Milestones!$AA$198)&lt;PolicyDate),1,Milestones!$AC$198)&amp;";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"&amp;IF(AND(Milestones!$AB$199="FT",Milestones!$AA$199=FT_Y5,EDATE($D53,Milestones!$AA$199)&lt;PolicyDate),1,Milestones!$AC$199)&amp;";  ",""))</f>
        <v/>
      </c>
      <c r="X53" s="0" t="str">
        <f aca="false">IF(Staff!$A53="","",Staff!$AJ53)</f>
        <v/>
      </c>
      <c r="Y53" s="0" t="str">
        <f aca="false">IF(Staff!$A53="","",Staff!$AL53)</f>
        <v/>
      </c>
      <c r="Z53" s="0" t="str">
        <f aca="false">IF(Staff!$A53="","",Staff!$AM53)</f>
        <v/>
      </c>
      <c r="AA53" s="0" t="str">
        <f aca="false">IF(Staff!$A53="","",Staff!$AQ53)</f>
        <v/>
      </c>
      <c r="AB53" s="0" t="str">
        <f aca="false">IF(Staff!$A53="","",Staff!$AR53)</f>
        <v/>
      </c>
      <c r="AC53" s="0" t="str">
        <f aca="false">IF(Staff!$A53="","",Staff!$AS53)</f>
        <v/>
      </c>
      <c r="AD53" s="0" t="str">
        <f aca="false">IF(Staff!$A53="","",Staff!$AT53)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IF(Staff!$A54="","",Staff!$AI54)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"&amp;IF(AND(Milestones!$AB$20="FT",Milestones!$AA$20=FT_Y5,EDATE($D54,Milestones!$AA$20)&lt;PolicyDate),1,Milestones!$AC$20)&amp;";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"&amp;IF(AND(Milestones!$AB$21="FT",Milestones!$AA$21=FT_Y5,EDATE($D54,Milestones!$AA$21)&lt;PolicyDate),1,Milestones!$AC$21)&amp;";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"&amp;IF(AND(Milestones!$AB$22="FT",Milestones!$AA$22=FT_Y5,EDATE($D54,Milestones!$AA$22)&lt;PolicyDate),1,Milestones!$AC$22)&amp;";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"&amp;IF(AND(Milestones!$AB$23="FT",Milestones!$AA$23=FT_Y5,EDATE($D54,Milestones!$AA$23)&lt;PolicyDate),1,Milestones!$AC$23)&amp;";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"&amp;IF(AND(Milestones!$AB$24="FT",Milestones!$AA$24=FT_Y5,EDATE($D54,Milestones!$AA$24)&lt;PolicyDate),1,Milestones!$AC$24)&amp;";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"&amp;IF(AND(Milestones!$AB$25="FT",Milestones!$AA$25=FT_Y5,EDATE($D54,Milestones!$AA$25)&lt;PolicyDate),1,Milestones!$AC$25)&amp;";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"&amp;IF(AND(Milestones!$AB$26="FT",Milestones!$AA$26=FT_Y5,EDATE($D54,Milestones!$AA$26)&lt;PolicyDate),1,Milestones!$AC$26)&amp;";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"&amp;IF(AND(Milestones!$AB$27="FT",Milestones!$AA$27=FT_Y5,EDATE($D54,Milestones!$AA$27)&lt;PolicyDate),1,Milestones!$AC$27)&amp;";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"&amp;IF(AND(Milestones!$AB$28="FT",Milestones!$AA$28=FT_Y5,EDATE($D54,Milestones!$AA$28)&lt;PolicyDate),1,Milestones!$AC$28)&amp;";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"&amp;IF(AND(Milestones!$AB$29="FT",Milestones!$AA$29=FT_Y5,EDATE($D54,Milestones!$AA$29)&lt;PolicyDate),1,Milestones!$AC$29)&amp;";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"&amp;IF(AND(Milestones!$AB$30="FT",Milestones!$AA$30=FT_Y5,EDATE($D54,Milestones!$AA$30)&lt;PolicyDate),1,Milestones!$AC$30)&amp;";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"&amp;IF(AND(Milestones!$AB$31="FT",Milestones!$AA$31=FT_Y5,EDATE($D54,Milestones!$AA$31)&lt;PolicyDate),1,Milestones!$AC$31)&amp;";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"&amp;IF(AND(Milestones!$AB$32="FT",Milestones!$AA$32=FT_Y5,EDATE($D54,Milestones!$AA$32)&lt;PolicyDate),1,Milestones!$AC$32)&amp;";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"&amp;IF(AND(Milestones!$AB$33="FT",Milestones!$AA$33=FT_Y5,EDATE($D54,Milestones!$AA$33)&lt;PolicyDate),1,Milestones!$AC$33)&amp;";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"&amp;IF(AND(Milestones!$AB$34="FT",Milestones!$AA$34=FT_Y5,EDATE($D54,Milestones!$AA$34)&lt;PolicyDate),1,Milestones!$AC$34)&amp;";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"&amp;IF(AND(Milestones!$AB$35="FT",Milestones!$AA$35=FT_Y5,EDATE($D54,Milestones!$AA$35)&lt;PolicyDate),1,Milestones!$AC$35)&amp;";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"&amp;IF(AND(Milestones!$AB$36="FT",Milestones!$AA$36=FT_Y5,EDATE($D54,Milestones!$AA$36)&lt;PolicyDate),1,Milestones!$AC$36)&amp;";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"&amp;IF(AND(Milestones!$AB$37="FT",Milestones!$AA$37=FT_Y5,EDATE($D54,Milestones!$AA$37)&lt;PolicyDate),1,Milestones!$AC$37)&amp;";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"&amp;IF(AND(Milestones!$AB$38="FT",Milestones!$AA$38=FT_Y5,EDATE($D54,Milestones!$AA$38)&lt;PolicyDate),1,Milestones!$AC$38)&amp;";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"&amp;IF(AND(Milestones!$AB$39="FT",Milestones!$AA$39=FT_Y5,EDATE($D54,Milestones!$AA$39)&lt;PolicyDate),1,Milestones!$AC$39)&amp;";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"&amp;IF(AND(Milestones!$AB$40="FT",Milestones!$AA$40=FT_Y5,EDATE($D54,Milestones!$AA$40)&lt;PolicyDate),1,Milestones!$AC$40)&amp;";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"&amp;IF(AND(Milestones!$AB$41="FT",Milestones!$AA$41=FT_Y5,EDATE($D54,Milestones!$AA$41)&lt;PolicyDate),1,Milestones!$AC$41)&amp;";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"&amp;IF(AND(Milestones!$AB$42="FT",Milestones!$AA$42=FT_Y5,EDATE($D54,Milestones!$AA$42)&lt;PolicyDate),1,Milestones!$AC$42)&amp;";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"&amp;IF(AND(Milestones!$AB$43="FT",Milestones!$AA$43=FT_Y5,EDATE($D54,Milestones!$AA$43)&lt;PolicyDate),1,Milestones!$AC$43)&amp;";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"&amp;IF(AND(Milestones!$AB$44="FT",Milestones!$AA$44=FT_Y5,EDATE($D54,Milestones!$AA$44)&lt;PolicyDate),1,Milestones!$AC$44)&amp;";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"&amp;IF(AND(Milestones!$AB$45="FT",Milestones!$AA$45=FT_Y5,EDATE($D54,Milestones!$AA$45)&lt;PolicyDate),1,Milestones!$AC$45)&amp;";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"&amp;IF(AND(Milestones!$AB$46="FT",Milestones!$AA$46=FT_Y5,EDATE($D54,Milestones!$AA$46)&lt;PolicyDate),1,Milestones!$AC$46)&amp;";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"&amp;IF(AND(Milestones!$AB$47="FT",Milestones!$AA$47=FT_Y5,EDATE($D54,Milestones!$AA$47)&lt;PolicyDate),1,Milestones!$AC$47)&amp;";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"&amp;IF(AND(Milestones!$AB$48="FT",Milestones!$AA$48=FT_Y5,EDATE($D54,Milestones!$AA$48)&lt;PolicyDate),1,Milestones!$AC$48)&amp;";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"&amp;IF(AND(Milestones!$AB$49="FT",Milestones!$AA$49=FT_Y5,EDATE($D54,Milestones!$AA$49)&lt;PolicyDate),1,Milestones!$AC$49)&amp;";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"&amp;IF(AND(Milestones!$AB$50="FT",Milestones!$AA$50=FT_Y5,EDATE($D54,Milestones!$AA$50)&lt;PolicyDate),1,Milestones!$AC$50)&amp;";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"&amp;IF(AND(Milestones!$AB$51="FT",Milestones!$AA$51=FT_Y5,EDATE($D54,Milestones!$AA$51)&lt;PolicyDate),1,Milestones!$AC$51)&amp;";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"&amp;IF(AND(Milestones!$AB$52="FT",Milestones!$AA$52=FT_Y5,EDATE($D54,Milestones!$AA$52)&lt;PolicyDate),1,Milestones!$AC$52)&amp;";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"&amp;IF(AND(Milestones!$AB$53="FT",Milestones!$AA$53=FT_Y5,EDATE($D54,Milestones!$AA$53)&lt;PolicyDate),1,Milestones!$AC$53)&amp;";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"&amp;IF(AND(Milestones!$AB$54="FT",Milestones!$AA$54=FT_Y5,EDATE($D54,Milestones!$AA$54)&lt;PolicyDate),1,Milestones!$AC$54)&amp;";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"&amp;IF(AND(Milestones!$AB$55="FT",Milestones!$AA$55=FT_Y5,EDATE($D54,Milestones!$AA$55)&lt;PolicyDate),1,Milestones!$AC$55)&amp;";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"&amp;IF(AND(Milestones!$AB$56="FT",Milestones!$AA$56=FT_Y5,EDATE($D54,Milestones!$AA$56)&lt;PolicyDate),1,Milestones!$AC$56)&amp;";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"&amp;IF(AND(Milestones!$AB$57="FT",Milestones!$AA$57=FT_Y5,EDATE($D54,Milestones!$AA$57)&lt;PolicyDate),1,Milestones!$AC$57)&amp;";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"&amp;IF(AND(Milestones!$AB$58="FT",Milestones!$AA$58=FT_Y5,EDATE($D54,Milestones!$AA$58)&lt;PolicyDate),1,Milestones!$AC$58)&amp;";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"&amp;IF(AND(Milestones!$AB$59="FT",Milestones!$AA$59=FT_Y5,EDATE($D54,Milestones!$AA$59)&lt;PolicyDate),1,Milestones!$AC$59)&amp;";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"&amp;IF(AND(Milestones!$AB$60="FT",Milestones!$AA$60=FT_Y5,EDATE($D54,Milestones!$AA$60)&lt;PolicyDate),1,Milestones!$AC$60)&amp;";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"&amp;IF(AND(Milestones!$AB$61="FT",Milestones!$AA$61=FT_Y5,EDATE($D54,Milestones!$AA$61)&lt;PolicyDate),1,Milestones!$AC$61)&amp;";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"&amp;IF(AND(Milestones!$AB$62="FT",Milestones!$AA$62=FT_Y5,EDATE($D54,Milestones!$AA$62)&lt;PolicyDate),1,Milestones!$AC$62)&amp;";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"&amp;IF(AND(Milestones!$AB$63="FT",Milestones!$AA$63=FT_Y5,EDATE($D54,Milestones!$AA$63)&lt;PolicyDate),1,Milestones!$AC$63)&amp;";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"&amp;IF(AND(Milestones!$AB$64="FT",Milestones!$AA$64=FT_Y5,EDATE($D54,Milestones!$AA$64)&lt;PolicyDate),1,Milestones!$AC$64)&amp;";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"&amp;IF(AND(Milestones!$AB$65="FT",Milestones!$AA$65=FT_Y5,EDATE($D54,Milestones!$AA$65)&lt;PolicyDate),1,Milestones!$AC$65)&amp;";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"&amp;IF(AND(Milestones!$AB$66="FT",Milestones!$AA$66=FT_Y5,EDATE($D54,Milestones!$AA$66)&lt;PolicyDate),1,Milestones!$AC$66)&amp;";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"&amp;IF(AND(Milestones!$AB$67="FT",Milestones!$AA$67=FT_Y5,EDATE($D54,Milestones!$AA$67)&lt;PolicyDate),1,Milestones!$AC$67)&amp;";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"&amp;IF(AND(Milestones!$AB$68="FT",Milestones!$AA$68=FT_Y5,EDATE($D54,Milestones!$AA$68)&lt;PolicyDate),1,Milestones!$AC$68)&amp;";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"&amp;IF(AND(Milestones!$AB$69="FT",Milestones!$AA$69=FT_Y5,EDATE($D54,Milestones!$AA$69)&lt;PolicyDate),1,Milestones!$AC$69)&amp;";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"&amp;IF(AND(Milestones!$AB$70="FT",Milestones!$AA$70=FT_Y5,EDATE($D54,Milestones!$AA$70)&lt;PolicyDate),1,Milestones!$AC$70)&amp;";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"&amp;IF(AND(Milestones!$AB$71="FT",Milestones!$AA$71=FT_Y5,EDATE($D54,Milestones!$AA$71)&lt;PolicyDate),1,Milestones!$AC$71)&amp;";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"&amp;IF(AND(Milestones!$AB$72="FT",Milestones!$AA$72=FT_Y5,EDATE($D54,Milestones!$AA$72)&lt;PolicyDate),1,Milestones!$AC$72)&amp;";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"&amp;IF(AND(Milestones!$AB$73="FT",Milestones!$AA$73=FT_Y5,EDATE($D54,Milestones!$AA$73)&lt;PolicyDate),1,Milestones!$AC$73)&amp;";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"&amp;IF(AND(Milestones!$AB$74="FT",Milestones!$AA$74=FT_Y5,EDATE($D54,Milestones!$AA$74)&lt;PolicyDate),1,Milestones!$AC$74)&amp;";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"&amp;IF(AND(Milestones!$AB$75="FT",Milestones!$AA$75=FT_Y5,EDATE($D54,Milestones!$AA$75)&lt;PolicyDate),1,Milestones!$AC$75)&amp;";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"&amp;IF(AND(Milestones!$AB$76="FT",Milestones!$AA$76=FT_Y5,EDATE($D54,Milestones!$AA$76)&lt;PolicyDate),1,Milestones!$AC$76)&amp;";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"&amp;IF(AND(Milestones!$AB$77="FT",Milestones!$AA$77=FT_Y5,EDATE($D54,Milestones!$AA$77)&lt;PolicyDate),1,Milestones!$AC$77)&amp;";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"&amp;IF(AND(Milestones!$AB$78="FT",Milestones!$AA$78=FT_Y5,EDATE($D54,Milestones!$AA$78)&lt;PolicyDate),1,Milestones!$AC$78)&amp;";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"&amp;IF(AND(Milestones!$AB$79="FT",Milestones!$AA$79=FT_Y5,EDATE($D54,Milestones!$AA$79)&lt;PolicyDate),1,Milestones!$AC$79)&amp;";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"&amp;IF(AND(Milestones!$AB$80="FT",Milestones!$AA$80=FT_Y5,EDATE($D54,Milestones!$AA$80)&lt;PolicyDate),1,Milestones!$AC$80)&amp;";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"&amp;IF(AND(Milestones!$AB$81="FT",Milestones!$AA$81=FT_Y5,EDATE($D54,Milestones!$AA$81)&lt;PolicyDate),1,Milestones!$AC$81)&amp;";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"&amp;IF(AND(Milestones!$AB$82="FT",Milestones!$AA$82=FT_Y5,EDATE($D54,Milestones!$AA$82)&lt;PolicyDate),1,Milestones!$AC$82)&amp;";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"&amp;IF(AND(Milestones!$AB$83="FT",Milestones!$AA$83=FT_Y5,EDATE($D54,Milestones!$AA$83)&lt;PolicyDate),1,Milestones!$AC$83)&amp;";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"&amp;IF(AND(Milestones!$AB$84="FT",Milestones!$AA$84=FT_Y5,EDATE($D54,Milestones!$AA$84)&lt;PolicyDate),1,Milestones!$AC$84)&amp;";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"&amp;IF(AND(Milestones!$AB$85="FT",Milestones!$AA$85=FT_Y5,EDATE($D54,Milestones!$AA$85)&lt;PolicyDate),1,Milestones!$AC$85)&amp;";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"&amp;IF(AND(Milestones!$AB$86="FT",Milestones!$AA$86=FT_Y5,EDATE($D54,Milestones!$AA$86)&lt;PolicyDate),1,Milestones!$AC$86)&amp;";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"&amp;IF(AND(Milestones!$AB$87="FT",Milestones!$AA$87=FT_Y5,EDATE($D54,Milestones!$AA$87)&lt;PolicyDate),1,Milestones!$AC$87)&amp;";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"&amp;IF(AND(Milestones!$AB$88="FT",Milestones!$AA$88=FT_Y5,EDATE($D54,Milestones!$AA$88)&lt;PolicyDate),1,Milestones!$AC$88)&amp;";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"&amp;IF(AND(Milestones!$AB$89="FT",Milestones!$AA$89=FT_Y5,EDATE($D54,Milestones!$AA$89)&lt;PolicyDate),1,Milestones!$AC$89)&amp;";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"&amp;IF(AND(Milestones!$AB$90="FT",Milestones!$AA$90=FT_Y5,EDATE($D54,Milestones!$AA$90)&lt;PolicyDate),1,Milestones!$AC$90)&amp;";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"&amp;IF(AND(Milestones!$AB$91="FT",Milestones!$AA$91=FT_Y5,EDATE($D54,Milestones!$AA$91)&lt;PolicyDate),1,Milestones!$AC$91)&amp;";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"&amp;IF(AND(Milestones!$AB$92="FT",Milestones!$AA$92=FT_Y5,EDATE($D54,Milestones!$AA$92)&lt;PolicyDate),1,Milestones!$AC$92)&amp;";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"&amp;IF(AND(Milestones!$AB$93="FT",Milestones!$AA$93=FT_Y5,EDATE($D54,Milestones!$AA$93)&lt;PolicyDate),1,Milestones!$AC$93)&amp;";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"&amp;IF(AND(Milestones!$AB$94="FT",Milestones!$AA$94=FT_Y5,EDATE($D54,Milestones!$AA$94)&lt;PolicyDate),1,Milestones!$AC$94)&amp;";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"&amp;IF(AND(Milestones!$AB$95="FT",Milestones!$AA$95=FT_Y5,EDATE($D54,Milestones!$AA$95)&lt;PolicyDate),1,Milestones!$AC$95)&amp;";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"&amp;IF(AND(Milestones!$AB$96="FT",Milestones!$AA$96=FT_Y5,EDATE($D54,Milestones!$AA$96)&lt;PolicyDate),1,Milestones!$AC$96)&amp;";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"&amp;IF(AND(Milestones!$AB$97="FT",Milestones!$AA$97=FT_Y5,EDATE($D54,Milestones!$AA$97)&lt;PolicyDate),1,Milestones!$AC$97)&amp;";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"&amp;IF(AND(Milestones!$AB$98="FT",Milestones!$AA$98=FT_Y5,EDATE($D54,Milestones!$AA$98)&lt;PolicyDate),1,Milestones!$AC$98)&amp;";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"&amp;IF(AND(Milestones!$AB$99="FT",Milestones!$AA$99=FT_Y5,EDATE($D54,Milestones!$AA$99)&lt;PolicyDate),1,Milestones!$AC$99)&amp;";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"&amp;IF(AND(Milestones!$AB$100="FT",Milestones!$AA$100=FT_Y5,EDATE($D54,Milestones!$AA$100)&lt;PolicyDate),1,Milestones!$AC$100)&amp;";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"&amp;IF(AND(Milestones!$AB$101="FT",Milestones!$AA$101=FT_Y5,EDATE($D54,Milestones!$AA$101)&lt;PolicyDate),1,Milestones!$AC$101)&amp;";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"&amp;IF(AND(Milestones!$AB$102="FT",Milestones!$AA$102=FT_Y5,EDATE($D54,Milestones!$AA$102)&lt;PolicyDate),1,Milestones!$AC$102)&amp;";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"&amp;IF(AND(Milestones!$AB$103="FT",Milestones!$AA$103=FT_Y5,EDATE($D54,Milestones!$AA$103)&lt;PolicyDate),1,Milestones!$AC$103)&amp;";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"&amp;IF(AND(Milestones!$AB$104="FT",Milestones!$AA$104=FT_Y5,EDATE($D54,Milestones!$AA$104)&lt;PolicyDate),1,Milestones!$AC$104)&amp;";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"&amp;IF(AND(Milestones!$AB$105="FT",Milestones!$AA$105=FT_Y5,EDATE($D54,Milestones!$AA$105)&lt;PolicyDate),1,Milestones!$AC$105)&amp;";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"&amp;IF(AND(Milestones!$AB$106="FT",Milestones!$AA$106=FT_Y5,EDATE($D54,Milestones!$AA$106)&lt;PolicyDate),1,Milestones!$AC$106)&amp;";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"&amp;IF(AND(Milestones!$AB$107="FT",Milestones!$AA$107=FT_Y5,EDATE($D54,Milestones!$AA$107)&lt;PolicyDate),1,Milestones!$AC$107)&amp;";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"&amp;IF(AND(Milestones!$AB$108="FT",Milestones!$AA$108=FT_Y5,EDATE($D54,Milestones!$AA$108)&lt;PolicyDate),1,Milestones!$AC$108)&amp;";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"&amp;IF(AND(Milestones!$AB$109="FT",Milestones!$AA$109=FT_Y5,EDATE($D54,Milestones!$AA$109)&lt;PolicyDate),1,Milestones!$AC$109)&amp;";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"&amp;IF(AND(Milestones!$AB$110="FT",Milestones!$AA$110=FT_Y5,EDATE($D54,Milestones!$AA$110)&lt;PolicyDate),1,Milestones!$AC$110)&amp;";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"&amp;IF(AND(Milestones!$AB$111="FT",Milestones!$AA$111=FT_Y5,EDATE($D54,Milestones!$AA$111)&lt;PolicyDate),1,Milestones!$AC$111)&amp;";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"&amp;IF(AND(Milestones!$AB$112="FT",Milestones!$AA$112=FT_Y5,EDATE($D54,Milestones!$AA$112)&lt;PolicyDate),1,Milestones!$AC$112)&amp;";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"&amp;IF(AND(Milestones!$AB$113="FT",Milestones!$AA$113=FT_Y5,EDATE($D54,Milestones!$AA$113)&lt;PolicyDate),1,Milestones!$AC$113)&amp;";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"&amp;IF(AND(Milestones!$AB$114="FT",Milestones!$AA$114=FT_Y5,EDATE($D54,Milestones!$AA$114)&lt;PolicyDate),1,Milestones!$AC$114)&amp;";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"&amp;IF(AND(Milestones!$AB$115="FT",Milestones!$AA$115=FT_Y5,EDATE($D54,Milestones!$AA$115)&lt;PolicyDate),1,Milestones!$AC$115)&amp;";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"&amp;IF(AND(Milestones!$AB$116="FT",Milestones!$AA$116=FT_Y5,EDATE($D54,Milestones!$AA$116)&lt;PolicyDate),1,Milestones!$AC$116)&amp;";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"&amp;IF(AND(Milestones!$AB$117="FT",Milestones!$AA$117=FT_Y5,EDATE($D54,Milestones!$AA$117)&lt;PolicyDate),1,Milestones!$AC$117)&amp;";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"&amp;IF(AND(Milestones!$AB$118="FT",Milestones!$AA$118=FT_Y5,EDATE($D54,Milestones!$AA$118)&lt;PolicyDate),1,Milestones!$AC$118)&amp;";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"&amp;IF(AND(Milestones!$AB$119="FT",Milestones!$AA$119=FT_Y5,EDATE($D54,Milestones!$AA$119)&lt;PolicyDate),1,Milestones!$AC$119)&amp;";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"&amp;IF(AND(Milestones!$AB$120="FT",Milestones!$AA$120=FT_Y5,EDATE($D54,Milestones!$AA$120)&lt;PolicyDate),1,Milestones!$AC$120)&amp;";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"&amp;IF(AND(Milestones!$AB$121="FT",Milestones!$AA$121=FT_Y5,EDATE($D54,Milestones!$AA$121)&lt;PolicyDate),1,Milestones!$AC$121)&amp;";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"&amp;IF(AND(Milestones!$AB$122="FT",Milestones!$AA$122=FT_Y5,EDATE($D54,Milestones!$AA$122)&lt;PolicyDate),1,Milestones!$AC$122)&amp;";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"&amp;IF(AND(Milestones!$AB$123="FT",Milestones!$AA$123=FT_Y5,EDATE($D54,Milestones!$AA$123)&lt;PolicyDate),1,Milestones!$AC$123)&amp;";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"&amp;IF(AND(Milestones!$AB$124="FT",Milestones!$AA$124=FT_Y5,EDATE($D54,Milestones!$AA$124)&lt;PolicyDate),1,Milestones!$AC$124)&amp;";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"&amp;IF(AND(Milestones!$AB$125="FT",Milestones!$AA$125=FT_Y5,EDATE($D54,Milestones!$AA$125)&lt;PolicyDate),1,Milestones!$AC$125)&amp;";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"&amp;IF(AND(Milestones!$AB$126="FT",Milestones!$AA$126=FT_Y5,EDATE($D54,Milestones!$AA$126)&lt;PolicyDate),1,Milestones!$AC$126)&amp;";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"&amp;IF(AND(Milestones!$AB$127="FT",Milestones!$AA$127=FT_Y5,EDATE($D54,Milestones!$AA$127)&lt;PolicyDate),1,Milestones!$AC$127)&amp;";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"&amp;IF(AND(Milestones!$AB$128="FT",Milestones!$AA$128=FT_Y5,EDATE($D54,Milestones!$AA$128)&lt;PolicyDate),1,Milestones!$AC$128)&amp;";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"&amp;IF(AND(Milestones!$AB$129="FT",Milestones!$AA$129=FT_Y5,EDATE($D54,Milestones!$AA$129)&lt;PolicyDate),1,Milestones!$AC$129)&amp;";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"&amp;IF(AND(Milestones!$AB$130="FT",Milestones!$AA$130=FT_Y5,EDATE($D54,Milestones!$AA$130)&lt;PolicyDate),1,Milestones!$AC$130)&amp;";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"&amp;IF(AND(Milestones!$AB$131="FT",Milestones!$AA$131=FT_Y5,EDATE($D54,Milestones!$AA$131)&lt;PolicyDate),1,Milestones!$AC$131)&amp;";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"&amp;IF(AND(Milestones!$AB$132="FT",Milestones!$AA$132=FT_Y5,EDATE($D54,Milestones!$AA$132)&lt;PolicyDate),1,Milestones!$AC$132)&amp;";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"&amp;IF(AND(Milestones!$AB$133="FT",Milestones!$AA$133=FT_Y5,EDATE($D54,Milestones!$AA$133)&lt;PolicyDate),1,Milestones!$AC$133)&amp;";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"&amp;IF(AND(Milestones!$AB$134="FT",Milestones!$AA$134=FT_Y5,EDATE($D54,Milestones!$AA$134)&lt;PolicyDate),1,Milestones!$AC$134)&amp;";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"&amp;IF(AND(Milestones!$AB$135="FT",Milestones!$AA$135=FT_Y5,EDATE($D54,Milestones!$AA$135)&lt;PolicyDate),1,Milestones!$AC$135)&amp;";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"&amp;IF(AND(Milestones!$AB$136="FT",Milestones!$AA$136=FT_Y5,EDATE($D54,Milestones!$AA$136)&lt;PolicyDate),1,Milestones!$AC$136)&amp;";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"&amp;IF(AND(Milestones!$AB$137="FT",Milestones!$AA$137=FT_Y5,EDATE($D54,Milestones!$AA$137)&lt;PolicyDate),1,Milestones!$AC$137)&amp;";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"&amp;IF(AND(Milestones!$AB$138="FT",Milestones!$AA$138=FT_Y5,EDATE($D54,Milestones!$AA$138)&lt;PolicyDate),1,Milestones!$AC$138)&amp;";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"&amp;IF(AND(Milestones!$AB$139="FT",Milestones!$AA$139=FT_Y5,EDATE($D54,Milestones!$AA$139)&lt;PolicyDate),1,Milestones!$AC$139)&amp;";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"&amp;IF(AND(Milestones!$AB$140="FT",Milestones!$AA$140=FT_Y5,EDATE($D54,Milestones!$AA$140)&lt;PolicyDate),1,Milestones!$AC$140)&amp;";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"&amp;IF(AND(Milestones!$AB$141="FT",Milestones!$AA$141=FT_Y5,EDATE($D54,Milestones!$AA$141)&lt;PolicyDate),1,Milestones!$AC$141)&amp;";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"&amp;IF(AND(Milestones!$AB$142="FT",Milestones!$AA$142=FT_Y5,EDATE($D54,Milestones!$AA$142)&lt;PolicyDate),1,Milestones!$AC$142)&amp;";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"&amp;IF(AND(Milestones!$AB$143="FT",Milestones!$AA$143=FT_Y5,EDATE($D54,Milestones!$AA$143)&lt;PolicyDate),1,Milestones!$AC$143)&amp;";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"&amp;IF(AND(Milestones!$AB$144="FT",Milestones!$AA$144=FT_Y5,EDATE($D54,Milestones!$AA$144)&lt;PolicyDate),1,Milestones!$AC$144)&amp;";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"&amp;IF(AND(Milestones!$AB$145="FT",Milestones!$AA$145=FT_Y5,EDATE($D54,Milestones!$AA$145)&lt;PolicyDate),1,Milestones!$AC$145)&amp;";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"&amp;IF(AND(Milestones!$AB$146="FT",Milestones!$AA$146=FT_Y5,EDATE($D54,Milestones!$AA$146)&lt;PolicyDate),1,Milestones!$AC$146)&amp;";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"&amp;IF(AND(Milestones!$AB$147="FT",Milestones!$AA$147=FT_Y5,EDATE($D54,Milestones!$AA$147)&lt;PolicyDate),1,Milestones!$AC$147)&amp;";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"&amp;IF(AND(Milestones!$AB$148="FT",Milestones!$AA$148=FT_Y5,EDATE($D54,Milestones!$AA$148)&lt;PolicyDate),1,Milestones!$AC$148)&amp;";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"&amp;IF(AND(Milestones!$AB$149="FT",Milestones!$AA$149=FT_Y5,EDATE($D54,Milestones!$AA$149)&lt;PolicyDate),1,Milestones!$AC$149)&amp;";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"&amp;IF(AND(Milestones!$AB$150="FT",Milestones!$AA$150=FT_Y5,EDATE($D54,Milestones!$AA$150)&lt;PolicyDate),1,Milestones!$AC$150)&amp;";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"&amp;IF(AND(Milestones!$AB$151="FT",Milestones!$AA$151=FT_Y5,EDATE($D54,Milestones!$AA$151)&lt;PolicyDate),1,Milestones!$AC$151)&amp;";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"&amp;IF(AND(Milestones!$AB$152="FT",Milestones!$AA$152=FT_Y5,EDATE($D54,Milestones!$AA$152)&lt;PolicyDate),1,Milestones!$AC$152)&amp;";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"&amp;IF(AND(Milestones!$AB$153="FT",Milestones!$AA$153=FT_Y5,EDATE($D54,Milestones!$AA$153)&lt;PolicyDate),1,Milestones!$AC$153)&amp;";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"&amp;IF(AND(Milestones!$AB$154="FT",Milestones!$AA$154=FT_Y5,EDATE($D54,Milestones!$AA$154)&lt;PolicyDate),1,Milestones!$AC$154)&amp;";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"&amp;IF(AND(Milestones!$AB$155="FT",Milestones!$AA$155=FT_Y5,EDATE($D54,Milestones!$AA$155)&lt;PolicyDate),1,Milestones!$AC$155)&amp;";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"&amp;IF(AND(Milestones!$AB$156="FT",Milestones!$AA$156=FT_Y5,EDATE($D54,Milestones!$AA$156)&lt;PolicyDate),1,Milestones!$AC$156)&amp;";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"&amp;IF(AND(Milestones!$AB$157="FT",Milestones!$AA$157=FT_Y5,EDATE($D54,Milestones!$AA$157)&lt;PolicyDate),1,Milestones!$AC$157)&amp;";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"&amp;IF(AND(Milestones!$AB$158="FT",Milestones!$AA$158=FT_Y5,EDATE($D54,Milestones!$AA$158)&lt;PolicyDate),1,Milestones!$AC$158)&amp;";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"&amp;IF(AND(Milestones!$AB$159="FT",Milestones!$AA$159=FT_Y5,EDATE($D54,Milestones!$AA$159)&lt;PolicyDate),1,Milestones!$AC$159)&amp;";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"&amp;IF(AND(Milestones!$AB$160="FT",Milestones!$AA$160=FT_Y5,EDATE($D54,Milestones!$AA$160)&lt;PolicyDate),1,Milestones!$AC$160)&amp;";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"&amp;IF(AND(Milestones!$AB$161="FT",Milestones!$AA$161=FT_Y5,EDATE($D54,Milestones!$AA$161)&lt;PolicyDate),1,Milestones!$AC$161)&amp;";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"&amp;IF(AND(Milestones!$AB$162="FT",Milestones!$AA$162=FT_Y5,EDATE($D54,Milestones!$AA$162)&lt;PolicyDate),1,Milestones!$AC$162)&amp;";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"&amp;IF(AND(Milestones!$AB$163="FT",Milestones!$AA$163=FT_Y5,EDATE($D54,Milestones!$AA$163)&lt;PolicyDate),1,Milestones!$AC$163)&amp;";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"&amp;IF(AND(Milestones!$AB$164="FT",Milestones!$AA$164=FT_Y5,EDATE($D54,Milestones!$AA$164)&lt;PolicyDate),1,Milestones!$AC$164)&amp;";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"&amp;IF(AND(Milestones!$AB$165="FT",Milestones!$AA$165=FT_Y5,EDATE($D54,Milestones!$AA$165)&lt;PolicyDate),1,Milestones!$AC$165)&amp;";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"&amp;IF(AND(Milestones!$AB$166="FT",Milestones!$AA$166=FT_Y5,EDATE($D54,Milestones!$AA$166)&lt;PolicyDate),1,Milestones!$AC$166)&amp;";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"&amp;IF(AND(Milestones!$AB$167="FT",Milestones!$AA$167=FT_Y5,EDATE($D54,Milestones!$AA$167)&lt;PolicyDate),1,Milestones!$AC$167)&amp;";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"&amp;IF(AND(Milestones!$AB$168="FT",Milestones!$AA$168=FT_Y5,EDATE($D54,Milestones!$AA$168)&lt;PolicyDate),1,Milestones!$AC$168)&amp;";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"&amp;IF(AND(Milestones!$AB$169="FT",Milestones!$AA$169=FT_Y5,EDATE($D54,Milestones!$AA$169)&lt;PolicyDate),1,Milestones!$AC$169)&amp;";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"&amp;IF(AND(Milestones!$AB$170="FT",Milestones!$AA$170=FT_Y5,EDATE($D54,Milestones!$AA$170)&lt;PolicyDate),1,Milestones!$AC$170)&amp;";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"&amp;IF(AND(Milestones!$AB$171="FT",Milestones!$AA$171=FT_Y5,EDATE($D54,Milestones!$AA$171)&lt;PolicyDate),1,Milestones!$AC$171)&amp;";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"&amp;IF(AND(Milestones!$AB$172="FT",Milestones!$AA$172=FT_Y5,EDATE($D54,Milestones!$AA$172)&lt;PolicyDate),1,Milestones!$AC$172)&amp;";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"&amp;IF(AND(Milestones!$AB$173="FT",Milestones!$AA$173=FT_Y5,EDATE($D54,Milestones!$AA$173)&lt;PolicyDate),1,Milestones!$AC$173)&amp;";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"&amp;IF(AND(Milestones!$AB$174="FT",Milestones!$AA$174=FT_Y5,EDATE($D54,Milestones!$AA$174)&lt;PolicyDate),1,Milestones!$AC$174)&amp;";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"&amp;IF(AND(Milestones!$AB$175="FT",Milestones!$AA$175=FT_Y5,EDATE($D54,Milestones!$AA$175)&lt;PolicyDate),1,Milestones!$AC$175)&amp;";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"&amp;IF(AND(Milestones!$AB$176="FT",Milestones!$AA$176=FT_Y5,EDATE($D54,Milestones!$AA$176)&lt;PolicyDate),1,Milestones!$AC$176)&amp;";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"&amp;IF(AND(Milestones!$AB$177="FT",Milestones!$AA$177=FT_Y5,EDATE($D54,Milestones!$AA$177)&lt;PolicyDate),1,Milestones!$AC$177)&amp;";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"&amp;IF(AND(Milestones!$AB$178="FT",Milestones!$AA$178=FT_Y5,EDATE($D54,Milestones!$AA$178)&lt;PolicyDate),1,Milestones!$AC$178)&amp;";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"&amp;IF(AND(Milestones!$AB$179="FT",Milestones!$AA$179=FT_Y5,EDATE($D54,Milestones!$AA$179)&lt;PolicyDate),1,Milestones!$AC$179)&amp;";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"&amp;IF(AND(Milestones!$AB$180="FT",Milestones!$AA$180=FT_Y5,EDATE($D54,Milestones!$AA$180)&lt;PolicyDate),1,Milestones!$AC$180)&amp;";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"&amp;IF(AND(Milestones!$AB$181="FT",Milestones!$AA$181=FT_Y5,EDATE($D54,Milestones!$AA$181)&lt;PolicyDate),1,Milestones!$AC$181)&amp;";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"&amp;IF(AND(Milestones!$AB$182="FT",Milestones!$AA$182=FT_Y5,EDATE($D54,Milestones!$AA$182)&lt;PolicyDate),1,Milestones!$AC$182)&amp;";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"&amp;IF(AND(Milestones!$AB$183="FT",Milestones!$AA$183=FT_Y5,EDATE($D54,Milestones!$AA$183)&lt;PolicyDate),1,Milestones!$AC$183)&amp;";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"&amp;IF(AND(Milestones!$AB$184="FT",Milestones!$AA$184=FT_Y5,EDATE($D54,Milestones!$AA$184)&lt;PolicyDate),1,Milestones!$AC$184)&amp;";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"&amp;IF(AND(Milestones!$AB$185="FT",Milestones!$AA$185=FT_Y5,EDATE($D54,Milestones!$AA$185)&lt;PolicyDate),1,Milestones!$AC$185)&amp;";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"&amp;IF(AND(Milestones!$AB$186="FT",Milestones!$AA$186=FT_Y5,EDATE($D54,Milestones!$AA$186)&lt;PolicyDate),1,Milestones!$AC$186)&amp;";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"&amp;IF(AND(Milestones!$AB$187="FT",Milestones!$AA$187=FT_Y5,EDATE($D54,Milestones!$AA$187)&lt;PolicyDate),1,Milestones!$AC$187)&amp;";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"&amp;IF(AND(Milestones!$AB$188="FT",Milestones!$AA$188=FT_Y5,EDATE($D54,Milestones!$AA$188)&lt;PolicyDate),1,Milestones!$AC$188)&amp;";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"&amp;IF(AND(Milestones!$AB$189="FT",Milestones!$AA$189=FT_Y5,EDATE($D54,Milestones!$AA$189)&lt;PolicyDate),1,Milestones!$AC$189)&amp;";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"&amp;IF(AND(Milestones!$AB$190="FT",Milestones!$AA$190=FT_Y5,EDATE($D54,Milestones!$AA$190)&lt;PolicyDate),1,Milestones!$AC$190)&amp;";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"&amp;IF(AND(Milestones!$AB$191="FT",Milestones!$AA$191=FT_Y5,EDATE($D54,Milestones!$AA$191)&lt;PolicyDate),1,Milestones!$AC$191)&amp;";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"&amp;IF(AND(Milestones!$AB$192="FT",Milestones!$AA$192=FT_Y5,EDATE($D54,Milestones!$AA$192)&lt;PolicyDate),1,Milestones!$AC$192)&amp;";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"&amp;IF(AND(Milestones!$AB$193="FT",Milestones!$AA$193=FT_Y5,EDATE($D54,Milestones!$AA$193)&lt;PolicyDate),1,Milestones!$AC$193)&amp;";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"&amp;IF(AND(Milestones!$AB$194="FT",Milestones!$AA$194=FT_Y5,EDATE($D54,Milestones!$AA$194)&lt;PolicyDate),1,Milestones!$AC$194)&amp;";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"&amp;IF(AND(Milestones!$AB$195="FT",Milestones!$AA$195=FT_Y5,EDATE($D54,Milestones!$AA$195)&lt;PolicyDate),1,Milestones!$AC$195)&amp;";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"&amp;IF(AND(Milestones!$AB$196="FT",Milestones!$AA$196=FT_Y5,EDATE($D54,Milestones!$AA$196)&lt;PolicyDate),1,Milestones!$AC$196)&amp;";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"&amp;IF(AND(Milestones!$AB$197="FT",Milestones!$AA$197=FT_Y5,EDATE($D54,Milestones!$AA$197)&lt;PolicyDate),1,Milestones!$AC$197)&amp;";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"&amp;IF(AND(Milestones!$AB$198="FT",Milestones!$AA$198=FT_Y5,EDATE($D54,Milestones!$AA$198)&lt;PolicyDate),1,Milestones!$AC$198)&amp;";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"&amp;IF(AND(Milestones!$AB$199="FT",Milestones!$AA$199=FT_Y5,EDATE($D54,Milestones!$AA$199)&lt;PolicyDate),1,Milestones!$AC$199)&amp;";  ",""))</f>
        <v/>
      </c>
      <c r="X54" s="0" t="str">
        <f aca="false">IF(Staff!$A54="","",Staff!$AJ54)</f>
        <v/>
      </c>
      <c r="Y54" s="0" t="str">
        <f aca="false">IF(Staff!$A54="","",Staff!$AL54)</f>
        <v/>
      </c>
      <c r="Z54" s="0" t="str">
        <f aca="false">IF(Staff!$A54="","",Staff!$AM54)</f>
        <v/>
      </c>
      <c r="AA54" s="0" t="str">
        <f aca="false">IF(Staff!$A54="","",Staff!$AQ54)</f>
        <v/>
      </c>
      <c r="AB54" s="0" t="str">
        <f aca="false">IF(Staff!$A54="","",Staff!$AR54)</f>
        <v/>
      </c>
      <c r="AC54" s="0" t="str">
        <f aca="false">IF(Staff!$A54="","",Staff!$AS54)</f>
        <v/>
      </c>
      <c r="AD54" s="0" t="str">
        <f aca="false">IF(Staff!$A54="","",Staff!$AT54)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IF(Staff!$A55="","",Staff!$AI55)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"&amp;IF(AND(Milestones!$AB$20="FT",Milestones!$AA$20=FT_Y5,EDATE($D55,Milestones!$AA$20)&lt;PolicyDate),1,Milestones!$AC$20)&amp;";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"&amp;IF(AND(Milestones!$AB$21="FT",Milestones!$AA$21=FT_Y5,EDATE($D55,Milestones!$AA$21)&lt;PolicyDate),1,Milestones!$AC$21)&amp;";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"&amp;IF(AND(Milestones!$AB$22="FT",Milestones!$AA$22=FT_Y5,EDATE($D55,Milestones!$AA$22)&lt;PolicyDate),1,Milestones!$AC$22)&amp;";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"&amp;IF(AND(Milestones!$AB$23="FT",Milestones!$AA$23=FT_Y5,EDATE($D55,Milestones!$AA$23)&lt;PolicyDate),1,Milestones!$AC$23)&amp;";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"&amp;IF(AND(Milestones!$AB$24="FT",Milestones!$AA$24=FT_Y5,EDATE($D55,Milestones!$AA$24)&lt;PolicyDate),1,Milestones!$AC$24)&amp;";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"&amp;IF(AND(Milestones!$AB$25="FT",Milestones!$AA$25=FT_Y5,EDATE($D55,Milestones!$AA$25)&lt;PolicyDate),1,Milestones!$AC$25)&amp;";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"&amp;IF(AND(Milestones!$AB$26="FT",Milestones!$AA$26=FT_Y5,EDATE($D55,Milestones!$AA$26)&lt;PolicyDate),1,Milestones!$AC$26)&amp;";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"&amp;IF(AND(Milestones!$AB$27="FT",Milestones!$AA$27=FT_Y5,EDATE($D55,Milestones!$AA$27)&lt;PolicyDate),1,Milestones!$AC$27)&amp;";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"&amp;IF(AND(Milestones!$AB$28="FT",Milestones!$AA$28=FT_Y5,EDATE($D55,Milestones!$AA$28)&lt;PolicyDate),1,Milestones!$AC$28)&amp;";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"&amp;IF(AND(Milestones!$AB$29="FT",Milestones!$AA$29=FT_Y5,EDATE($D55,Milestones!$AA$29)&lt;PolicyDate),1,Milestones!$AC$29)&amp;";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"&amp;IF(AND(Milestones!$AB$30="FT",Milestones!$AA$30=FT_Y5,EDATE($D55,Milestones!$AA$30)&lt;PolicyDate),1,Milestones!$AC$30)&amp;";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"&amp;IF(AND(Milestones!$AB$31="FT",Milestones!$AA$31=FT_Y5,EDATE($D55,Milestones!$AA$31)&lt;PolicyDate),1,Milestones!$AC$31)&amp;";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"&amp;IF(AND(Milestones!$AB$32="FT",Milestones!$AA$32=FT_Y5,EDATE($D55,Milestones!$AA$32)&lt;PolicyDate),1,Milestones!$AC$32)&amp;";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"&amp;IF(AND(Milestones!$AB$33="FT",Milestones!$AA$33=FT_Y5,EDATE($D55,Milestones!$AA$33)&lt;PolicyDate),1,Milestones!$AC$33)&amp;";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"&amp;IF(AND(Milestones!$AB$34="FT",Milestones!$AA$34=FT_Y5,EDATE($D55,Milestones!$AA$34)&lt;PolicyDate),1,Milestones!$AC$34)&amp;";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"&amp;IF(AND(Milestones!$AB$35="FT",Milestones!$AA$35=FT_Y5,EDATE($D55,Milestones!$AA$35)&lt;PolicyDate),1,Milestones!$AC$35)&amp;";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"&amp;IF(AND(Milestones!$AB$36="FT",Milestones!$AA$36=FT_Y5,EDATE($D55,Milestones!$AA$36)&lt;PolicyDate),1,Milestones!$AC$36)&amp;";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"&amp;IF(AND(Milestones!$AB$37="FT",Milestones!$AA$37=FT_Y5,EDATE($D55,Milestones!$AA$37)&lt;PolicyDate),1,Milestones!$AC$37)&amp;";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"&amp;IF(AND(Milestones!$AB$38="FT",Milestones!$AA$38=FT_Y5,EDATE($D55,Milestones!$AA$38)&lt;PolicyDate),1,Milestones!$AC$38)&amp;";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"&amp;IF(AND(Milestones!$AB$39="FT",Milestones!$AA$39=FT_Y5,EDATE($D55,Milestones!$AA$39)&lt;PolicyDate),1,Milestones!$AC$39)&amp;";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"&amp;IF(AND(Milestones!$AB$40="FT",Milestones!$AA$40=FT_Y5,EDATE($D55,Milestones!$AA$40)&lt;PolicyDate),1,Milestones!$AC$40)&amp;";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"&amp;IF(AND(Milestones!$AB$41="FT",Milestones!$AA$41=FT_Y5,EDATE($D55,Milestones!$AA$41)&lt;PolicyDate),1,Milestones!$AC$41)&amp;";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"&amp;IF(AND(Milestones!$AB$42="FT",Milestones!$AA$42=FT_Y5,EDATE($D55,Milestones!$AA$42)&lt;PolicyDate),1,Milestones!$AC$42)&amp;";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"&amp;IF(AND(Milestones!$AB$43="FT",Milestones!$AA$43=FT_Y5,EDATE($D55,Milestones!$AA$43)&lt;PolicyDate),1,Milestones!$AC$43)&amp;";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"&amp;IF(AND(Milestones!$AB$44="FT",Milestones!$AA$44=FT_Y5,EDATE($D55,Milestones!$AA$44)&lt;PolicyDate),1,Milestones!$AC$44)&amp;";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"&amp;IF(AND(Milestones!$AB$45="FT",Milestones!$AA$45=FT_Y5,EDATE($D55,Milestones!$AA$45)&lt;PolicyDate),1,Milestones!$AC$45)&amp;";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"&amp;IF(AND(Milestones!$AB$46="FT",Milestones!$AA$46=FT_Y5,EDATE($D55,Milestones!$AA$46)&lt;PolicyDate),1,Milestones!$AC$46)&amp;";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"&amp;IF(AND(Milestones!$AB$47="FT",Milestones!$AA$47=FT_Y5,EDATE($D55,Milestones!$AA$47)&lt;PolicyDate),1,Milestones!$AC$47)&amp;";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"&amp;IF(AND(Milestones!$AB$48="FT",Milestones!$AA$48=FT_Y5,EDATE($D55,Milestones!$AA$48)&lt;PolicyDate),1,Milestones!$AC$48)&amp;";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"&amp;IF(AND(Milestones!$AB$49="FT",Milestones!$AA$49=FT_Y5,EDATE($D55,Milestones!$AA$49)&lt;PolicyDate),1,Milestones!$AC$49)&amp;";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"&amp;IF(AND(Milestones!$AB$50="FT",Milestones!$AA$50=FT_Y5,EDATE($D55,Milestones!$AA$50)&lt;PolicyDate),1,Milestones!$AC$50)&amp;";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"&amp;IF(AND(Milestones!$AB$51="FT",Milestones!$AA$51=FT_Y5,EDATE($D55,Milestones!$AA$51)&lt;PolicyDate),1,Milestones!$AC$51)&amp;";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"&amp;IF(AND(Milestones!$AB$52="FT",Milestones!$AA$52=FT_Y5,EDATE($D55,Milestones!$AA$52)&lt;PolicyDate),1,Milestones!$AC$52)&amp;";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"&amp;IF(AND(Milestones!$AB$53="FT",Milestones!$AA$53=FT_Y5,EDATE($D55,Milestones!$AA$53)&lt;PolicyDate),1,Milestones!$AC$53)&amp;";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"&amp;IF(AND(Milestones!$AB$54="FT",Milestones!$AA$54=FT_Y5,EDATE($D55,Milestones!$AA$54)&lt;PolicyDate),1,Milestones!$AC$54)&amp;";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"&amp;IF(AND(Milestones!$AB$55="FT",Milestones!$AA$55=FT_Y5,EDATE($D55,Milestones!$AA$55)&lt;PolicyDate),1,Milestones!$AC$55)&amp;";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"&amp;IF(AND(Milestones!$AB$56="FT",Milestones!$AA$56=FT_Y5,EDATE($D55,Milestones!$AA$56)&lt;PolicyDate),1,Milestones!$AC$56)&amp;";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"&amp;IF(AND(Milestones!$AB$57="FT",Milestones!$AA$57=FT_Y5,EDATE($D55,Milestones!$AA$57)&lt;PolicyDate),1,Milestones!$AC$57)&amp;";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"&amp;IF(AND(Milestones!$AB$58="FT",Milestones!$AA$58=FT_Y5,EDATE($D55,Milestones!$AA$58)&lt;PolicyDate),1,Milestones!$AC$58)&amp;";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"&amp;IF(AND(Milestones!$AB$59="FT",Milestones!$AA$59=FT_Y5,EDATE($D55,Milestones!$AA$59)&lt;PolicyDate),1,Milestones!$AC$59)&amp;";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"&amp;IF(AND(Milestones!$AB$60="FT",Milestones!$AA$60=FT_Y5,EDATE($D55,Milestones!$AA$60)&lt;PolicyDate),1,Milestones!$AC$60)&amp;";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"&amp;IF(AND(Milestones!$AB$61="FT",Milestones!$AA$61=FT_Y5,EDATE($D55,Milestones!$AA$61)&lt;PolicyDate),1,Milestones!$AC$61)&amp;";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"&amp;IF(AND(Milestones!$AB$62="FT",Milestones!$AA$62=FT_Y5,EDATE($D55,Milestones!$AA$62)&lt;PolicyDate),1,Milestones!$AC$62)&amp;";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"&amp;IF(AND(Milestones!$AB$63="FT",Milestones!$AA$63=FT_Y5,EDATE($D55,Milestones!$AA$63)&lt;PolicyDate),1,Milestones!$AC$63)&amp;";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"&amp;IF(AND(Milestones!$AB$64="FT",Milestones!$AA$64=FT_Y5,EDATE($D55,Milestones!$AA$64)&lt;PolicyDate),1,Milestones!$AC$64)&amp;";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"&amp;IF(AND(Milestones!$AB$65="FT",Milestones!$AA$65=FT_Y5,EDATE($D55,Milestones!$AA$65)&lt;PolicyDate),1,Milestones!$AC$65)&amp;";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"&amp;IF(AND(Milestones!$AB$66="FT",Milestones!$AA$66=FT_Y5,EDATE($D55,Milestones!$AA$66)&lt;PolicyDate),1,Milestones!$AC$66)&amp;";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"&amp;IF(AND(Milestones!$AB$67="FT",Milestones!$AA$67=FT_Y5,EDATE($D55,Milestones!$AA$67)&lt;PolicyDate),1,Milestones!$AC$67)&amp;";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"&amp;IF(AND(Milestones!$AB$68="FT",Milestones!$AA$68=FT_Y5,EDATE($D55,Milestones!$AA$68)&lt;PolicyDate),1,Milestones!$AC$68)&amp;";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"&amp;IF(AND(Milestones!$AB$69="FT",Milestones!$AA$69=FT_Y5,EDATE($D55,Milestones!$AA$69)&lt;PolicyDate),1,Milestones!$AC$69)&amp;";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"&amp;IF(AND(Milestones!$AB$70="FT",Milestones!$AA$70=FT_Y5,EDATE($D55,Milestones!$AA$70)&lt;PolicyDate),1,Milestones!$AC$70)&amp;";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"&amp;IF(AND(Milestones!$AB$71="FT",Milestones!$AA$71=FT_Y5,EDATE($D55,Milestones!$AA$71)&lt;PolicyDate),1,Milestones!$AC$71)&amp;";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"&amp;IF(AND(Milestones!$AB$72="FT",Milestones!$AA$72=FT_Y5,EDATE($D55,Milestones!$AA$72)&lt;PolicyDate),1,Milestones!$AC$72)&amp;";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"&amp;IF(AND(Milestones!$AB$73="FT",Milestones!$AA$73=FT_Y5,EDATE($D55,Milestones!$AA$73)&lt;PolicyDate),1,Milestones!$AC$73)&amp;";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"&amp;IF(AND(Milestones!$AB$74="FT",Milestones!$AA$74=FT_Y5,EDATE($D55,Milestones!$AA$74)&lt;PolicyDate),1,Milestones!$AC$74)&amp;";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"&amp;IF(AND(Milestones!$AB$75="FT",Milestones!$AA$75=FT_Y5,EDATE($D55,Milestones!$AA$75)&lt;PolicyDate),1,Milestones!$AC$75)&amp;";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"&amp;IF(AND(Milestones!$AB$76="FT",Milestones!$AA$76=FT_Y5,EDATE($D55,Milestones!$AA$76)&lt;PolicyDate),1,Milestones!$AC$76)&amp;";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"&amp;IF(AND(Milestones!$AB$77="FT",Milestones!$AA$77=FT_Y5,EDATE($D55,Milestones!$AA$77)&lt;PolicyDate),1,Milestones!$AC$77)&amp;";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"&amp;IF(AND(Milestones!$AB$78="FT",Milestones!$AA$78=FT_Y5,EDATE($D55,Milestones!$AA$78)&lt;PolicyDate),1,Milestones!$AC$78)&amp;";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"&amp;IF(AND(Milestones!$AB$79="FT",Milestones!$AA$79=FT_Y5,EDATE($D55,Milestones!$AA$79)&lt;PolicyDate),1,Milestones!$AC$79)&amp;";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"&amp;IF(AND(Milestones!$AB$80="FT",Milestones!$AA$80=FT_Y5,EDATE($D55,Milestones!$AA$80)&lt;PolicyDate),1,Milestones!$AC$80)&amp;";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"&amp;IF(AND(Milestones!$AB$81="FT",Milestones!$AA$81=FT_Y5,EDATE($D55,Milestones!$AA$81)&lt;PolicyDate),1,Milestones!$AC$81)&amp;";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"&amp;IF(AND(Milestones!$AB$82="FT",Milestones!$AA$82=FT_Y5,EDATE($D55,Milestones!$AA$82)&lt;PolicyDate),1,Milestones!$AC$82)&amp;";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"&amp;IF(AND(Milestones!$AB$83="FT",Milestones!$AA$83=FT_Y5,EDATE($D55,Milestones!$AA$83)&lt;PolicyDate),1,Milestones!$AC$83)&amp;";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"&amp;IF(AND(Milestones!$AB$84="FT",Milestones!$AA$84=FT_Y5,EDATE($D55,Milestones!$AA$84)&lt;PolicyDate),1,Milestones!$AC$84)&amp;";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"&amp;IF(AND(Milestones!$AB$85="FT",Milestones!$AA$85=FT_Y5,EDATE($D55,Milestones!$AA$85)&lt;PolicyDate),1,Milestones!$AC$85)&amp;";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"&amp;IF(AND(Milestones!$AB$86="FT",Milestones!$AA$86=FT_Y5,EDATE($D55,Milestones!$AA$86)&lt;PolicyDate),1,Milestones!$AC$86)&amp;";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"&amp;IF(AND(Milestones!$AB$87="FT",Milestones!$AA$87=FT_Y5,EDATE($D55,Milestones!$AA$87)&lt;PolicyDate),1,Milestones!$AC$87)&amp;";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"&amp;IF(AND(Milestones!$AB$88="FT",Milestones!$AA$88=FT_Y5,EDATE($D55,Milestones!$AA$88)&lt;PolicyDate),1,Milestones!$AC$88)&amp;";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"&amp;IF(AND(Milestones!$AB$89="FT",Milestones!$AA$89=FT_Y5,EDATE($D55,Milestones!$AA$89)&lt;PolicyDate),1,Milestones!$AC$89)&amp;";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"&amp;IF(AND(Milestones!$AB$90="FT",Milestones!$AA$90=FT_Y5,EDATE($D55,Milestones!$AA$90)&lt;PolicyDate),1,Milestones!$AC$90)&amp;";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"&amp;IF(AND(Milestones!$AB$91="FT",Milestones!$AA$91=FT_Y5,EDATE($D55,Milestones!$AA$91)&lt;PolicyDate),1,Milestones!$AC$91)&amp;";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"&amp;IF(AND(Milestones!$AB$92="FT",Milestones!$AA$92=FT_Y5,EDATE($D55,Milestones!$AA$92)&lt;PolicyDate),1,Milestones!$AC$92)&amp;";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"&amp;IF(AND(Milestones!$AB$93="FT",Milestones!$AA$93=FT_Y5,EDATE($D55,Milestones!$AA$93)&lt;PolicyDate),1,Milestones!$AC$93)&amp;";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"&amp;IF(AND(Milestones!$AB$94="FT",Milestones!$AA$94=FT_Y5,EDATE($D55,Milestones!$AA$94)&lt;PolicyDate),1,Milestones!$AC$94)&amp;";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"&amp;IF(AND(Milestones!$AB$95="FT",Milestones!$AA$95=FT_Y5,EDATE($D55,Milestones!$AA$95)&lt;PolicyDate),1,Milestones!$AC$95)&amp;";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"&amp;IF(AND(Milestones!$AB$96="FT",Milestones!$AA$96=FT_Y5,EDATE($D55,Milestones!$AA$96)&lt;PolicyDate),1,Milestones!$AC$96)&amp;";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"&amp;IF(AND(Milestones!$AB$97="FT",Milestones!$AA$97=FT_Y5,EDATE($D55,Milestones!$AA$97)&lt;PolicyDate),1,Milestones!$AC$97)&amp;";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"&amp;IF(AND(Milestones!$AB$98="FT",Milestones!$AA$98=FT_Y5,EDATE($D55,Milestones!$AA$98)&lt;PolicyDate),1,Milestones!$AC$98)&amp;";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"&amp;IF(AND(Milestones!$AB$99="FT",Milestones!$AA$99=FT_Y5,EDATE($D55,Milestones!$AA$99)&lt;PolicyDate),1,Milestones!$AC$99)&amp;";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"&amp;IF(AND(Milestones!$AB$100="FT",Milestones!$AA$100=FT_Y5,EDATE($D55,Milestones!$AA$100)&lt;PolicyDate),1,Milestones!$AC$100)&amp;";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"&amp;IF(AND(Milestones!$AB$101="FT",Milestones!$AA$101=FT_Y5,EDATE($D55,Milestones!$AA$101)&lt;PolicyDate),1,Milestones!$AC$101)&amp;";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"&amp;IF(AND(Milestones!$AB$102="FT",Milestones!$AA$102=FT_Y5,EDATE($D55,Milestones!$AA$102)&lt;PolicyDate),1,Milestones!$AC$102)&amp;";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"&amp;IF(AND(Milestones!$AB$103="FT",Milestones!$AA$103=FT_Y5,EDATE($D55,Milestones!$AA$103)&lt;PolicyDate),1,Milestones!$AC$103)&amp;";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"&amp;IF(AND(Milestones!$AB$104="FT",Milestones!$AA$104=FT_Y5,EDATE($D55,Milestones!$AA$104)&lt;PolicyDate),1,Milestones!$AC$104)&amp;";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"&amp;IF(AND(Milestones!$AB$105="FT",Milestones!$AA$105=FT_Y5,EDATE($D55,Milestones!$AA$105)&lt;PolicyDate),1,Milestones!$AC$105)&amp;";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"&amp;IF(AND(Milestones!$AB$106="FT",Milestones!$AA$106=FT_Y5,EDATE($D55,Milestones!$AA$106)&lt;PolicyDate),1,Milestones!$AC$106)&amp;";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"&amp;IF(AND(Milestones!$AB$107="FT",Milestones!$AA$107=FT_Y5,EDATE($D55,Milestones!$AA$107)&lt;PolicyDate),1,Milestones!$AC$107)&amp;";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"&amp;IF(AND(Milestones!$AB$108="FT",Milestones!$AA$108=FT_Y5,EDATE($D55,Milestones!$AA$108)&lt;PolicyDate),1,Milestones!$AC$108)&amp;";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"&amp;IF(AND(Milestones!$AB$109="FT",Milestones!$AA$109=FT_Y5,EDATE($D55,Milestones!$AA$109)&lt;PolicyDate),1,Milestones!$AC$109)&amp;";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"&amp;IF(AND(Milestones!$AB$110="FT",Milestones!$AA$110=FT_Y5,EDATE($D55,Milestones!$AA$110)&lt;PolicyDate),1,Milestones!$AC$110)&amp;";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"&amp;IF(AND(Milestones!$AB$111="FT",Milestones!$AA$111=FT_Y5,EDATE($D55,Milestones!$AA$111)&lt;PolicyDate),1,Milestones!$AC$111)&amp;";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"&amp;IF(AND(Milestones!$AB$112="FT",Milestones!$AA$112=FT_Y5,EDATE($D55,Milestones!$AA$112)&lt;PolicyDate),1,Milestones!$AC$112)&amp;";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"&amp;IF(AND(Milestones!$AB$113="FT",Milestones!$AA$113=FT_Y5,EDATE($D55,Milestones!$AA$113)&lt;PolicyDate),1,Milestones!$AC$113)&amp;";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"&amp;IF(AND(Milestones!$AB$114="FT",Milestones!$AA$114=FT_Y5,EDATE($D55,Milestones!$AA$114)&lt;PolicyDate),1,Milestones!$AC$114)&amp;";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"&amp;IF(AND(Milestones!$AB$115="FT",Milestones!$AA$115=FT_Y5,EDATE($D55,Milestones!$AA$115)&lt;PolicyDate),1,Milestones!$AC$115)&amp;";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"&amp;IF(AND(Milestones!$AB$116="FT",Milestones!$AA$116=FT_Y5,EDATE($D55,Milestones!$AA$116)&lt;PolicyDate),1,Milestones!$AC$116)&amp;";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"&amp;IF(AND(Milestones!$AB$117="FT",Milestones!$AA$117=FT_Y5,EDATE($D55,Milestones!$AA$117)&lt;PolicyDate),1,Milestones!$AC$117)&amp;";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"&amp;IF(AND(Milestones!$AB$118="FT",Milestones!$AA$118=FT_Y5,EDATE($D55,Milestones!$AA$118)&lt;PolicyDate),1,Milestones!$AC$118)&amp;";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"&amp;IF(AND(Milestones!$AB$119="FT",Milestones!$AA$119=FT_Y5,EDATE($D55,Milestones!$AA$119)&lt;PolicyDate),1,Milestones!$AC$119)&amp;";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"&amp;IF(AND(Milestones!$AB$120="FT",Milestones!$AA$120=FT_Y5,EDATE($D55,Milestones!$AA$120)&lt;PolicyDate),1,Milestones!$AC$120)&amp;";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"&amp;IF(AND(Milestones!$AB$121="FT",Milestones!$AA$121=FT_Y5,EDATE($D55,Milestones!$AA$121)&lt;PolicyDate),1,Milestones!$AC$121)&amp;";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"&amp;IF(AND(Milestones!$AB$122="FT",Milestones!$AA$122=FT_Y5,EDATE($D55,Milestones!$AA$122)&lt;PolicyDate),1,Milestones!$AC$122)&amp;";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"&amp;IF(AND(Milestones!$AB$123="FT",Milestones!$AA$123=FT_Y5,EDATE($D55,Milestones!$AA$123)&lt;PolicyDate),1,Milestones!$AC$123)&amp;";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"&amp;IF(AND(Milestones!$AB$124="FT",Milestones!$AA$124=FT_Y5,EDATE($D55,Milestones!$AA$124)&lt;PolicyDate),1,Milestones!$AC$124)&amp;";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"&amp;IF(AND(Milestones!$AB$125="FT",Milestones!$AA$125=FT_Y5,EDATE($D55,Milestones!$AA$125)&lt;PolicyDate),1,Milestones!$AC$125)&amp;";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"&amp;IF(AND(Milestones!$AB$126="FT",Milestones!$AA$126=FT_Y5,EDATE($D55,Milestones!$AA$126)&lt;PolicyDate),1,Milestones!$AC$126)&amp;";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"&amp;IF(AND(Milestones!$AB$127="FT",Milestones!$AA$127=FT_Y5,EDATE($D55,Milestones!$AA$127)&lt;PolicyDate),1,Milestones!$AC$127)&amp;";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"&amp;IF(AND(Milestones!$AB$128="FT",Milestones!$AA$128=FT_Y5,EDATE($D55,Milestones!$AA$128)&lt;PolicyDate),1,Milestones!$AC$128)&amp;";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"&amp;IF(AND(Milestones!$AB$129="FT",Milestones!$AA$129=FT_Y5,EDATE($D55,Milestones!$AA$129)&lt;PolicyDate),1,Milestones!$AC$129)&amp;";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"&amp;IF(AND(Milestones!$AB$130="FT",Milestones!$AA$130=FT_Y5,EDATE($D55,Milestones!$AA$130)&lt;PolicyDate),1,Milestones!$AC$130)&amp;";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"&amp;IF(AND(Milestones!$AB$131="FT",Milestones!$AA$131=FT_Y5,EDATE($D55,Milestones!$AA$131)&lt;PolicyDate),1,Milestones!$AC$131)&amp;";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"&amp;IF(AND(Milestones!$AB$132="FT",Milestones!$AA$132=FT_Y5,EDATE($D55,Milestones!$AA$132)&lt;PolicyDate),1,Milestones!$AC$132)&amp;";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"&amp;IF(AND(Milestones!$AB$133="FT",Milestones!$AA$133=FT_Y5,EDATE($D55,Milestones!$AA$133)&lt;PolicyDate),1,Milestones!$AC$133)&amp;";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"&amp;IF(AND(Milestones!$AB$134="FT",Milestones!$AA$134=FT_Y5,EDATE($D55,Milestones!$AA$134)&lt;PolicyDate),1,Milestones!$AC$134)&amp;";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"&amp;IF(AND(Milestones!$AB$135="FT",Milestones!$AA$135=FT_Y5,EDATE($D55,Milestones!$AA$135)&lt;PolicyDate),1,Milestones!$AC$135)&amp;";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"&amp;IF(AND(Milestones!$AB$136="FT",Milestones!$AA$136=FT_Y5,EDATE($D55,Milestones!$AA$136)&lt;PolicyDate),1,Milestones!$AC$136)&amp;";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"&amp;IF(AND(Milestones!$AB$137="FT",Milestones!$AA$137=FT_Y5,EDATE($D55,Milestones!$AA$137)&lt;PolicyDate),1,Milestones!$AC$137)&amp;";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"&amp;IF(AND(Milestones!$AB$138="FT",Milestones!$AA$138=FT_Y5,EDATE($D55,Milestones!$AA$138)&lt;PolicyDate),1,Milestones!$AC$138)&amp;";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"&amp;IF(AND(Milestones!$AB$139="FT",Milestones!$AA$139=FT_Y5,EDATE($D55,Milestones!$AA$139)&lt;PolicyDate),1,Milestones!$AC$139)&amp;";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"&amp;IF(AND(Milestones!$AB$140="FT",Milestones!$AA$140=FT_Y5,EDATE($D55,Milestones!$AA$140)&lt;PolicyDate),1,Milestones!$AC$140)&amp;";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"&amp;IF(AND(Milestones!$AB$141="FT",Milestones!$AA$141=FT_Y5,EDATE($D55,Milestones!$AA$141)&lt;PolicyDate),1,Milestones!$AC$141)&amp;";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"&amp;IF(AND(Milestones!$AB$142="FT",Milestones!$AA$142=FT_Y5,EDATE($D55,Milestones!$AA$142)&lt;PolicyDate),1,Milestones!$AC$142)&amp;";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"&amp;IF(AND(Milestones!$AB$143="FT",Milestones!$AA$143=FT_Y5,EDATE($D55,Milestones!$AA$143)&lt;PolicyDate),1,Milestones!$AC$143)&amp;";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"&amp;IF(AND(Milestones!$AB$144="FT",Milestones!$AA$144=FT_Y5,EDATE($D55,Milestones!$AA$144)&lt;PolicyDate),1,Milestones!$AC$144)&amp;";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"&amp;IF(AND(Milestones!$AB$145="FT",Milestones!$AA$145=FT_Y5,EDATE($D55,Milestones!$AA$145)&lt;PolicyDate),1,Milestones!$AC$145)&amp;";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"&amp;IF(AND(Milestones!$AB$146="FT",Milestones!$AA$146=FT_Y5,EDATE($D55,Milestones!$AA$146)&lt;PolicyDate),1,Milestones!$AC$146)&amp;";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"&amp;IF(AND(Milestones!$AB$147="FT",Milestones!$AA$147=FT_Y5,EDATE($D55,Milestones!$AA$147)&lt;PolicyDate),1,Milestones!$AC$147)&amp;";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"&amp;IF(AND(Milestones!$AB$148="FT",Milestones!$AA$148=FT_Y5,EDATE($D55,Milestones!$AA$148)&lt;PolicyDate),1,Milestones!$AC$148)&amp;";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"&amp;IF(AND(Milestones!$AB$149="FT",Milestones!$AA$149=FT_Y5,EDATE($D55,Milestones!$AA$149)&lt;PolicyDate),1,Milestones!$AC$149)&amp;";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"&amp;IF(AND(Milestones!$AB$150="FT",Milestones!$AA$150=FT_Y5,EDATE($D55,Milestones!$AA$150)&lt;PolicyDate),1,Milestones!$AC$150)&amp;";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"&amp;IF(AND(Milestones!$AB$151="FT",Milestones!$AA$151=FT_Y5,EDATE($D55,Milestones!$AA$151)&lt;PolicyDate),1,Milestones!$AC$151)&amp;";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"&amp;IF(AND(Milestones!$AB$152="FT",Milestones!$AA$152=FT_Y5,EDATE($D55,Milestones!$AA$152)&lt;PolicyDate),1,Milestones!$AC$152)&amp;";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"&amp;IF(AND(Milestones!$AB$153="FT",Milestones!$AA$153=FT_Y5,EDATE($D55,Milestones!$AA$153)&lt;PolicyDate),1,Milestones!$AC$153)&amp;";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"&amp;IF(AND(Milestones!$AB$154="FT",Milestones!$AA$154=FT_Y5,EDATE($D55,Milestones!$AA$154)&lt;PolicyDate),1,Milestones!$AC$154)&amp;";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"&amp;IF(AND(Milestones!$AB$155="FT",Milestones!$AA$155=FT_Y5,EDATE($D55,Milestones!$AA$155)&lt;PolicyDate),1,Milestones!$AC$155)&amp;";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"&amp;IF(AND(Milestones!$AB$156="FT",Milestones!$AA$156=FT_Y5,EDATE($D55,Milestones!$AA$156)&lt;PolicyDate),1,Milestones!$AC$156)&amp;";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"&amp;IF(AND(Milestones!$AB$157="FT",Milestones!$AA$157=FT_Y5,EDATE($D55,Milestones!$AA$157)&lt;PolicyDate),1,Milestones!$AC$157)&amp;";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"&amp;IF(AND(Milestones!$AB$158="FT",Milestones!$AA$158=FT_Y5,EDATE($D55,Milestones!$AA$158)&lt;PolicyDate),1,Milestones!$AC$158)&amp;";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"&amp;IF(AND(Milestones!$AB$159="FT",Milestones!$AA$159=FT_Y5,EDATE($D55,Milestones!$AA$159)&lt;PolicyDate),1,Milestones!$AC$159)&amp;";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"&amp;IF(AND(Milestones!$AB$160="FT",Milestones!$AA$160=FT_Y5,EDATE($D55,Milestones!$AA$160)&lt;PolicyDate),1,Milestones!$AC$160)&amp;";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"&amp;IF(AND(Milestones!$AB$161="FT",Milestones!$AA$161=FT_Y5,EDATE($D55,Milestones!$AA$161)&lt;PolicyDate),1,Milestones!$AC$161)&amp;";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"&amp;IF(AND(Milestones!$AB$162="FT",Milestones!$AA$162=FT_Y5,EDATE($D55,Milestones!$AA$162)&lt;PolicyDate),1,Milestones!$AC$162)&amp;";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"&amp;IF(AND(Milestones!$AB$163="FT",Milestones!$AA$163=FT_Y5,EDATE($D55,Milestones!$AA$163)&lt;PolicyDate),1,Milestones!$AC$163)&amp;";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"&amp;IF(AND(Milestones!$AB$164="FT",Milestones!$AA$164=FT_Y5,EDATE($D55,Milestones!$AA$164)&lt;PolicyDate),1,Milestones!$AC$164)&amp;";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"&amp;IF(AND(Milestones!$AB$165="FT",Milestones!$AA$165=FT_Y5,EDATE($D55,Milestones!$AA$165)&lt;PolicyDate),1,Milestones!$AC$165)&amp;";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"&amp;IF(AND(Milestones!$AB$166="FT",Milestones!$AA$166=FT_Y5,EDATE($D55,Milestones!$AA$166)&lt;PolicyDate),1,Milestones!$AC$166)&amp;";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"&amp;IF(AND(Milestones!$AB$167="FT",Milestones!$AA$167=FT_Y5,EDATE($D55,Milestones!$AA$167)&lt;PolicyDate),1,Milestones!$AC$167)&amp;";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"&amp;IF(AND(Milestones!$AB$168="FT",Milestones!$AA$168=FT_Y5,EDATE($D55,Milestones!$AA$168)&lt;PolicyDate),1,Milestones!$AC$168)&amp;";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"&amp;IF(AND(Milestones!$AB$169="FT",Milestones!$AA$169=FT_Y5,EDATE($D55,Milestones!$AA$169)&lt;PolicyDate),1,Milestones!$AC$169)&amp;";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"&amp;IF(AND(Milestones!$AB$170="FT",Milestones!$AA$170=FT_Y5,EDATE($D55,Milestones!$AA$170)&lt;PolicyDate),1,Milestones!$AC$170)&amp;";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"&amp;IF(AND(Milestones!$AB$171="FT",Milestones!$AA$171=FT_Y5,EDATE($D55,Milestones!$AA$171)&lt;PolicyDate),1,Milestones!$AC$171)&amp;";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"&amp;IF(AND(Milestones!$AB$172="FT",Milestones!$AA$172=FT_Y5,EDATE($D55,Milestones!$AA$172)&lt;PolicyDate),1,Milestones!$AC$172)&amp;";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"&amp;IF(AND(Milestones!$AB$173="FT",Milestones!$AA$173=FT_Y5,EDATE($D55,Milestones!$AA$173)&lt;PolicyDate),1,Milestones!$AC$173)&amp;";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"&amp;IF(AND(Milestones!$AB$174="FT",Milestones!$AA$174=FT_Y5,EDATE($D55,Milestones!$AA$174)&lt;PolicyDate),1,Milestones!$AC$174)&amp;";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"&amp;IF(AND(Milestones!$AB$175="FT",Milestones!$AA$175=FT_Y5,EDATE($D55,Milestones!$AA$175)&lt;PolicyDate),1,Milestones!$AC$175)&amp;";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"&amp;IF(AND(Milestones!$AB$176="FT",Milestones!$AA$176=FT_Y5,EDATE($D55,Milestones!$AA$176)&lt;PolicyDate),1,Milestones!$AC$176)&amp;";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"&amp;IF(AND(Milestones!$AB$177="FT",Milestones!$AA$177=FT_Y5,EDATE($D55,Milestones!$AA$177)&lt;PolicyDate),1,Milestones!$AC$177)&amp;";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"&amp;IF(AND(Milestones!$AB$178="FT",Milestones!$AA$178=FT_Y5,EDATE($D55,Milestones!$AA$178)&lt;PolicyDate),1,Milestones!$AC$178)&amp;";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"&amp;IF(AND(Milestones!$AB$179="FT",Milestones!$AA$179=FT_Y5,EDATE($D55,Milestones!$AA$179)&lt;PolicyDate),1,Milestones!$AC$179)&amp;";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"&amp;IF(AND(Milestones!$AB$180="FT",Milestones!$AA$180=FT_Y5,EDATE($D55,Milestones!$AA$180)&lt;PolicyDate),1,Milestones!$AC$180)&amp;";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"&amp;IF(AND(Milestones!$AB$181="FT",Milestones!$AA$181=FT_Y5,EDATE($D55,Milestones!$AA$181)&lt;PolicyDate),1,Milestones!$AC$181)&amp;";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"&amp;IF(AND(Milestones!$AB$182="FT",Milestones!$AA$182=FT_Y5,EDATE($D55,Milestones!$AA$182)&lt;PolicyDate),1,Milestones!$AC$182)&amp;";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"&amp;IF(AND(Milestones!$AB$183="FT",Milestones!$AA$183=FT_Y5,EDATE($D55,Milestones!$AA$183)&lt;PolicyDate),1,Milestones!$AC$183)&amp;";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"&amp;IF(AND(Milestones!$AB$184="FT",Milestones!$AA$184=FT_Y5,EDATE($D55,Milestones!$AA$184)&lt;PolicyDate),1,Milestones!$AC$184)&amp;";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"&amp;IF(AND(Milestones!$AB$185="FT",Milestones!$AA$185=FT_Y5,EDATE($D55,Milestones!$AA$185)&lt;PolicyDate),1,Milestones!$AC$185)&amp;";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"&amp;IF(AND(Milestones!$AB$186="FT",Milestones!$AA$186=FT_Y5,EDATE($D55,Milestones!$AA$186)&lt;PolicyDate),1,Milestones!$AC$186)&amp;";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"&amp;IF(AND(Milestones!$AB$187="FT",Milestones!$AA$187=FT_Y5,EDATE($D55,Milestones!$AA$187)&lt;PolicyDate),1,Milestones!$AC$187)&amp;";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"&amp;IF(AND(Milestones!$AB$188="FT",Milestones!$AA$188=FT_Y5,EDATE($D55,Milestones!$AA$188)&lt;PolicyDate),1,Milestones!$AC$188)&amp;";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"&amp;IF(AND(Milestones!$AB$189="FT",Milestones!$AA$189=FT_Y5,EDATE($D55,Milestones!$AA$189)&lt;PolicyDate),1,Milestones!$AC$189)&amp;";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"&amp;IF(AND(Milestones!$AB$190="FT",Milestones!$AA$190=FT_Y5,EDATE($D55,Milestones!$AA$190)&lt;PolicyDate),1,Milestones!$AC$190)&amp;";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"&amp;IF(AND(Milestones!$AB$191="FT",Milestones!$AA$191=FT_Y5,EDATE($D55,Milestones!$AA$191)&lt;PolicyDate),1,Milestones!$AC$191)&amp;";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"&amp;IF(AND(Milestones!$AB$192="FT",Milestones!$AA$192=FT_Y5,EDATE($D55,Milestones!$AA$192)&lt;PolicyDate),1,Milestones!$AC$192)&amp;";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"&amp;IF(AND(Milestones!$AB$193="FT",Milestones!$AA$193=FT_Y5,EDATE($D55,Milestones!$AA$193)&lt;PolicyDate),1,Milestones!$AC$193)&amp;";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"&amp;IF(AND(Milestones!$AB$194="FT",Milestones!$AA$194=FT_Y5,EDATE($D55,Milestones!$AA$194)&lt;PolicyDate),1,Milestones!$AC$194)&amp;";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"&amp;IF(AND(Milestones!$AB$195="FT",Milestones!$AA$195=FT_Y5,EDATE($D55,Milestones!$AA$195)&lt;PolicyDate),1,Milestones!$AC$195)&amp;";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"&amp;IF(AND(Milestones!$AB$196="FT",Milestones!$AA$196=FT_Y5,EDATE($D55,Milestones!$AA$196)&lt;PolicyDate),1,Milestones!$AC$196)&amp;";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"&amp;IF(AND(Milestones!$AB$197="FT",Milestones!$AA$197=FT_Y5,EDATE($D55,Milestones!$AA$197)&lt;PolicyDate),1,Milestones!$AC$197)&amp;";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"&amp;IF(AND(Milestones!$AB$198="FT",Milestones!$AA$198=FT_Y5,EDATE($D55,Milestones!$AA$198)&lt;PolicyDate),1,Milestones!$AC$198)&amp;";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"&amp;IF(AND(Milestones!$AB$199="FT",Milestones!$AA$199=FT_Y5,EDATE($D55,Milestones!$AA$199)&lt;PolicyDate),1,Milestones!$AC$199)&amp;";  ",""))</f>
        <v/>
      </c>
      <c r="X55" s="0" t="str">
        <f aca="false">IF(Staff!$A55="","",Staff!$AJ55)</f>
        <v/>
      </c>
      <c r="Y55" s="0" t="str">
        <f aca="false">IF(Staff!$A55="","",Staff!$AL55)</f>
        <v/>
      </c>
      <c r="Z55" s="0" t="str">
        <f aca="false">IF(Staff!$A55="","",Staff!$AM55)</f>
        <v/>
      </c>
      <c r="AA55" s="0" t="str">
        <f aca="false">IF(Staff!$A55="","",Staff!$AQ55)</f>
        <v/>
      </c>
      <c r="AB55" s="0" t="str">
        <f aca="false">IF(Staff!$A55="","",Staff!$AR55)</f>
        <v/>
      </c>
      <c r="AC55" s="0" t="str">
        <f aca="false">IF(Staff!$A55="","",Staff!$AS55)</f>
        <v/>
      </c>
      <c r="AD55" s="0" t="str">
        <f aca="false">IF(Staff!$A55="","",Staff!$AT55)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IF(Staff!$A56="","",Staff!$AI56)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"&amp;IF(AND(Milestones!$AB$20="FT",Milestones!$AA$20=FT_Y5,EDATE($D56,Milestones!$AA$20)&lt;PolicyDate),1,Milestones!$AC$20)&amp;";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"&amp;IF(AND(Milestones!$AB$21="FT",Milestones!$AA$21=FT_Y5,EDATE($D56,Milestones!$AA$21)&lt;PolicyDate),1,Milestones!$AC$21)&amp;";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"&amp;IF(AND(Milestones!$AB$22="FT",Milestones!$AA$22=FT_Y5,EDATE($D56,Milestones!$AA$22)&lt;PolicyDate),1,Milestones!$AC$22)&amp;";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"&amp;IF(AND(Milestones!$AB$23="FT",Milestones!$AA$23=FT_Y5,EDATE($D56,Milestones!$AA$23)&lt;PolicyDate),1,Milestones!$AC$23)&amp;";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"&amp;IF(AND(Milestones!$AB$24="FT",Milestones!$AA$24=FT_Y5,EDATE($D56,Milestones!$AA$24)&lt;PolicyDate),1,Milestones!$AC$24)&amp;";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"&amp;IF(AND(Milestones!$AB$25="FT",Milestones!$AA$25=FT_Y5,EDATE($D56,Milestones!$AA$25)&lt;PolicyDate),1,Milestones!$AC$25)&amp;";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"&amp;IF(AND(Milestones!$AB$26="FT",Milestones!$AA$26=FT_Y5,EDATE($D56,Milestones!$AA$26)&lt;PolicyDate),1,Milestones!$AC$26)&amp;";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"&amp;IF(AND(Milestones!$AB$27="FT",Milestones!$AA$27=FT_Y5,EDATE($D56,Milestones!$AA$27)&lt;PolicyDate),1,Milestones!$AC$27)&amp;";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"&amp;IF(AND(Milestones!$AB$28="FT",Milestones!$AA$28=FT_Y5,EDATE($D56,Milestones!$AA$28)&lt;PolicyDate),1,Milestones!$AC$28)&amp;";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"&amp;IF(AND(Milestones!$AB$29="FT",Milestones!$AA$29=FT_Y5,EDATE($D56,Milestones!$AA$29)&lt;PolicyDate),1,Milestones!$AC$29)&amp;";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"&amp;IF(AND(Milestones!$AB$30="FT",Milestones!$AA$30=FT_Y5,EDATE($D56,Milestones!$AA$30)&lt;PolicyDate),1,Milestones!$AC$30)&amp;";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"&amp;IF(AND(Milestones!$AB$31="FT",Milestones!$AA$31=FT_Y5,EDATE($D56,Milestones!$AA$31)&lt;PolicyDate),1,Milestones!$AC$31)&amp;";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"&amp;IF(AND(Milestones!$AB$32="FT",Milestones!$AA$32=FT_Y5,EDATE($D56,Milestones!$AA$32)&lt;PolicyDate),1,Milestones!$AC$32)&amp;";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"&amp;IF(AND(Milestones!$AB$33="FT",Milestones!$AA$33=FT_Y5,EDATE($D56,Milestones!$AA$33)&lt;PolicyDate),1,Milestones!$AC$33)&amp;";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"&amp;IF(AND(Milestones!$AB$34="FT",Milestones!$AA$34=FT_Y5,EDATE($D56,Milestones!$AA$34)&lt;PolicyDate),1,Milestones!$AC$34)&amp;";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"&amp;IF(AND(Milestones!$AB$35="FT",Milestones!$AA$35=FT_Y5,EDATE($D56,Milestones!$AA$35)&lt;PolicyDate),1,Milestones!$AC$35)&amp;";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"&amp;IF(AND(Milestones!$AB$36="FT",Milestones!$AA$36=FT_Y5,EDATE($D56,Milestones!$AA$36)&lt;PolicyDate),1,Milestones!$AC$36)&amp;";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"&amp;IF(AND(Milestones!$AB$37="FT",Milestones!$AA$37=FT_Y5,EDATE($D56,Milestones!$AA$37)&lt;PolicyDate),1,Milestones!$AC$37)&amp;";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"&amp;IF(AND(Milestones!$AB$38="FT",Milestones!$AA$38=FT_Y5,EDATE($D56,Milestones!$AA$38)&lt;PolicyDate),1,Milestones!$AC$38)&amp;";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"&amp;IF(AND(Milestones!$AB$39="FT",Milestones!$AA$39=FT_Y5,EDATE($D56,Milestones!$AA$39)&lt;PolicyDate),1,Milestones!$AC$39)&amp;";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"&amp;IF(AND(Milestones!$AB$40="FT",Milestones!$AA$40=FT_Y5,EDATE($D56,Milestones!$AA$40)&lt;PolicyDate),1,Milestones!$AC$40)&amp;";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"&amp;IF(AND(Milestones!$AB$41="FT",Milestones!$AA$41=FT_Y5,EDATE($D56,Milestones!$AA$41)&lt;PolicyDate),1,Milestones!$AC$41)&amp;";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"&amp;IF(AND(Milestones!$AB$42="FT",Milestones!$AA$42=FT_Y5,EDATE($D56,Milestones!$AA$42)&lt;PolicyDate),1,Milestones!$AC$42)&amp;";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"&amp;IF(AND(Milestones!$AB$43="FT",Milestones!$AA$43=FT_Y5,EDATE($D56,Milestones!$AA$43)&lt;PolicyDate),1,Milestones!$AC$43)&amp;";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"&amp;IF(AND(Milestones!$AB$44="FT",Milestones!$AA$44=FT_Y5,EDATE($D56,Milestones!$AA$44)&lt;PolicyDate),1,Milestones!$AC$44)&amp;";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"&amp;IF(AND(Milestones!$AB$45="FT",Milestones!$AA$45=FT_Y5,EDATE($D56,Milestones!$AA$45)&lt;PolicyDate),1,Milestones!$AC$45)&amp;";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"&amp;IF(AND(Milestones!$AB$46="FT",Milestones!$AA$46=FT_Y5,EDATE($D56,Milestones!$AA$46)&lt;PolicyDate),1,Milestones!$AC$46)&amp;";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"&amp;IF(AND(Milestones!$AB$47="FT",Milestones!$AA$47=FT_Y5,EDATE($D56,Milestones!$AA$47)&lt;PolicyDate),1,Milestones!$AC$47)&amp;";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"&amp;IF(AND(Milestones!$AB$48="FT",Milestones!$AA$48=FT_Y5,EDATE($D56,Milestones!$AA$48)&lt;PolicyDate),1,Milestones!$AC$48)&amp;";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"&amp;IF(AND(Milestones!$AB$49="FT",Milestones!$AA$49=FT_Y5,EDATE($D56,Milestones!$AA$49)&lt;PolicyDate),1,Milestones!$AC$49)&amp;";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"&amp;IF(AND(Milestones!$AB$50="FT",Milestones!$AA$50=FT_Y5,EDATE($D56,Milestones!$AA$50)&lt;PolicyDate),1,Milestones!$AC$50)&amp;";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"&amp;IF(AND(Milestones!$AB$51="FT",Milestones!$AA$51=FT_Y5,EDATE($D56,Milestones!$AA$51)&lt;PolicyDate),1,Milestones!$AC$51)&amp;";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"&amp;IF(AND(Milestones!$AB$52="FT",Milestones!$AA$52=FT_Y5,EDATE($D56,Milestones!$AA$52)&lt;PolicyDate),1,Milestones!$AC$52)&amp;";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"&amp;IF(AND(Milestones!$AB$53="FT",Milestones!$AA$53=FT_Y5,EDATE($D56,Milestones!$AA$53)&lt;PolicyDate),1,Milestones!$AC$53)&amp;";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"&amp;IF(AND(Milestones!$AB$54="FT",Milestones!$AA$54=FT_Y5,EDATE($D56,Milestones!$AA$54)&lt;PolicyDate),1,Milestones!$AC$54)&amp;";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"&amp;IF(AND(Milestones!$AB$55="FT",Milestones!$AA$55=FT_Y5,EDATE($D56,Milestones!$AA$55)&lt;PolicyDate),1,Milestones!$AC$55)&amp;";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"&amp;IF(AND(Milestones!$AB$56="FT",Milestones!$AA$56=FT_Y5,EDATE($D56,Milestones!$AA$56)&lt;PolicyDate),1,Milestones!$AC$56)&amp;";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"&amp;IF(AND(Milestones!$AB$57="FT",Milestones!$AA$57=FT_Y5,EDATE($D56,Milestones!$AA$57)&lt;PolicyDate),1,Milestones!$AC$57)&amp;";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"&amp;IF(AND(Milestones!$AB$58="FT",Milestones!$AA$58=FT_Y5,EDATE($D56,Milestones!$AA$58)&lt;PolicyDate),1,Milestones!$AC$58)&amp;";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"&amp;IF(AND(Milestones!$AB$59="FT",Milestones!$AA$59=FT_Y5,EDATE($D56,Milestones!$AA$59)&lt;PolicyDate),1,Milestones!$AC$59)&amp;";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"&amp;IF(AND(Milestones!$AB$60="FT",Milestones!$AA$60=FT_Y5,EDATE($D56,Milestones!$AA$60)&lt;PolicyDate),1,Milestones!$AC$60)&amp;";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"&amp;IF(AND(Milestones!$AB$61="FT",Milestones!$AA$61=FT_Y5,EDATE($D56,Milestones!$AA$61)&lt;PolicyDate),1,Milestones!$AC$61)&amp;";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"&amp;IF(AND(Milestones!$AB$62="FT",Milestones!$AA$62=FT_Y5,EDATE($D56,Milestones!$AA$62)&lt;PolicyDate),1,Milestones!$AC$62)&amp;";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"&amp;IF(AND(Milestones!$AB$63="FT",Milestones!$AA$63=FT_Y5,EDATE($D56,Milestones!$AA$63)&lt;PolicyDate),1,Milestones!$AC$63)&amp;";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"&amp;IF(AND(Milestones!$AB$64="FT",Milestones!$AA$64=FT_Y5,EDATE($D56,Milestones!$AA$64)&lt;PolicyDate),1,Milestones!$AC$64)&amp;";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"&amp;IF(AND(Milestones!$AB$65="FT",Milestones!$AA$65=FT_Y5,EDATE($D56,Milestones!$AA$65)&lt;PolicyDate),1,Milestones!$AC$65)&amp;";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"&amp;IF(AND(Milestones!$AB$66="FT",Milestones!$AA$66=FT_Y5,EDATE($D56,Milestones!$AA$66)&lt;PolicyDate),1,Milestones!$AC$66)&amp;";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"&amp;IF(AND(Milestones!$AB$67="FT",Milestones!$AA$67=FT_Y5,EDATE($D56,Milestones!$AA$67)&lt;PolicyDate),1,Milestones!$AC$67)&amp;";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"&amp;IF(AND(Milestones!$AB$68="FT",Milestones!$AA$68=FT_Y5,EDATE($D56,Milestones!$AA$68)&lt;PolicyDate),1,Milestones!$AC$68)&amp;";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"&amp;IF(AND(Milestones!$AB$69="FT",Milestones!$AA$69=FT_Y5,EDATE($D56,Milestones!$AA$69)&lt;PolicyDate),1,Milestones!$AC$69)&amp;";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"&amp;IF(AND(Milestones!$AB$70="FT",Milestones!$AA$70=FT_Y5,EDATE($D56,Milestones!$AA$70)&lt;PolicyDate),1,Milestones!$AC$70)&amp;";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"&amp;IF(AND(Milestones!$AB$71="FT",Milestones!$AA$71=FT_Y5,EDATE($D56,Milestones!$AA$71)&lt;PolicyDate),1,Milestones!$AC$71)&amp;";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"&amp;IF(AND(Milestones!$AB$72="FT",Milestones!$AA$72=FT_Y5,EDATE($D56,Milestones!$AA$72)&lt;PolicyDate),1,Milestones!$AC$72)&amp;";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"&amp;IF(AND(Milestones!$AB$73="FT",Milestones!$AA$73=FT_Y5,EDATE($D56,Milestones!$AA$73)&lt;PolicyDate),1,Milestones!$AC$73)&amp;";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"&amp;IF(AND(Milestones!$AB$74="FT",Milestones!$AA$74=FT_Y5,EDATE($D56,Milestones!$AA$74)&lt;PolicyDate),1,Milestones!$AC$74)&amp;";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"&amp;IF(AND(Milestones!$AB$75="FT",Milestones!$AA$75=FT_Y5,EDATE($D56,Milestones!$AA$75)&lt;PolicyDate),1,Milestones!$AC$75)&amp;";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"&amp;IF(AND(Milestones!$AB$76="FT",Milestones!$AA$76=FT_Y5,EDATE($D56,Milestones!$AA$76)&lt;PolicyDate),1,Milestones!$AC$76)&amp;";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"&amp;IF(AND(Milestones!$AB$77="FT",Milestones!$AA$77=FT_Y5,EDATE($D56,Milestones!$AA$77)&lt;PolicyDate),1,Milestones!$AC$77)&amp;";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"&amp;IF(AND(Milestones!$AB$78="FT",Milestones!$AA$78=FT_Y5,EDATE($D56,Milestones!$AA$78)&lt;PolicyDate),1,Milestones!$AC$78)&amp;";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"&amp;IF(AND(Milestones!$AB$79="FT",Milestones!$AA$79=FT_Y5,EDATE($D56,Milestones!$AA$79)&lt;PolicyDate),1,Milestones!$AC$79)&amp;";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"&amp;IF(AND(Milestones!$AB$80="FT",Milestones!$AA$80=FT_Y5,EDATE($D56,Milestones!$AA$80)&lt;PolicyDate),1,Milestones!$AC$80)&amp;";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"&amp;IF(AND(Milestones!$AB$81="FT",Milestones!$AA$81=FT_Y5,EDATE($D56,Milestones!$AA$81)&lt;PolicyDate),1,Milestones!$AC$81)&amp;";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"&amp;IF(AND(Milestones!$AB$82="FT",Milestones!$AA$82=FT_Y5,EDATE($D56,Milestones!$AA$82)&lt;PolicyDate),1,Milestones!$AC$82)&amp;";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"&amp;IF(AND(Milestones!$AB$83="FT",Milestones!$AA$83=FT_Y5,EDATE($D56,Milestones!$AA$83)&lt;PolicyDate),1,Milestones!$AC$83)&amp;";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"&amp;IF(AND(Milestones!$AB$84="FT",Milestones!$AA$84=FT_Y5,EDATE($D56,Milestones!$AA$84)&lt;PolicyDate),1,Milestones!$AC$84)&amp;";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"&amp;IF(AND(Milestones!$AB$85="FT",Milestones!$AA$85=FT_Y5,EDATE($D56,Milestones!$AA$85)&lt;PolicyDate),1,Milestones!$AC$85)&amp;";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"&amp;IF(AND(Milestones!$AB$86="FT",Milestones!$AA$86=FT_Y5,EDATE($D56,Milestones!$AA$86)&lt;PolicyDate),1,Milestones!$AC$86)&amp;";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"&amp;IF(AND(Milestones!$AB$87="FT",Milestones!$AA$87=FT_Y5,EDATE($D56,Milestones!$AA$87)&lt;PolicyDate),1,Milestones!$AC$87)&amp;";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"&amp;IF(AND(Milestones!$AB$88="FT",Milestones!$AA$88=FT_Y5,EDATE($D56,Milestones!$AA$88)&lt;PolicyDate),1,Milestones!$AC$88)&amp;";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"&amp;IF(AND(Milestones!$AB$89="FT",Milestones!$AA$89=FT_Y5,EDATE($D56,Milestones!$AA$89)&lt;PolicyDate),1,Milestones!$AC$89)&amp;";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"&amp;IF(AND(Milestones!$AB$90="FT",Milestones!$AA$90=FT_Y5,EDATE($D56,Milestones!$AA$90)&lt;PolicyDate),1,Milestones!$AC$90)&amp;";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"&amp;IF(AND(Milestones!$AB$91="FT",Milestones!$AA$91=FT_Y5,EDATE($D56,Milestones!$AA$91)&lt;PolicyDate),1,Milestones!$AC$91)&amp;";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"&amp;IF(AND(Milestones!$AB$92="FT",Milestones!$AA$92=FT_Y5,EDATE($D56,Milestones!$AA$92)&lt;PolicyDate),1,Milestones!$AC$92)&amp;";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"&amp;IF(AND(Milestones!$AB$93="FT",Milestones!$AA$93=FT_Y5,EDATE($D56,Milestones!$AA$93)&lt;PolicyDate),1,Milestones!$AC$93)&amp;";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"&amp;IF(AND(Milestones!$AB$94="FT",Milestones!$AA$94=FT_Y5,EDATE($D56,Milestones!$AA$94)&lt;PolicyDate),1,Milestones!$AC$94)&amp;";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"&amp;IF(AND(Milestones!$AB$95="FT",Milestones!$AA$95=FT_Y5,EDATE($D56,Milestones!$AA$95)&lt;PolicyDate),1,Milestones!$AC$95)&amp;";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"&amp;IF(AND(Milestones!$AB$96="FT",Milestones!$AA$96=FT_Y5,EDATE($D56,Milestones!$AA$96)&lt;PolicyDate),1,Milestones!$AC$96)&amp;";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"&amp;IF(AND(Milestones!$AB$97="FT",Milestones!$AA$97=FT_Y5,EDATE($D56,Milestones!$AA$97)&lt;PolicyDate),1,Milestones!$AC$97)&amp;";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"&amp;IF(AND(Milestones!$AB$98="FT",Milestones!$AA$98=FT_Y5,EDATE($D56,Milestones!$AA$98)&lt;PolicyDate),1,Milestones!$AC$98)&amp;";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"&amp;IF(AND(Milestones!$AB$99="FT",Milestones!$AA$99=FT_Y5,EDATE($D56,Milestones!$AA$99)&lt;PolicyDate),1,Milestones!$AC$99)&amp;";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"&amp;IF(AND(Milestones!$AB$100="FT",Milestones!$AA$100=FT_Y5,EDATE($D56,Milestones!$AA$100)&lt;PolicyDate),1,Milestones!$AC$100)&amp;";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"&amp;IF(AND(Milestones!$AB$101="FT",Milestones!$AA$101=FT_Y5,EDATE($D56,Milestones!$AA$101)&lt;PolicyDate),1,Milestones!$AC$101)&amp;";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"&amp;IF(AND(Milestones!$AB$102="FT",Milestones!$AA$102=FT_Y5,EDATE($D56,Milestones!$AA$102)&lt;PolicyDate),1,Milestones!$AC$102)&amp;";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"&amp;IF(AND(Milestones!$AB$103="FT",Milestones!$AA$103=FT_Y5,EDATE($D56,Milestones!$AA$103)&lt;PolicyDate),1,Milestones!$AC$103)&amp;";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"&amp;IF(AND(Milestones!$AB$104="FT",Milestones!$AA$104=FT_Y5,EDATE($D56,Milestones!$AA$104)&lt;PolicyDate),1,Milestones!$AC$104)&amp;";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"&amp;IF(AND(Milestones!$AB$105="FT",Milestones!$AA$105=FT_Y5,EDATE($D56,Milestones!$AA$105)&lt;PolicyDate),1,Milestones!$AC$105)&amp;";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"&amp;IF(AND(Milestones!$AB$106="FT",Milestones!$AA$106=FT_Y5,EDATE($D56,Milestones!$AA$106)&lt;PolicyDate),1,Milestones!$AC$106)&amp;";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"&amp;IF(AND(Milestones!$AB$107="FT",Milestones!$AA$107=FT_Y5,EDATE($D56,Milestones!$AA$107)&lt;PolicyDate),1,Milestones!$AC$107)&amp;";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"&amp;IF(AND(Milestones!$AB$108="FT",Milestones!$AA$108=FT_Y5,EDATE($D56,Milestones!$AA$108)&lt;PolicyDate),1,Milestones!$AC$108)&amp;";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"&amp;IF(AND(Milestones!$AB$109="FT",Milestones!$AA$109=FT_Y5,EDATE($D56,Milestones!$AA$109)&lt;PolicyDate),1,Milestones!$AC$109)&amp;";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"&amp;IF(AND(Milestones!$AB$110="FT",Milestones!$AA$110=FT_Y5,EDATE($D56,Milestones!$AA$110)&lt;PolicyDate),1,Milestones!$AC$110)&amp;";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"&amp;IF(AND(Milestones!$AB$111="FT",Milestones!$AA$111=FT_Y5,EDATE($D56,Milestones!$AA$111)&lt;PolicyDate),1,Milestones!$AC$111)&amp;";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"&amp;IF(AND(Milestones!$AB$112="FT",Milestones!$AA$112=FT_Y5,EDATE($D56,Milestones!$AA$112)&lt;PolicyDate),1,Milestones!$AC$112)&amp;";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"&amp;IF(AND(Milestones!$AB$113="FT",Milestones!$AA$113=FT_Y5,EDATE($D56,Milestones!$AA$113)&lt;PolicyDate),1,Milestones!$AC$113)&amp;";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"&amp;IF(AND(Milestones!$AB$114="FT",Milestones!$AA$114=FT_Y5,EDATE($D56,Milestones!$AA$114)&lt;PolicyDate),1,Milestones!$AC$114)&amp;";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"&amp;IF(AND(Milestones!$AB$115="FT",Milestones!$AA$115=FT_Y5,EDATE($D56,Milestones!$AA$115)&lt;PolicyDate),1,Milestones!$AC$115)&amp;";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"&amp;IF(AND(Milestones!$AB$116="FT",Milestones!$AA$116=FT_Y5,EDATE($D56,Milestones!$AA$116)&lt;PolicyDate),1,Milestones!$AC$116)&amp;";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"&amp;IF(AND(Milestones!$AB$117="FT",Milestones!$AA$117=FT_Y5,EDATE($D56,Milestones!$AA$117)&lt;PolicyDate),1,Milestones!$AC$117)&amp;";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"&amp;IF(AND(Milestones!$AB$118="FT",Milestones!$AA$118=FT_Y5,EDATE($D56,Milestones!$AA$118)&lt;PolicyDate),1,Milestones!$AC$118)&amp;";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"&amp;IF(AND(Milestones!$AB$119="FT",Milestones!$AA$119=FT_Y5,EDATE($D56,Milestones!$AA$119)&lt;PolicyDate),1,Milestones!$AC$119)&amp;";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"&amp;IF(AND(Milestones!$AB$120="FT",Milestones!$AA$120=FT_Y5,EDATE($D56,Milestones!$AA$120)&lt;PolicyDate),1,Milestones!$AC$120)&amp;";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"&amp;IF(AND(Milestones!$AB$121="FT",Milestones!$AA$121=FT_Y5,EDATE($D56,Milestones!$AA$121)&lt;PolicyDate),1,Milestones!$AC$121)&amp;";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"&amp;IF(AND(Milestones!$AB$122="FT",Milestones!$AA$122=FT_Y5,EDATE($D56,Milestones!$AA$122)&lt;PolicyDate),1,Milestones!$AC$122)&amp;";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"&amp;IF(AND(Milestones!$AB$123="FT",Milestones!$AA$123=FT_Y5,EDATE($D56,Milestones!$AA$123)&lt;PolicyDate),1,Milestones!$AC$123)&amp;";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"&amp;IF(AND(Milestones!$AB$124="FT",Milestones!$AA$124=FT_Y5,EDATE($D56,Milestones!$AA$124)&lt;PolicyDate),1,Milestones!$AC$124)&amp;";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"&amp;IF(AND(Milestones!$AB$125="FT",Milestones!$AA$125=FT_Y5,EDATE($D56,Milestones!$AA$125)&lt;PolicyDate),1,Milestones!$AC$125)&amp;";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"&amp;IF(AND(Milestones!$AB$126="FT",Milestones!$AA$126=FT_Y5,EDATE($D56,Milestones!$AA$126)&lt;PolicyDate),1,Milestones!$AC$126)&amp;";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"&amp;IF(AND(Milestones!$AB$127="FT",Milestones!$AA$127=FT_Y5,EDATE($D56,Milestones!$AA$127)&lt;PolicyDate),1,Milestones!$AC$127)&amp;";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"&amp;IF(AND(Milestones!$AB$128="FT",Milestones!$AA$128=FT_Y5,EDATE($D56,Milestones!$AA$128)&lt;PolicyDate),1,Milestones!$AC$128)&amp;";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"&amp;IF(AND(Milestones!$AB$129="FT",Milestones!$AA$129=FT_Y5,EDATE($D56,Milestones!$AA$129)&lt;PolicyDate),1,Milestones!$AC$129)&amp;";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"&amp;IF(AND(Milestones!$AB$130="FT",Milestones!$AA$130=FT_Y5,EDATE($D56,Milestones!$AA$130)&lt;PolicyDate),1,Milestones!$AC$130)&amp;";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"&amp;IF(AND(Milestones!$AB$131="FT",Milestones!$AA$131=FT_Y5,EDATE($D56,Milestones!$AA$131)&lt;PolicyDate),1,Milestones!$AC$131)&amp;";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"&amp;IF(AND(Milestones!$AB$132="FT",Milestones!$AA$132=FT_Y5,EDATE($D56,Milestones!$AA$132)&lt;PolicyDate),1,Milestones!$AC$132)&amp;";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"&amp;IF(AND(Milestones!$AB$133="FT",Milestones!$AA$133=FT_Y5,EDATE($D56,Milestones!$AA$133)&lt;PolicyDate),1,Milestones!$AC$133)&amp;";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"&amp;IF(AND(Milestones!$AB$134="FT",Milestones!$AA$134=FT_Y5,EDATE($D56,Milestones!$AA$134)&lt;PolicyDate),1,Milestones!$AC$134)&amp;";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"&amp;IF(AND(Milestones!$AB$135="FT",Milestones!$AA$135=FT_Y5,EDATE($D56,Milestones!$AA$135)&lt;PolicyDate),1,Milestones!$AC$135)&amp;";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"&amp;IF(AND(Milestones!$AB$136="FT",Milestones!$AA$136=FT_Y5,EDATE($D56,Milestones!$AA$136)&lt;PolicyDate),1,Milestones!$AC$136)&amp;";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"&amp;IF(AND(Milestones!$AB$137="FT",Milestones!$AA$137=FT_Y5,EDATE($D56,Milestones!$AA$137)&lt;PolicyDate),1,Milestones!$AC$137)&amp;";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"&amp;IF(AND(Milestones!$AB$138="FT",Milestones!$AA$138=FT_Y5,EDATE($D56,Milestones!$AA$138)&lt;PolicyDate),1,Milestones!$AC$138)&amp;";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"&amp;IF(AND(Milestones!$AB$139="FT",Milestones!$AA$139=FT_Y5,EDATE($D56,Milestones!$AA$139)&lt;PolicyDate),1,Milestones!$AC$139)&amp;";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"&amp;IF(AND(Milestones!$AB$140="FT",Milestones!$AA$140=FT_Y5,EDATE($D56,Milestones!$AA$140)&lt;PolicyDate),1,Milestones!$AC$140)&amp;";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"&amp;IF(AND(Milestones!$AB$141="FT",Milestones!$AA$141=FT_Y5,EDATE($D56,Milestones!$AA$141)&lt;PolicyDate),1,Milestones!$AC$141)&amp;";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"&amp;IF(AND(Milestones!$AB$142="FT",Milestones!$AA$142=FT_Y5,EDATE($D56,Milestones!$AA$142)&lt;PolicyDate),1,Milestones!$AC$142)&amp;";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"&amp;IF(AND(Milestones!$AB$143="FT",Milestones!$AA$143=FT_Y5,EDATE($D56,Milestones!$AA$143)&lt;PolicyDate),1,Milestones!$AC$143)&amp;";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"&amp;IF(AND(Milestones!$AB$144="FT",Milestones!$AA$144=FT_Y5,EDATE($D56,Milestones!$AA$144)&lt;PolicyDate),1,Milestones!$AC$144)&amp;";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"&amp;IF(AND(Milestones!$AB$145="FT",Milestones!$AA$145=FT_Y5,EDATE($D56,Milestones!$AA$145)&lt;PolicyDate),1,Milestones!$AC$145)&amp;";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"&amp;IF(AND(Milestones!$AB$146="FT",Milestones!$AA$146=FT_Y5,EDATE($D56,Milestones!$AA$146)&lt;PolicyDate),1,Milestones!$AC$146)&amp;";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"&amp;IF(AND(Milestones!$AB$147="FT",Milestones!$AA$147=FT_Y5,EDATE($D56,Milestones!$AA$147)&lt;PolicyDate),1,Milestones!$AC$147)&amp;";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"&amp;IF(AND(Milestones!$AB$148="FT",Milestones!$AA$148=FT_Y5,EDATE($D56,Milestones!$AA$148)&lt;PolicyDate),1,Milestones!$AC$148)&amp;";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"&amp;IF(AND(Milestones!$AB$149="FT",Milestones!$AA$149=FT_Y5,EDATE($D56,Milestones!$AA$149)&lt;PolicyDate),1,Milestones!$AC$149)&amp;";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"&amp;IF(AND(Milestones!$AB$150="FT",Milestones!$AA$150=FT_Y5,EDATE($D56,Milestones!$AA$150)&lt;PolicyDate),1,Milestones!$AC$150)&amp;";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"&amp;IF(AND(Milestones!$AB$151="FT",Milestones!$AA$151=FT_Y5,EDATE($D56,Milestones!$AA$151)&lt;PolicyDate),1,Milestones!$AC$151)&amp;";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"&amp;IF(AND(Milestones!$AB$152="FT",Milestones!$AA$152=FT_Y5,EDATE($D56,Milestones!$AA$152)&lt;PolicyDate),1,Milestones!$AC$152)&amp;";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"&amp;IF(AND(Milestones!$AB$153="FT",Milestones!$AA$153=FT_Y5,EDATE($D56,Milestones!$AA$153)&lt;PolicyDate),1,Milestones!$AC$153)&amp;";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"&amp;IF(AND(Milestones!$AB$154="FT",Milestones!$AA$154=FT_Y5,EDATE($D56,Milestones!$AA$154)&lt;PolicyDate),1,Milestones!$AC$154)&amp;";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"&amp;IF(AND(Milestones!$AB$155="FT",Milestones!$AA$155=FT_Y5,EDATE($D56,Milestones!$AA$155)&lt;PolicyDate),1,Milestones!$AC$155)&amp;";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"&amp;IF(AND(Milestones!$AB$156="FT",Milestones!$AA$156=FT_Y5,EDATE($D56,Milestones!$AA$156)&lt;PolicyDate),1,Milestones!$AC$156)&amp;";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"&amp;IF(AND(Milestones!$AB$157="FT",Milestones!$AA$157=FT_Y5,EDATE($D56,Milestones!$AA$157)&lt;PolicyDate),1,Milestones!$AC$157)&amp;";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"&amp;IF(AND(Milestones!$AB$158="FT",Milestones!$AA$158=FT_Y5,EDATE($D56,Milestones!$AA$158)&lt;PolicyDate),1,Milestones!$AC$158)&amp;";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"&amp;IF(AND(Milestones!$AB$159="FT",Milestones!$AA$159=FT_Y5,EDATE($D56,Milestones!$AA$159)&lt;PolicyDate),1,Milestones!$AC$159)&amp;";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"&amp;IF(AND(Milestones!$AB$160="FT",Milestones!$AA$160=FT_Y5,EDATE($D56,Milestones!$AA$160)&lt;PolicyDate),1,Milestones!$AC$160)&amp;";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"&amp;IF(AND(Milestones!$AB$161="FT",Milestones!$AA$161=FT_Y5,EDATE($D56,Milestones!$AA$161)&lt;PolicyDate),1,Milestones!$AC$161)&amp;";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"&amp;IF(AND(Milestones!$AB$162="FT",Milestones!$AA$162=FT_Y5,EDATE($D56,Milestones!$AA$162)&lt;PolicyDate),1,Milestones!$AC$162)&amp;";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"&amp;IF(AND(Milestones!$AB$163="FT",Milestones!$AA$163=FT_Y5,EDATE($D56,Milestones!$AA$163)&lt;PolicyDate),1,Milestones!$AC$163)&amp;";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"&amp;IF(AND(Milestones!$AB$164="FT",Milestones!$AA$164=FT_Y5,EDATE($D56,Milestones!$AA$164)&lt;PolicyDate),1,Milestones!$AC$164)&amp;";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"&amp;IF(AND(Milestones!$AB$165="FT",Milestones!$AA$165=FT_Y5,EDATE($D56,Milestones!$AA$165)&lt;PolicyDate),1,Milestones!$AC$165)&amp;";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"&amp;IF(AND(Milestones!$AB$166="FT",Milestones!$AA$166=FT_Y5,EDATE($D56,Milestones!$AA$166)&lt;PolicyDate),1,Milestones!$AC$166)&amp;";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"&amp;IF(AND(Milestones!$AB$167="FT",Milestones!$AA$167=FT_Y5,EDATE($D56,Milestones!$AA$167)&lt;PolicyDate),1,Milestones!$AC$167)&amp;";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"&amp;IF(AND(Milestones!$AB$168="FT",Milestones!$AA$168=FT_Y5,EDATE($D56,Milestones!$AA$168)&lt;PolicyDate),1,Milestones!$AC$168)&amp;";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"&amp;IF(AND(Milestones!$AB$169="FT",Milestones!$AA$169=FT_Y5,EDATE($D56,Milestones!$AA$169)&lt;PolicyDate),1,Milestones!$AC$169)&amp;";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"&amp;IF(AND(Milestones!$AB$170="FT",Milestones!$AA$170=FT_Y5,EDATE($D56,Milestones!$AA$170)&lt;PolicyDate),1,Milestones!$AC$170)&amp;";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"&amp;IF(AND(Milestones!$AB$171="FT",Milestones!$AA$171=FT_Y5,EDATE($D56,Milestones!$AA$171)&lt;PolicyDate),1,Milestones!$AC$171)&amp;";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"&amp;IF(AND(Milestones!$AB$172="FT",Milestones!$AA$172=FT_Y5,EDATE($D56,Milestones!$AA$172)&lt;PolicyDate),1,Milestones!$AC$172)&amp;";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"&amp;IF(AND(Milestones!$AB$173="FT",Milestones!$AA$173=FT_Y5,EDATE($D56,Milestones!$AA$173)&lt;PolicyDate),1,Milestones!$AC$173)&amp;";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"&amp;IF(AND(Milestones!$AB$174="FT",Milestones!$AA$174=FT_Y5,EDATE($D56,Milestones!$AA$174)&lt;PolicyDate),1,Milestones!$AC$174)&amp;";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"&amp;IF(AND(Milestones!$AB$175="FT",Milestones!$AA$175=FT_Y5,EDATE($D56,Milestones!$AA$175)&lt;PolicyDate),1,Milestones!$AC$175)&amp;";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"&amp;IF(AND(Milestones!$AB$176="FT",Milestones!$AA$176=FT_Y5,EDATE($D56,Milestones!$AA$176)&lt;PolicyDate),1,Milestones!$AC$176)&amp;";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"&amp;IF(AND(Milestones!$AB$177="FT",Milestones!$AA$177=FT_Y5,EDATE($D56,Milestones!$AA$177)&lt;PolicyDate),1,Milestones!$AC$177)&amp;";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"&amp;IF(AND(Milestones!$AB$178="FT",Milestones!$AA$178=FT_Y5,EDATE($D56,Milestones!$AA$178)&lt;PolicyDate),1,Milestones!$AC$178)&amp;";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"&amp;IF(AND(Milestones!$AB$179="FT",Milestones!$AA$179=FT_Y5,EDATE($D56,Milestones!$AA$179)&lt;PolicyDate),1,Milestones!$AC$179)&amp;";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"&amp;IF(AND(Milestones!$AB$180="FT",Milestones!$AA$180=FT_Y5,EDATE($D56,Milestones!$AA$180)&lt;PolicyDate),1,Milestones!$AC$180)&amp;";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"&amp;IF(AND(Milestones!$AB$181="FT",Milestones!$AA$181=FT_Y5,EDATE($D56,Milestones!$AA$181)&lt;PolicyDate),1,Milestones!$AC$181)&amp;";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"&amp;IF(AND(Milestones!$AB$182="FT",Milestones!$AA$182=FT_Y5,EDATE($D56,Milestones!$AA$182)&lt;PolicyDate),1,Milestones!$AC$182)&amp;";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"&amp;IF(AND(Milestones!$AB$183="FT",Milestones!$AA$183=FT_Y5,EDATE($D56,Milestones!$AA$183)&lt;PolicyDate),1,Milestones!$AC$183)&amp;";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"&amp;IF(AND(Milestones!$AB$184="FT",Milestones!$AA$184=FT_Y5,EDATE($D56,Milestones!$AA$184)&lt;PolicyDate),1,Milestones!$AC$184)&amp;";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"&amp;IF(AND(Milestones!$AB$185="FT",Milestones!$AA$185=FT_Y5,EDATE($D56,Milestones!$AA$185)&lt;PolicyDate),1,Milestones!$AC$185)&amp;";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"&amp;IF(AND(Milestones!$AB$186="FT",Milestones!$AA$186=FT_Y5,EDATE($D56,Milestones!$AA$186)&lt;PolicyDate),1,Milestones!$AC$186)&amp;";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"&amp;IF(AND(Milestones!$AB$187="FT",Milestones!$AA$187=FT_Y5,EDATE($D56,Milestones!$AA$187)&lt;PolicyDate),1,Milestones!$AC$187)&amp;";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"&amp;IF(AND(Milestones!$AB$188="FT",Milestones!$AA$188=FT_Y5,EDATE($D56,Milestones!$AA$188)&lt;PolicyDate),1,Milestones!$AC$188)&amp;";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"&amp;IF(AND(Milestones!$AB$189="FT",Milestones!$AA$189=FT_Y5,EDATE($D56,Milestones!$AA$189)&lt;PolicyDate),1,Milestones!$AC$189)&amp;";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"&amp;IF(AND(Milestones!$AB$190="FT",Milestones!$AA$190=FT_Y5,EDATE($D56,Milestones!$AA$190)&lt;PolicyDate),1,Milestones!$AC$190)&amp;";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"&amp;IF(AND(Milestones!$AB$191="FT",Milestones!$AA$191=FT_Y5,EDATE($D56,Milestones!$AA$191)&lt;PolicyDate),1,Milestones!$AC$191)&amp;";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"&amp;IF(AND(Milestones!$AB$192="FT",Milestones!$AA$192=FT_Y5,EDATE($D56,Milestones!$AA$192)&lt;PolicyDate),1,Milestones!$AC$192)&amp;";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"&amp;IF(AND(Milestones!$AB$193="FT",Milestones!$AA$193=FT_Y5,EDATE($D56,Milestones!$AA$193)&lt;PolicyDate),1,Milestones!$AC$193)&amp;";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"&amp;IF(AND(Milestones!$AB$194="FT",Milestones!$AA$194=FT_Y5,EDATE($D56,Milestones!$AA$194)&lt;PolicyDate),1,Milestones!$AC$194)&amp;";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"&amp;IF(AND(Milestones!$AB$195="FT",Milestones!$AA$195=FT_Y5,EDATE($D56,Milestones!$AA$195)&lt;PolicyDate),1,Milestones!$AC$195)&amp;";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"&amp;IF(AND(Milestones!$AB$196="FT",Milestones!$AA$196=FT_Y5,EDATE($D56,Milestones!$AA$196)&lt;PolicyDate),1,Milestones!$AC$196)&amp;";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"&amp;IF(AND(Milestones!$AB$197="FT",Milestones!$AA$197=FT_Y5,EDATE($D56,Milestones!$AA$197)&lt;PolicyDate),1,Milestones!$AC$197)&amp;";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"&amp;IF(AND(Milestones!$AB$198="FT",Milestones!$AA$198=FT_Y5,EDATE($D56,Milestones!$AA$198)&lt;PolicyDate),1,Milestones!$AC$198)&amp;";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"&amp;IF(AND(Milestones!$AB$199="FT",Milestones!$AA$199=FT_Y5,EDATE($D56,Milestones!$AA$199)&lt;PolicyDate),1,Milestones!$AC$199)&amp;";  ",""))</f>
        <v/>
      </c>
      <c r="X56" s="0" t="str">
        <f aca="false">IF(Staff!$A56="","",Staff!$AJ56)</f>
        <v/>
      </c>
      <c r="Y56" s="0" t="str">
        <f aca="false">IF(Staff!$A56="","",Staff!$AL56)</f>
        <v/>
      </c>
      <c r="Z56" s="0" t="str">
        <f aca="false">IF(Staff!$A56="","",Staff!$AM56)</f>
        <v/>
      </c>
      <c r="AA56" s="0" t="str">
        <f aca="false">IF(Staff!$A56="","",Staff!$AQ56)</f>
        <v/>
      </c>
      <c r="AB56" s="0" t="str">
        <f aca="false">IF(Staff!$A56="","",Staff!$AR56)</f>
        <v/>
      </c>
      <c r="AC56" s="0" t="str">
        <f aca="false">IF(Staff!$A56="","",Staff!$AS56)</f>
        <v/>
      </c>
      <c r="AD56" s="0" t="str">
        <f aca="false">IF(Staff!$A56="","",Staff!$AT56)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IF(Staff!$A57="","",Staff!$AI57)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"&amp;IF(AND(Milestones!$AB$20="FT",Milestones!$AA$20=FT_Y5,EDATE($D57,Milestones!$AA$20)&lt;PolicyDate),1,Milestones!$AC$20)&amp;";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"&amp;IF(AND(Milestones!$AB$21="FT",Milestones!$AA$21=FT_Y5,EDATE($D57,Milestones!$AA$21)&lt;PolicyDate),1,Milestones!$AC$21)&amp;";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"&amp;IF(AND(Milestones!$AB$22="FT",Milestones!$AA$22=FT_Y5,EDATE($D57,Milestones!$AA$22)&lt;PolicyDate),1,Milestones!$AC$22)&amp;";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"&amp;IF(AND(Milestones!$AB$23="FT",Milestones!$AA$23=FT_Y5,EDATE($D57,Milestones!$AA$23)&lt;PolicyDate),1,Milestones!$AC$23)&amp;";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"&amp;IF(AND(Milestones!$AB$24="FT",Milestones!$AA$24=FT_Y5,EDATE($D57,Milestones!$AA$24)&lt;PolicyDate),1,Milestones!$AC$24)&amp;";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"&amp;IF(AND(Milestones!$AB$25="FT",Milestones!$AA$25=FT_Y5,EDATE($D57,Milestones!$AA$25)&lt;PolicyDate),1,Milestones!$AC$25)&amp;";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"&amp;IF(AND(Milestones!$AB$26="FT",Milestones!$AA$26=FT_Y5,EDATE($D57,Milestones!$AA$26)&lt;PolicyDate),1,Milestones!$AC$26)&amp;";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"&amp;IF(AND(Milestones!$AB$27="FT",Milestones!$AA$27=FT_Y5,EDATE($D57,Milestones!$AA$27)&lt;PolicyDate),1,Milestones!$AC$27)&amp;";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"&amp;IF(AND(Milestones!$AB$28="FT",Milestones!$AA$28=FT_Y5,EDATE($D57,Milestones!$AA$28)&lt;PolicyDate),1,Milestones!$AC$28)&amp;";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"&amp;IF(AND(Milestones!$AB$29="FT",Milestones!$AA$29=FT_Y5,EDATE($D57,Milestones!$AA$29)&lt;PolicyDate),1,Milestones!$AC$29)&amp;";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"&amp;IF(AND(Milestones!$AB$30="FT",Milestones!$AA$30=FT_Y5,EDATE($D57,Milestones!$AA$30)&lt;PolicyDate),1,Milestones!$AC$30)&amp;";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"&amp;IF(AND(Milestones!$AB$31="FT",Milestones!$AA$31=FT_Y5,EDATE($D57,Milestones!$AA$31)&lt;PolicyDate),1,Milestones!$AC$31)&amp;";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"&amp;IF(AND(Milestones!$AB$32="FT",Milestones!$AA$32=FT_Y5,EDATE($D57,Milestones!$AA$32)&lt;PolicyDate),1,Milestones!$AC$32)&amp;";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"&amp;IF(AND(Milestones!$AB$33="FT",Milestones!$AA$33=FT_Y5,EDATE($D57,Milestones!$AA$33)&lt;PolicyDate),1,Milestones!$AC$33)&amp;";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"&amp;IF(AND(Milestones!$AB$34="FT",Milestones!$AA$34=FT_Y5,EDATE($D57,Milestones!$AA$34)&lt;PolicyDate),1,Milestones!$AC$34)&amp;";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"&amp;IF(AND(Milestones!$AB$35="FT",Milestones!$AA$35=FT_Y5,EDATE($D57,Milestones!$AA$35)&lt;PolicyDate),1,Milestones!$AC$35)&amp;";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"&amp;IF(AND(Milestones!$AB$36="FT",Milestones!$AA$36=FT_Y5,EDATE($D57,Milestones!$AA$36)&lt;PolicyDate),1,Milestones!$AC$36)&amp;";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"&amp;IF(AND(Milestones!$AB$37="FT",Milestones!$AA$37=FT_Y5,EDATE($D57,Milestones!$AA$37)&lt;PolicyDate),1,Milestones!$AC$37)&amp;";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"&amp;IF(AND(Milestones!$AB$38="FT",Milestones!$AA$38=FT_Y5,EDATE($D57,Milestones!$AA$38)&lt;PolicyDate),1,Milestones!$AC$38)&amp;";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"&amp;IF(AND(Milestones!$AB$39="FT",Milestones!$AA$39=FT_Y5,EDATE($D57,Milestones!$AA$39)&lt;PolicyDate),1,Milestones!$AC$39)&amp;";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"&amp;IF(AND(Milestones!$AB$40="FT",Milestones!$AA$40=FT_Y5,EDATE($D57,Milestones!$AA$40)&lt;PolicyDate),1,Milestones!$AC$40)&amp;";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"&amp;IF(AND(Milestones!$AB$41="FT",Milestones!$AA$41=FT_Y5,EDATE($D57,Milestones!$AA$41)&lt;PolicyDate),1,Milestones!$AC$41)&amp;";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"&amp;IF(AND(Milestones!$AB$42="FT",Milestones!$AA$42=FT_Y5,EDATE($D57,Milestones!$AA$42)&lt;PolicyDate),1,Milestones!$AC$42)&amp;";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"&amp;IF(AND(Milestones!$AB$43="FT",Milestones!$AA$43=FT_Y5,EDATE($D57,Milestones!$AA$43)&lt;PolicyDate),1,Milestones!$AC$43)&amp;";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"&amp;IF(AND(Milestones!$AB$44="FT",Milestones!$AA$44=FT_Y5,EDATE($D57,Milestones!$AA$44)&lt;PolicyDate),1,Milestones!$AC$44)&amp;";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"&amp;IF(AND(Milestones!$AB$45="FT",Milestones!$AA$45=FT_Y5,EDATE($D57,Milestones!$AA$45)&lt;PolicyDate),1,Milestones!$AC$45)&amp;";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"&amp;IF(AND(Milestones!$AB$46="FT",Milestones!$AA$46=FT_Y5,EDATE($D57,Milestones!$AA$46)&lt;PolicyDate),1,Milestones!$AC$46)&amp;";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"&amp;IF(AND(Milestones!$AB$47="FT",Milestones!$AA$47=FT_Y5,EDATE($D57,Milestones!$AA$47)&lt;PolicyDate),1,Milestones!$AC$47)&amp;";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"&amp;IF(AND(Milestones!$AB$48="FT",Milestones!$AA$48=FT_Y5,EDATE($D57,Milestones!$AA$48)&lt;PolicyDate),1,Milestones!$AC$48)&amp;";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"&amp;IF(AND(Milestones!$AB$49="FT",Milestones!$AA$49=FT_Y5,EDATE($D57,Milestones!$AA$49)&lt;PolicyDate),1,Milestones!$AC$49)&amp;";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"&amp;IF(AND(Milestones!$AB$50="FT",Milestones!$AA$50=FT_Y5,EDATE($D57,Milestones!$AA$50)&lt;PolicyDate),1,Milestones!$AC$50)&amp;";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"&amp;IF(AND(Milestones!$AB$51="FT",Milestones!$AA$51=FT_Y5,EDATE($D57,Milestones!$AA$51)&lt;PolicyDate),1,Milestones!$AC$51)&amp;";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"&amp;IF(AND(Milestones!$AB$52="FT",Milestones!$AA$52=FT_Y5,EDATE($D57,Milestones!$AA$52)&lt;PolicyDate),1,Milestones!$AC$52)&amp;";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"&amp;IF(AND(Milestones!$AB$53="FT",Milestones!$AA$53=FT_Y5,EDATE($D57,Milestones!$AA$53)&lt;PolicyDate),1,Milestones!$AC$53)&amp;";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"&amp;IF(AND(Milestones!$AB$54="FT",Milestones!$AA$54=FT_Y5,EDATE($D57,Milestones!$AA$54)&lt;PolicyDate),1,Milestones!$AC$54)&amp;";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"&amp;IF(AND(Milestones!$AB$55="FT",Milestones!$AA$55=FT_Y5,EDATE($D57,Milestones!$AA$55)&lt;PolicyDate),1,Milestones!$AC$55)&amp;";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"&amp;IF(AND(Milestones!$AB$56="FT",Milestones!$AA$56=FT_Y5,EDATE($D57,Milestones!$AA$56)&lt;PolicyDate),1,Milestones!$AC$56)&amp;";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"&amp;IF(AND(Milestones!$AB$57="FT",Milestones!$AA$57=FT_Y5,EDATE($D57,Milestones!$AA$57)&lt;PolicyDate),1,Milestones!$AC$57)&amp;";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"&amp;IF(AND(Milestones!$AB$58="FT",Milestones!$AA$58=FT_Y5,EDATE($D57,Milestones!$AA$58)&lt;PolicyDate),1,Milestones!$AC$58)&amp;";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"&amp;IF(AND(Milestones!$AB$59="FT",Milestones!$AA$59=FT_Y5,EDATE($D57,Milestones!$AA$59)&lt;PolicyDate),1,Milestones!$AC$59)&amp;";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"&amp;IF(AND(Milestones!$AB$60="FT",Milestones!$AA$60=FT_Y5,EDATE($D57,Milestones!$AA$60)&lt;PolicyDate),1,Milestones!$AC$60)&amp;";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"&amp;IF(AND(Milestones!$AB$61="FT",Milestones!$AA$61=FT_Y5,EDATE($D57,Milestones!$AA$61)&lt;PolicyDate),1,Milestones!$AC$61)&amp;";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"&amp;IF(AND(Milestones!$AB$62="FT",Milestones!$AA$62=FT_Y5,EDATE($D57,Milestones!$AA$62)&lt;PolicyDate),1,Milestones!$AC$62)&amp;";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"&amp;IF(AND(Milestones!$AB$63="FT",Milestones!$AA$63=FT_Y5,EDATE($D57,Milestones!$AA$63)&lt;PolicyDate),1,Milestones!$AC$63)&amp;";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"&amp;IF(AND(Milestones!$AB$64="FT",Milestones!$AA$64=FT_Y5,EDATE($D57,Milestones!$AA$64)&lt;PolicyDate),1,Milestones!$AC$64)&amp;";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"&amp;IF(AND(Milestones!$AB$65="FT",Milestones!$AA$65=FT_Y5,EDATE($D57,Milestones!$AA$65)&lt;PolicyDate),1,Milestones!$AC$65)&amp;";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"&amp;IF(AND(Milestones!$AB$66="FT",Milestones!$AA$66=FT_Y5,EDATE($D57,Milestones!$AA$66)&lt;PolicyDate),1,Milestones!$AC$66)&amp;";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"&amp;IF(AND(Milestones!$AB$67="FT",Milestones!$AA$67=FT_Y5,EDATE($D57,Milestones!$AA$67)&lt;PolicyDate),1,Milestones!$AC$67)&amp;";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"&amp;IF(AND(Milestones!$AB$68="FT",Milestones!$AA$68=FT_Y5,EDATE($D57,Milestones!$AA$68)&lt;PolicyDate),1,Milestones!$AC$68)&amp;";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"&amp;IF(AND(Milestones!$AB$69="FT",Milestones!$AA$69=FT_Y5,EDATE($D57,Milestones!$AA$69)&lt;PolicyDate),1,Milestones!$AC$69)&amp;";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"&amp;IF(AND(Milestones!$AB$70="FT",Milestones!$AA$70=FT_Y5,EDATE($D57,Milestones!$AA$70)&lt;PolicyDate),1,Milestones!$AC$70)&amp;";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"&amp;IF(AND(Milestones!$AB$71="FT",Milestones!$AA$71=FT_Y5,EDATE($D57,Milestones!$AA$71)&lt;PolicyDate),1,Milestones!$AC$71)&amp;";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"&amp;IF(AND(Milestones!$AB$72="FT",Milestones!$AA$72=FT_Y5,EDATE($D57,Milestones!$AA$72)&lt;PolicyDate),1,Milestones!$AC$72)&amp;";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"&amp;IF(AND(Milestones!$AB$73="FT",Milestones!$AA$73=FT_Y5,EDATE($D57,Milestones!$AA$73)&lt;PolicyDate),1,Milestones!$AC$73)&amp;";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"&amp;IF(AND(Milestones!$AB$74="FT",Milestones!$AA$74=FT_Y5,EDATE($D57,Milestones!$AA$74)&lt;PolicyDate),1,Milestones!$AC$74)&amp;";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"&amp;IF(AND(Milestones!$AB$75="FT",Milestones!$AA$75=FT_Y5,EDATE($D57,Milestones!$AA$75)&lt;PolicyDate),1,Milestones!$AC$75)&amp;";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"&amp;IF(AND(Milestones!$AB$76="FT",Milestones!$AA$76=FT_Y5,EDATE($D57,Milestones!$AA$76)&lt;PolicyDate),1,Milestones!$AC$76)&amp;";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"&amp;IF(AND(Milestones!$AB$77="FT",Milestones!$AA$77=FT_Y5,EDATE($D57,Milestones!$AA$77)&lt;PolicyDate),1,Milestones!$AC$77)&amp;";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"&amp;IF(AND(Milestones!$AB$78="FT",Milestones!$AA$78=FT_Y5,EDATE($D57,Milestones!$AA$78)&lt;PolicyDate),1,Milestones!$AC$78)&amp;";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"&amp;IF(AND(Milestones!$AB$79="FT",Milestones!$AA$79=FT_Y5,EDATE($D57,Milestones!$AA$79)&lt;PolicyDate),1,Milestones!$AC$79)&amp;";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"&amp;IF(AND(Milestones!$AB$80="FT",Milestones!$AA$80=FT_Y5,EDATE($D57,Milestones!$AA$80)&lt;PolicyDate),1,Milestones!$AC$80)&amp;";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"&amp;IF(AND(Milestones!$AB$81="FT",Milestones!$AA$81=FT_Y5,EDATE($D57,Milestones!$AA$81)&lt;PolicyDate),1,Milestones!$AC$81)&amp;";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"&amp;IF(AND(Milestones!$AB$82="FT",Milestones!$AA$82=FT_Y5,EDATE($D57,Milestones!$AA$82)&lt;PolicyDate),1,Milestones!$AC$82)&amp;";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"&amp;IF(AND(Milestones!$AB$83="FT",Milestones!$AA$83=FT_Y5,EDATE($D57,Milestones!$AA$83)&lt;PolicyDate),1,Milestones!$AC$83)&amp;";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"&amp;IF(AND(Milestones!$AB$84="FT",Milestones!$AA$84=FT_Y5,EDATE($D57,Milestones!$AA$84)&lt;PolicyDate),1,Milestones!$AC$84)&amp;";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"&amp;IF(AND(Milestones!$AB$85="FT",Milestones!$AA$85=FT_Y5,EDATE($D57,Milestones!$AA$85)&lt;PolicyDate),1,Milestones!$AC$85)&amp;";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"&amp;IF(AND(Milestones!$AB$86="FT",Milestones!$AA$86=FT_Y5,EDATE($D57,Milestones!$AA$86)&lt;PolicyDate),1,Milestones!$AC$86)&amp;";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"&amp;IF(AND(Milestones!$AB$87="FT",Milestones!$AA$87=FT_Y5,EDATE($D57,Milestones!$AA$87)&lt;PolicyDate),1,Milestones!$AC$87)&amp;";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"&amp;IF(AND(Milestones!$AB$88="FT",Milestones!$AA$88=FT_Y5,EDATE($D57,Milestones!$AA$88)&lt;PolicyDate),1,Milestones!$AC$88)&amp;";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"&amp;IF(AND(Milestones!$AB$89="FT",Milestones!$AA$89=FT_Y5,EDATE($D57,Milestones!$AA$89)&lt;PolicyDate),1,Milestones!$AC$89)&amp;";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"&amp;IF(AND(Milestones!$AB$90="FT",Milestones!$AA$90=FT_Y5,EDATE($D57,Milestones!$AA$90)&lt;PolicyDate),1,Milestones!$AC$90)&amp;";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"&amp;IF(AND(Milestones!$AB$91="FT",Milestones!$AA$91=FT_Y5,EDATE($D57,Milestones!$AA$91)&lt;PolicyDate),1,Milestones!$AC$91)&amp;";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"&amp;IF(AND(Milestones!$AB$92="FT",Milestones!$AA$92=FT_Y5,EDATE($D57,Milestones!$AA$92)&lt;PolicyDate),1,Milestones!$AC$92)&amp;";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"&amp;IF(AND(Milestones!$AB$93="FT",Milestones!$AA$93=FT_Y5,EDATE($D57,Milestones!$AA$93)&lt;PolicyDate),1,Milestones!$AC$93)&amp;";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"&amp;IF(AND(Milestones!$AB$94="FT",Milestones!$AA$94=FT_Y5,EDATE($D57,Milestones!$AA$94)&lt;PolicyDate),1,Milestones!$AC$94)&amp;";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"&amp;IF(AND(Milestones!$AB$95="FT",Milestones!$AA$95=FT_Y5,EDATE($D57,Milestones!$AA$95)&lt;PolicyDate),1,Milestones!$AC$95)&amp;";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"&amp;IF(AND(Milestones!$AB$96="FT",Milestones!$AA$96=FT_Y5,EDATE($D57,Milestones!$AA$96)&lt;PolicyDate),1,Milestones!$AC$96)&amp;";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"&amp;IF(AND(Milestones!$AB$97="FT",Milestones!$AA$97=FT_Y5,EDATE($D57,Milestones!$AA$97)&lt;PolicyDate),1,Milestones!$AC$97)&amp;";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"&amp;IF(AND(Milestones!$AB$98="FT",Milestones!$AA$98=FT_Y5,EDATE($D57,Milestones!$AA$98)&lt;PolicyDate),1,Milestones!$AC$98)&amp;";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"&amp;IF(AND(Milestones!$AB$99="FT",Milestones!$AA$99=FT_Y5,EDATE($D57,Milestones!$AA$99)&lt;PolicyDate),1,Milestones!$AC$99)&amp;";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"&amp;IF(AND(Milestones!$AB$100="FT",Milestones!$AA$100=FT_Y5,EDATE($D57,Milestones!$AA$100)&lt;PolicyDate),1,Milestones!$AC$100)&amp;";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"&amp;IF(AND(Milestones!$AB$101="FT",Milestones!$AA$101=FT_Y5,EDATE($D57,Milestones!$AA$101)&lt;PolicyDate),1,Milestones!$AC$101)&amp;";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"&amp;IF(AND(Milestones!$AB$102="FT",Milestones!$AA$102=FT_Y5,EDATE($D57,Milestones!$AA$102)&lt;PolicyDate),1,Milestones!$AC$102)&amp;";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"&amp;IF(AND(Milestones!$AB$103="FT",Milestones!$AA$103=FT_Y5,EDATE($D57,Milestones!$AA$103)&lt;PolicyDate),1,Milestones!$AC$103)&amp;";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"&amp;IF(AND(Milestones!$AB$104="FT",Milestones!$AA$104=FT_Y5,EDATE($D57,Milestones!$AA$104)&lt;PolicyDate),1,Milestones!$AC$104)&amp;";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"&amp;IF(AND(Milestones!$AB$105="FT",Milestones!$AA$105=FT_Y5,EDATE($D57,Milestones!$AA$105)&lt;PolicyDate),1,Milestones!$AC$105)&amp;";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"&amp;IF(AND(Milestones!$AB$106="FT",Milestones!$AA$106=FT_Y5,EDATE($D57,Milestones!$AA$106)&lt;PolicyDate),1,Milestones!$AC$106)&amp;";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"&amp;IF(AND(Milestones!$AB$107="FT",Milestones!$AA$107=FT_Y5,EDATE($D57,Milestones!$AA$107)&lt;PolicyDate),1,Milestones!$AC$107)&amp;";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"&amp;IF(AND(Milestones!$AB$108="FT",Milestones!$AA$108=FT_Y5,EDATE($D57,Milestones!$AA$108)&lt;PolicyDate),1,Milestones!$AC$108)&amp;";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"&amp;IF(AND(Milestones!$AB$109="FT",Milestones!$AA$109=FT_Y5,EDATE($D57,Milestones!$AA$109)&lt;PolicyDate),1,Milestones!$AC$109)&amp;";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"&amp;IF(AND(Milestones!$AB$110="FT",Milestones!$AA$110=FT_Y5,EDATE($D57,Milestones!$AA$110)&lt;PolicyDate),1,Milestones!$AC$110)&amp;";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"&amp;IF(AND(Milestones!$AB$111="FT",Milestones!$AA$111=FT_Y5,EDATE($D57,Milestones!$AA$111)&lt;PolicyDate),1,Milestones!$AC$111)&amp;";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"&amp;IF(AND(Milestones!$AB$112="FT",Milestones!$AA$112=FT_Y5,EDATE($D57,Milestones!$AA$112)&lt;PolicyDate),1,Milestones!$AC$112)&amp;";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"&amp;IF(AND(Milestones!$AB$113="FT",Milestones!$AA$113=FT_Y5,EDATE($D57,Milestones!$AA$113)&lt;PolicyDate),1,Milestones!$AC$113)&amp;";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"&amp;IF(AND(Milestones!$AB$114="FT",Milestones!$AA$114=FT_Y5,EDATE($D57,Milestones!$AA$114)&lt;PolicyDate),1,Milestones!$AC$114)&amp;";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"&amp;IF(AND(Milestones!$AB$115="FT",Milestones!$AA$115=FT_Y5,EDATE($D57,Milestones!$AA$115)&lt;PolicyDate),1,Milestones!$AC$115)&amp;";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"&amp;IF(AND(Milestones!$AB$116="FT",Milestones!$AA$116=FT_Y5,EDATE($D57,Milestones!$AA$116)&lt;PolicyDate),1,Milestones!$AC$116)&amp;";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"&amp;IF(AND(Milestones!$AB$117="FT",Milestones!$AA$117=FT_Y5,EDATE($D57,Milestones!$AA$117)&lt;PolicyDate),1,Milestones!$AC$117)&amp;";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"&amp;IF(AND(Milestones!$AB$118="FT",Milestones!$AA$118=FT_Y5,EDATE($D57,Milestones!$AA$118)&lt;PolicyDate),1,Milestones!$AC$118)&amp;";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"&amp;IF(AND(Milestones!$AB$119="FT",Milestones!$AA$119=FT_Y5,EDATE($D57,Milestones!$AA$119)&lt;PolicyDate),1,Milestones!$AC$119)&amp;";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"&amp;IF(AND(Milestones!$AB$120="FT",Milestones!$AA$120=FT_Y5,EDATE($D57,Milestones!$AA$120)&lt;PolicyDate),1,Milestones!$AC$120)&amp;";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"&amp;IF(AND(Milestones!$AB$121="FT",Milestones!$AA$121=FT_Y5,EDATE($D57,Milestones!$AA$121)&lt;PolicyDate),1,Milestones!$AC$121)&amp;";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"&amp;IF(AND(Milestones!$AB$122="FT",Milestones!$AA$122=FT_Y5,EDATE($D57,Milestones!$AA$122)&lt;PolicyDate),1,Milestones!$AC$122)&amp;";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"&amp;IF(AND(Milestones!$AB$123="FT",Milestones!$AA$123=FT_Y5,EDATE($D57,Milestones!$AA$123)&lt;PolicyDate),1,Milestones!$AC$123)&amp;";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"&amp;IF(AND(Milestones!$AB$124="FT",Milestones!$AA$124=FT_Y5,EDATE($D57,Milestones!$AA$124)&lt;PolicyDate),1,Milestones!$AC$124)&amp;";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"&amp;IF(AND(Milestones!$AB$125="FT",Milestones!$AA$125=FT_Y5,EDATE($D57,Milestones!$AA$125)&lt;PolicyDate),1,Milestones!$AC$125)&amp;";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"&amp;IF(AND(Milestones!$AB$126="FT",Milestones!$AA$126=FT_Y5,EDATE($D57,Milestones!$AA$126)&lt;PolicyDate),1,Milestones!$AC$126)&amp;";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"&amp;IF(AND(Milestones!$AB$127="FT",Milestones!$AA$127=FT_Y5,EDATE($D57,Milestones!$AA$127)&lt;PolicyDate),1,Milestones!$AC$127)&amp;";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"&amp;IF(AND(Milestones!$AB$128="FT",Milestones!$AA$128=FT_Y5,EDATE($D57,Milestones!$AA$128)&lt;PolicyDate),1,Milestones!$AC$128)&amp;";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"&amp;IF(AND(Milestones!$AB$129="FT",Milestones!$AA$129=FT_Y5,EDATE($D57,Milestones!$AA$129)&lt;PolicyDate),1,Milestones!$AC$129)&amp;";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"&amp;IF(AND(Milestones!$AB$130="FT",Milestones!$AA$130=FT_Y5,EDATE($D57,Milestones!$AA$130)&lt;PolicyDate),1,Milestones!$AC$130)&amp;";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"&amp;IF(AND(Milestones!$AB$131="FT",Milestones!$AA$131=FT_Y5,EDATE($D57,Milestones!$AA$131)&lt;PolicyDate),1,Milestones!$AC$131)&amp;";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"&amp;IF(AND(Milestones!$AB$132="FT",Milestones!$AA$132=FT_Y5,EDATE($D57,Milestones!$AA$132)&lt;PolicyDate),1,Milestones!$AC$132)&amp;";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"&amp;IF(AND(Milestones!$AB$133="FT",Milestones!$AA$133=FT_Y5,EDATE($D57,Milestones!$AA$133)&lt;PolicyDate),1,Milestones!$AC$133)&amp;";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"&amp;IF(AND(Milestones!$AB$134="FT",Milestones!$AA$134=FT_Y5,EDATE($D57,Milestones!$AA$134)&lt;PolicyDate),1,Milestones!$AC$134)&amp;";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"&amp;IF(AND(Milestones!$AB$135="FT",Milestones!$AA$135=FT_Y5,EDATE($D57,Milestones!$AA$135)&lt;PolicyDate),1,Milestones!$AC$135)&amp;";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"&amp;IF(AND(Milestones!$AB$136="FT",Milestones!$AA$136=FT_Y5,EDATE($D57,Milestones!$AA$136)&lt;PolicyDate),1,Milestones!$AC$136)&amp;";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"&amp;IF(AND(Milestones!$AB$137="FT",Milestones!$AA$137=FT_Y5,EDATE($D57,Milestones!$AA$137)&lt;PolicyDate),1,Milestones!$AC$137)&amp;";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"&amp;IF(AND(Milestones!$AB$138="FT",Milestones!$AA$138=FT_Y5,EDATE($D57,Milestones!$AA$138)&lt;PolicyDate),1,Milestones!$AC$138)&amp;";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"&amp;IF(AND(Milestones!$AB$139="FT",Milestones!$AA$139=FT_Y5,EDATE($D57,Milestones!$AA$139)&lt;PolicyDate),1,Milestones!$AC$139)&amp;";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"&amp;IF(AND(Milestones!$AB$140="FT",Milestones!$AA$140=FT_Y5,EDATE($D57,Milestones!$AA$140)&lt;PolicyDate),1,Milestones!$AC$140)&amp;";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"&amp;IF(AND(Milestones!$AB$141="FT",Milestones!$AA$141=FT_Y5,EDATE($D57,Milestones!$AA$141)&lt;PolicyDate),1,Milestones!$AC$141)&amp;";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"&amp;IF(AND(Milestones!$AB$142="FT",Milestones!$AA$142=FT_Y5,EDATE($D57,Milestones!$AA$142)&lt;PolicyDate),1,Milestones!$AC$142)&amp;";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"&amp;IF(AND(Milestones!$AB$143="FT",Milestones!$AA$143=FT_Y5,EDATE($D57,Milestones!$AA$143)&lt;PolicyDate),1,Milestones!$AC$143)&amp;";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"&amp;IF(AND(Milestones!$AB$144="FT",Milestones!$AA$144=FT_Y5,EDATE($D57,Milestones!$AA$144)&lt;PolicyDate),1,Milestones!$AC$144)&amp;";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"&amp;IF(AND(Milestones!$AB$145="FT",Milestones!$AA$145=FT_Y5,EDATE($D57,Milestones!$AA$145)&lt;PolicyDate),1,Milestones!$AC$145)&amp;";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"&amp;IF(AND(Milestones!$AB$146="FT",Milestones!$AA$146=FT_Y5,EDATE($D57,Milestones!$AA$146)&lt;PolicyDate),1,Milestones!$AC$146)&amp;";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"&amp;IF(AND(Milestones!$AB$147="FT",Milestones!$AA$147=FT_Y5,EDATE($D57,Milestones!$AA$147)&lt;PolicyDate),1,Milestones!$AC$147)&amp;";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"&amp;IF(AND(Milestones!$AB$148="FT",Milestones!$AA$148=FT_Y5,EDATE($D57,Milestones!$AA$148)&lt;PolicyDate),1,Milestones!$AC$148)&amp;";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"&amp;IF(AND(Milestones!$AB$149="FT",Milestones!$AA$149=FT_Y5,EDATE($D57,Milestones!$AA$149)&lt;PolicyDate),1,Milestones!$AC$149)&amp;";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"&amp;IF(AND(Milestones!$AB$150="FT",Milestones!$AA$150=FT_Y5,EDATE($D57,Milestones!$AA$150)&lt;PolicyDate),1,Milestones!$AC$150)&amp;";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"&amp;IF(AND(Milestones!$AB$151="FT",Milestones!$AA$151=FT_Y5,EDATE($D57,Milestones!$AA$151)&lt;PolicyDate),1,Milestones!$AC$151)&amp;";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"&amp;IF(AND(Milestones!$AB$152="FT",Milestones!$AA$152=FT_Y5,EDATE($D57,Milestones!$AA$152)&lt;PolicyDate),1,Milestones!$AC$152)&amp;";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"&amp;IF(AND(Milestones!$AB$153="FT",Milestones!$AA$153=FT_Y5,EDATE($D57,Milestones!$AA$153)&lt;PolicyDate),1,Milestones!$AC$153)&amp;";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"&amp;IF(AND(Milestones!$AB$154="FT",Milestones!$AA$154=FT_Y5,EDATE($D57,Milestones!$AA$154)&lt;PolicyDate),1,Milestones!$AC$154)&amp;";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"&amp;IF(AND(Milestones!$AB$155="FT",Milestones!$AA$155=FT_Y5,EDATE($D57,Milestones!$AA$155)&lt;PolicyDate),1,Milestones!$AC$155)&amp;";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"&amp;IF(AND(Milestones!$AB$156="FT",Milestones!$AA$156=FT_Y5,EDATE($D57,Milestones!$AA$156)&lt;PolicyDate),1,Milestones!$AC$156)&amp;";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"&amp;IF(AND(Milestones!$AB$157="FT",Milestones!$AA$157=FT_Y5,EDATE($D57,Milestones!$AA$157)&lt;PolicyDate),1,Milestones!$AC$157)&amp;";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"&amp;IF(AND(Milestones!$AB$158="FT",Milestones!$AA$158=FT_Y5,EDATE($D57,Milestones!$AA$158)&lt;PolicyDate),1,Milestones!$AC$158)&amp;";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"&amp;IF(AND(Milestones!$AB$159="FT",Milestones!$AA$159=FT_Y5,EDATE($D57,Milestones!$AA$159)&lt;PolicyDate),1,Milestones!$AC$159)&amp;";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"&amp;IF(AND(Milestones!$AB$160="FT",Milestones!$AA$160=FT_Y5,EDATE($D57,Milestones!$AA$160)&lt;PolicyDate),1,Milestones!$AC$160)&amp;";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"&amp;IF(AND(Milestones!$AB$161="FT",Milestones!$AA$161=FT_Y5,EDATE($D57,Milestones!$AA$161)&lt;PolicyDate),1,Milestones!$AC$161)&amp;";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"&amp;IF(AND(Milestones!$AB$162="FT",Milestones!$AA$162=FT_Y5,EDATE($D57,Milestones!$AA$162)&lt;PolicyDate),1,Milestones!$AC$162)&amp;";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"&amp;IF(AND(Milestones!$AB$163="FT",Milestones!$AA$163=FT_Y5,EDATE($D57,Milestones!$AA$163)&lt;PolicyDate),1,Milestones!$AC$163)&amp;";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"&amp;IF(AND(Milestones!$AB$164="FT",Milestones!$AA$164=FT_Y5,EDATE($D57,Milestones!$AA$164)&lt;PolicyDate),1,Milestones!$AC$164)&amp;";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"&amp;IF(AND(Milestones!$AB$165="FT",Milestones!$AA$165=FT_Y5,EDATE($D57,Milestones!$AA$165)&lt;PolicyDate),1,Milestones!$AC$165)&amp;";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"&amp;IF(AND(Milestones!$AB$166="FT",Milestones!$AA$166=FT_Y5,EDATE($D57,Milestones!$AA$166)&lt;PolicyDate),1,Milestones!$AC$166)&amp;";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"&amp;IF(AND(Milestones!$AB$167="FT",Milestones!$AA$167=FT_Y5,EDATE($D57,Milestones!$AA$167)&lt;PolicyDate),1,Milestones!$AC$167)&amp;";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"&amp;IF(AND(Milestones!$AB$168="FT",Milestones!$AA$168=FT_Y5,EDATE($D57,Milestones!$AA$168)&lt;PolicyDate),1,Milestones!$AC$168)&amp;";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"&amp;IF(AND(Milestones!$AB$169="FT",Milestones!$AA$169=FT_Y5,EDATE($D57,Milestones!$AA$169)&lt;PolicyDate),1,Milestones!$AC$169)&amp;";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"&amp;IF(AND(Milestones!$AB$170="FT",Milestones!$AA$170=FT_Y5,EDATE($D57,Milestones!$AA$170)&lt;PolicyDate),1,Milestones!$AC$170)&amp;";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"&amp;IF(AND(Milestones!$AB$171="FT",Milestones!$AA$171=FT_Y5,EDATE($D57,Milestones!$AA$171)&lt;PolicyDate),1,Milestones!$AC$171)&amp;";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"&amp;IF(AND(Milestones!$AB$172="FT",Milestones!$AA$172=FT_Y5,EDATE($D57,Milestones!$AA$172)&lt;PolicyDate),1,Milestones!$AC$172)&amp;";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"&amp;IF(AND(Milestones!$AB$173="FT",Milestones!$AA$173=FT_Y5,EDATE($D57,Milestones!$AA$173)&lt;PolicyDate),1,Milestones!$AC$173)&amp;";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"&amp;IF(AND(Milestones!$AB$174="FT",Milestones!$AA$174=FT_Y5,EDATE($D57,Milestones!$AA$174)&lt;PolicyDate),1,Milestones!$AC$174)&amp;";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"&amp;IF(AND(Milestones!$AB$175="FT",Milestones!$AA$175=FT_Y5,EDATE($D57,Milestones!$AA$175)&lt;PolicyDate),1,Milestones!$AC$175)&amp;";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"&amp;IF(AND(Milestones!$AB$176="FT",Milestones!$AA$176=FT_Y5,EDATE($D57,Milestones!$AA$176)&lt;PolicyDate),1,Milestones!$AC$176)&amp;";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"&amp;IF(AND(Milestones!$AB$177="FT",Milestones!$AA$177=FT_Y5,EDATE($D57,Milestones!$AA$177)&lt;PolicyDate),1,Milestones!$AC$177)&amp;";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"&amp;IF(AND(Milestones!$AB$178="FT",Milestones!$AA$178=FT_Y5,EDATE($D57,Milestones!$AA$178)&lt;PolicyDate),1,Milestones!$AC$178)&amp;";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"&amp;IF(AND(Milestones!$AB$179="FT",Milestones!$AA$179=FT_Y5,EDATE($D57,Milestones!$AA$179)&lt;PolicyDate),1,Milestones!$AC$179)&amp;";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"&amp;IF(AND(Milestones!$AB$180="FT",Milestones!$AA$180=FT_Y5,EDATE($D57,Milestones!$AA$180)&lt;PolicyDate),1,Milestones!$AC$180)&amp;";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"&amp;IF(AND(Milestones!$AB$181="FT",Milestones!$AA$181=FT_Y5,EDATE($D57,Milestones!$AA$181)&lt;PolicyDate),1,Milestones!$AC$181)&amp;";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"&amp;IF(AND(Milestones!$AB$182="FT",Milestones!$AA$182=FT_Y5,EDATE($D57,Milestones!$AA$182)&lt;PolicyDate),1,Milestones!$AC$182)&amp;";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"&amp;IF(AND(Milestones!$AB$183="FT",Milestones!$AA$183=FT_Y5,EDATE($D57,Milestones!$AA$183)&lt;PolicyDate),1,Milestones!$AC$183)&amp;";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"&amp;IF(AND(Milestones!$AB$184="FT",Milestones!$AA$184=FT_Y5,EDATE($D57,Milestones!$AA$184)&lt;PolicyDate),1,Milestones!$AC$184)&amp;";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"&amp;IF(AND(Milestones!$AB$185="FT",Milestones!$AA$185=FT_Y5,EDATE($D57,Milestones!$AA$185)&lt;PolicyDate),1,Milestones!$AC$185)&amp;";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"&amp;IF(AND(Milestones!$AB$186="FT",Milestones!$AA$186=FT_Y5,EDATE($D57,Milestones!$AA$186)&lt;PolicyDate),1,Milestones!$AC$186)&amp;";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"&amp;IF(AND(Milestones!$AB$187="FT",Milestones!$AA$187=FT_Y5,EDATE($D57,Milestones!$AA$187)&lt;PolicyDate),1,Milestones!$AC$187)&amp;";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"&amp;IF(AND(Milestones!$AB$188="FT",Milestones!$AA$188=FT_Y5,EDATE($D57,Milestones!$AA$188)&lt;PolicyDate),1,Milestones!$AC$188)&amp;";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"&amp;IF(AND(Milestones!$AB$189="FT",Milestones!$AA$189=FT_Y5,EDATE($D57,Milestones!$AA$189)&lt;PolicyDate),1,Milestones!$AC$189)&amp;";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"&amp;IF(AND(Milestones!$AB$190="FT",Milestones!$AA$190=FT_Y5,EDATE($D57,Milestones!$AA$190)&lt;PolicyDate),1,Milestones!$AC$190)&amp;";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"&amp;IF(AND(Milestones!$AB$191="FT",Milestones!$AA$191=FT_Y5,EDATE($D57,Milestones!$AA$191)&lt;PolicyDate),1,Milestones!$AC$191)&amp;";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"&amp;IF(AND(Milestones!$AB$192="FT",Milestones!$AA$192=FT_Y5,EDATE($D57,Milestones!$AA$192)&lt;PolicyDate),1,Milestones!$AC$192)&amp;";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"&amp;IF(AND(Milestones!$AB$193="FT",Milestones!$AA$193=FT_Y5,EDATE($D57,Milestones!$AA$193)&lt;PolicyDate),1,Milestones!$AC$193)&amp;";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"&amp;IF(AND(Milestones!$AB$194="FT",Milestones!$AA$194=FT_Y5,EDATE($D57,Milestones!$AA$194)&lt;PolicyDate),1,Milestones!$AC$194)&amp;";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"&amp;IF(AND(Milestones!$AB$195="FT",Milestones!$AA$195=FT_Y5,EDATE($D57,Milestones!$AA$195)&lt;PolicyDate),1,Milestones!$AC$195)&amp;";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"&amp;IF(AND(Milestones!$AB$196="FT",Milestones!$AA$196=FT_Y5,EDATE($D57,Milestones!$AA$196)&lt;PolicyDate),1,Milestones!$AC$196)&amp;";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"&amp;IF(AND(Milestones!$AB$197="FT",Milestones!$AA$197=FT_Y5,EDATE($D57,Milestones!$AA$197)&lt;PolicyDate),1,Milestones!$AC$197)&amp;";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"&amp;IF(AND(Milestones!$AB$198="FT",Milestones!$AA$198=FT_Y5,EDATE($D57,Milestones!$AA$198)&lt;PolicyDate),1,Milestones!$AC$198)&amp;";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"&amp;IF(AND(Milestones!$AB$199="FT",Milestones!$AA$199=FT_Y5,EDATE($D57,Milestones!$AA$199)&lt;PolicyDate),1,Milestones!$AC$199)&amp;";  ",""))</f>
        <v/>
      </c>
      <c r="X57" s="0" t="str">
        <f aca="false">IF(Staff!$A57="","",Staff!$AJ57)</f>
        <v/>
      </c>
      <c r="Y57" s="0" t="str">
        <f aca="false">IF(Staff!$A57="","",Staff!$AL57)</f>
        <v/>
      </c>
      <c r="Z57" s="0" t="str">
        <f aca="false">IF(Staff!$A57="","",Staff!$AM57)</f>
        <v/>
      </c>
      <c r="AA57" s="0" t="str">
        <f aca="false">IF(Staff!$A57="","",Staff!$AQ57)</f>
        <v/>
      </c>
      <c r="AB57" s="0" t="str">
        <f aca="false">IF(Staff!$A57="","",Staff!$AR57)</f>
        <v/>
      </c>
      <c r="AC57" s="0" t="str">
        <f aca="false">IF(Staff!$A57="","",Staff!$AS57)</f>
        <v/>
      </c>
      <c r="AD57" s="0" t="str">
        <f aca="false">IF(Staff!$A57="","",Staff!$AT57)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IF(Staff!$A58="","",Staff!$AI58)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"&amp;IF(AND(Milestones!$AB$20="FT",Milestones!$AA$20=FT_Y5,EDATE($D58,Milestones!$AA$20)&lt;PolicyDate),1,Milestones!$AC$20)&amp;";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"&amp;IF(AND(Milestones!$AB$21="FT",Milestones!$AA$21=FT_Y5,EDATE($D58,Milestones!$AA$21)&lt;PolicyDate),1,Milestones!$AC$21)&amp;";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"&amp;IF(AND(Milestones!$AB$22="FT",Milestones!$AA$22=FT_Y5,EDATE($D58,Milestones!$AA$22)&lt;PolicyDate),1,Milestones!$AC$22)&amp;";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"&amp;IF(AND(Milestones!$AB$23="FT",Milestones!$AA$23=FT_Y5,EDATE($D58,Milestones!$AA$23)&lt;PolicyDate),1,Milestones!$AC$23)&amp;";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"&amp;IF(AND(Milestones!$AB$24="FT",Milestones!$AA$24=FT_Y5,EDATE($D58,Milestones!$AA$24)&lt;PolicyDate),1,Milestones!$AC$24)&amp;";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"&amp;IF(AND(Milestones!$AB$25="FT",Milestones!$AA$25=FT_Y5,EDATE($D58,Milestones!$AA$25)&lt;PolicyDate),1,Milestones!$AC$25)&amp;";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"&amp;IF(AND(Milestones!$AB$26="FT",Milestones!$AA$26=FT_Y5,EDATE($D58,Milestones!$AA$26)&lt;PolicyDate),1,Milestones!$AC$26)&amp;";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"&amp;IF(AND(Milestones!$AB$27="FT",Milestones!$AA$27=FT_Y5,EDATE($D58,Milestones!$AA$27)&lt;PolicyDate),1,Milestones!$AC$27)&amp;";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"&amp;IF(AND(Milestones!$AB$28="FT",Milestones!$AA$28=FT_Y5,EDATE($D58,Milestones!$AA$28)&lt;PolicyDate),1,Milestones!$AC$28)&amp;";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"&amp;IF(AND(Milestones!$AB$29="FT",Milestones!$AA$29=FT_Y5,EDATE($D58,Milestones!$AA$29)&lt;PolicyDate),1,Milestones!$AC$29)&amp;";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"&amp;IF(AND(Milestones!$AB$30="FT",Milestones!$AA$30=FT_Y5,EDATE($D58,Milestones!$AA$30)&lt;PolicyDate),1,Milestones!$AC$30)&amp;";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"&amp;IF(AND(Milestones!$AB$31="FT",Milestones!$AA$31=FT_Y5,EDATE($D58,Milestones!$AA$31)&lt;PolicyDate),1,Milestones!$AC$31)&amp;";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"&amp;IF(AND(Milestones!$AB$32="FT",Milestones!$AA$32=FT_Y5,EDATE($D58,Milestones!$AA$32)&lt;PolicyDate),1,Milestones!$AC$32)&amp;";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"&amp;IF(AND(Milestones!$AB$33="FT",Milestones!$AA$33=FT_Y5,EDATE($D58,Milestones!$AA$33)&lt;PolicyDate),1,Milestones!$AC$33)&amp;";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"&amp;IF(AND(Milestones!$AB$34="FT",Milestones!$AA$34=FT_Y5,EDATE($D58,Milestones!$AA$34)&lt;PolicyDate),1,Milestones!$AC$34)&amp;";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"&amp;IF(AND(Milestones!$AB$35="FT",Milestones!$AA$35=FT_Y5,EDATE($D58,Milestones!$AA$35)&lt;PolicyDate),1,Milestones!$AC$35)&amp;";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"&amp;IF(AND(Milestones!$AB$36="FT",Milestones!$AA$36=FT_Y5,EDATE($D58,Milestones!$AA$36)&lt;PolicyDate),1,Milestones!$AC$36)&amp;";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"&amp;IF(AND(Milestones!$AB$37="FT",Milestones!$AA$37=FT_Y5,EDATE($D58,Milestones!$AA$37)&lt;PolicyDate),1,Milestones!$AC$37)&amp;";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"&amp;IF(AND(Milestones!$AB$38="FT",Milestones!$AA$38=FT_Y5,EDATE($D58,Milestones!$AA$38)&lt;PolicyDate),1,Milestones!$AC$38)&amp;";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"&amp;IF(AND(Milestones!$AB$39="FT",Milestones!$AA$39=FT_Y5,EDATE($D58,Milestones!$AA$39)&lt;PolicyDate),1,Milestones!$AC$39)&amp;";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"&amp;IF(AND(Milestones!$AB$40="FT",Milestones!$AA$40=FT_Y5,EDATE($D58,Milestones!$AA$40)&lt;PolicyDate),1,Milestones!$AC$40)&amp;";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"&amp;IF(AND(Milestones!$AB$41="FT",Milestones!$AA$41=FT_Y5,EDATE($D58,Milestones!$AA$41)&lt;PolicyDate),1,Milestones!$AC$41)&amp;";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"&amp;IF(AND(Milestones!$AB$42="FT",Milestones!$AA$42=FT_Y5,EDATE($D58,Milestones!$AA$42)&lt;PolicyDate),1,Milestones!$AC$42)&amp;";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"&amp;IF(AND(Milestones!$AB$43="FT",Milestones!$AA$43=FT_Y5,EDATE($D58,Milestones!$AA$43)&lt;PolicyDate),1,Milestones!$AC$43)&amp;";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"&amp;IF(AND(Milestones!$AB$44="FT",Milestones!$AA$44=FT_Y5,EDATE($D58,Milestones!$AA$44)&lt;PolicyDate),1,Milestones!$AC$44)&amp;";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"&amp;IF(AND(Milestones!$AB$45="FT",Milestones!$AA$45=FT_Y5,EDATE($D58,Milestones!$AA$45)&lt;PolicyDate),1,Milestones!$AC$45)&amp;";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"&amp;IF(AND(Milestones!$AB$46="FT",Milestones!$AA$46=FT_Y5,EDATE($D58,Milestones!$AA$46)&lt;PolicyDate),1,Milestones!$AC$46)&amp;";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"&amp;IF(AND(Milestones!$AB$47="FT",Milestones!$AA$47=FT_Y5,EDATE($D58,Milestones!$AA$47)&lt;PolicyDate),1,Milestones!$AC$47)&amp;";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"&amp;IF(AND(Milestones!$AB$48="FT",Milestones!$AA$48=FT_Y5,EDATE($D58,Milestones!$AA$48)&lt;PolicyDate),1,Milestones!$AC$48)&amp;";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"&amp;IF(AND(Milestones!$AB$49="FT",Milestones!$AA$49=FT_Y5,EDATE($D58,Milestones!$AA$49)&lt;PolicyDate),1,Milestones!$AC$49)&amp;";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"&amp;IF(AND(Milestones!$AB$50="FT",Milestones!$AA$50=FT_Y5,EDATE($D58,Milestones!$AA$50)&lt;PolicyDate),1,Milestones!$AC$50)&amp;";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"&amp;IF(AND(Milestones!$AB$51="FT",Milestones!$AA$51=FT_Y5,EDATE($D58,Milestones!$AA$51)&lt;PolicyDate),1,Milestones!$AC$51)&amp;";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"&amp;IF(AND(Milestones!$AB$52="FT",Milestones!$AA$52=FT_Y5,EDATE($D58,Milestones!$AA$52)&lt;PolicyDate),1,Milestones!$AC$52)&amp;";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"&amp;IF(AND(Milestones!$AB$53="FT",Milestones!$AA$53=FT_Y5,EDATE($D58,Milestones!$AA$53)&lt;PolicyDate),1,Milestones!$AC$53)&amp;";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"&amp;IF(AND(Milestones!$AB$54="FT",Milestones!$AA$54=FT_Y5,EDATE($D58,Milestones!$AA$54)&lt;PolicyDate),1,Milestones!$AC$54)&amp;";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"&amp;IF(AND(Milestones!$AB$55="FT",Milestones!$AA$55=FT_Y5,EDATE($D58,Milestones!$AA$55)&lt;PolicyDate),1,Milestones!$AC$55)&amp;";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"&amp;IF(AND(Milestones!$AB$56="FT",Milestones!$AA$56=FT_Y5,EDATE($D58,Milestones!$AA$56)&lt;PolicyDate),1,Milestones!$AC$56)&amp;";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"&amp;IF(AND(Milestones!$AB$57="FT",Milestones!$AA$57=FT_Y5,EDATE($D58,Milestones!$AA$57)&lt;PolicyDate),1,Milestones!$AC$57)&amp;";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"&amp;IF(AND(Milestones!$AB$58="FT",Milestones!$AA$58=FT_Y5,EDATE($D58,Milestones!$AA$58)&lt;PolicyDate),1,Milestones!$AC$58)&amp;";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"&amp;IF(AND(Milestones!$AB$59="FT",Milestones!$AA$59=FT_Y5,EDATE($D58,Milestones!$AA$59)&lt;PolicyDate),1,Milestones!$AC$59)&amp;";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"&amp;IF(AND(Milestones!$AB$60="FT",Milestones!$AA$60=FT_Y5,EDATE($D58,Milestones!$AA$60)&lt;PolicyDate),1,Milestones!$AC$60)&amp;";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"&amp;IF(AND(Milestones!$AB$61="FT",Milestones!$AA$61=FT_Y5,EDATE($D58,Milestones!$AA$61)&lt;PolicyDate),1,Milestones!$AC$61)&amp;";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"&amp;IF(AND(Milestones!$AB$62="FT",Milestones!$AA$62=FT_Y5,EDATE($D58,Milestones!$AA$62)&lt;PolicyDate),1,Milestones!$AC$62)&amp;";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"&amp;IF(AND(Milestones!$AB$63="FT",Milestones!$AA$63=FT_Y5,EDATE($D58,Milestones!$AA$63)&lt;PolicyDate),1,Milestones!$AC$63)&amp;";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"&amp;IF(AND(Milestones!$AB$64="FT",Milestones!$AA$64=FT_Y5,EDATE($D58,Milestones!$AA$64)&lt;PolicyDate),1,Milestones!$AC$64)&amp;";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"&amp;IF(AND(Milestones!$AB$65="FT",Milestones!$AA$65=FT_Y5,EDATE($D58,Milestones!$AA$65)&lt;PolicyDate),1,Milestones!$AC$65)&amp;";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"&amp;IF(AND(Milestones!$AB$66="FT",Milestones!$AA$66=FT_Y5,EDATE($D58,Milestones!$AA$66)&lt;PolicyDate),1,Milestones!$AC$66)&amp;";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"&amp;IF(AND(Milestones!$AB$67="FT",Milestones!$AA$67=FT_Y5,EDATE($D58,Milestones!$AA$67)&lt;PolicyDate),1,Milestones!$AC$67)&amp;";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"&amp;IF(AND(Milestones!$AB$68="FT",Milestones!$AA$68=FT_Y5,EDATE($D58,Milestones!$AA$68)&lt;PolicyDate),1,Milestones!$AC$68)&amp;";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"&amp;IF(AND(Milestones!$AB$69="FT",Milestones!$AA$69=FT_Y5,EDATE($D58,Milestones!$AA$69)&lt;PolicyDate),1,Milestones!$AC$69)&amp;";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"&amp;IF(AND(Milestones!$AB$70="FT",Milestones!$AA$70=FT_Y5,EDATE($D58,Milestones!$AA$70)&lt;PolicyDate),1,Milestones!$AC$70)&amp;";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"&amp;IF(AND(Milestones!$AB$71="FT",Milestones!$AA$71=FT_Y5,EDATE($D58,Milestones!$AA$71)&lt;PolicyDate),1,Milestones!$AC$71)&amp;";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"&amp;IF(AND(Milestones!$AB$72="FT",Milestones!$AA$72=FT_Y5,EDATE($D58,Milestones!$AA$72)&lt;PolicyDate),1,Milestones!$AC$72)&amp;";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"&amp;IF(AND(Milestones!$AB$73="FT",Milestones!$AA$73=FT_Y5,EDATE($D58,Milestones!$AA$73)&lt;PolicyDate),1,Milestones!$AC$73)&amp;";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"&amp;IF(AND(Milestones!$AB$74="FT",Milestones!$AA$74=FT_Y5,EDATE($D58,Milestones!$AA$74)&lt;PolicyDate),1,Milestones!$AC$74)&amp;";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"&amp;IF(AND(Milestones!$AB$75="FT",Milestones!$AA$75=FT_Y5,EDATE($D58,Milestones!$AA$75)&lt;PolicyDate),1,Milestones!$AC$75)&amp;";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"&amp;IF(AND(Milestones!$AB$76="FT",Milestones!$AA$76=FT_Y5,EDATE($D58,Milestones!$AA$76)&lt;PolicyDate),1,Milestones!$AC$76)&amp;";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"&amp;IF(AND(Milestones!$AB$77="FT",Milestones!$AA$77=FT_Y5,EDATE($D58,Milestones!$AA$77)&lt;PolicyDate),1,Milestones!$AC$77)&amp;";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"&amp;IF(AND(Milestones!$AB$78="FT",Milestones!$AA$78=FT_Y5,EDATE($D58,Milestones!$AA$78)&lt;PolicyDate),1,Milestones!$AC$78)&amp;";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"&amp;IF(AND(Milestones!$AB$79="FT",Milestones!$AA$79=FT_Y5,EDATE($D58,Milestones!$AA$79)&lt;PolicyDate),1,Milestones!$AC$79)&amp;";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"&amp;IF(AND(Milestones!$AB$80="FT",Milestones!$AA$80=FT_Y5,EDATE($D58,Milestones!$AA$80)&lt;PolicyDate),1,Milestones!$AC$80)&amp;";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"&amp;IF(AND(Milestones!$AB$81="FT",Milestones!$AA$81=FT_Y5,EDATE($D58,Milestones!$AA$81)&lt;PolicyDate),1,Milestones!$AC$81)&amp;";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"&amp;IF(AND(Milestones!$AB$82="FT",Milestones!$AA$82=FT_Y5,EDATE($D58,Milestones!$AA$82)&lt;PolicyDate),1,Milestones!$AC$82)&amp;";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"&amp;IF(AND(Milestones!$AB$83="FT",Milestones!$AA$83=FT_Y5,EDATE($D58,Milestones!$AA$83)&lt;PolicyDate),1,Milestones!$AC$83)&amp;";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"&amp;IF(AND(Milestones!$AB$84="FT",Milestones!$AA$84=FT_Y5,EDATE($D58,Milestones!$AA$84)&lt;PolicyDate),1,Milestones!$AC$84)&amp;";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"&amp;IF(AND(Milestones!$AB$85="FT",Milestones!$AA$85=FT_Y5,EDATE($D58,Milestones!$AA$85)&lt;PolicyDate),1,Milestones!$AC$85)&amp;";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"&amp;IF(AND(Milestones!$AB$86="FT",Milestones!$AA$86=FT_Y5,EDATE($D58,Milestones!$AA$86)&lt;PolicyDate),1,Milestones!$AC$86)&amp;";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"&amp;IF(AND(Milestones!$AB$87="FT",Milestones!$AA$87=FT_Y5,EDATE($D58,Milestones!$AA$87)&lt;PolicyDate),1,Milestones!$AC$87)&amp;";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"&amp;IF(AND(Milestones!$AB$88="FT",Milestones!$AA$88=FT_Y5,EDATE($D58,Milestones!$AA$88)&lt;PolicyDate),1,Milestones!$AC$88)&amp;";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"&amp;IF(AND(Milestones!$AB$89="FT",Milestones!$AA$89=FT_Y5,EDATE($D58,Milestones!$AA$89)&lt;PolicyDate),1,Milestones!$AC$89)&amp;";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"&amp;IF(AND(Milestones!$AB$90="FT",Milestones!$AA$90=FT_Y5,EDATE($D58,Milestones!$AA$90)&lt;PolicyDate),1,Milestones!$AC$90)&amp;";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"&amp;IF(AND(Milestones!$AB$91="FT",Milestones!$AA$91=FT_Y5,EDATE($D58,Milestones!$AA$91)&lt;PolicyDate),1,Milestones!$AC$91)&amp;";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"&amp;IF(AND(Milestones!$AB$92="FT",Milestones!$AA$92=FT_Y5,EDATE($D58,Milestones!$AA$92)&lt;PolicyDate),1,Milestones!$AC$92)&amp;";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"&amp;IF(AND(Milestones!$AB$93="FT",Milestones!$AA$93=FT_Y5,EDATE($D58,Milestones!$AA$93)&lt;PolicyDate),1,Milestones!$AC$93)&amp;";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"&amp;IF(AND(Milestones!$AB$94="FT",Milestones!$AA$94=FT_Y5,EDATE($D58,Milestones!$AA$94)&lt;PolicyDate),1,Milestones!$AC$94)&amp;";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"&amp;IF(AND(Milestones!$AB$95="FT",Milestones!$AA$95=FT_Y5,EDATE($D58,Milestones!$AA$95)&lt;PolicyDate),1,Milestones!$AC$95)&amp;";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"&amp;IF(AND(Milestones!$AB$96="FT",Milestones!$AA$96=FT_Y5,EDATE($D58,Milestones!$AA$96)&lt;PolicyDate),1,Milestones!$AC$96)&amp;";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"&amp;IF(AND(Milestones!$AB$97="FT",Milestones!$AA$97=FT_Y5,EDATE($D58,Milestones!$AA$97)&lt;PolicyDate),1,Milestones!$AC$97)&amp;";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"&amp;IF(AND(Milestones!$AB$98="FT",Milestones!$AA$98=FT_Y5,EDATE($D58,Milestones!$AA$98)&lt;PolicyDate),1,Milestones!$AC$98)&amp;";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"&amp;IF(AND(Milestones!$AB$99="FT",Milestones!$AA$99=FT_Y5,EDATE($D58,Milestones!$AA$99)&lt;PolicyDate),1,Milestones!$AC$99)&amp;";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"&amp;IF(AND(Milestones!$AB$100="FT",Milestones!$AA$100=FT_Y5,EDATE($D58,Milestones!$AA$100)&lt;PolicyDate),1,Milestones!$AC$100)&amp;";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"&amp;IF(AND(Milestones!$AB$101="FT",Milestones!$AA$101=FT_Y5,EDATE($D58,Milestones!$AA$101)&lt;PolicyDate),1,Milestones!$AC$101)&amp;";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"&amp;IF(AND(Milestones!$AB$102="FT",Milestones!$AA$102=FT_Y5,EDATE($D58,Milestones!$AA$102)&lt;PolicyDate),1,Milestones!$AC$102)&amp;";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"&amp;IF(AND(Milestones!$AB$103="FT",Milestones!$AA$103=FT_Y5,EDATE($D58,Milestones!$AA$103)&lt;PolicyDate),1,Milestones!$AC$103)&amp;";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"&amp;IF(AND(Milestones!$AB$104="FT",Milestones!$AA$104=FT_Y5,EDATE($D58,Milestones!$AA$104)&lt;PolicyDate),1,Milestones!$AC$104)&amp;";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"&amp;IF(AND(Milestones!$AB$105="FT",Milestones!$AA$105=FT_Y5,EDATE($D58,Milestones!$AA$105)&lt;PolicyDate),1,Milestones!$AC$105)&amp;";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"&amp;IF(AND(Milestones!$AB$106="FT",Milestones!$AA$106=FT_Y5,EDATE($D58,Milestones!$AA$106)&lt;PolicyDate),1,Milestones!$AC$106)&amp;";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"&amp;IF(AND(Milestones!$AB$107="FT",Milestones!$AA$107=FT_Y5,EDATE($D58,Milestones!$AA$107)&lt;PolicyDate),1,Milestones!$AC$107)&amp;";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"&amp;IF(AND(Milestones!$AB$108="FT",Milestones!$AA$108=FT_Y5,EDATE($D58,Milestones!$AA$108)&lt;PolicyDate),1,Milestones!$AC$108)&amp;";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"&amp;IF(AND(Milestones!$AB$109="FT",Milestones!$AA$109=FT_Y5,EDATE($D58,Milestones!$AA$109)&lt;PolicyDate),1,Milestones!$AC$109)&amp;";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"&amp;IF(AND(Milestones!$AB$110="FT",Milestones!$AA$110=FT_Y5,EDATE($D58,Milestones!$AA$110)&lt;PolicyDate),1,Milestones!$AC$110)&amp;";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"&amp;IF(AND(Milestones!$AB$111="FT",Milestones!$AA$111=FT_Y5,EDATE($D58,Milestones!$AA$111)&lt;PolicyDate),1,Milestones!$AC$111)&amp;";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"&amp;IF(AND(Milestones!$AB$112="FT",Milestones!$AA$112=FT_Y5,EDATE($D58,Milestones!$AA$112)&lt;PolicyDate),1,Milestones!$AC$112)&amp;";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"&amp;IF(AND(Milestones!$AB$113="FT",Milestones!$AA$113=FT_Y5,EDATE($D58,Milestones!$AA$113)&lt;PolicyDate),1,Milestones!$AC$113)&amp;";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"&amp;IF(AND(Milestones!$AB$114="FT",Milestones!$AA$114=FT_Y5,EDATE($D58,Milestones!$AA$114)&lt;PolicyDate),1,Milestones!$AC$114)&amp;";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"&amp;IF(AND(Milestones!$AB$115="FT",Milestones!$AA$115=FT_Y5,EDATE($D58,Milestones!$AA$115)&lt;PolicyDate),1,Milestones!$AC$115)&amp;";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"&amp;IF(AND(Milestones!$AB$116="FT",Milestones!$AA$116=FT_Y5,EDATE($D58,Milestones!$AA$116)&lt;PolicyDate),1,Milestones!$AC$116)&amp;";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"&amp;IF(AND(Milestones!$AB$117="FT",Milestones!$AA$117=FT_Y5,EDATE($D58,Milestones!$AA$117)&lt;PolicyDate),1,Milestones!$AC$117)&amp;";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"&amp;IF(AND(Milestones!$AB$118="FT",Milestones!$AA$118=FT_Y5,EDATE($D58,Milestones!$AA$118)&lt;PolicyDate),1,Milestones!$AC$118)&amp;";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"&amp;IF(AND(Milestones!$AB$119="FT",Milestones!$AA$119=FT_Y5,EDATE($D58,Milestones!$AA$119)&lt;PolicyDate),1,Milestones!$AC$119)&amp;";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"&amp;IF(AND(Milestones!$AB$120="FT",Milestones!$AA$120=FT_Y5,EDATE($D58,Milestones!$AA$120)&lt;PolicyDate),1,Milestones!$AC$120)&amp;";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"&amp;IF(AND(Milestones!$AB$121="FT",Milestones!$AA$121=FT_Y5,EDATE($D58,Milestones!$AA$121)&lt;PolicyDate),1,Milestones!$AC$121)&amp;";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"&amp;IF(AND(Milestones!$AB$122="FT",Milestones!$AA$122=FT_Y5,EDATE($D58,Milestones!$AA$122)&lt;PolicyDate),1,Milestones!$AC$122)&amp;";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"&amp;IF(AND(Milestones!$AB$123="FT",Milestones!$AA$123=FT_Y5,EDATE($D58,Milestones!$AA$123)&lt;PolicyDate),1,Milestones!$AC$123)&amp;";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"&amp;IF(AND(Milestones!$AB$124="FT",Milestones!$AA$124=FT_Y5,EDATE($D58,Milestones!$AA$124)&lt;PolicyDate),1,Milestones!$AC$124)&amp;";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"&amp;IF(AND(Milestones!$AB$125="FT",Milestones!$AA$125=FT_Y5,EDATE($D58,Milestones!$AA$125)&lt;PolicyDate),1,Milestones!$AC$125)&amp;";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"&amp;IF(AND(Milestones!$AB$126="FT",Milestones!$AA$126=FT_Y5,EDATE($D58,Milestones!$AA$126)&lt;PolicyDate),1,Milestones!$AC$126)&amp;";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"&amp;IF(AND(Milestones!$AB$127="FT",Milestones!$AA$127=FT_Y5,EDATE($D58,Milestones!$AA$127)&lt;PolicyDate),1,Milestones!$AC$127)&amp;";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"&amp;IF(AND(Milestones!$AB$128="FT",Milestones!$AA$128=FT_Y5,EDATE($D58,Milestones!$AA$128)&lt;PolicyDate),1,Milestones!$AC$128)&amp;";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"&amp;IF(AND(Milestones!$AB$129="FT",Milestones!$AA$129=FT_Y5,EDATE($D58,Milestones!$AA$129)&lt;PolicyDate),1,Milestones!$AC$129)&amp;";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"&amp;IF(AND(Milestones!$AB$130="FT",Milestones!$AA$130=FT_Y5,EDATE($D58,Milestones!$AA$130)&lt;PolicyDate),1,Milestones!$AC$130)&amp;";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"&amp;IF(AND(Milestones!$AB$131="FT",Milestones!$AA$131=FT_Y5,EDATE($D58,Milestones!$AA$131)&lt;PolicyDate),1,Milestones!$AC$131)&amp;";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"&amp;IF(AND(Milestones!$AB$132="FT",Milestones!$AA$132=FT_Y5,EDATE($D58,Milestones!$AA$132)&lt;PolicyDate),1,Milestones!$AC$132)&amp;";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"&amp;IF(AND(Milestones!$AB$133="FT",Milestones!$AA$133=FT_Y5,EDATE($D58,Milestones!$AA$133)&lt;PolicyDate),1,Milestones!$AC$133)&amp;";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"&amp;IF(AND(Milestones!$AB$134="FT",Milestones!$AA$134=FT_Y5,EDATE($D58,Milestones!$AA$134)&lt;PolicyDate),1,Milestones!$AC$134)&amp;";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"&amp;IF(AND(Milestones!$AB$135="FT",Milestones!$AA$135=FT_Y5,EDATE($D58,Milestones!$AA$135)&lt;PolicyDate),1,Milestones!$AC$135)&amp;";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"&amp;IF(AND(Milestones!$AB$136="FT",Milestones!$AA$136=FT_Y5,EDATE($D58,Milestones!$AA$136)&lt;PolicyDate),1,Milestones!$AC$136)&amp;";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"&amp;IF(AND(Milestones!$AB$137="FT",Milestones!$AA$137=FT_Y5,EDATE($D58,Milestones!$AA$137)&lt;PolicyDate),1,Milestones!$AC$137)&amp;";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"&amp;IF(AND(Milestones!$AB$138="FT",Milestones!$AA$138=FT_Y5,EDATE($D58,Milestones!$AA$138)&lt;PolicyDate),1,Milestones!$AC$138)&amp;";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"&amp;IF(AND(Milestones!$AB$139="FT",Milestones!$AA$139=FT_Y5,EDATE($D58,Milestones!$AA$139)&lt;PolicyDate),1,Milestones!$AC$139)&amp;";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"&amp;IF(AND(Milestones!$AB$140="FT",Milestones!$AA$140=FT_Y5,EDATE($D58,Milestones!$AA$140)&lt;PolicyDate),1,Milestones!$AC$140)&amp;";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"&amp;IF(AND(Milestones!$AB$141="FT",Milestones!$AA$141=FT_Y5,EDATE($D58,Milestones!$AA$141)&lt;PolicyDate),1,Milestones!$AC$141)&amp;";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"&amp;IF(AND(Milestones!$AB$142="FT",Milestones!$AA$142=FT_Y5,EDATE($D58,Milestones!$AA$142)&lt;PolicyDate),1,Milestones!$AC$142)&amp;";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"&amp;IF(AND(Milestones!$AB$143="FT",Milestones!$AA$143=FT_Y5,EDATE($D58,Milestones!$AA$143)&lt;PolicyDate),1,Milestones!$AC$143)&amp;";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"&amp;IF(AND(Milestones!$AB$144="FT",Milestones!$AA$144=FT_Y5,EDATE($D58,Milestones!$AA$144)&lt;PolicyDate),1,Milestones!$AC$144)&amp;";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"&amp;IF(AND(Milestones!$AB$145="FT",Milestones!$AA$145=FT_Y5,EDATE($D58,Milestones!$AA$145)&lt;PolicyDate),1,Milestones!$AC$145)&amp;";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"&amp;IF(AND(Milestones!$AB$146="FT",Milestones!$AA$146=FT_Y5,EDATE($D58,Milestones!$AA$146)&lt;PolicyDate),1,Milestones!$AC$146)&amp;";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"&amp;IF(AND(Milestones!$AB$147="FT",Milestones!$AA$147=FT_Y5,EDATE($D58,Milestones!$AA$147)&lt;PolicyDate),1,Milestones!$AC$147)&amp;";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"&amp;IF(AND(Milestones!$AB$148="FT",Milestones!$AA$148=FT_Y5,EDATE($D58,Milestones!$AA$148)&lt;PolicyDate),1,Milestones!$AC$148)&amp;";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"&amp;IF(AND(Milestones!$AB$149="FT",Milestones!$AA$149=FT_Y5,EDATE($D58,Milestones!$AA$149)&lt;PolicyDate),1,Milestones!$AC$149)&amp;";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"&amp;IF(AND(Milestones!$AB$150="FT",Milestones!$AA$150=FT_Y5,EDATE($D58,Milestones!$AA$150)&lt;PolicyDate),1,Milestones!$AC$150)&amp;";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"&amp;IF(AND(Milestones!$AB$151="FT",Milestones!$AA$151=FT_Y5,EDATE($D58,Milestones!$AA$151)&lt;PolicyDate),1,Milestones!$AC$151)&amp;";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"&amp;IF(AND(Milestones!$AB$152="FT",Milestones!$AA$152=FT_Y5,EDATE($D58,Milestones!$AA$152)&lt;PolicyDate),1,Milestones!$AC$152)&amp;";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"&amp;IF(AND(Milestones!$AB$153="FT",Milestones!$AA$153=FT_Y5,EDATE($D58,Milestones!$AA$153)&lt;PolicyDate),1,Milestones!$AC$153)&amp;";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"&amp;IF(AND(Milestones!$AB$154="FT",Milestones!$AA$154=FT_Y5,EDATE($D58,Milestones!$AA$154)&lt;PolicyDate),1,Milestones!$AC$154)&amp;";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"&amp;IF(AND(Milestones!$AB$155="FT",Milestones!$AA$155=FT_Y5,EDATE($D58,Milestones!$AA$155)&lt;PolicyDate),1,Milestones!$AC$155)&amp;";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"&amp;IF(AND(Milestones!$AB$156="FT",Milestones!$AA$156=FT_Y5,EDATE($D58,Milestones!$AA$156)&lt;PolicyDate),1,Milestones!$AC$156)&amp;";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"&amp;IF(AND(Milestones!$AB$157="FT",Milestones!$AA$157=FT_Y5,EDATE($D58,Milestones!$AA$157)&lt;PolicyDate),1,Milestones!$AC$157)&amp;";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"&amp;IF(AND(Milestones!$AB$158="FT",Milestones!$AA$158=FT_Y5,EDATE($D58,Milestones!$AA$158)&lt;PolicyDate),1,Milestones!$AC$158)&amp;";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"&amp;IF(AND(Milestones!$AB$159="FT",Milestones!$AA$159=FT_Y5,EDATE($D58,Milestones!$AA$159)&lt;PolicyDate),1,Milestones!$AC$159)&amp;";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"&amp;IF(AND(Milestones!$AB$160="FT",Milestones!$AA$160=FT_Y5,EDATE($D58,Milestones!$AA$160)&lt;PolicyDate),1,Milestones!$AC$160)&amp;";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"&amp;IF(AND(Milestones!$AB$161="FT",Milestones!$AA$161=FT_Y5,EDATE($D58,Milestones!$AA$161)&lt;PolicyDate),1,Milestones!$AC$161)&amp;";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"&amp;IF(AND(Milestones!$AB$162="FT",Milestones!$AA$162=FT_Y5,EDATE($D58,Milestones!$AA$162)&lt;PolicyDate),1,Milestones!$AC$162)&amp;";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"&amp;IF(AND(Milestones!$AB$163="FT",Milestones!$AA$163=FT_Y5,EDATE($D58,Milestones!$AA$163)&lt;PolicyDate),1,Milestones!$AC$163)&amp;";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"&amp;IF(AND(Milestones!$AB$164="FT",Milestones!$AA$164=FT_Y5,EDATE($D58,Milestones!$AA$164)&lt;PolicyDate),1,Milestones!$AC$164)&amp;";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"&amp;IF(AND(Milestones!$AB$165="FT",Milestones!$AA$165=FT_Y5,EDATE($D58,Milestones!$AA$165)&lt;PolicyDate),1,Milestones!$AC$165)&amp;";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"&amp;IF(AND(Milestones!$AB$166="FT",Milestones!$AA$166=FT_Y5,EDATE($D58,Milestones!$AA$166)&lt;PolicyDate),1,Milestones!$AC$166)&amp;";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"&amp;IF(AND(Milestones!$AB$167="FT",Milestones!$AA$167=FT_Y5,EDATE($D58,Milestones!$AA$167)&lt;PolicyDate),1,Milestones!$AC$167)&amp;";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"&amp;IF(AND(Milestones!$AB$168="FT",Milestones!$AA$168=FT_Y5,EDATE($D58,Milestones!$AA$168)&lt;PolicyDate),1,Milestones!$AC$168)&amp;";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"&amp;IF(AND(Milestones!$AB$169="FT",Milestones!$AA$169=FT_Y5,EDATE($D58,Milestones!$AA$169)&lt;PolicyDate),1,Milestones!$AC$169)&amp;";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"&amp;IF(AND(Milestones!$AB$170="FT",Milestones!$AA$170=FT_Y5,EDATE($D58,Milestones!$AA$170)&lt;PolicyDate),1,Milestones!$AC$170)&amp;";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"&amp;IF(AND(Milestones!$AB$171="FT",Milestones!$AA$171=FT_Y5,EDATE($D58,Milestones!$AA$171)&lt;PolicyDate),1,Milestones!$AC$171)&amp;";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"&amp;IF(AND(Milestones!$AB$172="FT",Milestones!$AA$172=FT_Y5,EDATE($D58,Milestones!$AA$172)&lt;PolicyDate),1,Milestones!$AC$172)&amp;";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"&amp;IF(AND(Milestones!$AB$173="FT",Milestones!$AA$173=FT_Y5,EDATE($D58,Milestones!$AA$173)&lt;PolicyDate),1,Milestones!$AC$173)&amp;";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"&amp;IF(AND(Milestones!$AB$174="FT",Milestones!$AA$174=FT_Y5,EDATE($D58,Milestones!$AA$174)&lt;PolicyDate),1,Milestones!$AC$174)&amp;";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"&amp;IF(AND(Milestones!$AB$175="FT",Milestones!$AA$175=FT_Y5,EDATE($D58,Milestones!$AA$175)&lt;PolicyDate),1,Milestones!$AC$175)&amp;";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"&amp;IF(AND(Milestones!$AB$176="FT",Milestones!$AA$176=FT_Y5,EDATE($D58,Milestones!$AA$176)&lt;PolicyDate),1,Milestones!$AC$176)&amp;";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"&amp;IF(AND(Milestones!$AB$177="FT",Milestones!$AA$177=FT_Y5,EDATE($D58,Milestones!$AA$177)&lt;PolicyDate),1,Milestones!$AC$177)&amp;";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"&amp;IF(AND(Milestones!$AB$178="FT",Milestones!$AA$178=FT_Y5,EDATE($D58,Milestones!$AA$178)&lt;PolicyDate),1,Milestones!$AC$178)&amp;";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"&amp;IF(AND(Milestones!$AB$179="FT",Milestones!$AA$179=FT_Y5,EDATE($D58,Milestones!$AA$179)&lt;PolicyDate),1,Milestones!$AC$179)&amp;";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"&amp;IF(AND(Milestones!$AB$180="FT",Milestones!$AA$180=FT_Y5,EDATE($D58,Milestones!$AA$180)&lt;PolicyDate),1,Milestones!$AC$180)&amp;";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"&amp;IF(AND(Milestones!$AB$181="FT",Milestones!$AA$181=FT_Y5,EDATE($D58,Milestones!$AA$181)&lt;PolicyDate),1,Milestones!$AC$181)&amp;";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"&amp;IF(AND(Milestones!$AB$182="FT",Milestones!$AA$182=FT_Y5,EDATE($D58,Milestones!$AA$182)&lt;PolicyDate),1,Milestones!$AC$182)&amp;";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"&amp;IF(AND(Milestones!$AB$183="FT",Milestones!$AA$183=FT_Y5,EDATE($D58,Milestones!$AA$183)&lt;PolicyDate),1,Milestones!$AC$183)&amp;";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"&amp;IF(AND(Milestones!$AB$184="FT",Milestones!$AA$184=FT_Y5,EDATE($D58,Milestones!$AA$184)&lt;PolicyDate),1,Milestones!$AC$184)&amp;";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"&amp;IF(AND(Milestones!$AB$185="FT",Milestones!$AA$185=FT_Y5,EDATE($D58,Milestones!$AA$185)&lt;PolicyDate),1,Milestones!$AC$185)&amp;";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"&amp;IF(AND(Milestones!$AB$186="FT",Milestones!$AA$186=FT_Y5,EDATE($D58,Milestones!$AA$186)&lt;PolicyDate),1,Milestones!$AC$186)&amp;";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"&amp;IF(AND(Milestones!$AB$187="FT",Milestones!$AA$187=FT_Y5,EDATE($D58,Milestones!$AA$187)&lt;PolicyDate),1,Milestones!$AC$187)&amp;";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"&amp;IF(AND(Milestones!$AB$188="FT",Milestones!$AA$188=FT_Y5,EDATE($D58,Milestones!$AA$188)&lt;PolicyDate),1,Milestones!$AC$188)&amp;";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"&amp;IF(AND(Milestones!$AB$189="FT",Milestones!$AA$189=FT_Y5,EDATE($D58,Milestones!$AA$189)&lt;PolicyDate),1,Milestones!$AC$189)&amp;";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"&amp;IF(AND(Milestones!$AB$190="FT",Milestones!$AA$190=FT_Y5,EDATE($D58,Milestones!$AA$190)&lt;PolicyDate),1,Milestones!$AC$190)&amp;";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"&amp;IF(AND(Milestones!$AB$191="FT",Milestones!$AA$191=FT_Y5,EDATE($D58,Milestones!$AA$191)&lt;PolicyDate),1,Milestones!$AC$191)&amp;";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"&amp;IF(AND(Milestones!$AB$192="FT",Milestones!$AA$192=FT_Y5,EDATE($D58,Milestones!$AA$192)&lt;PolicyDate),1,Milestones!$AC$192)&amp;";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"&amp;IF(AND(Milestones!$AB$193="FT",Milestones!$AA$193=FT_Y5,EDATE($D58,Milestones!$AA$193)&lt;PolicyDate),1,Milestones!$AC$193)&amp;";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"&amp;IF(AND(Milestones!$AB$194="FT",Milestones!$AA$194=FT_Y5,EDATE($D58,Milestones!$AA$194)&lt;PolicyDate),1,Milestones!$AC$194)&amp;";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"&amp;IF(AND(Milestones!$AB$195="FT",Milestones!$AA$195=FT_Y5,EDATE($D58,Milestones!$AA$195)&lt;PolicyDate),1,Milestones!$AC$195)&amp;";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"&amp;IF(AND(Milestones!$AB$196="FT",Milestones!$AA$196=FT_Y5,EDATE($D58,Milestones!$AA$196)&lt;PolicyDate),1,Milestones!$AC$196)&amp;";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"&amp;IF(AND(Milestones!$AB$197="FT",Milestones!$AA$197=FT_Y5,EDATE($D58,Milestones!$AA$197)&lt;PolicyDate),1,Milestones!$AC$197)&amp;";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"&amp;IF(AND(Milestones!$AB$198="FT",Milestones!$AA$198=FT_Y5,EDATE($D58,Milestones!$AA$198)&lt;PolicyDate),1,Milestones!$AC$198)&amp;";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"&amp;IF(AND(Milestones!$AB$199="FT",Milestones!$AA$199=FT_Y5,EDATE($D58,Milestones!$AA$199)&lt;PolicyDate),1,Milestones!$AC$199)&amp;";  ",""))</f>
        <v/>
      </c>
      <c r="X58" s="0" t="str">
        <f aca="false">IF(Staff!$A58="","",Staff!$AJ58)</f>
        <v/>
      </c>
      <c r="Y58" s="0" t="str">
        <f aca="false">IF(Staff!$A58="","",Staff!$AL58)</f>
        <v/>
      </c>
      <c r="Z58" s="0" t="str">
        <f aca="false">IF(Staff!$A58="","",Staff!$AM58)</f>
        <v/>
      </c>
      <c r="AA58" s="0" t="str">
        <f aca="false">IF(Staff!$A58="","",Staff!$AQ58)</f>
        <v/>
      </c>
      <c r="AB58" s="0" t="str">
        <f aca="false">IF(Staff!$A58="","",Staff!$AR58)</f>
        <v/>
      </c>
      <c r="AC58" s="0" t="str">
        <f aca="false">IF(Staff!$A58="","",Staff!$AS58)</f>
        <v/>
      </c>
      <c r="AD58" s="0" t="str">
        <f aca="false">IF(Staff!$A58="","",Staff!$AT58)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IF(Staff!$A59="","",Staff!$AI59)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"&amp;IF(AND(Milestones!$AB$20="FT",Milestones!$AA$20=FT_Y5,EDATE($D59,Milestones!$AA$20)&lt;PolicyDate),1,Milestones!$AC$20)&amp;";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"&amp;IF(AND(Milestones!$AB$21="FT",Milestones!$AA$21=FT_Y5,EDATE($D59,Milestones!$AA$21)&lt;PolicyDate),1,Milestones!$AC$21)&amp;";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"&amp;IF(AND(Milestones!$AB$22="FT",Milestones!$AA$22=FT_Y5,EDATE($D59,Milestones!$AA$22)&lt;PolicyDate),1,Milestones!$AC$22)&amp;";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"&amp;IF(AND(Milestones!$AB$23="FT",Milestones!$AA$23=FT_Y5,EDATE($D59,Milestones!$AA$23)&lt;PolicyDate),1,Milestones!$AC$23)&amp;";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"&amp;IF(AND(Milestones!$AB$24="FT",Milestones!$AA$24=FT_Y5,EDATE($D59,Milestones!$AA$24)&lt;PolicyDate),1,Milestones!$AC$24)&amp;";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"&amp;IF(AND(Milestones!$AB$25="FT",Milestones!$AA$25=FT_Y5,EDATE($D59,Milestones!$AA$25)&lt;PolicyDate),1,Milestones!$AC$25)&amp;";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"&amp;IF(AND(Milestones!$AB$26="FT",Milestones!$AA$26=FT_Y5,EDATE($D59,Milestones!$AA$26)&lt;PolicyDate),1,Milestones!$AC$26)&amp;";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"&amp;IF(AND(Milestones!$AB$27="FT",Milestones!$AA$27=FT_Y5,EDATE($D59,Milestones!$AA$27)&lt;PolicyDate),1,Milestones!$AC$27)&amp;";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"&amp;IF(AND(Milestones!$AB$28="FT",Milestones!$AA$28=FT_Y5,EDATE($D59,Milestones!$AA$28)&lt;PolicyDate),1,Milestones!$AC$28)&amp;";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"&amp;IF(AND(Milestones!$AB$29="FT",Milestones!$AA$29=FT_Y5,EDATE($D59,Milestones!$AA$29)&lt;PolicyDate),1,Milestones!$AC$29)&amp;";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"&amp;IF(AND(Milestones!$AB$30="FT",Milestones!$AA$30=FT_Y5,EDATE($D59,Milestones!$AA$30)&lt;PolicyDate),1,Milestones!$AC$30)&amp;";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"&amp;IF(AND(Milestones!$AB$31="FT",Milestones!$AA$31=FT_Y5,EDATE($D59,Milestones!$AA$31)&lt;PolicyDate),1,Milestones!$AC$31)&amp;";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"&amp;IF(AND(Milestones!$AB$32="FT",Milestones!$AA$32=FT_Y5,EDATE($D59,Milestones!$AA$32)&lt;PolicyDate),1,Milestones!$AC$32)&amp;";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"&amp;IF(AND(Milestones!$AB$33="FT",Milestones!$AA$33=FT_Y5,EDATE($D59,Milestones!$AA$33)&lt;PolicyDate),1,Milestones!$AC$33)&amp;";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"&amp;IF(AND(Milestones!$AB$34="FT",Milestones!$AA$34=FT_Y5,EDATE($D59,Milestones!$AA$34)&lt;PolicyDate),1,Milestones!$AC$34)&amp;";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"&amp;IF(AND(Milestones!$AB$35="FT",Milestones!$AA$35=FT_Y5,EDATE($D59,Milestones!$AA$35)&lt;PolicyDate),1,Milestones!$AC$35)&amp;";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"&amp;IF(AND(Milestones!$AB$36="FT",Milestones!$AA$36=FT_Y5,EDATE($D59,Milestones!$AA$36)&lt;PolicyDate),1,Milestones!$AC$36)&amp;";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"&amp;IF(AND(Milestones!$AB$37="FT",Milestones!$AA$37=FT_Y5,EDATE($D59,Milestones!$AA$37)&lt;PolicyDate),1,Milestones!$AC$37)&amp;";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"&amp;IF(AND(Milestones!$AB$38="FT",Milestones!$AA$38=FT_Y5,EDATE($D59,Milestones!$AA$38)&lt;PolicyDate),1,Milestones!$AC$38)&amp;";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"&amp;IF(AND(Milestones!$AB$39="FT",Milestones!$AA$39=FT_Y5,EDATE($D59,Milestones!$AA$39)&lt;PolicyDate),1,Milestones!$AC$39)&amp;";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"&amp;IF(AND(Milestones!$AB$40="FT",Milestones!$AA$40=FT_Y5,EDATE($D59,Milestones!$AA$40)&lt;PolicyDate),1,Milestones!$AC$40)&amp;";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"&amp;IF(AND(Milestones!$AB$41="FT",Milestones!$AA$41=FT_Y5,EDATE($D59,Milestones!$AA$41)&lt;PolicyDate),1,Milestones!$AC$41)&amp;";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"&amp;IF(AND(Milestones!$AB$42="FT",Milestones!$AA$42=FT_Y5,EDATE($D59,Milestones!$AA$42)&lt;PolicyDate),1,Milestones!$AC$42)&amp;";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"&amp;IF(AND(Milestones!$AB$43="FT",Milestones!$AA$43=FT_Y5,EDATE($D59,Milestones!$AA$43)&lt;PolicyDate),1,Milestones!$AC$43)&amp;";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"&amp;IF(AND(Milestones!$AB$44="FT",Milestones!$AA$44=FT_Y5,EDATE($D59,Milestones!$AA$44)&lt;PolicyDate),1,Milestones!$AC$44)&amp;";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"&amp;IF(AND(Milestones!$AB$45="FT",Milestones!$AA$45=FT_Y5,EDATE($D59,Milestones!$AA$45)&lt;PolicyDate),1,Milestones!$AC$45)&amp;";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"&amp;IF(AND(Milestones!$AB$46="FT",Milestones!$AA$46=FT_Y5,EDATE($D59,Milestones!$AA$46)&lt;PolicyDate),1,Milestones!$AC$46)&amp;";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"&amp;IF(AND(Milestones!$AB$47="FT",Milestones!$AA$47=FT_Y5,EDATE($D59,Milestones!$AA$47)&lt;PolicyDate),1,Milestones!$AC$47)&amp;";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"&amp;IF(AND(Milestones!$AB$48="FT",Milestones!$AA$48=FT_Y5,EDATE($D59,Milestones!$AA$48)&lt;PolicyDate),1,Milestones!$AC$48)&amp;";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"&amp;IF(AND(Milestones!$AB$49="FT",Milestones!$AA$49=FT_Y5,EDATE($D59,Milestones!$AA$49)&lt;PolicyDate),1,Milestones!$AC$49)&amp;";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"&amp;IF(AND(Milestones!$AB$50="FT",Milestones!$AA$50=FT_Y5,EDATE($D59,Milestones!$AA$50)&lt;PolicyDate),1,Milestones!$AC$50)&amp;";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"&amp;IF(AND(Milestones!$AB$51="FT",Milestones!$AA$51=FT_Y5,EDATE($D59,Milestones!$AA$51)&lt;PolicyDate),1,Milestones!$AC$51)&amp;";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"&amp;IF(AND(Milestones!$AB$52="FT",Milestones!$AA$52=FT_Y5,EDATE($D59,Milestones!$AA$52)&lt;PolicyDate),1,Milestones!$AC$52)&amp;";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"&amp;IF(AND(Milestones!$AB$53="FT",Milestones!$AA$53=FT_Y5,EDATE($D59,Milestones!$AA$53)&lt;PolicyDate),1,Milestones!$AC$53)&amp;";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"&amp;IF(AND(Milestones!$AB$54="FT",Milestones!$AA$54=FT_Y5,EDATE($D59,Milestones!$AA$54)&lt;PolicyDate),1,Milestones!$AC$54)&amp;";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"&amp;IF(AND(Milestones!$AB$55="FT",Milestones!$AA$55=FT_Y5,EDATE($D59,Milestones!$AA$55)&lt;PolicyDate),1,Milestones!$AC$55)&amp;";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"&amp;IF(AND(Milestones!$AB$56="FT",Milestones!$AA$56=FT_Y5,EDATE($D59,Milestones!$AA$56)&lt;PolicyDate),1,Milestones!$AC$56)&amp;";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"&amp;IF(AND(Milestones!$AB$57="FT",Milestones!$AA$57=FT_Y5,EDATE($D59,Milestones!$AA$57)&lt;PolicyDate),1,Milestones!$AC$57)&amp;";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"&amp;IF(AND(Milestones!$AB$58="FT",Milestones!$AA$58=FT_Y5,EDATE($D59,Milestones!$AA$58)&lt;PolicyDate),1,Milestones!$AC$58)&amp;";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"&amp;IF(AND(Milestones!$AB$59="FT",Milestones!$AA$59=FT_Y5,EDATE($D59,Milestones!$AA$59)&lt;PolicyDate),1,Milestones!$AC$59)&amp;";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"&amp;IF(AND(Milestones!$AB$60="FT",Milestones!$AA$60=FT_Y5,EDATE($D59,Milestones!$AA$60)&lt;PolicyDate),1,Milestones!$AC$60)&amp;";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"&amp;IF(AND(Milestones!$AB$61="FT",Milestones!$AA$61=FT_Y5,EDATE($D59,Milestones!$AA$61)&lt;PolicyDate),1,Milestones!$AC$61)&amp;";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"&amp;IF(AND(Milestones!$AB$62="FT",Milestones!$AA$62=FT_Y5,EDATE($D59,Milestones!$AA$62)&lt;PolicyDate),1,Milestones!$AC$62)&amp;";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"&amp;IF(AND(Milestones!$AB$63="FT",Milestones!$AA$63=FT_Y5,EDATE($D59,Milestones!$AA$63)&lt;PolicyDate),1,Milestones!$AC$63)&amp;";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"&amp;IF(AND(Milestones!$AB$64="FT",Milestones!$AA$64=FT_Y5,EDATE($D59,Milestones!$AA$64)&lt;PolicyDate),1,Milestones!$AC$64)&amp;";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"&amp;IF(AND(Milestones!$AB$65="FT",Milestones!$AA$65=FT_Y5,EDATE($D59,Milestones!$AA$65)&lt;PolicyDate),1,Milestones!$AC$65)&amp;";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"&amp;IF(AND(Milestones!$AB$66="FT",Milestones!$AA$66=FT_Y5,EDATE($D59,Milestones!$AA$66)&lt;PolicyDate),1,Milestones!$AC$66)&amp;";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"&amp;IF(AND(Milestones!$AB$67="FT",Milestones!$AA$67=FT_Y5,EDATE($D59,Milestones!$AA$67)&lt;PolicyDate),1,Milestones!$AC$67)&amp;";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"&amp;IF(AND(Milestones!$AB$68="FT",Milestones!$AA$68=FT_Y5,EDATE($D59,Milestones!$AA$68)&lt;PolicyDate),1,Milestones!$AC$68)&amp;";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"&amp;IF(AND(Milestones!$AB$69="FT",Milestones!$AA$69=FT_Y5,EDATE($D59,Milestones!$AA$69)&lt;PolicyDate),1,Milestones!$AC$69)&amp;";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"&amp;IF(AND(Milestones!$AB$70="FT",Milestones!$AA$70=FT_Y5,EDATE($D59,Milestones!$AA$70)&lt;PolicyDate),1,Milestones!$AC$70)&amp;";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"&amp;IF(AND(Milestones!$AB$71="FT",Milestones!$AA$71=FT_Y5,EDATE($D59,Milestones!$AA$71)&lt;PolicyDate),1,Milestones!$AC$71)&amp;";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"&amp;IF(AND(Milestones!$AB$72="FT",Milestones!$AA$72=FT_Y5,EDATE($D59,Milestones!$AA$72)&lt;PolicyDate),1,Milestones!$AC$72)&amp;";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"&amp;IF(AND(Milestones!$AB$73="FT",Milestones!$AA$73=FT_Y5,EDATE($D59,Milestones!$AA$73)&lt;PolicyDate),1,Milestones!$AC$73)&amp;";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"&amp;IF(AND(Milestones!$AB$74="FT",Milestones!$AA$74=FT_Y5,EDATE($D59,Milestones!$AA$74)&lt;PolicyDate),1,Milestones!$AC$74)&amp;";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"&amp;IF(AND(Milestones!$AB$75="FT",Milestones!$AA$75=FT_Y5,EDATE($D59,Milestones!$AA$75)&lt;PolicyDate),1,Milestones!$AC$75)&amp;";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"&amp;IF(AND(Milestones!$AB$76="FT",Milestones!$AA$76=FT_Y5,EDATE($D59,Milestones!$AA$76)&lt;PolicyDate),1,Milestones!$AC$76)&amp;";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"&amp;IF(AND(Milestones!$AB$77="FT",Milestones!$AA$77=FT_Y5,EDATE($D59,Milestones!$AA$77)&lt;PolicyDate),1,Milestones!$AC$77)&amp;";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"&amp;IF(AND(Milestones!$AB$78="FT",Milestones!$AA$78=FT_Y5,EDATE($D59,Milestones!$AA$78)&lt;PolicyDate),1,Milestones!$AC$78)&amp;";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"&amp;IF(AND(Milestones!$AB$79="FT",Milestones!$AA$79=FT_Y5,EDATE($D59,Milestones!$AA$79)&lt;PolicyDate),1,Milestones!$AC$79)&amp;";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"&amp;IF(AND(Milestones!$AB$80="FT",Milestones!$AA$80=FT_Y5,EDATE($D59,Milestones!$AA$80)&lt;PolicyDate),1,Milestones!$AC$80)&amp;";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"&amp;IF(AND(Milestones!$AB$81="FT",Milestones!$AA$81=FT_Y5,EDATE($D59,Milestones!$AA$81)&lt;PolicyDate),1,Milestones!$AC$81)&amp;";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"&amp;IF(AND(Milestones!$AB$82="FT",Milestones!$AA$82=FT_Y5,EDATE($D59,Milestones!$AA$82)&lt;PolicyDate),1,Milestones!$AC$82)&amp;";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"&amp;IF(AND(Milestones!$AB$83="FT",Milestones!$AA$83=FT_Y5,EDATE($D59,Milestones!$AA$83)&lt;PolicyDate),1,Milestones!$AC$83)&amp;";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"&amp;IF(AND(Milestones!$AB$84="FT",Milestones!$AA$84=FT_Y5,EDATE($D59,Milestones!$AA$84)&lt;PolicyDate),1,Milestones!$AC$84)&amp;";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"&amp;IF(AND(Milestones!$AB$85="FT",Milestones!$AA$85=FT_Y5,EDATE($D59,Milestones!$AA$85)&lt;PolicyDate),1,Milestones!$AC$85)&amp;";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"&amp;IF(AND(Milestones!$AB$86="FT",Milestones!$AA$86=FT_Y5,EDATE($D59,Milestones!$AA$86)&lt;PolicyDate),1,Milestones!$AC$86)&amp;";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"&amp;IF(AND(Milestones!$AB$87="FT",Milestones!$AA$87=FT_Y5,EDATE($D59,Milestones!$AA$87)&lt;PolicyDate),1,Milestones!$AC$87)&amp;";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"&amp;IF(AND(Milestones!$AB$88="FT",Milestones!$AA$88=FT_Y5,EDATE($D59,Milestones!$AA$88)&lt;PolicyDate),1,Milestones!$AC$88)&amp;";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"&amp;IF(AND(Milestones!$AB$89="FT",Milestones!$AA$89=FT_Y5,EDATE($D59,Milestones!$AA$89)&lt;PolicyDate),1,Milestones!$AC$89)&amp;";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"&amp;IF(AND(Milestones!$AB$90="FT",Milestones!$AA$90=FT_Y5,EDATE($D59,Milestones!$AA$90)&lt;PolicyDate),1,Milestones!$AC$90)&amp;";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"&amp;IF(AND(Milestones!$AB$91="FT",Milestones!$AA$91=FT_Y5,EDATE($D59,Milestones!$AA$91)&lt;PolicyDate),1,Milestones!$AC$91)&amp;";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"&amp;IF(AND(Milestones!$AB$92="FT",Milestones!$AA$92=FT_Y5,EDATE($D59,Milestones!$AA$92)&lt;PolicyDate),1,Milestones!$AC$92)&amp;";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"&amp;IF(AND(Milestones!$AB$93="FT",Milestones!$AA$93=FT_Y5,EDATE($D59,Milestones!$AA$93)&lt;PolicyDate),1,Milestones!$AC$93)&amp;";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"&amp;IF(AND(Milestones!$AB$94="FT",Milestones!$AA$94=FT_Y5,EDATE($D59,Milestones!$AA$94)&lt;PolicyDate),1,Milestones!$AC$94)&amp;";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"&amp;IF(AND(Milestones!$AB$95="FT",Milestones!$AA$95=FT_Y5,EDATE($D59,Milestones!$AA$95)&lt;PolicyDate),1,Milestones!$AC$95)&amp;";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"&amp;IF(AND(Milestones!$AB$96="FT",Milestones!$AA$96=FT_Y5,EDATE($D59,Milestones!$AA$96)&lt;PolicyDate),1,Milestones!$AC$96)&amp;";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"&amp;IF(AND(Milestones!$AB$97="FT",Milestones!$AA$97=FT_Y5,EDATE($D59,Milestones!$AA$97)&lt;PolicyDate),1,Milestones!$AC$97)&amp;";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"&amp;IF(AND(Milestones!$AB$98="FT",Milestones!$AA$98=FT_Y5,EDATE($D59,Milestones!$AA$98)&lt;PolicyDate),1,Milestones!$AC$98)&amp;";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"&amp;IF(AND(Milestones!$AB$99="FT",Milestones!$AA$99=FT_Y5,EDATE($D59,Milestones!$AA$99)&lt;PolicyDate),1,Milestones!$AC$99)&amp;";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"&amp;IF(AND(Milestones!$AB$100="FT",Milestones!$AA$100=FT_Y5,EDATE($D59,Milestones!$AA$100)&lt;PolicyDate),1,Milestones!$AC$100)&amp;";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"&amp;IF(AND(Milestones!$AB$101="FT",Milestones!$AA$101=FT_Y5,EDATE($D59,Milestones!$AA$101)&lt;PolicyDate),1,Milestones!$AC$101)&amp;";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"&amp;IF(AND(Milestones!$AB$102="FT",Milestones!$AA$102=FT_Y5,EDATE($D59,Milestones!$AA$102)&lt;PolicyDate),1,Milestones!$AC$102)&amp;";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"&amp;IF(AND(Milestones!$AB$103="FT",Milestones!$AA$103=FT_Y5,EDATE($D59,Milestones!$AA$103)&lt;PolicyDate),1,Milestones!$AC$103)&amp;";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"&amp;IF(AND(Milestones!$AB$104="FT",Milestones!$AA$104=FT_Y5,EDATE($D59,Milestones!$AA$104)&lt;PolicyDate),1,Milestones!$AC$104)&amp;";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"&amp;IF(AND(Milestones!$AB$105="FT",Milestones!$AA$105=FT_Y5,EDATE($D59,Milestones!$AA$105)&lt;PolicyDate),1,Milestones!$AC$105)&amp;";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"&amp;IF(AND(Milestones!$AB$106="FT",Milestones!$AA$106=FT_Y5,EDATE($D59,Milestones!$AA$106)&lt;PolicyDate),1,Milestones!$AC$106)&amp;";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"&amp;IF(AND(Milestones!$AB$107="FT",Milestones!$AA$107=FT_Y5,EDATE($D59,Milestones!$AA$107)&lt;PolicyDate),1,Milestones!$AC$107)&amp;";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"&amp;IF(AND(Milestones!$AB$108="FT",Milestones!$AA$108=FT_Y5,EDATE($D59,Milestones!$AA$108)&lt;PolicyDate),1,Milestones!$AC$108)&amp;";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"&amp;IF(AND(Milestones!$AB$109="FT",Milestones!$AA$109=FT_Y5,EDATE($D59,Milestones!$AA$109)&lt;PolicyDate),1,Milestones!$AC$109)&amp;";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"&amp;IF(AND(Milestones!$AB$110="FT",Milestones!$AA$110=FT_Y5,EDATE($D59,Milestones!$AA$110)&lt;PolicyDate),1,Milestones!$AC$110)&amp;";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"&amp;IF(AND(Milestones!$AB$111="FT",Milestones!$AA$111=FT_Y5,EDATE($D59,Milestones!$AA$111)&lt;PolicyDate),1,Milestones!$AC$111)&amp;";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"&amp;IF(AND(Milestones!$AB$112="FT",Milestones!$AA$112=FT_Y5,EDATE($D59,Milestones!$AA$112)&lt;PolicyDate),1,Milestones!$AC$112)&amp;";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"&amp;IF(AND(Milestones!$AB$113="FT",Milestones!$AA$113=FT_Y5,EDATE($D59,Milestones!$AA$113)&lt;PolicyDate),1,Milestones!$AC$113)&amp;";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"&amp;IF(AND(Milestones!$AB$114="FT",Milestones!$AA$114=FT_Y5,EDATE($D59,Milestones!$AA$114)&lt;PolicyDate),1,Milestones!$AC$114)&amp;";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"&amp;IF(AND(Milestones!$AB$115="FT",Milestones!$AA$115=FT_Y5,EDATE($D59,Milestones!$AA$115)&lt;PolicyDate),1,Milestones!$AC$115)&amp;";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"&amp;IF(AND(Milestones!$AB$116="FT",Milestones!$AA$116=FT_Y5,EDATE($D59,Milestones!$AA$116)&lt;PolicyDate),1,Milestones!$AC$116)&amp;";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"&amp;IF(AND(Milestones!$AB$117="FT",Milestones!$AA$117=FT_Y5,EDATE($D59,Milestones!$AA$117)&lt;PolicyDate),1,Milestones!$AC$117)&amp;";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"&amp;IF(AND(Milestones!$AB$118="FT",Milestones!$AA$118=FT_Y5,EDATE($D59,Milestones!$AA$118)&lt;PolicyDate),1,Milestones!$AC$118)&amp;";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"&amp;IF(AND(Milestones!$AB$119="FT",Milestones!$AA$119=FT_Y5,EDATE($D59,Milestones!$AA$119)&lt;PolicyDate),1,Milestones!$AC$119)&amp;";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"&amp;IF(AND(Milestones!$AB$120="FT",Milestones!$AA$120=FT_Y5,EDATE($D59,Milestones!$AA$120)&lt;PolicyDate),1,Milestones!$AC$120)&amp;";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"&amp;IF(AND(Milestones!$AB$121="FT",Milestones!$AA$121=FT_Y5,EDATE($D59,Milestones!$AA$121)&lt;PolicyDate),1,Milestones!$AC$121)&amp;";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"&amp;IF(AND(Milestones!$AB$122="FT",Milestones!$AA$122=FT_Y5,EDATE($D59,Milestones!$AA$122)&lt;PolicyDate),1,Milestones!$AC$122)&amp;";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"&amp;IF(AND(Milestones!$AB$123="FT",Milestones!$AA$123=FT_Y5,EDATE($D59,Milestones!$AA$123)&lt;PolicyDate),1,Milestones!$AC$123)&amp;";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"&amp;IF(AND(Milestones!$AB$124="FT",Milestones!$AA$124=FT_Y5,EDATE($D59,Milestones!$AA$124)&lt;PolicyDate),1,Milestones!$AC$124)&amp;";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"&amp;IF(AND(Milestones!$AB$125="FT",Milestones!$AA$125=FT_Y5,EDATE($D59,Milestones!$AA$125)&lt;PolicyDate),1,Milestones!$AC$125)&amp;";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"&amp;IF(AND(Milestones!$AB$126="FT",Milestones!$AA$126=FT_Y5,EDATE($D59,Milestones!$AA$126)&lt;PolicyDate),1,Milestones!$AC$126)&amp;";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"&amp;IF(AND(Milestones!$AB$127="FT",Milestones!$AA$127=FT_Y5,EDATE($D59,Milestones!$AA$127)&lt;PolicyDate),1,Milestones!$AC$127)&amp;";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"&amp;IF(AND(Milestones!$AB$128="FT",Milestones!$AA$128=FT_Y5,EDATE($D59,Milestones!$AA$128)&lt;PolicyDate),1,Milestones!$AC$128)&amp;";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"&amp;IF(AND(Milestones!$AB$129="FT",Milestones!$AA$129=FT_Y5,EDATE($D59,Milestones!$AA$129)&lt;PolicyDate),1,Milestones!$AC$129)&amp;";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"&amp;IF(AND(Milestones!$AB$130="FT",Milestones!$AA$130=FT_Y5,EDATE($D59,Milestones!$AA$130)&lt;PolicyDate),1,Milestones!$AC$130)&amp;";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"&amp;IF(AND(Milestones!$AB$131="FT",Milestones!$AA$131=FT_Y5,EDATE($D59,Milestones!$AA$131)&lt;PolicyDate),1,Milestones!$AC$131)&amp;";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"&amp;IF(AND(Milestones!$AB$132="FT",Milestones!$AA$132=FT_Y5,EDATE($D59,Milestones!$AA$132)&lt;PolicyDate),1,Milestones!$AC$132)&amp;";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"&amp;IF(AND(Milestones!$AB$133="FT",Milestones!$AA$133=FT_Y5,EDATE($D59,Milestones!$AA$133)&lt;PolicyDate),1,Milestones!$AC$133)&amp;";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"&amp;IF(AND(Milestones!$AB$134="FT",Milestones!$AA$134=FT_Y5,EDATE($D59,Milestones!$AA$134)&lt;PolicyDate),1,Milestones!$AC$134)&amp;";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"&amp;IF(AND(Milestones!$AB$135="FT",Milestones!$AA$135=FT_Y5,EDATE($D59,Milestones!$AA$135)&lt;PolicyDate),1,Milestones!$AC$135)&amp;";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"&amp;IF(AND(Milestones!$AB$136="FT",Milestones!$AA$136=FT_Y5,EDATE($D59,Milestones!$AA$136)&lt;PolicyDate),1,Milestones!$AC$136)&amp;";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"&amp;IF(AND(Milestones!$AB$137="FT",Milestones!$AA$137=FT_Y5,EDATE($D59,Milestones!$AA$137)&lt;PolicyDate),1,Milestones!$AC$137)&amp;";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"&amp;IF(AND(Milestones!$AB$138="FT",Milestones!$AA$138=FT_Y5,EDATE($D59,Milestones!$AA$138)&lt;PolicyDate),1,Milestones!$AC$138)&amp;";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"&amp;IF(AND(Milestones!$AB$139="FT",Milestones!$AA$139=FT_Y5,EDATE($D59,Milestones!$AA$139)&lt;PolicyDate),1,Milestones!$AC$139)&amp;";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"&amp;IF(AND(Milestones!$AB$140="FT",Milestones!$AA$140=FT_Y5,EDATE($D59,Milestones!$AA$140)&lt;PolicyDate),1,Milestones!$AC$140)&amp;";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"&amp;IF(AND(Milestones!$AB$141="FT",Milestones!$AA$141=FT_Y5,EDATE($D59,Milestones!$AA$141)&lt;PolicyDate),1,Milestones!$AC$141)&amp;";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"&amp;IF(AND(Milestones!$AB$142="FT",Milestones!$AA$142=FT_Y5,EDATE($D59,Milestones!$AA$142)&lt;PolicyDate),1,Milestones!$AC$142)&amp;";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"&amp;IF(AND(Milestones!$AB$143="FT",Milestones!$AA$143=FT_Y5,EDATE($D59,Milestones!$AA$143)&lt;PolicyDate),1,Milestones!$AC$143)&amp;";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"&amp;IF(AND(Milestones!$AB$144="FT",Milestones!$AA$144=FT_Y5,EDATE($D59,Milestones!$AA$144)&lt;PolicyDate),1,Milestones!$AC$144)&amp;";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"&amp;IF(AND(Milestones!$AB$145="FT",Milestones!$AA$145=FT_Y5,EDATE($D59,Milestones!$AA$145)&lt;PolicyDate),1,Milestones!$AC$145)&amp;";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"&amp;IF(AND(Milestones!$AB$146="FT",Milestones!$AA$146=FT_Y5,EDATE($D59,Milestones!$AA$146)&lt;PolicyDate),1,Milestones!$AC$146)&amp;";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"&amp;IF(AND(Milestones!$AB$147="FT",Milestones!$AA$147=FT_Y5,EDATE($D59,Milestones!$AA$147)&lt;PolicyDate),1,Milestones!$AC$147)&amp;";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"&amp;IF(AND(Milestones!$AB$148="FT",Milestones!$AA$148=FT_Y5,EDATE($D59,Milestones!$AA$148)&lt;PolicyDate),1,Milestones!$AC$148)&amp;";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"&amp;IF(AND(Milestones!$AB$149="FT",Milestones!$AA$149=FT_Y5,EDATE($D59,Milestones!$AA$149)&lt;PolicyDate),1,Milestones!$AC$149)&amp;";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"&amp;IF(AND(Milestones!$AB$150="FT",Milestones!$AA$150=FT_Y5,EDATE($D59,Milestones!$AA$150)&lt;PolicyDate),1,Milestones!$AC$150)&amp;";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"&amp;IF(AND(Milestones!$AB$151="FT",Milestones!$AA$151=FT_Y5,EDATE($D59,Milestones!$AA$151)&lt;PolicyDate),1,Milestones!$AC$151)&amp;";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"&amp;IF(AND(Milestones!$AB$152="FT",Milestones!$AA$152=FT_Y5,EDATE($D59,Milestones!$AA$152)&lt;PolicyDate),1,Milestones!$AC$152)&amp;";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"&amp;IF(AND(Milestones!$AB$153="FT",Milestones!$AA$153=FT_Y5,EDATE($D59,Milestones!$AA$153)&lt;PolicyDate),1,Milestones!$AC$153)&amp;";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"&amp;IF(AND(Milestones!$AB$154="FT",Milestones!$AA$154=FT_Y5,EDATE($D59,Milestones!$AA$154)&lt;PolicyDate),1,Milestones!$AC$154)&amp;";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"&amp;IF(AND(Milestones!$AB$155="FT",Milestones!$AA$155=FT_Y5,EDATE($D59,Milestones!$AA$155)&lt;PolicyDate),1,Milestones!$AC$155)&amp;";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"&amp;IF(AND(Milestones!$AB$156="FT",Milestones!$AA$156=FT_Y5,EDATE($D59,Milestones!$AA$156)&lt;PolicyDate),1,Milestones!$AC$156)&amp;";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"&amp;IF(AND(Milestones!$AB$157="FT",Milestones!$AA$157=FT_Y5,EDATE($D59,Milestones!$AA$157)&lt;PolicyDate),1,Milestones!$AC$157)&amp;";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"&amp;IF(AND(Milestones!$AB$158="FT",Milestones!$AA$158=FT_Y5,EDATE($D59,Milestones!$AA$158)&lt;PolicyDate),1,Milestones!$AC$158)&amp;";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"&amp;IF(AND(Milestones!$AB$159="FT",Milestones!$AA$159=FT_Y5,EDATE($D59,Milestones!$AA$159)&lt;PolicyDate),1,Milestones!$AC$159)&amp;";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"&amp;IF(AND(Milestones!$AB$160="FT",Milestones!$AA$160=FT_Y5,EDATE($D59,Milestones!$AA$160)&lt;PolicyDate),1,Milestones!$AC$160)&amp;";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"&amp;IF(AND(Milestones!$AB$161="FT",Milestones!$AA$161=FT_Y5,EDATE($D59,Milestones!$AA$161)&lt;PolicyDate),1,Milestones!$AC$161)&amp;";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"&amp;IF(AND(Milestones!$AB$162="FT",Milestones!$AA$162=FT_Y5,EDATE($D59,Milestones!$AA$162)&lt;PolicyDate),1,Milestones!$AC$162)&amp;";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"&amp;IF(AND(Milestones!$AB$163="FT",Milestones!$AA$163=FT_Y5,EDATE($D59,Milestones!$AA$163)&lt;PolicyDate),1,Milestones!$AC$163)&amp;";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"&amp;IF(AND(Milestones!$AB$164="FT",Milestones!$AA$164=FT_Y5,EDATE($D59,Milestones!$AA$164)&lt;PolicyDate),1,Milestones!$AC$164)&amp;";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"&amp;IF(AND(Milestones!$AB$165="FT",Milestones!$AA$165=FT_Y5,EDATE($D59,Milestones!$AA$165)&lt;PolicyDate),1,Milestones!$AC$165)&amp;";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"&amp;IF(AND(Milestones!$AB$166="FT",Milestones!$AA$166=FT_Y5,EDATE($D59,Milestones!$AA$166)&lt;PolicyDate),1,Milestones!$AC$166)&amp;";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"&amp;IF(AND(Milestones!$AB$167="FT",Milestones!$AA$167=FT_Y5,EDATE($D59,Milestones!$AA$167)&lt;PolicyDate),1,Milestones!$AC$167)&amp;";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"&amp;IF(AND(Milestones!$AB$168="FT",Milestones!$AA$168=FT_Y5,EDATE($D59,Milestones!$AA$168)&lt;PolicyDate),1,Milestones!$AC$168)&amp;";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"&amp;IF(AND(Milestones!$AB$169="FT",Milestones!$AA$169=FT_Y5,EDATE($D59,Milestones!$AA$169)&lt;PolicyDate),1,Milestones!$AC$169)&amp;";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"&amp;IF(AND(Milestones!$AB$170="FT",Milestones!$AA$170=FT_Y5,EDATE($D59,Milestones!$AA$170)&lt;PolicyDate),1,Milestones!$AC$170)&amp;";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"&amp;IF(AND(Milestones!$AB$171="FT",Milestones!$AA$171=FT_Y5,EDATE($D59,Milestones!$AA$171)&lt;PolicyDate),1,Milestones!$AC$171)&amp;";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"&amp;IF(AND(Milestones!$AB$172="FT",Milestones!$AA$172=FT_Y5,EDATE($D59,Milestones!$AA$172)&lt;PolicyDate),1,Milestones!$AC$172)&amp;";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"&amp;IF(AND(Milestones!$AB$173="FT",Milestones!$AA$173=FT_Y5,EDATE($D59,Milestones!$AA$173)&lt;PolicyDate),1,Milestones!$AC$173)&amp;";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"&amp;IF(AND(Milestones!$AB$174="FT",Milestones!$AA$174=FT_Y5,EDATE($D59,Milestones!$AA$174)&lt;PolicyDate),1,Milestones!$AC$174)&amp;";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"&amp;IF(AND(Milestones!$AB$175="FT",Milestones!$AA$175=FT_Y5,EDATE($D59,Milestones!$AA$175)&lt;PolicyDate),1,Milestones!$AC$175)&amp;";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"&amp;IF(AND(Milestones!$AB$176="FT",Milestones!$AA$176=FT_Y5,EDATE($D59,Milestones!$AA$176)&lt;PolicyDate),1,Milestones!$AC$176)&amp;";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"&amp;IF(AND(Milestones!$AB$177="FT",Milestones!$AA$177=FT_Y5,EDATE($D59,Milestones!$AA$177)&lt;PolicyDate),1,Milestones!$AC$177)&amp;";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"&amp;IF(AND(Milestones!$AB$178="FT",Milestones!$AA$178=FT_Y5,EDATE($D59,Milestones!$AA$178)&lt;PolicyDate),1,Milestones!$AC$178)&amp;";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"&amp;IF(AND(Milestones!$AB$179="FT",Milestones!$AA$179=FT_Y5,EDATE($D59,Milestones!$AA$179)&lt;PolicyDate),1,Milestones!$AC$179)&amp;";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"&amp;IF(AND(Milestones!$AB$180="FT",Milestones!$AA$180=FT_Y5,EDATE($D59,Milestones!$AA$180)&lt;PolicyDate),1,Milestones!$AC$180)&amp;";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"&amp;IF(AND(Milestones!$AB$181="FT",Milestones!$AA$181=FT_Y5,EDATE($D59,Milestones!$AA$181)&lt;PolicyDate),1,Milestones!$AC$181)&amp;";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"&amp;IF(AND(Milestones!$AB$182="FT",Milestones!$AA$182=FT_Y5,EDATE($D59,Milestones!$AA$182)&lt;PolicyDate),1,Milestones!$AC$182)&amp;";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"&amp;IF(AND(Milestones!$AB$183="FT",Milestones!$AA$183=FT_Y5,EDATE($D59,Milestones!$AA$183)&lt;PolicyDate),1,Milestones!$AC$183)&amp;";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"&amp;IF(AND(Milestones!$AB$184="FT",Milestones!$AA$184=FT_Y5,EDATE($D59,Milestones!$AA$184)&lt;PolicyDate),1,Milestones!$AC$184)&amp;";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"&amp;IF(AND(Milestones!$AB$185="FT",Milestones!$AA$185=FT_Y5,EDATE($D59,Milestones!$AA$185)&lt;PolicyDate),1,Milestones!$AC$185)&amp;";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"&amp;IF(AND(Milestones!$AB$186="FT",Milestones!$AA$186=FT_Y5,EDATE($D59,Milestones!$AA$186)&lt;PolicyDate),1,Milestones!$AC$186)&amp;";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"&amp;IF(AND(Milestones!$AB$187="FT",Milestones!$AA$187=FT_Y5,EDATE($D59,Milestones!$AA$187)&lt;PolicyDate),1,Milestones!$AC$187)&amp;";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"&amp;IF(AND(Milestones!$AB$188="FT",Milestones!$AA$188=FT_Y5,EDATE($D59,Milestones!$AA$188)&lt;PolicyDate),1,Milestones!$AC$188)&amp;";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"&amp;IF(AND(Milestones!$AB$189="FT",Milestones!$AA$189=FT_Y5,EDATE($D59,Milestones!$AA$189)&lt;PolicyDate),1,Milestones!$AC$189)&amp;";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"&amp;IF(AND(Milestones!$AB$190="FT",Milestones!$AA$190=FT_Y5,EDATE($D59,Milestones!$AA$190)&lt;PolicyDate),1,Milestones!$AC$190)&amp;";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"&amp;IF(AND(Milestones!$AB$191="FT",Milestones!$AA$191=FT_Y5,EDATE($D59,Milestones!$AA$191)&lt;PolicyDate),1,Milestones!$AC$191)&amp;";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"&amp;IF(AND(Milestones!$AB$192="FT",Milestones!$AA$192=FT_Y5,EDATE($D59,Milestones!$AA$192)&lt;PolicyDate),1,Milestones!$AC$192)&amp;";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"&amp;IF(AND(Milestones!$AB$193="FT",Milestones!$AA$193=FT_Y5,EDATE($D59,Milestones!$AA$193)&lt;PolicyDate),1,Milestones!$AC$193)&amp;";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"&amp;IF(AND(Milestones!$AB$194="FT",Milestones!$AA$194=FT_Y5,EDATE($D59,Milestones!$AA$194)&lt;PolicyDate),1,Milestones!$AC$194)&amp;";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"&amp;IF(AND(Milestones!$AB$195="FT",Milestones!$AA$195=FT_Y5,EDATE($D59,Milestones!$AA$195)&lt;PolicyDate),1,Milestones!$AC$195)&amp;";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"&amp;IF(AND(Milestones!$AB$196="FT",Milestones!$AA$196=FT_Y5,EDATE($D59,Milestones!$AA$196)&lt;PolicyDate),1,Milestones!$AC$196)&amp;";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"&amp;IF(AND(Milestones!$AB$197="FT",Milestones!$AA$197=FT_Y5,EDATE($D59,Milestones!$AA$197)&lt;PolicyDate),1,Milestones!$AC$197)&amp;";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"&amp;IF(AND(Milestones!$AB$198="FT",Milestones!$AA$198=FT_Y5,EDATE($D59,Milestones!$AA$198)&lt;PolicyDate),1,Milestones!$AC$198)&amp;";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"&amp;IF(AND(Milestones!$AB$199="FT",Milestones!$AA$199=FT_Y5,EDATE($D59,Milestones!$AA$199)&lt;PolicyDate),1,Milestones!$AC$199)&amp;";  ",""))</f>
        <v/>
      </c>
      <c r="X59" s="0" t="str">
        <f aca="false">IF(Staff!$A59="","",Staff!$AJ59)</f>
        <v/>
      </c>
      <c r="Y59" s="0" t="str">
        <f aca="false">IF(Staff!$A59="","",Staff!$AL59)</f>
        <v/>
      </c>
      <c r="Z59" s="0" t="str">
        <f aca="false">IF(Staff!$A59="","",Staff!$AM59)</f>
        <v/>
      </c>
      <c r="AA59" s="0" t="str">
        <f aca="false">IF(Staff!$A59="","",Staff!$AQ59)</f>
        <v/>
      </c>
      <c r="AB59" s="0" t="str">
        <f aca="false">IF(Staff!$A59="","",Staff!$AR59)</f>
        <v/>
      </c>
      <c r="AC59" s="0" t="str">
        <f aca="false">IF(Staff!$A59="","",Staff!$AS59)</f>
        <v/>
      </c>
      <c r="AD59" s="0" t="str">
        <f aca="false">IF(Staff!$A59="","",Staff!$AT59)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IF(Staff!$A60="","",Staff!$AI60)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"&amp;IF(AND(Milestones!$AB$20="FT",Milestones!$AA$20=FT_Y5,EDATE($D60,Milestones!$AA$20)&lt;PolicyDate),1,Milestones!$AC$20)&amp;";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"&amp;IF(AND(Milestones!$AB$21="FT",Milestones!$AA$21=FT_Y5,EDATE($D60,Milestones!$AA$21)&lt;PolicyDate),1,Milestones!$AC$21)&amp;";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"&amp;IF(AND(Milestones!$AB$22="FT",Milestones!$AA$22=FT_Y5,EDATE($D60,Milestones!$AA$22)&lt;PolicyDate),1,Milestones!$AC$22)&amp;";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"&amp;IF(AND(Milestones!$AB$23="FT",Milestones!$AA$23=FT_Y5,EDATE($D60,Milestones!$AA$23)&lt;PolicyDate),1,Milestones!$AC$23)&amp;";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"&amp;IF(AND(Milestones!$AB$24="FT",Milestones!$AA$24=FT_Y5,EDATE($D60,Milestones!$AA$24)&lt;PolicyDate),1,Milestones!$AC$24)&amp;";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"&amp;IF(AND(Milestones!$AB$25="FT",Milestones!$AA$25=FT_Y5,EDATE($D60,Milestones!$AA$25)&lt;PolicyDate),1,Milestones!$AC$25)&amp;";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"&amp;IF(AND(Milestones!$AB$26="FT",Milestones!$AA$26=FT_Y5,EDATE($D60,Milestones!$AA$26)&lt;PolicyDate),1,Milestones!$AC$26)&amp;";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"&amp;IF(AND(Milestones!$AB$27="FT",Milestones!$AA$27=FT_Y5,EDATE($D60,Milestones!$AA$27)&lt;PolicyDate),1,Milestones!$AC$27)&amp;";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"&amp;IF(AND(Milestones!$AB$28="FT",Milestones!$AA$28=FT_Y5,EDATE($D60,Milestones!$AA$28)&lt;PolicyDate),1,Milestones!$AC$28)&amp;";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"&amp;IF(AND(Milestones!$AB$29="FT",Milestones!$AA$29=FT_Y5,EDATE($D60,Milestones!$AA$29)&lt;PolicyDate),1,Milestones!$AC$29)&amp;";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"&amp;IF(AND(Milestones!$AB$30="FT",Milestones!$AA$30=FT_Y5,EDATE($D60,Milestones!$AA$30)&lt;PolicyDate),1,Milestones!$AC$30)&amp;";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"&amp;IF(AND(Milestones!$AB$31="FT",Milestones!$AA$31=FT_Y5,EDATE($D60,Milestones!$AA$31)&lt;PolicyDate),1,Milestones!$AC$31)&amp;";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"&amp;IF(AND(Milestones!$AB$32="FT",Milestones!$AA$32=FT_Y5,EDATE($D60,Milestones!$AA$32)&lt;PolicyDate),1,Milestones!$AC$32)&amp;";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"&amp;IF(AND(Milestones!$AB$33="FT",Milestones!$AA$33=FT_Y5,EDATE($D60,Milestones!$AA$33)&lt;PolicyDate),1,Milestones!$AC$33)&amp;";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"&amp;IF(AND(Milestones!$AB$34="FT",Milestones!$AA$34=FT_Y5,EDATE($D60,Milestones!$AA$34)&lt;PolicyDate),1,Milestones!$AC$34)&amp;";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"&amp;IF(AND(Milestones!$AB$35="FT",Milestones!$AA$35=FT_Y5,EDATE($D60,Milestones!$AA$35)&lt;PolicyDate),1,Milestones!$AC$35)&amp;";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"&amp;IF(AND(Milestones!$AB$36="FT",Milestones!$AA$36=FT_Y5,EDATE($D60,Milestones!$AA$36)&lt;PolicyDate),1,Milestones!$AC$36)&amp;";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"&amp;IF(AND(Milestones!$AB$37="FT",Milestones!$AA$37=FT_Y5,EDATE($D60,Milestones!$AA$37)&lt;PolicyDate),1,Milestones!$AC$37)&amp;";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"&amp;IF(AND(Milestones!$AB$38="FT",Milestones!$AA$38=FT_Y5,EDATE($D60,Milestones!$AA$38)&lt;PolicyDate),1,Milestones!$AC$38)&amp;";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"&amp;IF(AND(Milestones!$AB$39="FT",Milestones!$AA$39=FT_Y5,EDATE($D60,Milestones!$AA$39)&lt;PolicyDate),1,Milestones!$AC$39)&amp;";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"&amp;IF(AND(Milestones!$AB$40="FT",Milestones!$AA$40=FT_Y5,EDATE($D60,Milestones!$AA$40)&lt;PolicyDate),1,Milestones!$AC$40)&amp;";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"&amp;IF(AND(Milestones!$AB$41="FT",Milestones!$AA$41=FT_Y5,EDATE($D60,Milestones!$AA$41)&lt;PolicyDate),1,Milestones!$AC$41)&amp;";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"&amp;IF(AND(Milestones!$AB$42="FT",Milestones!$AA$42=FT_Y5,EDATE($D60,Milestones!$AA$42)&lt;PolicyDate),1,Milestones!$AC$42)&amp;";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"&amp;IF(AND(Milestones!$AB$43="FT",Milestones!$AA$43=FT_Y5,EDATE($D60,Milestones!$AA$43)&lt;PolicyDate),1,Milestones!$AC$43)&amp;";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"&amp;IF(AND(Milestones!$AB$44="FT",Milestones!$AA$44=FT_Y5,EDATE($D60,Milestones!$AA$44)&lt;PolicyDate),1,Milestones!$AC$44)&amp;";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"&amp;IF(AND(Milestones!$AB$45="FT",Milestones!$AA$45=FT_Y5,EDATE($D60,Milestones!$AA$45)&lt;PolicyDate),1,Milestones!$AC$45)&amp;";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"&amp;IF(AND(Milestones!$AB$46="FT",Milestones!$AA$46=FT_Y5,EDATE($D60,Milestones!$AA$46)&lt;PolicyDate),1,Milestones!$AC$46)&amp;";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"&amp;IF(AND(Milestones!$AB$47="FT",Milestones!$AA$47=FT_Y5,EDATE($D60,Milestones!$AA$47)&lt;PolicyDate),1,Milestones!$AC$47)&amp;";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"&amp;IF(AND(Milestones!$AB$48="FT",Milestones!$AA$48=FT_Y5,EDATE($D60,Milestones!$AA$48)&lt;PolicyDate),1,Milestones!$AC$48)&amp;";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"&amp;IF(AND(Milestones!$AB$49="FT",Milestones!$AA$49=FT_Y5,EDATE($D60,Milestones!$AA$49)&lt;PolicyDate),1,Milestones!$AC$49)&amp;";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"&amp;IF(AND(Milestones!$AB$50="FT",Milestones!$AA$50=FT_Y5,EDATE($D60,Milestones!$AA$50)&lt;PolicyDate),1,Milestones!$AC$50)&amp;";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"&amp;IF(AND(Milestones!$AB$51="FT",Milestones!$AA$51=FT_Y5,EDATE($D60,Milestones!$AA$51)&lt;PolicyDate),1,Milestones!$AC$51)&amp;";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"&amp;IF(AND(Milestones!$AB$52="FT",Milestones!$AA$52=FT_Y5,EDATE($D60,Milestones!$AA$52)&lt;PolicyDate),1,Milestones!$AC$52)&amp;";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"&amp;IF(AND(Milestones!$AB$53="FT",Milestones!$AA$53=FT_Y5,EDATE($D60,Milestones!$AA$53)&lt;PolicyDate),1,Milestones!$AC$53)&amp;";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"&amp;IF(AND(Milestones!$AB$54="FT",Milestones!$AA$54=FT_Y5,EDATE($D60,Milestones!$AA$54)&lt;PolicyDate),1,Milestones!$AC$54)&amp;";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"&amp;IF(AND(Milestones!$AB$55="FT",Milestones!$AA$55=FT_Y5,EDATE($D60,Milestones!$AA$55)&lt;PolicyDate),1,Milestones!$AC$55)&amp;";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"&amp;IF(AND(Milestones!$AB$56="FT",Milestones!$AA$56=FT_Y5,EDATE($D60,Milestones!$AA$56)&lt;PolicyDate),1,Milestones!$AC$56)&amp;";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"&amp;IF(AND(Milestones!$AB$57="FT",Milestones!$AA$57=FT_Y5,EDATE($D60,Milestones!$AA$57)&lt;PolicyDate),1,Milestones!$AC$57)&amp;";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"&amp;IF(AND(Milestones!$AB$58="FT",Milestones!$AA$58=FT_Y5,EDATE($D60,Milestones!$AA$58)&lt;PolicyDate),1,Milestones!$AC$58)&amp;";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"&amp;IF(AND(Milestones!$AB$59="FT",Milestones!$AA$59=FT_Y5,EDATE($D60,Milestones!$AA$59)&lt;PolicyDate),1,Milestones!$AC$59)&amp;";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"&amp;IF(AND(Milestones!$AB$60="FT",Milestones!$AA$60=FT_Y5,EDATE($D60,Milestones!$AA$60)&lt;PolicyDate),1,Milestones!$AC$60)&amp;";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"&amp;IF(AND(Milestones!$AB$61="FT",Milestones!$AA$61=FT_Y5,EDATE($D60,Milestones!$AA$61)&lt;PolicyDate),1,Milestones!$AC$61)&amp;";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"&amp;IF(AND(Milestones!$AB$62="FT",Milestones!$AA$62=FT_Y5,EDATE($D60,Milestones!$AA$62)&lt;PolicyDate),1,Milestones!$AC$62)&amp;";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"&amp;IF(AND(Milestones!$AB$63="FT",Milestones!$AA$63=FT_Y5,EDATE($D60,Milestones!$AA$63)&lt;PolicyDate),1,Milestones!$AC$63)&amp;";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"&amp;IF(AND(Milestones!$AB$64="FT",Milestones!$AA$64=FT_Y5,EDATE($D60,Milestones!$AA$64)&lt;PolicyDate),1,Milestones!$AC$64)&amp;";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"&amp;IF(AND(Milestones!$AB$65="FT",Milestones!$AA$65=FT_Y5,EDATE($D60,Milestones!$AA$65)&lt;PolicyDate),1,Milestones!$AC$65)&amp;";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"&amp;IF(AND(Milestones!$AB$66="FT",Milestones!$AA$66=FT_Y5,EDATE($D60,Milestones!$AA$66)&lt;PolicyDate),1,Milestones!$AC$66)&amp;";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"&amp;IF(AND(Milestones!$AB$67="FT",Milestones!$AA$67=FT_Y5,EDATE($D60,Milestones!$AA$67)&lt;PolicyDate),1,Milestones!$AC$67)&amp;";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"&amp;IF(AND(Milestones!$AB$68="FT",Milestones!$AA$68=FT_Y5,EDATE($D60,Milestones!$AA$68)&lt;PolicyDate),1,Milestones!$AC$68)&amp;";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"&amp;IF(AND(Milestones!$AB$69="FT",Milestones!$AA$69=FT_Y5,EDATE($D60,Milestones!$AA$69)&lt;PolicyDate),1,Milestones!$AC$69)&amp;";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"&amp;IF(AND(Milestones!$AB$70="FT",Milestones!$AA$70=FT_Y5,EDATE($D60,Milestones!$AA$70)&lt;PolicyDate),1,Milestones!$AC$70)&amp;";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"&amp;IF(AND(Milestones!$AB$71="FT",Milestones!$AA$71=FT_Y5,EDATE($D60,Milestones!$AA$71)&lt;PolicyDate),1,Milestones!$AC$71)&amp;";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"&amp;IF(AND(Milestones!$AB$72="FT",Milestones!$AA$72=FT_Y5,EDATE($D60,Milestones!$AA$72)&lt;PolicyDate),1,Milestones!$AC$72)&amp;";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"&amp;IF(AND(Milestones!$AB$73="FT",Milestones!$AA$73=FT_Y5,EDATE($D60,Milestones!$AA$73)&lt;PolicyDate),1,Milestones!$AC$73)&amp;";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"&amp;IF(AND(Milestones!$AB$74="FT",Milestones!$AA$74=FT_Y5,EDATE($D60,Milestones!$AA$74)&lt;PolicyDate),1,Milestones!$AC$74)&amp;";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"&amp;IF(AND(Milestones!$AB$75="FT",Milestones!$AA$75=FT_Y5,EDATE($D60,Milestones!$AA$75)&lt;PolicyDate),1,Milestones!$AC$75)&amp;";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"&amp;IF(AND(Milestones!$AB$76="FT",Milestones!$AA$76=FT_Y5,EDATE($D60,Milestones!$AA$76)&lt;PolicyDate),1,Milestones!$AC$76)&amp;";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"&amp;IF(AND(Milestones!$AB$77="FT",Milestones!$AA$77=FT_Y5,EDATE($D60,Milestones!$AA$77)&lt;PolicyDate),1,Milestones!$AC$77)&amp;";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"&amp;IF(AND(Milestones!$AB$78="FT",Milestones!$AA$78=FT_Y5,EDATE($D60,Milestones!$AA$78)&lt;PolicyDate),1,Milestones!$AC$78)&amp;";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"&amp;IF(AND(Milestones!$AB$79="FT",Milestones!$AA$79=FT_Y5,EDATE($D60,Milestones!$AA$79)&lt;PolicyDate),1,Milestones!$AC$79)&amp;";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"&amp;IF(AND(Milestones!$AB$80="FT",Milestones!$AA$80=FT_Y5,EDATE($D60,Milestones!$AA$80)&lt;PolicyDate),1,Milestones!$AC$80)&amp;";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"&amp;IF(AND(Milestones!$AB$81="FT",Milestones!$AA$81=FT_Y5,EDATE($D60,Milestones!$AA$81)&lt;PolicyDate),1,Milestones!$AC$81)&amp;";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"&amp;IF(AND(Milestones!$AB$82="FT",Milestones!$AA$82=FT_Y5,EDATE($D60,Milestones!$AA$82)&lt;PolicyDate),1,Milestones!$AC$82)&amp;";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"&amp;IF(AND(Milestones!$AB$83="FT",Milestones!$AA$83=FT_Y5,EDATE($D60,Milestones!$AA$83)&lt;PolicyDate),1,Milestones!$AC$83)&amp;";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"&amp;IF(AND(Milestones!$AB$84="FT",Milestones!$AA$84=FT_Y5,EDATE($D60,Milestones!$AA$84)&lt;PolicyDate),1,Milestones!$AC$84)&amp;";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"&amp;IF(AND(Milestones!$AB$85="FT",Milestones!$AA$85=FT_Y5,EDATE($D60,Milestones!$AA$85)&lt;PolicyDate),1,Milestones!$AC$85)&amp;";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"&amp;IF(AND(Milestones!$AB$86="FT",Milestones!$AA$86=FT_Y5,EDATE($D60,Milestones!$AA$86)&lt;PolicyDate),1,Milestones!$AC$86)&amp;";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"&amp;IF(AND(Milestones!$AB$87="FT",Milestones!$AA$87=FT_Y5,EDATE($D60,Milestones!$AA$87)&lt;PolicyDate),1,Milestones!$AC$87)&amp;";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"&amp;IF(AND(Milestones!$AB$88="FT",Milestones!$AA$88=FT_Y5,EDATE($D60,Milestones!$AA$88)&lt;PolicyDate),1,Milestones!$AC$88)&amp;";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"&amp;IF(AND(Milestones!$AB$89="FT",Milestones!$AA$89=FT_Y5,EDATE($D60,Milestones!$AA$89)&lt;PolicyDate),1,Milestones!$AC$89)&amp;";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"&amp;IF(AND(Milestones!$AB$90="FT",Milestones!$AA$90=FT_Y5,EDATE($D60,Milestones!$AA$90)&lt;PolicyDate),1,Milestones!$AC$90)&amp;";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"&amp;IF(AND(Milestones!$AB$91="FT",Milestones!$AA$91=FT_Y5,EDATE($D60,Milestones!$AA$91)&lt;PolicyDate),1,Milestones!$AC$91)&amp;";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"&amp;IF(AND(Milestones!$AB$92="FT",Milestones!$AA$92=FT_Y5,EDATE($D60,Milestones!$AA$92)&lt;PolicyDate),1,Milestones!$AC$92)&amp;";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"&amp;IF(AND(Milestones!$AB$93="FT",Milestones!$AA$93=FT_Y5,EDATE($D60,Milestones!$AA$93)&lt;PolicyDate),1,Milestones!$AC$93)&amp;";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"&amp;IF(AND(Milestones!$AB$94="FT",Milestones!$AA$94=FT_Y5,EDATE($D60,Milestones!$AA$94)&lt;PolicyDate),1,Milestones!$AC$94)&amp;";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"&amp;IF(AND(Milestones!$AB$95="FT",Milestones!$AA$95=FT_Y5,EDATE($D60,Milestones!$AA$95)&lt;PolicyDate),1,Milestones!$AC$95)&amp;";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"&amp;IF(AND(Milestones!$AB$96="FT",Milestones!$AA$96=FT_Y5,EDATE($D60,Milestones!$AA$96)&lt;PolicyDate),1,Milestones!$AC$96)&amp;";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"&amp;IF(AND(Milestones!$AB$97="FT",Milestones!$AA$97=FT_Y5,EDATE($D60,Milestones!$AA$97)&lt;PolicyDate),1,Milestones!$AC$97)&amp;";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"&amp;IF(AND(Milestones!$AB$98="FT",Milestones!$AA$98=FT_Y5,EDATE($D60,Milestones!$AA$98)&lt;PolicyDate),1,Milestones!$AC$98)&amp;";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"&amp;IF(AND(Milestones!$AB$99="FT",Milestones!$AA$99=FT_Y5,EDATE($D60,Milestones!$AA$99)&lt;PolicyDate),1,Milestones!$AC$99)&amp;";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"&amp;IF(AND(Milestones!$AB$100="FT",Milestones!$AA$100=FT_Y5,EDATE($D60,Milestones!$AA$100)&lt;PolicyDate),1,Milestones!$AC$100)&amp;";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"&amp;IF(AND(Milestones!$AB$101="FT",Milestones!$AA$101=FT_Y5,EDATE($D60,Milestones!$AA$101)&lt;PolicyDate),1,Milestones!$AC$101)&amp;";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"&amp;IF(AND(Milestones!$AB$102="FT",Milestones!$AA$102=FT_Y5,EDATE($D60,Milestones!$AA$102)&lt;PolicyDate),1,Milestones!$AC$102)&amp;";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"&amp;IF(AND(Milestones!$AB$103="FT",Milestones!$AA$103=FT_Y5,EDATE($D60,Milestones!$AA$103)&lt;PolicyDate),1,Milestones!$AC$103)&amp;";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"&amp;IF(AND(Milestones!$AB$104="FT",Milestones!$AA$104=FT_Y5,EDATE($D60,Milestones!$AA$104)&lt;PolicyDate),1,Milestones!$AC$104)&amp;";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"&amp;IF(AND(Milestones!$AB$105="FT",Milestones!$AA$105=FT_Y5,EDATE($D60,Milestones!$AA$105)&lt;PolicyDate),1,Milestones!$AC$105)&amp;";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"&amp;IF(AND(Milestones!$AB$106="FT",Milestones!$AA$106=FT_Y5,EDATE($D60,Milestones!$AA$106)&lt;PolicyDate),1,Milestones!$AC$106)&amp;";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"&amp;IF(AND(Milestones!$AB$107="FT",Milestones!$AA$107=FT_Y5,EDATE($D60,Milestones!$AA$107)&lt;PolicyDate),1,Milestones!$AC$107)&amp;";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"&amp;IF(AND(Milestones!$AB$108="FT",Milestones!$AA$108=FT_Y5,EDATE($D60,Milestones!$AA$108)&lt;PolicyDate),1,Milestones!$AC$108)&amp;";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"&amp;IF(AND(Milestones!$AB$109="FT",Milestones!$AA$109=FT_Y5,EDATE($D60,Milestones!$AA$109)&lt;PolicyDate),1,Milestones!$AC$109)&amp;";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"&amp;IF(AND(Milestones!$AB$110="FT",Milestones!$AA$110=FT_Y5,EDATE($D60,Milestones!$AA$110)&lt;PolicyDate),1,Milestones!$AC$110)&amp;";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"&amp;IF(AND(Milestones!$AB$111="FT",Milestones!$AA$111=FT_Y5,EDATE($D60,Milestones!$AA$111)&lt;PolicyDate),1,Milestones!$AC$111)&amp;";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"&amp;IF(AND(Milestones!$AB$112="FT",Milestones!$AA$112=FT_Y5,EDATE($D60,Milestones!$AA$112)&lt;PolicyDate),1,Milestones!$AC$112)&amp;";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"&amp;IF(AND(Milestones!$AB$113="FT",Milestones!$AA$113=FT_Y5,EDATE($D60,Milestones!$AA$113)&lt;PolicyDate),1,Milestones!$AC$113)&amp;";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"&amp;IF(AND(Milestones!$AB$114="FT",Milestones!$AA$114=FT_Y5,EDATE($D60,Milestones!$AA$114)&lt;PolicyDate),1,Milestones!$AC$114)&amp;";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"&amp;IF(AND(Milestones!$AB$115="FT",Milestones!$AA$115=FT_Y5,EDATE($D60,Milestones!$AA$115)&lt;PolicyDate),1,Milestones!$AC$115)&amp;";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"&amp;IF(AND(Milestones!$AB$116="FT",Milestones!$AA$116=FT_Y5,EDATE($D60,Milestones!$AA$116)&lt;PolicyDate),1,Milestones!$AC$116)&amp;";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"&amp;IF(AND(Milestones!$AB$117="FT",Milestones!$AA$117=FT_Y5,EDATE($D60,Milestones!$AA$117)&lt;PolicyDate),1,Milestones!$AC$117)&amp;";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"&amp;IF(AND(Milestones!$AB$118="FT",Milestones!$AA$118=FT_Y5,EDATE($D60,Milestones!$AA$118)&lt;PolicyDate),1,Milestones!$AC$118)&amp;";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"&amp;IF(AND(Milestones!$AB$119="FT",Milestones!$AA$119=FT_Y5,EDATE($D60,Milestones!$AA$119)&lt;PolicyDate),1,Milestones!$AC$119)&amp;";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"&amp;IF(AND(Milestones!$AB$120="FT",Milestones!$AA$120=FT_Y5,EDATE($D60,Milestones!$AA$120)&lt;PolicyDate),1,Milestones!$AC$120)&amp;";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"&amp;IF(AND(Milestones!$AB$121="FT",Milestones!$AA$121=FT_Y5,EDATE($D60,Milestones!$AA$121)&lt;PolicyDate),1,Milestones!$AC$121)&amp;";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"&amp;IF(AND(Milestones!$AB$122="FT",Milestones!$AA$122=FT_Y5,EDATE($D60,Milestones!$AA$122)&lt;PolicyDate),1,Milestones!$AC$122)&amp;";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"&amp;IF(AND(Milestones!$AB$123="FT",Milestones!$AA$123=FT_Y5,EDATE($D60,Milestones!$AA$123)&lt;PolicyDate),1,Milestones!$AC$123)&amp;";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"&amp;IF(AND(Milestones!$AB$124="FT",Milestones!$AA$124=FT_Y5,EDATE($D60,Milestones!$AA$124)&lt;PolicyDate),1,Milestones!$AC$124)&amp;";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"&amp;IF(AND(Milestones!$AB$125="FT",Milestones!$AA$125=FT_Y5,EDATE($D60,Milestones!$AA$125)&lt;PolicyDate),1,Milestones!$AC$125)&amp;";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"&amp;IF(AND(Milestones!$AB$126="FT",Milestones!$AA$126=FT_Y5,EDATE($D60,Milestones!$AA$126)&lt;PolicyDate),1,Milestones!$AC$126)&amp;";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"&amp;IF(AND(Milestones!$AB$127="FT",Milestones!$AA$127=FT_Y5,EDATE($D60,Milestones!$AA$127)&lt;PolicyDate),1,Milestones!$AC$127)&amp;";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"&amp;IF(AND(Milestones!$AB$128="FT",Milestones!$AA$128=FT_Y5,EDATE($D60,Milestones!$AA$128)&lt;PolicyDate),1,Milestones!$AC$128)&amp;";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"&amp;IF(AND(Milestones!$AB$129="FT",Milestones!$AA$129=FT_Y5,EDATE($D60,Milestones!$AA$129)&lt;PolicyDate),1,Milestones!$AC$129)&amp;";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"&amp;IF(AND(Milestones!$AB$130="FT",Milestones!$AA$130=FT_Y5,EDATE($D60,Milestones!$AA$130)&lt;PolicyDate),1,Milestones!$AC$130)&amp;";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"&amp;IF(AND(Milestones!$AB$131="FT",Milestones!$AA$131=FT_Y5,EDATE($D60,Milestones!$AA$131)&lt;PolicyDate),1,Milestones!$AC$131)&amp;";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"&amp;IF(AND(Milestones!$AB$132="FT",Milestones!$AA$132=FT_Y5,EDATE($D60,Milestones!$AA$132)&lt;PolicyDate),1,Milestones!$AC$132)&amp;";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"&amp;IF(AND(Milestones!$AB$133="FT",Milestones!$AA$133=FT_Y5,EDATE($D60,Milestones!$AA$133)&lt;PolicyDate),1,Milestones!$AC$133)&amp;";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"&amp;IF(AND(Milestones!$AB$134="FT",Milestones!$AA$134=FT_Y5,EDATE($D60,Milestones!$AA$134)&lt;PolicyDate),1,Milestones!$AC$134)&amp;";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"&amp;IF(AND(Milestones!$AB$135="FT",Milestones!$AA$135=FT_Y5,EDATE($D60,Milestones!$AA$135)&lt;PolicyDate),1,Milestones!$AC$135)&amp;";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"&amp;IF(AND(Milestones!$AB$136="FT",Milestones!$AA$136=FT_Y5,EDATE($D60,Milestones!$AA$136)&lt;PolicyDate),1,Milestones!$AC$136)&amp;";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"&amp;IF(AND(Milestones!$AB$137="FT",Milestones!$AA$137=FT_Y5,EDATE($D60,Milestones!$AA$137)&lt;PolicyDate),1,Milestones!$AC$137)&amp;";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"&amp;IF(AND(Milestones!$AB$138="FT",Milestones!$AA$138=FT_Y5,EDATE($D60,Milestones!$AA$138)&lt;PolicyDate),1,Milestones!$AC$138)&amp;";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"&amp;IF(AND(Milestones!$AB$139="FT",Milestones!$AA$139=FT_Y5,EDATE($D60,Milestones!$AA$139)&lt;PolicyDate),1,Milestones!$AC$139)&amp;";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"&amp;IF(AND(Milestones!$AB$140="FT",Milestones!$AA$140=FT_Y5,EDATE($D60,Milestones!$AA$140)&lt;PolicyDate),1,Milestones!$AC$140)&amp;";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"&amp;IF(AND(Milestones!$AB$141="FT",Milestones!$AA$141=FT_Y5,EDATE($D60,Milestones!$AA$141)&lt;PolicyDate),1,Milestones!$AC$141)&amp;";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"&amp;IF(AND(Milestones!$AB$142="FT",Milestones!$AA$142=FT_Y5,EDATE($D60,Milestones!$AA$142)&lt;PolicyDate),1,Milestones!$AC$142)&amp;";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"&amp;IF(AND(Milestones!$AB$143="FT",Milestones!$AA$143=FT_Y5,EDATE($D60,Milestones!$AA$143)&lt;PolicyDate),1,Milestones!$AC$143)&amp;";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"&amp;IF(AND(Milestones!$AB$144="FT",Milestones!$AA$144=FT_Y5,EDATE($D60,Milestones!$AA$144)&lt;PolicyDate),1,Milestones!$AC$144)&amp;";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"&amp;IF(AND(Milestones!$AB$145="FT",Milestones!$AA$145=FT_Y5,EDATE($D60,Milestones!$AA$145)&lt;PolicyDate),1,Milestones!$AC$145)&amp;";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"&amp;IF(AND(Milestones!$AB$146="FT",Milestones!$AA$146=FT_Y5,EDATE($D60,Milestones!$AA$146)&lt;PolicyDate),1,Milestones!$AC$146)&amp;";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"&amp;IF(AND(Milestones!$AB$147="FT",Milestones!$AA$147=FT_Y5,EDATE($D60,Milestones!$AA$147)&lt;PolicyDate),1,Milestones!$AC$147)&amp;";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"&amp;IF(AND(Milestones!$AB$148="FT",Milestones!$AA$148=FT_Y5,EDATE($D60,Milestones!$AA$148)&lt;PolicyDate),1,Milestones!$AC$148)&amp;";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"&amp;IF(AND(Milestones!$AB$149="FT",Milestones!$AA$149=FT_Y5,EDATE($D60,Milestones!$AA$149)&lt;PolicyDate),1,Milestones!$AC$149)&amp;";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"&amp;IF(AND(Milestones!$AB$150="FT",Milestones!$AA$150=FT_Y5,EDATE($D60,Milestones!$AA$150)&lt;PolicyDate),1,Milestones!$AC$150)&amp;";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"&amp;IF(AND(Milestones!$AB$151="FT",Milestones!$AA$151=FT_Y5,EDATE($D60,Milestones!$AA$151)&lt;PolicyDate),1,Milestones!$AC$151)&amp;";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"&amp;IF(AND(Milestones!$AB$152="FT",Milestones!$AA$152=FT_Y5,EDATE($D60,Milestones!$AA$152)&lt;PolicyDate),1,Milestones!$AC$152)&amp;";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"&amp;IF(AND(Milestones!$AB$153="FT",Milestones!$AA$153=FT_Y5,EDATE($D60,Milestones!$AA$153)&lt;PolicyDate),1,Milestones!$AC$153)&amp;";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"&amp;IF(AND(Milestones!$AB$154="FT",Milestones!$AA$154=FT_Y5,EDATE($D60,Milestones!$AA$154)&lt;PolicyDate),1,Milestones!$AC$154)&amp;";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"&amp;IF(AND(Milestones!$AB$155="FT",Milestones!$AA$155=FT_Y5,EDATE($D60,Milestones!$AA$155)&lt;PolicyDate),1,Milestones!$AC$155)&amp;";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"&amp;IF(AND(Milestones!$AB$156="FT",Milestones!$AA$156=FT_Y5,EDATE($D60,Milestones!$AA$156)&lt;PolicyDate),1,Milestones!$AC$156)&amp;";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"&amp;IF(AND(Milestones!$AB$157="FT",Milestones!$AA$157=FT_Y5,EDATE($D60,Milestones!$AA$157)&lt;PolicyDate),1,Milestones!$AC$157)&amp;";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"&amp;IF(AND(Milestones!$AB$158="FT",Milestones!$AA$158=FT_Y5,EDATE($D60,Milestones!$AA$158)&lt;PolicyDate),1,Milestones!$AC$158)&amp;";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"&amp;IF(AND(Milestones!$AB$159="FT",Milestones!$AA$159=FT_Y5,EDATE($D60,Milestones!$AA$159)&lt;PolicyDate),1,Milestones!$AC$159)&amp;";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"&amp;IF(AND(Milestones!$AB$160="FT",Milestones!$AA$160=FT_Y5,EDATE($D60,Milestones!$AA$160)&lt;PolicyDate),1,Milestones!$AC$160)&amp;";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"&amp;IF(AND(Milestones!$AB$161="FT",Milestones!$AA$161=FT_Y5,EDATE($D60,Milestones!$AA$161)&lt;PolicyDate),1,Milestones!$AC$161)&amp;";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"&amp;IF(AND(Milestones!$AB$162="FT",Milestones!$AA$162=FT_Y5,EDATE($D60,Milestones!$AA$162)&lt;PolicyDate),1,Milestones!$AC$162)&amp;";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"&amp;IF(AND(Milestones!$AB$163="FT",Milestones!$AA$163=FT_Y5,EDATE($D60,Milestones!$AA$163)&lt;PolicyDate),1,Milestones!$AC$163)&amp;";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"&amp;IF(AND(Milestones!$AB$164="FT",Milestones!$AA$164=FT_Y5,EDATE($D60,Milestones!$AA$164)&lt;PolicyDate),1,Milestones!$AC$164)&amp;";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"&amp;IF(AND(Milestones!$AB$165="FT",Milestones!$AA$165=FT_Y5,EDATE($D60,Milestones!$AA$165)&lt;PolicyDate),1,Milestones!$AC$165)&amp;";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"&amp;IF(AND(Milestones!$AB$166="FT",Milestones!$AA$166=FT_Y5,EDATE($D60,Milestones!$AA$166)&lt;PolicyDate),1,Milestones!$AC$166)&amp;";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"&amp;IF(AND(Milestones!$AB$167="FT",Milestones!$AA$167=FT_Y5,EDATE($D60,Milestones!$AA$167)&lt;PolicyDate),1,Milestones!$AC$167)&amp;";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"&amp;IF(AND(Milestones!$AB$168="FT",Milestones!$AA$168=FT_Y5,EDATE($D60,Milestones!$AA$168)&lt;PolicyDate),1,Milestones!$AC$168)&amp;";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"&amp;IF(AND(Milestones!$AB$169="FT",Milestones!$AA$169=FT_Y5,EDATE($D60,Milestones!$AA$169)&lt;PolicyDate),1,Milestones!$AC$169)&amp;";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"&amp;IF(AND(Milestones!$AB$170="FT",Milestones!$AA$170=FT_Y5,EDATE($D60,Milestones!$AA$170)&lt;PolicyDate),1,Milestones!$AC$170)&amp;";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"&amp;IF(AND(Milestones!$AB$171="FT",Milestones!$AA$171=FT_Y5,EDATE($D60,Milestones!$AA$171)&lt;PolicyDate),1,Milestones!$AC$171)&amp;";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"&amp;IF(AND(Milestones!$AB$172="FT",Milestones!$AA$172=FT_Y5,EDATE($D60,Milestones!$AA$172)&lt;PolicyDate),1,Milestones!$AC$172)&amp;";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"&amp;IF(AND(Milestones!$AB$173="FT",Milestones!$AA$173=FT_Y5,EDATE($D60,Milestones!$AA$173)&lt;PolicyDate),1,Milestones!$AC$173)&amp;";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"&amp;IF(AND(Milestones!$AB$174="FT",Milestones!$AA$174=FT_Y5,EDATE($D60,Milestones!$AA$174)&lt;PolicyDate),1,Milestones!$AC$174)&amp;";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"&amp;IF(AND(Milestones!$AB$175="FT",Milestones!$AA$175=FT_Y5,EDATE($D60,Milestones!$AA$175)&lt;PolicyDate),1,Milestones!$AC$175)&amp;";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"&amp;IF(AND(Milestones!$AB$176="FT",Milestones!$AA$176=FT_Y5,EDATE($D60,Milestones!$AA$176)&lt;PolicyDate),1,Milestones!$AC$176)&amp;";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"&amp;IF(AND(Milestones!$AB$177="FT",Milestones!$AA$177=FT_Y5,EDATE($D60,Milestones!$AA$177)&lt;PolicyDate),1,Milestones!$AC$177)&amp;";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"&amp;IF(AND(Milestones!$AB$178="FT",Milestones!$AA$178=FT_Y5,EDATE($D60,Milestones!$AA$178)&lt;PolicyDate),1,Milestones!$AC$178)&amp;";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"&amp;IF(AND(Milestones!$AB$179="FT",Milestones!$AA$179=FT_Y5,EDATE($D60,Milestones!$AA$179)&lt;PolicyDate),1,Milestones!$AC$179)&amp;";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"&amp;IF(AND(Milestones!$AB$180="FT",Milestones!$AA$180=FT_Y5,EDATE($D60,Milestones!$AA$180)&lt;PolicyDate),1,Milestones!$AC$180)&amp;";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"&amp;IF(AND(Milestones!$AB$181="FT",Milestones!$AA$181=FT_Y5,EDATE($D60,Milestones!$AA$181)&lt;PolicyDate),1,Milestones!$AC$181)&amp;";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"&amp;IF(AND(Milestones!$AB$182="FT",Milestones!$AA$182=FT_Y5,EDATE($D60,Milestones!$AA$182)&lt;PolicyDate),1,Milestones!$AC$182)&amp;";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"&amp;IF(AND(Milestones!$AB$183="FT",Milestones!$AA$183=FT_Y5,EDATE($D60,Milestones!$AA$183)&lt;PolicyDate),1,Milestones!$AC$183)&amp;";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"&amp;IF(AND(Milestones!$AB$184="FT",Milestones!$AA$184=FT_Y5,EDATE($D60,Milestones!$AA$184)&lt;PolicyDate),1,Milestones!$AC$184)&amp;";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"&amp;IF(AND(Milestones!$AB$185="FT",Milestones!$AA$185=FT_Y5,EDATE($D60,Milestones!$AA$185)&lt;PolicyDate),1,Milestones!$AC$185)&amp;";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"&amp;IF(AND(Milestones!$AB$186="FT",Milestones!$AA$186=FT_Y5,EDATE($D60,Milestones!$AA$186)&lt;PolicyDate),1,Milestones!$AC$186)&amp;";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"&amp;IF(AND(Milestones!$AB$187="FT",Milestones!$AA$187=FT_Y5,EDATE($D60,Milestones!$AA$187)&lt;PolicyDate),1,Milestones!$AC$187)&amp;";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"&amp;IF(AND(Milestones!$AB$188="FT",Milestones!$AA$188=FT_Y5,EDATE($D60,Milestones!$AA$188)&lt;PolicyDate),1,Milestones!$AC$188)&amp;";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"&amp;IF(AND(Milestones!$AB$189="FT",Milestones!$AA$189=FT_Y5,EDATE($D60,Milestones!$AA$189)&lt;PolicyDate),1,Milestones!$AC$189)&amp;";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"&amp;IF(AND(Milestones!$AB$190="FT",Milestones!$AA$190=FT_Y5,EDATE($D60,Milestones!$AA$190)&lt;PolicyDate),1,Milestones!$AC$190)&amp;";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"&amp;IF(AND(Milestones!$AB$191="FT",Milestones!$AA$191=FT_Y5,EDATE($D60,Milestones!$AA$191)&lt;PolicyDate),1,Milestones!$AC$191)&amp;";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"&amp;IF(AND(Milestones!$AB$192="FT",Milestones!$AA$192=FT_Y5,EDATE($D60,Milestones!$AA$192)&lt;PolicyDate),1,Milestones!$AC$192)&amp;";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"&amp;IF(AND(Milestones!$AB$193="FT",Milestones!$AA$193=FT_Y5,EDATE($D60,Milestones!$AA$193)&lt;PolicyDate),1,Milestones!$AC$193)&amp;";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"&amp;IF(AND(Milestones!$AB$194="FT",Milestones!$AA$194=FT_Y5,EDATE($D60,Milestones!$AA$194)&lt;PolicyDate),1,Milestones!$AC$194)&amp;";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"&amp;IF(AND(Milestones!$AB$195="FT",Milestones!$AA$195=FT_Y5,EDATE($D60,Milestones!$AA$195)&lt;PolicyDate),1,Milestones!$AC$195)&amp;";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"&amp;IF(AND(Milestones!$AB$196="FT",Milestones!$AA$196=FT_Y5,EDATE($D60,Milestones!$AA$196)&lt;PolicyDate),1,Milestones!$AC$196)&amp;";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"&amp;IF(AND(Milestones!$AB$197="FT",Milestones!$AA$197=FT_Y5,EDATE($D60,Milestones!$AA$197)&lt;PolicyDate),1,Milestones!$AC$197)&amp;";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"&amp;IF(AND(Milestones!$AB$198="FT",Milestones!$AA$198=FT_Y5,EDATE($D60,Milestones!$AA$198)&lt;PolicyDate),1,Milestones!$AC$198)&amp;";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"&amp;IF(AND(Milestones!$AB$199="FT",Milestones!$AA$199=FT_Y5,EDATE($D60,Milestones!$AA$199)&lt;PolicyDate),1,Milestones!$AC$199)&amp;";  ",""))</f>
        <v/>
      </c>
      <c r="X60" s="0" t="str">
        <f aca="false">IF(Staff!$A60="","",Staff!$AJ60)</f>
        <v/>
      </c>
      <c r="Y60" s="0" t="str">
        <f aca="false">IF(Staff!$A60="","",Staff!$AL60)</f>
        <v/>
      </c>
      <c r="Z60" s="0" t="str">
        <f aca="false">IF(Staff!$A60="","",Staff!$AM60)</f>
        <v/>
      </c>
      <c r="AA60" s="0" t="str">
        <f aca="false">IF(Staff!$A60="","",Staff!$AQ60)</f>
        <v/>
      </c>
      <c r="AB60" s="0" t="str">
        <f aca="false">IF(Staff!$A60="","",Staff!$AR60)</f>
        <v/>
      </c>
      <c r="AC60" s="0" t="str">
        <f aca="false">IF(Staff!$A60="","",Staff!$AS60)</f>
        <v/>
      </c>
      <c r="AD60" s="0" t="str">
        <f aca="false">IF(Staff!$A60="","",Staff!$AT60)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IF(Staff!$A61="","",Staff!$AI61)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"&amp;IF(AND(Milestones!$AB$20="FT",Milestones!$AA$20=FT_Y5,EDATE($D61,Milestones!$AA$20)&lt;PolicyDate),1,Milestones!$AC$20)&amp;";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"&amp;IF(AND(Milestones!$AB$21="FT",Milestones!$AA$21=FT_Y5,EDATE($D61,Milestones!$AA$21)&lt;PolicyDate),1,Milestones!$AC$21)&amp;";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"&amp;IF(AND(Milestones!$AB$22="FT",Milestones!$AA$22=FT_Y5,EDATE($D61,Milestones!$AA$22)&lt;PolicyDate),1,Milestones!$AC$22)&amp;";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"&amp;IF(AND(Milestones!$AB$23="FT",Milestones!$AA$23=FT_Y5,EDATE($D61,Milestones!$AA$23)&lt;PolicyDate),1,Milestones!$AC$23)&amp;";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"&amp;IF(AND(Milestones!$AB$24="FT",Milestones!$AA$24=FT_Y5,EDATE($D61,Milestones!$AA$24)&lt;PolicyDate),1,Milestones!$AC$24)&amp;";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"&amp;IF(AND(Milestones!$AB$25="FT",Milestones!$AA$25=FT_Y5,EDATE($D61,Milestones!$AA$25)&lt;PolicyDate),1,Milestones!$AC$25)&amp;";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"&amp;IF(AND(Milestones!$AB$26="FT",Milestones!$AA$26=FT_Y5,EDATE($D61,Milestones!$AA$26)&lt;PolicyDate),1,Milestones!$AC$26)&amp;";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"&amp;IF(AND(Milestones!$AB$27="FT",Milestones!$AA$27=FT_Y5,EDATE($D61,Milestones!$AA$27)&lt;PolicyDate),1,Milestones!$AC$27)&amp;";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"&amp;IF(AND(Milestones!$AB$28="FT",Milestones!$AA$28=FT_Y5,EDATE($D61,Milestones!$AA$28)&lt;PolicyDate),1,Milestones!$AC$28)&amp;";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"&amp;IF(AND(Milestones!$AB$29="FT",Milestones!$AA$29=FT_Y5,EDATE($D61,Milestones!$AA$29)&lt;PolicyDate),1,Milestones!$AC$29)&amp;";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"&amp;IF(AND(Milestones!$AB$30="FT",Milestones!$AA$30=FT_Y5,EDATE($D61,Milestones!$AA$30)&lt;PolicyDate),1,Milestones!$AC$30)&amp;";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"&amp;IF(AND(Milestones!$AB$31="FT",Milestones!$AA$31=FT_Y5,EDATE($D61,Milestones!$AA$31)&lt;PolicyDate),1,Milestones!$AC$31)&amp;";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"&amp;IF(AND(Milestones!$AB$32="FT",Milestones!$AA$32=FT_Y5,EDATE($D61,Milestones!$AA$32)&lt;PolicyDate),1,Milestones!$AC$32)&amp;";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"&amp;IF(AND(Milestones!$AB$33="FT",Milestones!$AA$33=FT_Y5,EDATE($D61,Milestones!$AA$33)&lt;PolicyDate),1,Milestones!$AC$33)&amp;";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"&amp;IF(AND(Milestones!$AB$34="FT",Milestones!$AA$34=FT_Y5,EDATE($D61,Milestones!$AA$34)&lt;PolicyDate),1,Milestones!$AC$34)&amp;";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"&amp;IF(AND(Milestones!$AB$35="FT",Milestones!$AA$35=FT_Y5,EDATE($D61,Milestones!$AA$35)&lt;PolicyDate),1,Milestones!$AC$35)&amp;";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"&amp;IF(AND(Milestones!$AB$36="FT",Milestones!$AA$36=FT_Y5,EDATE($D61,Milestones!$AA$36)&lt;PolicyDate),1,Milestones!$AC$36)&amp;";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"&amp;IF(AND(Milestones!$AB$37="FT",Milestones!$AA$37=FT_Y5,EDATE($D61,Milestones!$AA$37)&lt;PolicyDate),1,Milestones!$AC$37)&amp;";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"&amp;IF(AND(Milestones!$AB$38="FT",Milestones!$AA$38=FT_Y5,EDATE($D61,Milestones!$AA$38)&lt;PolicyDate),1,Milestones!$AC$38)&amp;";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"&amp;IF(AND(Milestones!$AB$39="FT",Milestones!$AA$39=FT_Y5,EDATE($D61,Milestones!$AA$39)&lt;PolicyDate),1,Milestones!$AC$39)&amp;";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"&amp;IF(AND(Milestones!$AB$40="FT",Milestones!$AA$40=FT_Y5,EDATE($D61,Milestones!$AA$40)&lt;PolicyDate),1,Milestones!$AC$40)&amp;";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"&amp;IF(AND(Milestones!$AB$41="FT",Milestones!$AA$41=FT_Y5,EDATE($D61,Milestones!$AA$41)&lt;PolicyDate),1,Milestones!$AC$41)&amp;";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"&amp;IF(AND(Milestones!$AB$42="FT",Milestones!$AA$42=FT_Y5,EDATE($D61,Milestones!$AA$42)&lt;PolicyDate),1,Milestones!$AC$42)&amp;";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"&amp;IF(AND(Milestones!$AB$43="FT",Milestones!$AA$43=FT_Y5,EDATE($D61,Milestones!$AA$43)&lt;PolicyDate),1,Milestones!$AC$43)&amp;";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"&amp;IF(AND(Milestones!$AB$44="FT",Milestones!$AA$44=FT_Y5,EDATE($D61,Milestones!$AA$44)&lt;PolicyDate),1,Milestones!$AC$44)&amp;";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"&amp;IF(AND(Milestones!$AB$45="FT",Milestones!$AA$45=FT_Y5,EDATE($D61,Milestones!$AA$45)&lt;PolicyDate),1,Milestones!$AC$45)&amp;";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"&amp;IF(AND(Milestones!$AB$46="FT",Milestones!$AA$46=FT_Y5,EDATE($D61,Milestones!$AA$46)&lt;PolicyDate),1,Milestones!$AC$46)&amp;";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"&amp;IF(AND(Milestones!$AB$47="FT",Milestones!$AA$47=FT_Y5,EDATE($D61,Milestones!$AA$47)&lt;PolicyDate),1,Milestones!$AC$47)&amp;";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"&amp;IF(AND(Milestones!$AB$48="FT",Milestones!$AA$48=FT_Y5,EDATE($D61,Milestones!$AA$48)&lt;PolicyDate),1,Milestones!$AC$48)&amp;";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"&amp;IF(AND(Milestones!$AB$49="FT",Milestones!$AA$49=FT_Y5,EDATE($D61,Milestones!$AA$49)&lt;PolicyDate),1,Milestones!$AC$49)&amp;";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"&amp;IF(AND(Milestones!$AB$50="FT",Milestones!$AA$50=FT_Y5,EDATE($D61,Milestones!$AA$50)&lt;PolicyDate),1,Milestones!$AC$50)&amp;";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"&amp;IF(AND(Milestones!$AB$51="FT",Milestones!$AA$51=FT_Y5,EDATE($D61,Milestones!$AA$51)&lt;PolicyDate),1,Milestones!$AC$51)&amp;";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"&amp;IF(AND(Milestones!$AB$52="FT",Milestones!$AA$52=FT_Y5,EDATE($D61,Milestones!$AA$52)&lt;PolicyDate),1,Milestones!$AC$52)&amp;";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"&amp;IF(AND(Milestones!$AB$53="FT",Milestones!$AA$53=FT_Y5,EDATE($D61,Milestones!$AA$53)&lt;PolicyDate),1,Milestones!$AC$53)&amp;";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"&amp;IF(AND(Milestones!$AB$54="FT",Milestones!$AA$54=FT_Y5,EDATE($D61,Milestones!$AA$54)&lt;PolicyDate),1,Milestones!$AC$54)&amp;";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"&amp;IF(AND(Milestones!$AB$55="FT",Milestones!$AA$55=FT_Y5,EDATE($D61,Milestones!$AA$55)&lt;PolicyDate),1,Milestones!$AC$55)&amp;";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"&amp;IF(AND(Milestones!$AB$56="FT",Milestones!$AA$56=FT_Y5,EDATE($D61,Milestones!$AA$56)&lt;PolicyDate),1,Milestones!$AC$56)&amp;";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"&amp;IF(AND(Milestones!$AB$57="FT",Milestones!$AA$57=FT_Y5,EDATE($D61,Milestones!$AA$57)&lt;PolicyDate),1,Milestones!$AC$57)&amp;";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"&amp;IF(AND(Milestones!$AB$58="FT",Milestones!$AA$58=FT_Y5,EDATE($D61,Milestones!$AA$58)&lt;PolicyDate),1,Milestones!$AC$58)&amp;";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"&amp;IF(AND(Milestones!$AB$59="FT",Milestones!$AA$59=FT_Y5,EDATE($D61,Milestones!$AA$59)&lt;PolicyDate),1,Milestones!$AC$59)&amp;";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"&amp;IF(AND(Milestones!$AB$60="FT",Milestones!$AA$60=FT_Y5,EDATE($D61,Milestones!$AA$60)&lt;PolicyDate),1,Milestones!$AC$60)&amp;";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"&amp;IF(AND(Milestones!$AB$61="FT",Milestones!$AA$61=FT_Y5,EDATE($D61,Milestones!$AA$61)&lt;PolicyDate),1,Milestones!$AC$61)&amp;";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"&amp;IF(AND(Milestones!$AB$62="FT",Milestones!$AA$62=FT_Y5,EDATE($D61,Milestones!$AA$62)&lt;PolicyDate),1,Milestones!$AC$62)&amp;";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"&amp;IF(AND(Milestones!$AB$63="FT",Milestones!$AA$63=FT_Y5,EDATE($D61,Milestones!$AA$63)&lt;PolicyDate),1,Milestones!$AC$63)&amp;";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"&amp;IF(AND(Milestones!$AB$64="FT",Milestones!$AA$64=FT_Y5,EDATE($D61,Milestones!$AA$64)&lt;PolicyDate),1,Milestones!$AC$64)&amp;";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"&amp;IF(AND(Milestones!$AB$65="FT",Milestones!$AA$65=FT_Y5,EDATE($D61,Milestones!$AA$65)&lt;PolicyDate),1,Milestones!$AC$65)&amp;";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"&amp;IF(AND(Milestones!$AB$66="FT",Milestones!$AA$66=FT_Y5,EDATE($D61,Milestones!$AA$66)&lt;PolicyDate),1,Milestones!$AC$66)&amp;";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"&amp;IF(AND(Milestones!$AB$67="FT",Milestones!$AA$67=FT_Y5,EDATE($D61,Milestones!$AA$67)&lt;PolicyDate),1,Milestones!$AC$67)&amp;";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"&amp;IF(AND(Milestones!$AB$68="FT",Milestones!$AA$68=FT_Y5,EDATE($D61,Milestones!$AA$68)&lt;PolicyDate),1,Milestones!$AC$68)&amp;";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"&amp;IF(AND(Milestones!$AB$69="FT",Milestones!$AA$69=FT_Y5,EDATE($D61,Milestones!$AA$69)&lt;PolicyDate),1,Milestones!$AC$69)&amp;";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"&amp;IF(AND(Milestones!$AB$70="FT",Milestones!$AA$70=FT_Y5,EDATE($D61,Milestones!$AA$70)&lt;PolicyDate),1,Milestones!$AC$70)&amp;";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"&amp;IF(AND(Milestones!$AB$71="FT",Milestones!$AA$71=FT_Y5,EDATE($D61,Milestones!$AA$71)&lt;PolicyDate),1,Milestones!$AC$71)&amp;";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"&amp;IF(AND(Milestones!$AB$72="FT",Milestones!$AA$72=FT_Y5,EDATE($D61,Milestones!$AA$72)&lt;PolicyDate),1,Milestones!$AC$72)&amp;";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"&amp;IF(AND(Milestones!$AB$73="FT",Milestones!$AA$73=FT_Y5,EDATE($D61,Milestones!$AA$73)&lt;PolicyDate),1,Milestones!$AC$73)&amp;";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"&amp;IF(AND(Milestones!$AB$74="FT",Milestones!$AA$74=FT_Y5,EDATE($D61,Milestones!$AA$74)&lt;PolicyDate),1,Milestones!$AC$74)&amp;";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"&amp;IF(AND(Milestones!$AB$75="FT",Milestones!$AA$75=FT_Y5,EDATE($D61,Milestones!$AA$75)&lt;PolicyDate),1,Milestones!$AC$75)&amp;";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"&amp;IF(AND(Milestones!$AB$76="FT",Milestones!$AA$76=FT_Y5,EDATE($D61,Milestones!$AA$76)&lt;PolicyDate),1,Milestones!$AC$76)&amp;";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"&amp;IF(AND(Milestones!$AB$77="FT",Milestones!$AA$77=FT_Y5,EDATE($D61,Milestones!$AA$77)&lt;PolicyDate),1,Milestones!$AC$77)&amp;";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"&amp;IF(AND(Milestones!$AB$78="FT",Milestones!$AA$78=FT_Y5,EDATE($D61,Milestones!$AA$78)&lt;PolicyDate),1,Milestones!$AC$78)&amp;";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"&amp;IF(AND(Milestones!$AB$79="FT",Milestones!$AA$79=FT_Y5,EDATE($D61,Milestones!$AA$79)&lt;PolicyDate),1,Milestones!$AC$79)&amp;";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"&amp;IF(AND(Milestones!$AB$80="FT",Milestones!$AA$80=FT_Y5,EDATE($D61,Milestones!$AA$80)&lt;PolicyDate),1,Milestones!$AC$80)&amp;";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"&amp;IF(AND(Milestones!$AB$81="FT",Milestones!$AA$81=FT_Y5,EDATE($D61,Milestones!$AA$81)&lt;PolicyDate),1,Milestones!$AC$81)&amp;";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"&amp;IF(AND(Milestones!$AB$82="FT",Milestones!$AA$82=FT_Y5,EDATE($D61,Milestones!$AA$82)&lt;PolicyDate),1,Milestones!$AC$82)&amp;";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"&amp;IF(AND(Milestones!$AB$83="FT",Milestones!$AA$83=FT_Y5,EDATE($D61,Milestones!$AA$83)&lt;PolicyDate),1,Milestones!$AC$83)&amp;";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"&amp;IF(AND(Milestones!$AB$84="FT",Milestones!$AA$84=FT_Y5,EDATE($D61,Milestones!$AA$84)&lt;PolicyDate),1,Milestones!$AC$84)&amp;";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"&amp;IF(AND(Milestones!$AB$85="FT",Milestones!$AA$85=FT_Y5,EDATE($D61,Milestones!$AA$85)&lt;PolicyDate),1,Milestones!$AC$85)&amp;";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"&amp;IF(AND(Milestones!$AB$86="FT",Milestones!$AA$86=FT_Y5,EDATE($D61,Milestones!$AA$86)&lt;PolicyDate),1,Milestones!$AC$86)&amp;";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"&amp;IF(AND(Milestones!$AB$87="FT",Milestones!$AA$87=FT_Y5,EDATE($D61,Milestones!$AA$87)&lt;PolicyDate),1,Milestones!$AC$87)&amp;";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"&amp;IF(AND(Milestones!$AB$88="FT",Milestones!$AA$88=FT_Y5,EDATE($D61,Milestones!$AA$88)&lt;PolicyDate),1,Milestones!$AC$88)&amp;";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"&amp;IF(AND(Milestones!$AB$89="FT",Milestones!$AA$89=FT_Y5,EDATE($D61,Milestones!$AA$89)&lt;PolicyDate),1,Milestones!$AC$89)&amp;";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"&amp;IF(AND(Milestones!$AB$90="FT",Milestones!$AA$90=FT_Y5,EDATE($D61,Milestones!$AA$90)&lt;PolicyDate),1,Milestones!$AC$90)&amp;";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"&amp;IF(AND(Milestones!$AB$91="FT",Milestones!$AA$91=FT_Y5,EDATE($D61,Milestones!$AA$91)&lt;PolicyDate),1,Milestones!$AC$91)&amp;";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"&amp;IF(AND(Milestones!$AB$92="FT",Milestones!$AA$92=FT_Y5,EDATE($D61,Milestones!$AA$92)&lt;PolicyDate),1,Milestones!$AC$92)&amp;";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"&amp;IF(AND(Milestones!$AB$93="FT",Milestones!$AA$93=FT_Y5,EDATE($D61,Milestones!$AA$93)&lt;PolicyDate),1,Milestones!$AC$93)&amp;";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"&amp;IF(AND(Milestones!$AB$94="FT",Milestones!$AA$94=FT_Y5,EDATE($D61,Milestones!$AA$94)&lt;PolicyDate),1,Milestones!$AC$94)&amp;";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"&amp;IF(AND(Milestones!$AB$95="FT",Milestones!$AA$95=FT_Y5,EDATE($D61,Milestones!$AA$95)&lt;PolicyDate),1,Milestones!$AC$95)&amp;";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"&amp;IF(AND(Milestones!$AB$96="FT",Milestones!$AA$96=FT_Y5,EDATE($D61,Milestones!$AA$96)&lt;PolicyDate),1,Milestones!$AC$96)&amp;";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"&amp;IF(AND(Milestones!$AB$97="FT",Milestones!$AA$97=FT_Y5,EDATE($D61,Milestones!$AA$97)&lt;PolicyDate),1,Milestones!$AC$97)&amp;";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"&amp;IF(AND(Milestones!$AB$98="FT",Milestones!$AA$98=FT_Y5,EDATE($D61,Milestones!$AA$98)&lt;PolicyDate),1,Milestones!$AC$98)&amp;";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"&amp;IF(AND(Milestones!$AB$99="FT",Milestones!$AA$99=FT_Y5,EDATE($D61,Milestones!$AA$99)&lt;PolicyDate),1,Milestones!$AC$99)&amp;";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"&amp;IF(AND(Milestones!$AB$100="FT",Milestones!$AA$100=FT_Y5,EDATE($D61,Milestones!$AA$100)&lt;PolicyDate),1,Milestones!$AC$100)&amp;";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"&amp;IF(AND(Milestones!$AB$101="FT",Milestones!$AA$101=FT_Y5,EDATE($D61,Milestones!$AA$101)&lt;PolicyDate),1,Milestones!$AC$101)&amp;";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"&amp;IF(AND(Milestones!$AB$102="FT",Milestones!$AA$102=FT_Y5,EDATE($D61,Milestones!$AA$102)&lt;PolicyDate),1,Milestones!$AC$102)&amp;";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"&amp;IF(AND(Milestones!$AB$103="FT",Milestones!$AA$103=FT_Y5,EDATE($D61,Milestones!$AA$103)&lt;PolicyDate),1,Milestones!$AC$103)&amp;";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"&amp;IF(AND(Milestones!$AB$104="FT",Milestones!$AA$104=FT_Y5,EDATE($D61,Milestones!$AA$104)&lt;PolicyDate),1,Milestones!$AC$104)&amp;";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"&amp;IF(AND(Milestones!$AB$105="FT",Milestones!$AA$105=FT_Y5,EDATE($D61,Milestones!$AA$105)&lt;PolicyDate),1,Milestones!$AC$105)&amp;";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"&amp;IF(AND(Milestones!$AB$106="FT",Milestones!$AA$106=FT_Y5,EDATE($D61,Milestones!$AA$106)&lt;PolicyDate),1,Milestones!$AC$106)&amp;";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"&amp;IF(AND(Milestones!$AB$107="FT",Milestones!$AA$107=FT_Y5,EDATE($D61,Milestones!$AA$107)&lt;PolicyDate),1,Milestones!$AC$107)&amp;";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"&amp;IF(AND(Milestones!$AB$108="FT",Milestones!$AA$108=FT_Y5,EDATE($D61,Milestones!$AA$108)&lt;PolicyDate),1,Milestones!$AC$108)&amp;";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"&amp;IF(AND(Milestones!$AB$109="FT",Milestones!$AA$109=FT_Y5,EDATE($D61,Milestones!$AA$109)&lt;PolicyDate),1,Milestones!$AC$109)&amp;";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"&amp;IF(AND(Milestones!$AB$110="FT",Milestones!$AA$110=FT_Y5,EDATE($D61,Milestones!$AA$110)&lt;PolicyDate),1,Milestones!$AC$110)&amp;";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"&amp;IF(AND(Milestones!$AB$111="FT",Milestones!$AA$111=FT_Y5,EDATE($D61,Milestones!$AA$111)&lt;PolicyDate),1,Milestones!$AC$111)&amp;";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"&amp;IF(AND(Milestones!$AB$112="FT",Milestones!$AA$112=FT_Y5,EDATE($D61,Milestones!$AA$112)&lt;PolicyDate),1,Milestones!$AC$112)&amp;";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"&amp;IF(AND(Milestones!$AB$113="FT",Milestones!$AA$113=FT_Y5,EDATE($D61,Milestones!$AA$113)&lt;PolicyDate),1,Milestones!$AC$113)&amp;";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"&amp;IF(AND(Milestones!$AB$114="FT",Milestones!$AA$114=FT_Y5,EDATE($D61,Milestones!$AA$114)&lt;PolicyDate),1,Milestones!$AC$114)&amp;";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"&amp;IF(AND(Milestones!$AB$115="FT",Milestones!$AA$115=FT_Y5,EDATE($D61,Milestones!$AA$115)&lt;PolicyDate),1,Milestones!$AC$115)&amp;";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"&amp;IF(AND(Milestones!$AB$116="FT",Milestones!$AA$116=FT_Y5,EDATE($D61,Milestones!$AA$116)&lt;PolicyDate),1,Milestones!$AC$116)&amp;";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"&amp;IF(AND(Milestones!$AB$117="FT",Milestones!$AA$117=FT_Y5,EDATE($D61,Milestones!$AA$117)&lt;PolicyDate),1,Milestones!$AC$117)&amp;";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"&amp;IF(AND(Milestones!$AB$118="FT",Milestones!$AA$118=FT_Y5,EDATE($D61,Milestones!$AA$118)&lt;PolicyDate),1,Milestones!$AC$118)&amp;";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"&amp;IF(AND(Milestones!$AB$119="FT",Milestones!$AA$119=FT_Y5,EDATE($D61,Milestones!$AA$119)&lt;PolicyDate),1,Milestones!$AC$119)&amp;";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"&amp;IF(AND(Milestones!$AB$120="FT",Milestones!$AA$120=FT_Y5,EDATE($D61,Milestones!$AA$120)&lt;PolicyDate),1,Milestones!$AC$120)&amp;";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"&amp;IF(AND(Milestones!$AB$121="FT",Milestones!$AA$121=FT_Y5,EDATE($D61,Milestones!$AA$121)&lt;PolicyDate),1,Milestones!$AC$121)&amp;";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"&amp;IF(AND(Milestones!$AB$122="FT",Milestones!$AA$122=FT_Y5,EDATE($D61,Milestones!$AA$122)&lt;PolicyDate),1,Milestones!$AC$122)&amp;";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"&amp;IF(AND(Milestones!$AB$123="FT",Milestones!$AA$123=FT_Y5,EDATE($D61,Milestones!$AA$123)&lt;PolicyDate),1,Milestones!$AC$123)&amp;";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"&amp;IF(AND(Milestones!$AB$124="FT",Milestones!$AA$124=FT_Y5,EDATE($D61,Milestones!$AA$124)&lt;PolicyDate),1,Milestones!$AC$124)&amp;";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"&amp;IF(AND(Milestones!$AB$125="FT",Milestones!$AA$125=FT_Y5,EDATE($D61,Milestones!$AA$125)&lt;PolicyDate),1,Milestones!$AC$125)&amp;";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"&amp;IF(AND(Milestones!$AB$126="FT",Milestones!$AA$126=FT_Y5,EDATE($D61,Milestones!$AA$126)&lt;PolicyDate),1,Milestones!$AC$126)&amp;";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"&amp;IF(AND(Milestones!$AB$127="FT",Milestones!$AA$127=FT_Y5,EDATE($D61,Milestones!$AA$127)&lt;PolicyDate),1,Milestones!$AC$127)&amp;";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"&amp;IF(AND(Milestones!$AB$128="FT",Milestones!$AA$128=FT_Y5,EDATE($D61,Milestones!$AA$128)&lt;PolicyDate),1,Milestones!$AC$128)&amp;";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"&amp;IF(AND(Milestones!$AB$129="FT",Milestones!$AA$129=FT_Y5,EDATE($D61,Milestones!$AA$129)&lt;PolicyDate),1,Milestones!$AC$129)&amp;";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"&amp;IF(AND(Milestones!$AB$130="FT",Milestones!$AA$130=FT_Y5,EDATE($D61,Milestones!$AA$130)&lt;PolicyDate),1,Milestones!$AC$130)&amp;";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"&amp;IF(AND(Milestones!$AB$131="FT",Milestones!$AA$131=FT_Y5,EDATE($D61,Milestones!$AA$131)&lt;PolicyDate),1,Milestones!$AC$131)&amp;";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"&amp;IF(AND(Milestones!$AB$132="FT",Milestones!$AA$132=FT_Y5,EDATE($D61,Milestones!$AA$132)&lt;PolicyDate),1,Milestones!$AC$132)&amp;";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"&amp;IF(AND(Milestones!$AB$133="FT",Milestones!$AA$133=FT_Y5,EDATE($D61,Milestones!$AA$133)&lt;PolicyDate),1,Milestones!$AC$133)&amp;";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"&amp;IF(AND(Milestones!$AB$134="FT",Milestones!$AA$134=FT_Y5,EDATE($D61,Milestones!$AA$134)&lt;PolicyDate),1,Milestones!$AC$134)&amp;";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"&amp;IF(AND(Milestones!$AB$135="FT",Milestones!$AA$135=FT_Y5,EDATE($D61,Milestones!$AA$135)&lt;PolicyDate),1,Milestones!$AC$135)&amp;";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"&amp;IF(AND(Milestones!$AB$136="FT",Milestones!$AA$136=FT_Y5,EDATE($D61,Milestones!$AA$136)&lt;PolicyDate),1,Milestones!$AC$136)&amp;";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"&amp;IF(AND(Milestones!$AB$137="FT",Milestones!$AA$137=FT_Y5,EDATE($D61,Milestones!$AA$137)&lt;PolicyDate),1,Milestones!$AC$137)&amp;";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"&amp;IF(AND(Milestones!$AB$138="FT",Milestones!$AA$138=FT_Y5,EDATE($D61,Milestones!$AA$138)&lt;PolicyDate),1,Milestones!$AC$138)&amp;";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"&amp;IF(AND(Milestones!$AB$139="FT",Milestones!$AA$139=FT_Y5,EDATE($D61,Milestones!$AA$139)&lt;PolicyDate),1,Milestones!$AC$139)&amp;";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"&amp;IF(AND(Milestones!$AB$140="FT",Milestones!$AA$140=FT_Y5,EDATE($D61,Milestones!$AA$140)&lt;PolicyDate),1,Milestones!$AC$140)&amp;";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"&amp;IF(AND(Milestones!$AB$141="FT",Milestones!$AA$141=FT_Y5,EDATE($D61,Milestones!$AA$141)&lt;PolicyDate),1,Milestones!$AC$141)&amp;";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"&amp;IF(AND(Milestones!$AB$142="FT",Milestones!$AA$142=FT_Y5,EDATE($D61,Milestones!$AA$142)&lt;PolicyDate),1,Milestones!$AC$142)&amp;";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"&amp;IF(AND(Milestones!$AB$143="FT",Milestones!$AA$143=FT_Y5,EDATE($D61,Milestones!$AA$143)&lt;PolicyDate),1,Milestones!$AC$143)&amp;";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"&amp;IF(AND(Milestones!$AB$144="FT",Milestones!$AA$144=FT_Y5,EDATE($D61,Milestones!$AA$144)&lt;PolicyDate),1,Milestones!$AC$144)&amp;";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"&amp;IF(AND(Milestones!$AB$145="FT",Milestones!$AA$145=FT_Y5,EDATE($D61,Milestones!$AA$145)&lt;PolicyDate),1,Milestones!$AC$145)&amp;";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"&amp;IF(AND(Milestones!$AB$146="FT",Milestones!$AA$146=FT_Y5,EDATE($D61,Milestones!$AA$146)&lt;PolicyDate),1,Milestones!$AC$146)&amp;";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"&amp;IF(AND(Milestones!$AB$147="FT",Milestones!$AA$147=FT_Y5,EDATE($D61,Milestones!$AA$147)&lt;PolicyDate),1,Milestones!$AC$147)&amp;";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"&amp;IF(AND(Milestones!$AB$148="FT",Milestones!$AA$148=FT_Y5,EDATE($D61,Milestones!$AA$148)&lt;PolicyDate),1,Milestones!$AC$148)&amp;";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"&amp;IF(AND(Milestones!$AB$149="FT",Milestones!$AA$149=FT_Y5,EDATE($D61,Milestones!$AA$149)&lt;PolicyDate),1,Milestones!$AC$149)&amp;";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"&amp;IF(AND(Milestones!$AB$150="FT",Milestones!$AA$150=FT_Y5,EDATE($D61,Milestones!$AA$150)&lt;PolicyDate),1,Milestones!$AC$150)&amp;";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"&amp;IF(AND(Milestones!$AB$151="FT",Milestones!$AA$151=FT_Y5,EDATE($D61,Milestones!$AA$151)&lt;PolicyDate),1,Milestones!$AC$151)&amp;";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"&amp;IF(AND(Milestones!$AB$152="FT",Milestones!$AA$152=FT_Y5,EDATE($D61,Milestones!$AA$152)&lt;PolicyDate),1,Milestones!$AC$152)&amp;";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"&amp;IF(AND(Milestones!$AB$153="FT",Milestones!$AA$153=FT_Y5,EDATE($D61,Milestones!$AA$153)&lt;PolicyDate),1,Milestones!$AC$153)&amp;";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"&amp;IF(AND(Milestones!$AB$154="FT",Milestones!$AA$154=FT_Y5,EDATE($D61,Milestones!$AA$154)&lt;PolicyDate),1,Milestones!$AC$154)&amp;";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"&amp;IF(AND(Milestones!$AB$155="FT",Milestones!$AA$155=FT_Y5,EDATE($D61,Milestones!$AA$155)&lt;PolicyDate),1,Milestones!$AC$155)&amp;";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"&amp;IF(AND(Milestones!$AB$156="FT",Milestones!$AA$156=FT_Y5,EDATE($D61,Milestones!$AA$156)&lt;PolicyDate),1,Milestones!$AC$156)&amp;";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"&amp;IF(AND(Milestones!$AB$157="FT",Milestones!$AA$157=FT_Y5,EDATE($D61,Milestones!$AA$157)&lt;PolicyDate),1,Milestones!$AC$157)&amp;";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"&amp;IF(AND(Milestones!$AB$158="FT",Milestones!$AA$158=FT_Y5,EDATE($D61,Milestones!$AA$158)&lt;PolicyDate),1,Milestones!$AC$158)&amp;";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"&amp;IF(AND(Milestones!$AB$159="FT",Milestones!$AA$159=FT_Y5,EDATE($D61,Milestones!$AA$159)&lt;PolicyDate),1,Milestones!$AC$159)&amp;";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"&amp;IF(AND(Milestones!$AB$160="FT",Milestones!$AA$160=FT_Y5,EDATE($D61,Milestones!$AA$160)&lt;PolicyDate),1,Milestones!$AC$160)&amp;";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"&amp;IF(AND(Milestones!$AB$161="FT",Milestones!$AA$161=FT_Y5,EDATE($D61,Milestones!$AA$161)&lt;PolicyDate),1,Milestones!$AC$161)&amp;";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"&amp;IF(AND(Milestones!$AB$162="FT",Milestones!$AA$162=FT_Y5,EDATE($D61,Milestones!$AA$162)&lt;PolicyDate),1,Milestones!$AC$162)&amp;";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"&amp;IF(AND(Milestones!$AB$163="FT",Milestones!$AA$163=FT_Y5,EDATE($D61,Milestones!$AA$163)&lt;PolicyDate),1,Milestones!$AC$163)&amp;";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"&amp;IF(AND(Milestones!$AB$164="FT",Milestones!$AA$164=FT_Y5,EDATE($D61,Milestones!$AA$164)&lt;PolicyDate),1,Milestones!$AC$164)&amp;";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"&amp;IF(AND(Milestones!$AB$165="FT",Milestones!$AA$165=FT_Y5,EDATE($D61,Milestones!$AA$165)&lt;PolicyDate),1,Milestones!$AC$165)&amp;";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"&amp;IF(AND(Milestones!$AB$166="FT",Milestones!$AA$166=FT_Y5,EDATE($D61,Milestones!$AA$166)&lt;PolicyDate),1,Milestones!$AC$166)&amp;";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"&amp;IF(AND(Milestones!$AB$167="FT",Milestones!$AA$167=FT_Y5,EDATE($D61,Milestones!$AA$167)&lt;PolicyDate),1,Milestones!$AC$167)&amp;";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"&amp;IF(AND(Milestones!$AB$168="FT",Milestones!$AA$168=FT_Y5,EDATE($D61,Milestones!$AA$168)&lt;PolicyDate),1,Milestones!$AC$168)&amp;";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"&amp;IF(AND(Milestones!$AB$169="FT",Milestones!$AA$169=FT_Y5,EDATE($D61,Milestones!$AA$169)&lt;PolicyDate),1,Milestones!$AC$169)&amp;";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"&amp;IF(AND(Milestones!$AB$170="FT",Milestones!$AA$170=FT_Y5,EDATE($D61,Milestones!$AA$170)&lt;PolicyDate),1,Milestones!$AC$170)&amp;";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"&amp;IF(AND(Milestones!$AB$171="FT",Milestones!$AA$171=FT_Y5,EDATE($D61,Milestones!$AA$171)&lt;PolicyDate),1,Milestones!$AC$171)&amp;";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"&amp;IF(AND(Milestones!$AB$172="FT",Milestones!$AA$172=FT_Y5,EDATE($D61,Milestones!$AA$172)&lt;PolicyDate),1,Milestones!$AC$172)&amp;";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"&amp;IF(AND(Milestones!$AB$173="FT",Milestones!$AA$173=FT_Y5,EDATE($D61,Milestones!$AA$173)&lt;PolicyDate),1,Milestones!$AC$173)&amp;";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"&amp;IF(AND(Milestones!$AB$174="FT",Milestones!$AA$174=FT_Y5,EDATE($D61,Milestones!$AA$174)&lt;PolicyDate),1,Milestones!$AC$174)&amp;";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"&amp;IF(AND(Milestones!$AB$175="FT",Milestones!$AA$175=FT_Y5,EDATE($D61,Milestones!$AA$175)&lt;PolicyDate),1,Milestones!$AC$175)&amp;";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"&amp;IF(AND(Milestones!$AB$176="FT",Milestones!$AA$176=FT_Y5,EDATE($D61,Milestones!$AA$176)&lt;PolicyDate),1,Milestones!$AC$176)&amp;";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"&amp;IF(AND(Milestones!$AB$177="FT",Milestones!$AA$177=FT_Y5,EDATE($D61,Milestones!$AA$177)&lt;PolicyDate),1,Milestones!$AC$177)&amp;";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"&amp;IF(AND(Milestones!$AB$178="FT",Milestones!$AA$178=FT_Y5,EDATE($D61,Milestones!$AA$178)&lt;PolicyDate),1,Milestones!$AC$178)&amp;";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"&amp;IF(AND(Milestones!$AB$179="FT",Milestones!$AA$179=FT_Y5,EDATE($D61,Milestones!$AA$179)&lt;PolicyDate),1,Milestones!$AC$179)&amp;";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"&amp;IF(AND(Milestones!$AB$180="FT",Milestones!$AA$180=FT_Y5,EDATE($D61,Milestones!$AA$180)&lt;PolicyDate),1,Milestones!$AC$180)&amp;";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"&amp;IF(AND(Milestones!$AB$181="FT",Milestones!$AA$181=FT_Y5,EDATE($D61,Milestones!$AA$181)&lt;PolicyDate),1,Milestones!$AC$181)&amp;";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"&amp;IF(AND(Milestones!$AB$182="FT",Milestones!$AA$182=FT_Y5,EDATE($D61,Milestones!$AA$182)&lt;PolicyDate),1,Milestones!$AC$182)&amp;";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"&amp;IF(AND(Milestones!$AB$183="FT",Milestones!$AA$183=FT_Y5,EDATE($D61,Milestones!$AA$183)&lt;PolicyDate),1,Milestones!$AC$183)&amp;";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"&amp;IF(AND(Milestones!$AB$184="FT",Milestones!$AA$184=FT_Y5,EDATE($D61,Milestones!$AA$184)&lt;PolicyDate),1,Milestones!$AC$184)&amp;";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"&amp;IF(AND(Milestones!$AB$185="FT",Milestones!$AA$185=FT_Y5,EDATE($D61,Milestones!$AA$185)&lt;PolicyDate),1,Milestones!$AC$185)&amp;";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"&amp;IF(AND(Milestones!$AB$186="FT",Milestones!$AA$186=FT_Y5,EDATE($D61,Milestones!$AA$186)&lt;PolicyDate),1,Milestones!$AC$186)&amp;";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"&amp;IF(AND(Milestones!$AB$187="FT",Milestones!$AA$187=FT_Y5,EDATE($D61,Milestones!$AA$187)&lt;PolicyDate),1,Milestones!$AC$187)&amp;";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"&amp;IF(AND(Milestones!$AB$188="FT",Milestones!$AA$188=FT_Y5,EDATE($D61,Milestones!$AA$188)&lt;PolicyDate),1,Milestones!$AC$188)&amp;";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"&amp;IF(AND(Milestones!$AB$189="FT",Milestones!$AA$189=FT_Y5,EDATE($D61,Milestones!$AA$189)&lt;PolicyDate),1,Milestones!$AC$189)&amp;";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"&amp;IF(AND(Milestones!$AB$190="FT",Milestones!$AA$190=FT_Y5,EDATE($D61,Milestones!$AA$190)&lt;PolicyDate),1,Milestones!$AC$190)&amp;";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"&amp;IF(AND(Milestones!$AB$191="FT",Milestones!$AA$191=FT_Y5,EDATE($D61,Milestones!$AA$191)&lt;PolicyDate),1,Milestones!$AC$191)&amp;";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"&amp;IF(AND(Milestones!$AB$192="FT",Milestones!$AA$192=FT_Y5,EDATE($D61,Milestones!$AA$192)&lt;PolicyDate),1,Milestones!$AC$192)&amp;";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"&amp;IF(AND(Milestones!$AB$193="FT",Milestones!$AA$193=FT_Y5,EDATE($D61,Milestones!$AA$193)&lt;PolicyDate),1,Milestones!$AC$193)&amp;";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"&amp;IF(AND(Milestones!$AB$194="FT",Milestones!$AA$194=FT_Y5,EDATE($D61,Milestones!$AA$194)&lt;PolicyDate),1,Milestones!$AC$194)&amp;";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"&amp;IF(AND(Milestones!$AB$195="FT",Milestones!$AA$195=FT_Y5,EDATE($D61,Milestones!$AA$195)&lt;PolicyDate),1,Milestones!$AC$195)&amp;";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"&amp;IF(AND(Milestones!$AB$196="FT",Milestones!$AA$196=FT_Y5,EDATE($D61,Milestones!$AA$196)&lt;PolicyDate),1,Milestones!$AC$196)&amp;";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"&amp;IF(AND(Milestones!$AB$197="FT",Milestones!$AA$197=FT_Y5,EDATE($D61,Milestones!$AA$197)&lt;PolicyDate),1,Milestones!$AC$197)&amp;";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"&amp;IF(AND(Milestones!$AB$198="FT",Milestones!$AA$198=FT_Y5,EDATE($D61,Milestones!$AA$198)&lt;PolicyDate),1,Milestones!$AC$198)&amp;";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"&amp;IF(AND(Milestones!$AB$199="FT",Milestones!$AA$199=FT_Y5,EDATE($D61,Milestones!$AA$199)&lt;PolicyDate),1,Milestones!$AC$199)&amp;";  ",""))</f>
        <v/>
      </c>
      <c r="X61" s="0" t="str">
        <f aca="false">IF(Staff!$A61="","",Staff!$AJ61)</f>
        <v/>
      </c>
      <c r="Y61" s="0" t="str">
        <f aca="false">IF(Staff!$A61="","",Staff!$AL61)</f>
        <v/>
      </c>
      <c r="Z61" s="0" t="str">
        <f aca="false">IF(Staff!$A61="","",Staff!$AM61)</f>
        <v/>
      </c>
      <c r="AA61" s="0" t="str">
        <f aca="false">IF(Staff!$A61="","",Staff!$AQ61)</f>
        <v/>
      </c>
      <c r="AB61" s="0" t="str">
        <f aca="false">IF(Staff!$A61="","",Staff!$AR61)</f>
        <v/>
      </c>
      <c r="AC61" s="0" t="str">
        <f aca="false">IF(Staff!$A61="","",Staff!$AS61)</f>
        <v/>
      </c>
      <c r="AD61" s="0" t="str">
        <f aca="false">IF(Staff!$A61="","",Staff!$AT61)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IF(Staff!$A62="","",Staff!$AI62)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"&amp;IF(AND(Milestones!$AB$20="FT",Milestones!$AA$20=FT_Y5,EDATE($D62,Milestones!$AA$20)&lt;PolicyDate),1,Milestones!$AC$20)&amp;";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"&amp;IF(AND(Milestones!$AB$21="FT",Milestones!$AA$21=FT_Y5,EDATE($D62,Milestones!$AA$21)&lt;PolicyDate),1,Milestones!$AC$21)&amp;";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"&amp;IF(AND(Milestones!$AB$22="FT",Milestones!$AA$22=FT_Y5,EDATE($D62,Milestones!$AA$22)&lt;PolicyDate),1,Milestones!$AC$22)&amp;";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"&amp;IF(AND(Milestones!$AB$23="FT",Milestones!$AA$23=FT_Y5,EDATE($D62,Milestones!$AA$23)&lt;PolicyDate),1,Milestones!$AC$23)&amp;";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"&amp;IF(AND(Milestones!$AB$24="FT",Milestones!$AA$24=FT_Y5,EDATE($D62,Milestones!$AA$24)&lt;PolicyDate),1,Milestones!$AC$24)&amp;";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"&amp;IF(AND(Milestones!$AB$25="FT",Milestones!$AA$25=FT_Y5,EDATE($D62,Milestones!$AA$25)&lt;PolicyDate),1,Milestones!$AC$25)&amp;";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"&amp;IF(AND(Milestones!$AB$26="FT",Milestones!$AA$26=FT_Y5,EDATE($D62,Milestones!$AA$26)&lt;PolicyDate),1,Milestones!$AC$26)&amp;";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"&amp;IF(AND(Milestones!$AB$27="FT",Milestones!$AA$27=FT_Y5,EDATE($D62,Milestones!$AA$27)&lt;PolicyDate),1,Milestones!$AC$27)&amp;";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"&amp;IF(AND(Milestones!$AB$28="FT",Milestones!$AA$28=FT_Y5,EDATE($D62,Milestones!$AA$28)&lt;PolicyDate),1,Milestones!$AC$28)&amp;";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"&amp;IF(AND(Milestones!$AB$29="FT",Milestones!$AA$29=FT_Y5,EDATE($D62,Milestones!$AA$29)&lt;PolicyDate),1,Milestones!$AC$29)&amp;";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"&amp;IF(AND(Milestones!$AB$30="FT",Milestones!$AA$30=FT_Y5,EDATE($D62,Milestones!$AA$30)&lt;PolicyDate),1,Milestones!$AC$30)&amp;";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"&amp;IF(AND(Milestones!$AB$31="FT",Milestones!$AA$31=FT_Y5,EDATE($D62,Milestones!$AA$31)&lt;PolicyDate),1,Milestones!$AC$31)&amp;";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"&amp;IF(AND(Milestones!$AB$32="FT",Milestones!$AA$32=FT_Y5,EDATE($D62,Milestones!$AA$32)&lt;PolicyDate),1,Milestones!$AC$32)&amp;";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"&amp;IF(AND(Milestones!$AB$33="FT",Milestones!$AA$33=FT_Y5,EDATE($D62,Milestones!$AA$33)&lt;PolicyDate),1,Milestones!$AC$33)&amp;";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"&amp;IF(AND(Milestones!$AB$34="FT",Milestones!$AA$34=FT_Y5,EDATE($D62,Milestones!$AA$34)&lt;PolicyDate),1,Milestones!$AC$34)&amp;";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"&amp;IF(AND(Milestones!$AB$35="FT",Milestones!$AA$35=FT_Y5,EDATE($D62,Milestones!$AA$35)&lt;PolicyDate),1,Milestones!$AC$35)&amp;";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"&amp;IF(AND(Milestones!$AB$36="FT",Milestones!$AA$36=FT_Y5,EDATE($D62,Milestones!$AA$36)&lt;PolicyDate),1,Milestones!$AC$36)&amp;";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"&amp;IF(AND(Milestones!$AB$37="FT",Milestones!$AA$37=FT_Y5,EDATE($D62,Milestones!$AA$37)&lt;PolicyDate),1,Milestones!$AC$37)&amp;";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"&amp;IF(AND(Milestones!$AB$38="FT",Milestones!$AA$38=FT_Y5,EDATE($D62,Milestones!$AA$38)&lt;PolicyDate),1,Milestones!$AC$38)&amp;";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"&amp;IF(AND(Milestones!$AB$39="FT",Milestones!$AA$39=FT_Y5,EDATE($D62,Milestones!$AA$39)&lt;PolicyDate),1,Milestones!$AC$39)&amp;";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"&amp;IF(AND(Milestones!$AB$40="FT",Milestones!$AA$40=FT_Y5,EDATE($D62,Milestones!$AA$40)&lt;PolicyDate),1,Milestones!$AC$40)&amp;";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"&amp;IF(AND(Milestones!$AB$41="FT",Milestones!$AA$41=FT_Y5,EDATE($D62,Milestones!$AA$41)&lt;PolicyDate),1,Milestones!$AC$41)&amp;";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"&amp;IF(AND(Milestones!$AB$42="FT",Milestones!$AA$42=FT_Y5,EDATE($D62,Milestones!$AA$42)&lt;PolicyDate),1,Milestones!$AC$42)&amp;";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"&amp;IF(AND(Milestones!$AB$43="FT",Milestones!$AA$43=FT_Y5,EDATE($D62,Milestones!$AA$43)&lt;PolicyDate),1,Milestones!$AC$43)&amp;";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"&amp;IF(AND(Milestones!$AB$44="FT",Milestones!$AA$44=FT_Y5,EDATE($D62,Milestones!$AA$44)&lt;PolicyDate),1,Milestones!$AC$44)&amp;";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"&amp;IF(AND(Milestones!$AB$45="FT",Milestones!$AA$45=FT_Y5,EDATE($D62,Milestones!$AA$45)&lt;PolicyDate),1,Milestones!$AC$45)&amp;";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"&amp;IF(AND(Milestones!$AB$46="FT",Milestones!$AA$46=FT_Y5,EDATE($D62,Milestones!$AA$46)&lt;PolicyDate),1,Milestones!$AC$46)&amp;";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"&amp;IF(AND(Milestones!$AB$47="FT",Milestones!$AA$47=FT_Y5,EDATE($D62,Milestones!$AA$47)&lt;PolicyDate),1,Milestones!$AC$47)&amp;";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"&amp;IF(AND(Milestones!$AB$48="FT",Milestones!$AA$48=FT_Y5,EDATE($D62,Milestones!$AA$48)&lt;PolicyDate),1,Milestones!$AC$48)&amp;";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"&amp;IF(AND(Milestones!$AB$49="FT",Milestones!$AA$49=FT_Y5,EDATE($D62,Milestones!$AA$49)&lt;PolicyDate),1,Milestones!$AC$49)&amp;";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"&amp;IF(AND(Milestones!$AB$50="FT",Milestones!$AA$50=FT_Y5,EDATE($D62,Milestones!$AA$50)&lt;PolicyDate),1,Milestones!$AC$50)&amp;";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"&amp;IF(AND(Milestones!$AB$51="FT",Milestones!$AA$51=FT_Y5,EDATE($D62,Milestones!$AA$51)&lt;PolicyDate),1,Milestones!$AC$51)&amp;";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"&amp;IF(AND(Milestones!$AB$52="FT",Milestones!$AA$52=FT_Y5,EDATE($D62,Milestones!$AA$52)&lt;PolicyDate),1,Milestones!$AC$52)&amp;";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"&amp;IF(AND(Milestones!$AB$53="FT",Milestones!$AA$53=FT_Y5,EDATE($D62,Milestones!$AA$53)&lt;PolicyDate),1,Milestones!$AC$53)&amp;";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"&amp;IF(AND(Milestones!$AB$54="FT",Milestones!$AA$54=FT_Y5,EDATE($D62,Milestones!$AA$54)&lt;PolicyDate),1,Milestones!$AC$54)&amp;";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"&amp;IF(AND(Milestones!$AB$55="FT",Milestones!$AA$55=FT_Y5,EDATE($D62,Milestones!$AA$55)&lt;PolicyDate),1,Milestones!$AC$55)&amp;";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"&amp;IF(AND(Milestones!$AB$56="FT",Milestones!$AA$56=FT_Y5,EDATE($D62,Milestones!$AA$56)&lt;PolicyDate),1,Milestones!$AC$56)&amp;";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"&amp;IF(AND(Milestones!$AB$57="FT",Milestones!$AA$57=FT_Y5,EDATE($D62,Milestones!$AA$57)&lt;PolicyDate),1,Milestones!$AC$57)&amp;";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"&amp;IF(AND(Milestones!$AB$58="FT",Milestones!$AA$58=FT_Y5,EDATE($D62,Milestones!$AA$58)&lt;PolicyDate),1,Milestones!$AC$58)&amp;";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"&amp;IF(AND(Milestones!$AB$59="FT",Milestones!$AA$59=FT_Y5,EDATE($D62,Milestones!$AA$59)&lt;PolicyDate),1,Milestones!$AC$59)&amp;";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"&amp;IF(AND(Milestones!$AB$60="FT",Milestones!$AA$60=FT_Y5,EDATE($D62,Milestones!$AA$60)&lt;PolicyDate),1,Milestones!$AC$60)&amp;";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"&amp;IF(AND(Milestones!$AB$61="FT",Milestones!$AA$61=FT_Y5,EDATE($D62,Milestones!$AA$61)&lt;PolicyDate),1,Milestones!$AC$61)&amp;";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"&amp;IF(AND(Milestones!$AB$62="FT",Milestones!$AA$62=FT_Y5,EDATE($D62,Milestones!$AA$62)&lt;PolicyDate),1,Milestones!$AC$62)&amp;";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"&amp;IF(AND(Milestones!$AB$63="FT",Milestones!$AA$63=FT_Y5,EDATE($D62,Milestones!$AA$63)&lt;PolicyDate),1,Milestones!$AC$63)&amp;";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"&amp;IF(AND(Milestones!$AB$64="FT",Milestones!$AA$64=FT_Y5,EDATE($D62,Milestones!$AA$64)&lt;PolicyDate),1,Milestones!$AC$64)&amp;";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"&amp;IF(AND(Milestones!$AB$65="FT",Milestones!$AA$65=FT_Y5,EDATE($D62,Milestones!$AA$65)&lt;PolicyDate),1,Milestones!$AC$65)&amp;";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"&amp;IF(AND(Milestones!$AB$66="FT",Milestones!$AA$66=FT_Y5,EDATE($D62,Milestones!$AA$66)&lt;PolicyDate),1,Milestones!$AC$66)&amp;";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"&amp;IF(AND(Milestones!$AB$67="FT",Milestones!$AA$67=FT_Y5,EDATE($D62,Milestones!$AA$67)&lt;PolicyDate),1,Milestones!$AC$67)&amp;";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"&amp;IF(AND(Milestones!$AB$68="FT",Milestones!$AA$68=FT_Y5,EDATE($D62,Milestones!$AA$68)&lt;PolicyDate),1,Milestones!$AC$68)&amp;";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"&amp;IF(AND(Milestones!$AB$69="FT",Milestones!$AA$69=FT_Y5,EDATE($D62,Milestones!$AA$69)&lt;PolicyDate),1,Milestones!$AC$69)&amp;";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"&amp;IF(AND(Milestones!$AB$70="FT",Milestones!$AA$70=FT_Y5,EDATE($D62,Milestones!$AA$70)&lt;PolicyDate),1,Milestones!$AC$70)&amp;";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"&amp;IF(AND(Milestones!$AB$71="FT",Milestones!$AA$71=FT_Y5,EDATE($D62,Milestones!$AA$71)&lt;PolicyDate),1,Milestones!$AC$71)&amp;";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"&amp;IF(AND(Milestones!$AB$72="FT",Milestones!$AA$72=FT_Y5,EDATE($D62,Milestones!$AA$72)&lt;PolicyDate),1,Milestones!$AC$72)&amp;";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"&amp;IF(AND(Milestones!$AB$73="FT",Milestones!$AA$73=FT_Y5,EDATE($D62,Milestones!$AA$73)&lt;PolicyDate),1,Milestones!$AC$73)&amp;";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"&amp;IF(AND(Milestones!$AB$74="FT",Milestones!$AA$74=FT_Y5,EDATE($D62,Milestones!$AA$74)&lt;PolicyDate),1,Milestones!$AC$74)&amp;";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"&amp;IF(AND(Milestones!$AB$75="FT",Milestones!$AA$75=FT_Y5,EDATE($D62,Milestones!$AA$75)&lt;PolicyDate),1,Milestones!$AC$75)&amp;";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"&amp;IF(AND(Milestones!$AB$76="FT",Milestones!$AA$76=FT_Y5,EDATE($D62,Milestones!$AA$76)&lt;PolicyDate),1,Milestones!$AC$76)&amp;";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"&amp;IF(AND(Milestones!$AB$77="FT",Milestones!$AA$77=FT_Y5,EDATE($D62,Milestones!$AA$77)&lt;PolicyDate),1,Milestones!$AC$77)&amp;";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"&amp;IF(AND(Milestones!$AB$78="FT",Milestones!$AA$78=FT_Y5,EDATE($D62,Milestones!$AA$78)&lt;PolicyDate),1,Milestones!$AC$78)&amp;";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"&amp;IF(AND(Milestones!$AB$79="FT",Milestones!$AA$79=FT_Y5,EDATE($D62,Milestones!$AA$79)&lt;PolicyDate),1,Milestones!$AC$79)&amp;";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"&amp;IF(AND(Milestones!$AB$80="FT",Milestones!$AA$80=FT_Y5,EDATE($D62,Milestones!$AA$80)&lt;PolicyDate),1,Milestones!$AC$80)&amp;";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"&amp;IF(AND(Milestones!$AB$81="FT",Milestones!$AA$81=FT_Y5,EDATE($D62,Milestones!$AA$81)&lt;PolicyDate),1,Milestones!$AC$81)&amp;";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"&amp;IF(AND(Milestones!$AB$82="FT",Milestones!$AA$82=FT_Y5,EDATE($D62,Milestones!$AA$82)&lt;PolicyDate),1,Milestones!$AC$82)&amp;";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"&amp;IF(AND(Milestones!$AB$83="FT",Milestones!$AA$83=FT_Y5,EDATE($D62,Milestones!$AA$83)&lt;PolicyDate),1,Milestones!$AC$83)&amp;";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"&amp;IF(AND(Milestones!$AB$84="FT",Milestones!$AA$84=FT_Y5,EDATE($D62,Milestones!$AA$84)&lt;PolicyDate),1,Milestones!$AC$84)&amp;";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"&amp;IF(AND(Milestones!$AB$85="FT",Milestones!$AA$85=FT_Y5,EDATE($D62,Milestones!$AA$85)&lt;PolicyDate),1,Milestones!$AC$85)&amp;";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"&amp;IF(AND(Milestones!$AB$86="FT",Milestones!$AA$86=FT_Y5,EDATE($D62,Milestones!$AA$86)&lt;PolicyDate),1,Milestones!$AC$86)&amp;";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"&amp;IF(AND(Milestones!$AB$87="FT",Milestones!$AA$87=FT_Y5,EDATE($D62,Milestones!$AA$87)&lt;PolicyDate),1,Milestones!$AC$87)&amp;";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"&amp;IF(AND(Milestones!$AB$88="FT",Milestones!$AA$88=FT_Y5,EDATE($D62,Milestones!$AA$88)&lt;PolicyDate),1,Milestones!$AC$88)&amp;";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"&amp;IF(AND(Milestones!$AB$89="FT",Milestones!$AA$89=FT_Y5,EDATE($D62,Milestones!$AA$89)&lt;PolicyDate),1,Milestones!$AC$89)&amp;";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"&amp;IF(AND(Milestones!$AB$90="FT",Milestones!$AA$90=FT_Y5,EDATE($D62,Milestones!$AA$90)&lt;PolicyDate),1,Milestones!$AC$90)&amp;";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"&amp;IF(AND(Milestones!$AB$91="FT",Milestones!$AA$91=FT_Y5,EDATE($D62,Milestones!$AA$91)&lt;PolicyDate),1,Milestones!$AC$91)&amp;";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"&amp;IF(AND(Milestones!$AB$92="FT",Milestones!$AA$92=FT_Y5,EDATE($D62,Milestones!$AA$92)&lt;PolicyDate),1,Milestones!$AC$92)&amp;";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"&amp;IF(AND(Milestones!$AB$93="FT",Milestones!$AA$93=FT_Y5,EDATE($D62,Milestones!$AA$93)&lt;PolicyDate),1,Milestones!$AC$93)&amp;";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"&amp;IF(AND(Milestones!$AB$94="FT",Milestones!$AA$94=FT_Y5,EDATE($D62,Milestones!$AA$94)&lt;PolicyDate),1,Milestones!$AC$94)&amp;";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"&amp;IF(AND(Milestones!$AB$95="FT",Milestones!$AA$95=FT_Y5,EDATE($D62,Milestones!$AA$95)&lt;PolicyDate),1,Milestones!$AC$95)&amp;";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"&amp;IF(AND(Milestones!$AB$96="FT",Milestones!$AA$96=FT_Y5,EDATE($D62,Milestones!$AA$96)&lt;PolicyDate),1,Milestones!$AC$96)&amp;";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"&amp;IF(AND(Milestones!$AB$97="FT",Milestones!$AA$97=FT_Y5,EDATE($D62,Milestones!$AA$97)&lt;PolicyDate),1,Milestones!$AC$97)&amp;";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"&amp;IF(AND(Milestones!$AB$98="FT",Milestones!$AA$98=FT_Y5,EDATE($D62,Milestones!$AA$98)&lt;PolicyDate),1,Milestones!$AC$98)&amp;";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"&amp;IF(AND(Milestones!$AB$99="FT",Milestones!$AA$99=FT_Y5,EDATE($D62,Milestones!$AA$99)&lt;PolicyDate),1,Milestones!$AC$99)&amp;";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"&amp;IF(AND(Milestones!$AB$100="FT",Milestones!$AA$100=FT_Y5,EDATE($D62,Milestones!$AA$100)&lt;PolicyDate),1,Milestones!$AC$100)&amp;";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"&amp;IF(AND(Milestones!$AB$101="FT",Milestones!$AA$101=FT_Y5,EDATE($D62,Milestones!$AA$101)&lt;PolicyDate),1,Milestones!$AC$101)&amp;";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"&amp;IF(AND(Milestones!$AB$102="FT",Milestones!$AA$102=FT_Y5,EDATE($D62,Milestones!$AA$102)&lt;PolicyDate),1,Milestones!$AC$102)&amp;";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"&amp;IF(AND(Milestones!$AB$103="FT",Milestones!$AA$103=FT_Y5,EDATE($D62,Milestones!$AA$103)&lt;PolicyDate),1,Milestones!$AC$103)&amp;";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"&amp;IF(AND(Milestones!$AB$104="FT",Milestones!$AA$104=FT_Y5,EDATE($D62,Milestones!$AA$104)&lt;PolicyDate),1,Milestones!$AC$104)&amp;";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"&amp;IF(AND(Milestones!$AB$105="FT",Milestones!$AA$105=FT_Y5,EDATE($D62,Milestones!$AA$105)&lt;PolicyDate),1,Milestones!$AC$105)&amp;";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"&amp;IF(AND(Milestones!$AB$106="FT",Milestones!$AA$106=FT_Y5,EDATE($D62,Milestones!$AA$106)&lt;PolicyDate),1,Milestones!$AC$106)&amp;";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"&amp;IF(AND(Milestones!$AB$107="FT",Milestones!$AA$107=FT_Y5,EDATE($D62,Milestones!$AA$107)&lt;PolicyDate),1,Milestones!$AC$107)&amp;";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"&amp;IF(AND(Milestones!$AB$108="FT",Milestones!$AA$108=FT_Y5,EDATE($D62,Milestones!$AA$108)&lt;PolicyDate),1,Milestones!$AC$108)&amp;";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"&amp;IF(AND(Milestones!$AB$109="FT",Milestones!$AA$109=FT_Y5,EDATE($D62,Milestones!$AA$109)&lt;PolicyDate),1,Milestones!$AC$109)&amp;";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"&amp;IF(AND(Milestones!$AB$110="FT",Milestones!$AA$110=FT_Y5,EDATE($D62,Milestones!$AA$110)&lt;PolicyDate),1,Milestones!$AC$110)&amp;";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"&amp;IF(AND(Milestones!$AB$111="FT",Milestones!$AA$111=FT_Y5,EDATE($D62,Milestones!$AA$111)&lt;PolicyDate),1,Milestones!$AC$111)&amp;";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"&amp;IF(AND(Milestones!$AB$112="FT",Milestones!$AA$112=FT_Y5,EDATE($D62,Milestones!$AA$112)&lt;PolicyDate),1,Milestones!$AC$112)&amp;";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"&amp;IF(AND(Milestones!$AB$113="FT",Milestones!$AA$113=FT_Y5,EDATE($D62,Milestones!$AA$113)&lt;PolicyDate),1,Milestones!$AC$113)&amp;";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"&amp;IF(AND(Milestones!$AB$114="FT",Milestones!$AA$114=FT_Y5,EDATE($D62,Milestones!$AA$114)&lt;PolicyDate),1,Milestones!$AC$114)&amp;";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"&amp;IF(AND(Milestones!$AB$115="FT",Milestones!$AA$115=FT_Y5,EDATE($D62,Milestones!$AA$115)&lt;PolicyDate),1,Milestones!$AC$115)&amp;";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"&amp;IF(AND(Milestones!$AB$116="FT",Milestones!$AA$116=FT_Y5,EDATE($D62,Milestones!$AA$116)&lt;PolicyDate),1,Milestones!$AC$116)&amp;";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"&amp;IF(AND(Milestones!$AB$117="FT",Milestones!$AA$117=FT_Y5,EDATE($D62,Milestones!$AA$117)&lt;PolicyDate),1,Milestones!$AC$117)&amp;";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"&amp;IF(AND(Milestones!$AB$118="FT",Milestones!$AA$118=FT_Y5,EDATE($D62,Milestones!$AA$118)&lt;PolicyDate),1,Milestones!$AC$118)&amp;";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"&amp;IF(AND(Milestones!$AB$119="FT",Milestones!$AA$119=FT_Y5,EDATE($D62,Milestones!$AA$119)&lt;PolicyDate),1,Milestones!$AC$119)&amp;";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"&amp;IF(AND(Milestones!$AB$120="FT",Milestones!$AA$120=FT_Y5,EDATE($D62,Milestones!$AA$120)&lt;PolicyDate),1,Milestones!$AC$120)&amp;";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"&amp;IF(AND(Milestones!$AB$121="FT",Milestones!$AA$121=FT_Y5,EDATE($D62,Milestones!$AA$121)&lt;PolicyDate),1,Milestones!$AC$121)&amp;";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"&amp;IF(AND(Milestones!$AB$122="FT",Milestones!$AA$122=FT_Y5,EDATE($D62,Milestones!$AA$122)&lt;PolicyDate),1,Milestones!$AC$122)&amp;";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"&amp;IF(AND(Milestones!$AB$123="FT",Milestones!$AA$123=FT_Y5,EDATE($D62,Milestones!$AA$123)&lt;PolicyDate),1,Milestones!$AC$123)&amp;";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"&amp;IF(AND(Milestones!$AB$124="FT",Milestones!$AA$124=FT_Y5,EDATE($D62,Milestones!$AA$124)&lt;PolicyDate),1,Milestones!$AC$124)&amp;";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"&amp;IF(AND(Milestones!$AB$125="FT",Milestones!$AA$125=FT_Y5,EDATE($D62,Milestones!$AA$125)&lt;PolicyDate),1,Milestones!$AC$125)&amp;";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"&amp;IF(AND(Milestones!$AB$126="FT",Milestones!$AA$126=FT_Y5,EDATE($D62,Milestones!$AA$126)&lt;PolicyDate),1,Milestones!$AC$126)&amp;";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"&amp;IF(AND(Milestones!$AB$127="FT",Milestones!$AA$127=FT_Y5,EDATE($D62,Milestones!$AA$127)&lt;PolicyDate),1,Milestones!$AC$127)&amp;";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"&amp;IF(AND(Milestones!$AB$128="FT",Milestones!$AA$128=FT_Y5,EDATE($D62,Milestones!$AA$128)&lt;PolicyDate),1,Milestones!$AC$128)&amp;";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"&amp;IF(AND(Milestones!$AB$129="FT",Milestones!$AA$129=FT_Y5,EDATE($D62,Milestones!$AA$129)&lt;PolicyDate),1,Milestones!$AC$129)&amp;";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"&amp;IF(AND(Milestones!$AB$130="FT",Milestones!$AA$130=FT_Y5,EDATE($D62,Milestones!$AA$130)&lt;PolicyDate),1,Milestones!$AC$130)&amp;";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"&amp;IF(AND(Milestones!$AB$131="FT",Milestones!$AA$131=FT_Y5,EDATE($D62,Milestones!$AA$131)&lt;PolicyDate),1,Milestones!$AC$131)&amp;";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"&amp;IF(AND(Milestones!$AB$132="FT",Milestones!$AA$132=FT_Y5,EDATE($D62,Milestones!$AA$132)&lt;PolicyDate),1,Milestones!$AC$132)&amp;";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"&amp;IF(AND(Milestones!$AB$133="FT",Milestones!$AA$133=FT_Y5,EDATE($D62,Milestones!$AA$133)&lt;PolicyDate),1,Milestones!$AC$133)&amp;";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"&amp;IF(AND(Milestones!$AB$134="FT",Milestones!$AA$134=FT_Y5,EDATE($D62,Milestones!$AA$134)&lt;PolicyDate),1,Milestones!$AC$134)&amp;";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"&amp;IF(AND(Milestones!$AB$135="FT",Milestones!$AA$135=FT_Y5,EDATE($D62,Milestones!$AA$135)&lt;PolicyDate),1,Milestones!$AC$135)&amp;";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"&amp;IF(AND(Milestones!$AB$136="FT",Milestones!$AA$136=FT_Y5,EDATE($D62,Milestones!$AA$136)&lt;PolicyDate),1,Milestones!$AC$136)&amp;";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"&amp;IF(AND(Milestones!$AB$137="FT",Milestones!$AA$137=FT_Y5,EDATE($D62,Milestones!$AA$137)&lt;PolicyDate),1,Milestones!$AC$137)&amp;";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"&amp;IF(AND(Milestones!$AB$138="FT",Milestones!$AA$138=FT_Y5,EDATE($D62,Milestones!$AA$138)&lt;PolicyDate),1,Milestones!$AC$138)&amp;";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"&amp;IF(AND(Milestones!$AB$139="FT",Milestones!$AA$139=FT_Y5,EDATE($D62,Milestones!$AA$139)&lt;PolicyDate),1,Milestones!$AC$139)&amp;";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"&amp;IF(AND(Milestones!$AB$140="FT",Milestones!$AA$140=FT_Y5,EDATE($D62,Milestones!$AA$140)&lt;PolicyDate),1,Milestones!$AC$140)&amp;";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"&amp;IF(AND(Milestones!$AB$141="FT",Milestones!$AA$141=FT_Y5,EDATE($D62,Milestones!$AA$141)&lt;PolicyDate),1,Milestones!$AC$141)&amp;";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"&amp;IF(AND(Milestones!$AB$142="FT",Milestones!$AA$142=FT_Y5,EDATE($D62,Milestones!$AA$142)&lt;PolicyDate),1,Milestones!$AC$142)&amp;";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"&amp;IF(AND(Milestones!$AB$143="FT",Milestones!$AA$143=FT_Y5,EDATE($D62,Milestones!$AA$143)&lt;PolicyDate),1,Milestones!$AC$143)&amp;";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"&amp;IF(AND(Milestones!$AB$144="FT",Milestones!$AA$144=FT_Y5,EDATE($D62,Milestones!$AA$144)&lt;PolicyDate),1,Milestones!$AC$144)&amp;";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"&amp;IF(AND(Milestones!$AB$145="FT",Milestones!$AA$145=FT_Y5,EDATE($D62,Milestones!$AA$145)&lt;PolicyDate),1,Milestones!$AC$145)&amp;";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"&amp;IF(AND(Milestones!$AB$146="FT",Milestones!$AA$146=FT_Y5,EDATE($D62,Milestones!$AA$146)&lt;PolicyDate),1,Milestones!$AC$146)&amp;";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"&amp;IF(AND(Milestones!$AB$147="FT",Milestones!$AA$147=FT_Y5,EDATE($D62,Milestones!$AA$147)&lt;PolicyDate),1,Milestones!$AC$147)&amp;";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"&amp;IF(AND(Milestones!$AB$148="FT",Milestones!$AA$148=FT_Y5,EDATE($D62,Milestones!$AA$148)&lt;PolicyDate),1,Milestones!$AC$148)&amp;";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"&amp;IF(AND(Milestones!$AB$149="FT",Milestones!$AA$149=FT_Y5,EDATE($D62,Milestones!$AA$149)&lt;PolicyDate),1,Milestones!$AC$149)&amp;";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"&amp;IF(AND(Milestones!$AB$150="FT",Milestones!$AA$150=FT_Y5,EDATE($D62,Milestones!$AA$150)&lt;PolicyDate),1,Milestones!$AC$150)&amp;";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"&amp;IF(AND(Milestones!$AB$151="FT",Milestones!$AA$151=FT_Y5,EDATE($D62,Milestones!$AA$151)&lt;PolicyDate),1,Milestones!$AC$151)&amp;";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"&amp;IF(AND(Milestones!$AB$152="FT",Milestones!$AA$152=FT_Y5,EDATE($D62,Milestones!$AA$152)&lt;PolicyDate),1,Milestones!$AC$152)&amp;";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"&amp;IF(AND(Milestones!$AB$153="FT",Milestones!$AA$153=FT_Y5,EDATE($D62,Milestones!$AA$153)&lt;PolicyDate),1,Milestones!$AC$153)&amp;";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"&amp;IF(AND(Milestones!$AB$154="FT",Milestones!$AA$154=FT_Y5,EDATE($D62,Milestones!$AA$154)&lt;PolicyDate),1,Milestones!$AC$154)&amp;";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"&amp;IF(AND(Milestones!$AB$155="FT",Milestones!$AA$155=FT_Y5,EDATE($D62,Milestones!$AA$155)&lt;PolicyDate),1,Milestones!$AC$155)&amp;";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"&amp;IF(AND(Milestones!$AB$156="FT",Milestones!$AA$156=FT_Y5,EDATE($D62,Milestones!$AA$156)&lt;PolicyDate),1,Milestones!$AC$156)&amp;";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"&amp;IF(AND(Milestones!$AB$157="FT",Milestones!$AA$157=FT_Y5,EDATE($D62,Milestones!$AA$157)&lt;PolicyDate),1,Milestones!$AC$157)&amp;";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"&amp;IF(AND(Milestones!$AB$158="FT",Milestones!$AA$158=FT_Y5,EDATE($D62,Milestones!$AA$158)&lt;PolicyDate),1,Milestones!$AC$158)&amp;";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"&amp;IF(AND(Milestones!$AB$159="FT",Milestones!$AA$159=FT_Y5,EDATE($D62,Milestones!$AA$159)&lt;PolicyDate),1,Milestones!$AC$159)&amp;";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"&amp;IF(AND(Milestones!$AB$160="FT",Milestones!$AA$160=FT_Y5,EDATE($D62,Milestones!$AA$160)&lt;PolicyDate),1,Milestones!$AC$160)&amp;";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"&amp;IF(AND(Milestones!$AB$161="FT",Milestones!$AA$161=FT_Y5,EDATE($D62,Milestones!$AA$161)&lt;PolicyDate),1,Milestones!$AC$161)&amp;";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"&amp;IF(AND(Milestones!$AB$162="FT",Milestones!$AA$162=FT_Y5,EDATE($D62,Milestones!$AA$162)&lt;PolicyDate),1,Milestones!$AC$162)&amp;";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"&amp;IF(AND(Milestones!$AB$163="FT",Milestones!$AA$163=FT_Y5,EDATE($D62,Milestones!$AA$163)&lt;PolicyDate),1,Milestones!$AC$163)&amp;";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"&amp;IF(AND(Milestones!$AB$164="FT",Milestones!$AA$164=FT_Y5,EDATE($D62,Milestones!$AA$164)&lt;PolicyDate),1,Milestones!$AC$164)&amp;";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"&amp;IF(AND(Milestones!$AB$165="FT",Milestones!$AA$165=FT_Y5,EDATE($D62,Milestones!$AA$165)&lt;PolicyDate),1,Milestones!$AC$165)&amp;";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"&amp;IF(AND(Milestones!$AB$166="FT",Milestones!$AA$166=FT_Y5,EDATE($D62,Milestones!$AA$166)&lt;PolicyDate),1,Milestones!$AC$166)&amp;";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"&amp;IF(AND(Milestones!$AB$167="FT",Milestones!$AA$167=FT_Y5,EDATE($D62,Milestones!$AA$167)&lt;PolicyDate),1,Milestones!$AC$167)&amp;";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"&amp;IF(AND(Milestones!$AB$168="FT",Milestones!$AA$168=FT_Y5,EDATE($D62,Milestones!$AA$168)&lt;PolicyDate),1,Milestones!$AC$168)&amp;";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"&amp;IF(AND(Milestones!$AB$169="FT",Milestones!$AA$169=FT_Y5,EDATE($D62,Milestones!$AA$169)&lt;PolicyDate),1,Milestones!$AC$169)&amp;";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"&amp;IF(AND(Milestones!$AB$170="FT",Milestones!$AA$170=FT_Y5,EDATE($D62,Milestones!$AA$170)&lt;PolicyDate),1,Milestones!$AC$170)&amp;";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"&amp;IF(AND(Milestones!$AB$171="FT",Milestones!$AA$171=FT_Y5,EDATE($D62,Milestones!$AA$171)&lt;PolicyDate),1,Milestones!$AC$171)&amp;";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"&amp;IF(AND(Milestones!$AB$172="FT",Milestones!$AA$172=FT_Y5,EDATE($D62,Milestones!$AA$172)&lt;PolicyDate),1,Milestones!$AC$172)&amp;";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"&amp;IF(AND(Milestones!$AB$173="FT",Milestones!$AA$173=FT_Y5,EDATE($D62,Milestones!$AA$173)&lt;PolicyDate),1,Milestones!$AC$173)&amp;";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"&amp;IF(AND(Milestones!$AB$174="FT",Milestones!$AA$174=FT_Y5,EDATE($D62,Milestones!$AA$174)&lt;PolicyDate),1,Milestones!$AC$174)&amp;";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"&amp;IF(AND(Milestones!$AB$175="FT",Milestones!$AA$175=FT_Y5,EDATE($D62,Milestones!$AA$175)&lt;PolicyDate),1,Milestones!$AC$175)&amp;";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"&amp;IF(AND(Milestones!$AB$176="FT",Milestones!$AA$176=FT_Y5,EDATE($D62,Milestones!$AA$176)&lt;PolicyDate),1,Milestones!$AC$176)&amp;";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"&amp;IF(AND(Milestones!$AB$177="FT",Milestones!$AA$177=FT_Y5,EDATE($D62,Milestones!$AA$177)&lt;PolicyDate),1,Milestones!$AC$177)&amp;";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"&amp;IF(AND(Milestones!$AB$178="FT",Milestones!$AA$178=FT_Y5,EDATE($D62,Milestones!$AA$178)&lt;PolicyDate),1,Milestones!$AC$178)&amp;";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"&amp;IF(AND(Milestones!$AB$179="FT",Milestones!$AA$179=FT_Y5,EDATE($D62,Milestones!$AA$179)&lt;PolicyDate),1,Milestones!$AC$179)&amp;";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"&amp;IF(AND(Milestones!$AB$180="FT",Milestones!$AA$180=FT_Y5,EDATE($D62,Milestones!$AA$180)&lt;PolicyDate),1,Milestones!$AC$180)&amp;";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"&amp;IF(AND(Milestones!$AB$181="FT",Milestones!$AA$181=FT_Y5,EDATE($D62,Milestones!$AA$181)&lt;PolicyDate),1,Milestones!$AC$181)&amp;";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"&amp;IF(AND(Milestones!$AB$182="FT",Milestones!$AA$182=FT_Y5,EDATE($D62,Milestones!$AA$182)&lt;PolicyDate),1,Milestones!$AC$182)&amp;";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"&amp;IF(AND(Milestones!$AB$183="FT",Milestones!$AA$183=FT_Y5,EDATE($D62,Milestones!$AA$183)&lt;PolicyDate),1,Milestones!$AC$183)&amp;";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"&amp;IF(AND(Milestones!$AB$184="FT",Milestones!$AA$184=FT_Y5,EDATE($D62,Milestones!$AA$184)&lt;PolicyDate),1,Milestones!$AC$184)&amp;";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"&amp;IF(AND(Milestones!$AB$185="FT",Milestones!$AA$185=FT_Y5,EDATE($D62,Milestones!$AA$185)&lt;PolicyDate),1,Milestones!$AC$185)&amp;";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"&amp;IF(AND(Milestones!$AB$186="FT",Milestones!$AA$186=FT_Y5,EDATE($D62,Milestones!$AA$186)&lt;PolicyDate),1,Milestones!$AC$186)&amp;";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"&amp;IF(AND(Milestones!$AB$187="FT",Milestones!$AA$187=FT_Y5,EDATE($D62,Milestones!$AA$187)&lt;PolicyDate),1,Milestones!$AC$187)&amp;";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"&amp;IF(AND(Milestones!$AB$188="FT",Milestones!$AA$188=FT_Y5,EDATE($D62,Milestones!$AA$188)&lt;PolicyDate),1,Milestones!$AC$188)&amp;";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"&amp;IF(AND(Milestones!$AB$189="FT",Milestones!$AA$189=FT_Y5,EDATE($D62,Milestones!$AA$189)&lt;PolicyDate),1,Milestones!$AC$189)&amp;";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"&amp;IF(AND(Milestones!$AB$190="FT",Milestones!$AA$190=FT_Y5,EDATE($D62,Milestones!$AA$190)&lt;PolicyDate),1,Milestones!$AC$190)&amp;";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"&amp;IF(AND(Milestones!$AB$191="FT",Milestones!$AA$191=FT_Y5,EDATE($D62,Milestones!$AA$191)&lt;PolicyDate),1,Milestones!$AC$191)&amp;";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"&amp;IF(AND(Milestones!$AB$192="FT",Milestones!$AA$192=FT_Y5,EDATE($D62,Milestones!$AA$192)&lt;PolicyDate),1,Milestones!$AC$192)&amp;";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"&amp;IF(AND(Milestones!$AB$193="FT",Milestones!$AA$193=FT_Y5,EDATE($D62,Milestones!$AA$193)&lt;PolicyDate),1,Milestones!$AC$193)&amp;";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"&amp;IF(AND(Milestones!$AB$194="FT",Milestones!$AA$194=FT_Y5,EDATE($D62,Milestones!$AA$194)&lt;PolicyDate),1,Milestones!$AC$194)&amp;";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"&amp;IF(AND(Milestones!$AB$195="FT",Milestones!$AA$195=FT_Y5,EDATE($D62,Milestones!$AA$195)&lt;PolicyDate),1,Milestones!$AC$195)&amp;";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"&amp;IF(AND(Milestones!$AB$196="FT",Milestones!$AA$196=FT_Y5,EDATE($D62,Milestones!$AA$196)&lt;PolicyDate),1,Milestones!$AC$196)&amp;";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"&amp;IF(AND(Milestones!$AB$197="FT",Milestones!$AA$197=FT_Y5,EDATE($D62,Milestones!$AA$197)&lt;PolicyDate),1,Milestones!$AC$197)&amp;";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"&amp;IF(AND(Milestones!$AB$198="FT",Milestones!$AA$198=FT_Y5,EDATE($D62,Milestones!$AA$198)&lt;PolicyDate),1,Milestones!$AC$198)&amp;";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"&amp;IF(AND(Milestones!$AB$199="FT",Milestones!$AA$199=FT_Y5,EDATE($D62,Milestones!$AA$199)&lt;PolicyDate),1,Milestones!$AC$199)&amp;";  ",""))</f>
        <v/>
      </c>
      <c r="X62" s="0" t="str">
        <f aca="false">IF(Staff!$A62="","",Staff!$AJ62)</f>
        <v/>
      </c>
      <c r="Y62" s="0" t="str">
        <f aca="false">IF(Staff!$A62="","",Staff!$AL62)</f>
        <v/>
      </c>
      <c r="Z62" s="0" t="str">
        <f aca="false">IF(Staff!$A62="","",Staff!$AM62)</f>
        <v/>
      </c>
      <c r="AA62" s="0" t="str">
        <f aca="false">IF(Staff!$A62="","",Staff!$AQ62)</f>
        <v/>
      </c>
      <c r="AB62" s="0" t="str">
        <f aca="false">IF(Staff!$A62="","",Staff!$AR62)</f>
        <v/>
      </c>
      <c r="AC62" s="0" t="str">
        <f aca="false">IF(Staff!$A62="","",Staff!$AS62)</f>
        <v/>
      </c>
      <c r="AD62" s="0" t="str">
        <f aca="false">IF(Staff!$A62="","",Staff!$AT62)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IF(Staff!$A63="","",Staff!$AI63)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"&amp;IF(AND(Milestones!$AB$20="FT",Milestones!$AA$20=FT_Y5,EDATE($D63,Milestones!$AA$20)&lt;PolicyDate),1,Milestones!$AC$20)&amp;";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"&amp;IF(AND(Milestones!$AB$21="FT",Milestones!$AA$21=FT_Y5,EDATE($D63,Milestones!$AA$21)&lt;PolicyDate),1,Milestones!$AC$21)&amp;";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"&amp;IF(AND(Milestones!$AB$22="FT",Milestones!$AA$22=FT_Y5,EDATE($D63,Milestones!$AA$22)&lt;PolicyDate),1,Milestones!$AC$22)&amp;";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"&amp;IF(AND(Milestones!$AB$23="FT",Milestones!$AA$23=FT_Y5,EDATE($D63,Milestones!$AA$23)&lt;PolicyDate),1,Milestones!$AC$23)&amp;";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"&amp;IF(AND(Milestones!$AB$24="FT",Milestones!$AA$24=FT_Y5,EDATE($D63,Milestones!$AA$24)&lt;PolicyDate),1,Milestones!$AC$24)&amp;";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"&amp;IF(AND(Milestones!$AB$25="FT",Milestones!$AA$25=FT_Y5,EDATE($D63,Milestones!$AA$25)&lt;PolicyDate),1,Milestones!$AC$25)&amp;";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"&amp;IF(AND(Milestones!$AB$26="FT",Milestones!$AA$26=FT_Y5,EDATE($D63,Milestones!$AA$26)&lt;PolicyDate),1,Milestones!$AC$26)&amp;";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"&amp;IF(AND(Milestones!$AB$27="FT",Milestones!$AA$27=FT_Y5,EDATE($D63,Milestones!$AA$27)&lt;PolicyDate),1,Milestones!$AC$27)&amp;";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"&amp;IF(AND(Milestones!$AB$28="FT",Milestones!$AA$28=FT_Y5,EDATE($D63,Milestones!$AA$28)&lt;PolicyDate),1,Milestones!$AC$28)&amp;";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"&amp;IF(AND(Milestones!$AB$29="FT",Milestones!$AA$29=FT_Y5,EDATE($D63,Milestones!$AA$29)&lt;PolicyDate),1,Milestones!$AC$29)&amp;";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"&amp;IF(AND(Milestones!$AB$30="FT",Milestones!$AA$30=FT_Y5,EDATE($D63,Milestones!$AA$30)&lt;PolicyDate),1,Milestones!$AC$30)&amp;";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"&amp;IF(AND(Milestones!$AB$31="FT",Milestones!$AA$31=FT_Y5,EDATE($D63,Milestones!$AA$31)&lt;PolicyDate),1,Milestones!$AC$31)&amp;";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"&amp;IF(AND(Milestones!$AB$32="FT",Milestones!$AA$32=FT_Y5,EDATE($D63,Milestones!$AA$32)&lt;PolicyDate),1,Milestones!$AC$32)&amp;";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"&amp;IF(AND(Milestones!$AB$33="FT",Milestones!$AA$33=FT_Y5,EDATE($D63,Milestones!$AA$33)&lt;PolicyDate),1,Milestones!$AC$33)&amp;";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"&amp;IF(AND(Milestones!$AB$34="FT",Milestones!$AA$34=FT_Y5,EDATE($D63,Milestones!$AA$34)&lt;PolicyDate),1,Milestones!$AC$34)&amp;";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"&amp;IF(AND(Milestones!$AB$35="FT",Milestones!$AA$35=FT_Y5,EDATE($D63,Milestones!$AA$35)&lt;PolicyDate),1,Milestones!$AC$35)&amp;";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"&amp;IF(AND(Milestones!$AB$36="FT",Milestones!$AA$36=FT_Y5,EDATE($D63,Milestones!$AA$36)&lt;PolicyDate),1,Milestones!$AC$36)&amp;";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"&amp;IF(AND(Milestones!$AB$37="FT",Milestones!$AA$37=FT_Y5,EDATE($D63,Milestones!$AA$37)&lt;PolicyDate),1,Milestones!$AC$37)&amp;";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"&amp;IF(AND(Milestones!$AB$38="FT",Milestones!$AA$38=FT_Y5,EDATE($D63,Milestones!$AA$38)&lt;PolicyDate),1,Milestones!$AC$38)&amp;";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"&amp;IF(AND(Milestones!$AB$39="FT",Milestones!$AA$39=FT_Y5,EDATE($D63,Milestones!$AA$39)&lt;PolicyDate),1,Milestones!$AC$39)&amp;";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"&amp;IF(AND(Milestones!$AB$40="FT",Milestones!$AA$40=FT_Y5,EDATE($D63,Milestones!$AA$40)&lt;PolicyDate),1,Milestones!$AC$40)&amp;";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"&amp;IF(AND(Milestones!$AB$41="FT",Milestones!$AA$41=FT_Y5,EDATE($D63,Milestones!$AA$41)&lt;PolicyDate),1,Milestones!$AC$41)&amp;";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"&amp;IF(AND(Milestones!$AB$42="FT",Milestones!$AA$42=FT_Y5,EDATE($D63,Milestones!$AA$42)&lt;PolicyDate),1,Milestones!$AC$42)&amp;";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"&amp;IF(AND(Milestones!$AB$43="FT",Milestones!$AA$43=FT_Y5,EDATE($D63,Milestones!$AA$43)&lt;PolicyDate),1,Milestones!$AC$43)&amp;";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"&amp;IF(AND(Milestones!$AB$44="FT",Milestones!$AA$44=FT_Y5,EDATE($D63,Milestones!$AA$44)&lt;PolicyDate),1,Milestones!$AC$44)&amp;";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"&amp;IF(AND(Milestones!$AB$45="FT",Milestones!$AA$45=FT_Y5,EDATE($D63,Milestones!$AA$45)&lt;PolicyDate),1,Milestones!$AC$45)&amp;";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"&amp;IF(AND(Milestones!$AB$46="FT",Milestones!$AA$46=FT_Y5,EDATE($D63,Milestones!$AA$46)&lt;PolicyDate),1,Milestones!$AC$46)&amp;";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"&amp;IF(AND(Milestones!$AB$47="FT",Milestones!$AA$47=FT_Y5,EDATE($D63,Milestones!$AA$47)&lt;PolicyDate),1,Milestones!$AC$47)&amp;";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"&amp;IF(AND(Milestones!$AB$48="FT",Milestones!$AA$48=FT_Y5,EDATE($D63,Milestones!$AA$48)&lt;PolicyDate),1,Milestones!$AC$48)&amp;";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"&amp;IF(AND(Milestones!$AB$49="FT",Milestones!$AA$49=FT_Y5,EDATE($D63,Milestones!$AA$49)&lt;PolicyDate),1,Milestones!$AC$49)&amp;";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"&amp;IF(AND(Milestones!$AB$50="FT",Milestones!$AA$50=FT_Y5,EDATE($D63,Milestones!$AA$50)&lt;PolicyDate),1,Milestones!$AC$50)&amp;";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"&amp;IF(AND(Milestones!$AB$51="FT",Milestones!$AA$51=FT_Y5,EDATE($D63,Milestones!$AA$51)&lt;PolicyDate),1,Milestones!$AC$51)&amp;";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"&amp;IF(AND(Milestones!$AB$52="FT",Milestones!$AA$52=FT_Y5,EDATE($D63,Milestones!$AA$52)&lt;PolicyDate),1,Milestones!$AC$52)&amp;";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"&amp;IF(AND(Milestones!$AB$53="FT",Milestones!$AA$53=FT_Y5,EDATE($D63,Milestones!$AA$53)&lt;PolicyDate),1,Milestones!$AC$53)&amp;";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"&amp;IF(AND(Milestones!$AB$54="FT",Milestones!$AA$54=FT_Y5,EDATE($D63,Milestones!$AA$54)&lt;PolicyDate),1,Milestones!$AC$54)&amp;";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"&amp;IF(AND(Milestones!$AB$55="FT",Milestones!$AA$55=FT_Y5,EDATE($D63,Milestones!$AA$55)&lt;PolicyDate),1,Milestones!$AC$55)&amp;";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"&amp;IF(AND(Milestones!$AB$56="FT",Milestones!$AA$56=FT_Y5,EDATE($D63,Milestones!$AA$56)&lt;PolicyDate),1,Milestones!$AC$56)&amp;";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"&amp;IF(AND(Milestones!$AB$57="FT",Milestones!$AA$57=FT_Y5,EDATE($D63,Milestones!$AA$57)&lt;PolicyDate),1,Milestones!$AC$57)&amp;";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"&amp;IF(AND(Milestones!$AB$58="FT",Milestones!$AA$58=FT_Y5,EDATE($D63,Milestones!$AA$58)&lt;PolicyDate),1,Milestones!$AC$58)&amp;";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"&amp;IF(AND(Milestones!$AB$59="FT",Milestones!$AA$59=FT_Y5,EDATE($D63,Milestones!$AA$59)&lt;PolicyDate),1,Milestones!$AC$59)&amp;";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"&amp;IF(AND(Milestones!$AB$60="FT",Milestones!$AA$60=FT_Y5,EDATE($D63,Milestones!$AA$60)&lt;PolicyDate),1,Milestones!$AC$60)&amp;";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"&amp;IF(AND(Milestones!$AB$61="FT",Milestones!$AA$61=FT_Y5,EDATE($D63,Milestones!$AA$61)&lt;PolicyDate),1,Milestones!$AC$61)&amp;";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"&amp;IF(AND(Milestones!$AB$62="FT",Milestones!$AA$62=FT_Y5,EDATE($D63,Milestones!$AA$62)&lt;PolicyDate),1,Milestones!$AC$62)&amp;";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"&amp;IF(AND(Milestones!$AB$63="FT",Milestones!$AA$63=FT_Y5,EDATE($D63,Milestones!$AA$63)&lt;PolicyDate),1,Milestones!$AC$63)&amp;";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"&amp;IF(AND(Milestones!$AB$64="FT",Milestones!$AA$64=FT_Y5,EDATE($D63,Milestones!$AA$64)&lt;PolicyDate),1,Milestones!$AC$64)&amp;";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"&amp;IF(AND(Milestones!$AB$65="FT",Milestones!$AA$65=FT_Y5,EDATE($D63,Milestones!$AA$65)&lt;PolicyDate),1,Milestones!$AC$65)&amp;";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"&amp;IF(AND(Milestones!$AB$66="FT",Milestones!$AA$66=FT_Y5,EDATE($D63,Milestones!$AA$66)&lt;PolicyDate),1,Milestones!$AC$66)&amp;";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"&amp;IF(AND(Milestones!$AB$67="FT",Milestones!$AA$67=FT_Y5,EDATE($D63,Milestones!$AA$67)&lt;PolicyDate),1,Milestones!$AC$67)&amp;";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"&amp;IF(AND(Milestones!$AB$68="FT",Milestones!$AA$68=FT_Y5,EDATE($D63,Milestones!$AA$68)&lt;PolicyDate),1,Milestones!$AC$68)&amp;";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"&amp;IF(AND(Milestones!$AB$69="FT",Milestones!$AA$69=FT_Y5,EDATE($D63,Milestones!$AA$69)&lt;PolicyDate),1,Milestones!$AC$69)&amp;";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"&amp;IF(AND(Milestones!$AB$70="FT",Milestones!$AA$70=FT_Y5,EDATE($D63,Milestones!$AA$70)&lt;PolicyDate),1,Milestones!$AC$70)&amp;";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"&amp;IF(AND(Milestones!$AB$71="FT",Milestones!$AA$71=FT_Y5,EDATE($D63,Milestones!$AA$71)&lt;PolicyDate),1,Milestones!$AC$71)&amp;";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"&amp;IF(AND(Milestones!$AB$72="FT",Milestones!$AA$72=FT_Y5,EDATE($D63,Milestones!$AA$72)&lt;PolicyDate),1,Milestones!$AC$72)&amp;";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"&amp;IF(AND(Milestones!$AB$73="FT",Milestones!$AA$73=FT_Y5,EDATE($D63,Milestones!$AA$73)&lt;PolicyDate),1,Milestones!$AC$73)&amp;";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"&amp;IF(AND(Milestones!$AB$74="FT",Milestones!$AA$74=FT_Y5,EDATE($D63,Milestones!$AA$74)&lt;PolicyDate),1,Milestones!$AC$74)&amp;";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"&amp;IF(AND(Milestones!$AB$75="FT",Milestones!$AA$75=FT_Y5,EDATE($D63,Milestones!$AA$75)&lt;PolicyDate),1,Milestones!$AC$75)&amp;";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"&amp;IF(AND(Milestones!$AB$76="FT",Milestones!$AA$76=FT_Y5,EDATE($D63,Milestones!$AA$76)&lt;PolicyDate),1,Milestones!$AC$76)&amp;";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"&amp;IF(AND(Milestones!$AB$77="FT",Milestones!$AA$77=FT_Y5,EDATE($D63,Milestones!$AA$77)&lt;PolicyDate),1,Milestones!$AC$77)&amp;";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"&amp;IF(AND(Milestones!$AB$78="FT",Milestones!$AA$78=FT_Y5,EDATE($D63,Milestones!$AA$78)&lt;PolicyDate),1,Milestones!$AC$78)&amp;";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"&amp;IF(AND(Milestones!$AB$79="FT",Milestones!$AA$79=FT_Y5,EDATE($D63,Milestones!$AA$79)&lt;PolicyDate),1,Milestones!$AC$79)&amp;";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"&amp;IF(AND(Milestones!$AB$80="FT",Milestones!$AA$80=FT_Y5,EDATE($D63,Milestones!$AA$80)&lt;PolicyDate),1,Milestones!$AC$80)&amp;";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"&amp;IF(AND(Milestones!$AB$81="FT",Milestones!$AA$81=FT_Y5,EDATE($D63,Milestones!$AA$81)&lt;PolicyDate),1,Milestones!$AC$81)&amp;";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"&amp;IF(AND(Milestones!$AB$82="FT",Milestones!$AA$82=FT_Y5,EDATE($D63,Milestones!$AA$82)&lt;PolicyDate),1,Milestones!$AC$82)&amp;";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"&amp;IF(AND(Milestones!$AB$83="FT",Milestones!$AA$83=FT_Y5,EDATE($D63,Milestones!$AA$83)&lt;PolicyDate),1,Milestones!$AC$83)&amp;";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"&amp;IF(AND(Milestones!$AB$84="FT",Milestones!$AA$84=FT_Y5,EDATE($D63,Milestones!$AA$84)&lt;PolicyDate),1,Milestones!$AC$84)&amp;";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"&amp;IF(AND(Milestones!$AB$85="FT",Milestones!$AA$85=FT_Y5,EDATE($D63,Milestones!$AA$85)&lt;PolicyDate),1,Milestones!$AC$85)&amp;";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"&amp;IF(AND(Milestones!$AB$86="FT",Milestones!$AA$86=FT_Y5,EDATE($D63,Milestones!$AA$86)&lt;PolicyDate),1,Milestones!$AC$86)&amp;";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"&amp;IF(AND(Milestones!$AB$87="FT",Milestones!$AA$87=FT_Y5,EDATE($D63,Milestones!$AA$87)&lt;PolicyDate),1,Milestones!$AC$87)&amp;";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"&amp;IF(AND(Milestones!$AB$88="FT",Milestones!$AA$88=FT_Y5,EDATE($D63,Milestones!$AA$88)&lt;PolicyDate),1,Milestones!$AC$88)&amp;";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"&amp;IF(AND(Milestones!$AB$89="FT",Milestones!$AA$89=FT_Y5,EDATE($D63,Milestones!$AA$89)&lt;PolicyDate),1,Milestones!$AC$89)&amp;";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"&amp;IF(AND(Milestones!$AB$90="FT",Milestones!$AA$90=FT_Y5,EDATE($D63,Milestones!$AA$90)&lt;PolicyDate),1,Milestones!$AC$90)&amp;";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"&amp;IF(AND(Milestones!$AB$91="FT",Milestones!$AA$91=FT_Y5,EDATE($D63,Milestones!$AA$91)&lt;PolicyDate),1,Milestones!$AC$91)&amp;";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"&amp;IF(AND(Milestones!$AB$92="FT",Milestones!$AA$92=FT_Y5,EDATE($D63,Milestones!$AA$92)&lt;PolicyDate),1,Milestones!$AC$92)&amp;";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"&amp;IF(AND(Milestones!$AB$93="FT",Milestones!$AA$93=FT_Y5,EDATE($D63,Milestones!$AA$93)&lt;PolicyDate),1,Milestones!$AC$93)&amp;";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"&amp;IF(AND(Milestones!$AB$94="FT",Milestones!$AA$94=FT_Y5,EDATE($D63,Milestones!$AA$94)&lt;PolicyDate),1,Milestones!$AC$94)&amp;";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"&amp;IF(AND(Milestones!$AB$95="FT",Milestones!$AA$95=FT_Y5,EDATE($D63,Milestones!$AA$95)&lt;PolicyDate),1,Milestones!$AC$95)&amp;";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"&amp;IF(AND(Milestones!$AB$96="FT",Milestones!$AA$96=FT_Y5,EDATE($D63,Milestones!$AA$96)&lt;PolicyDate),1,Milestones!$AC$96)&amp;";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"&amp;IF(AND(Milestones!$AB$97="FT",Milestones!$AA$97=FT_Y5,EDATE($D63,Milestones!$AA$97)&lt;PolicyDate),1,Milestones!$AC$97)&amp;";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"&amp;IF(AND(Milestones!$AB$98="FT",Milestones!$AA$98=FT_Y5,EDATE($D63,Milestones!$AA$98)&lt;PolicyDate),1,Milestones!$AC$98)&amp;";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"&amp;IF(AND(Milestones!$AB$99="FT",Milestones!$AA$99=FT_Y5,EDATE($D63,Milestones!$AA$99)&lt;PolicyDate),1,Milestones!$AC$99)&amp;";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"&amp;IF(AND(Milestones!$AB$100="FT",Milestones!$AA$100=FT_Y5,EDATE($D63,Milestones!$AA$100)&lt;PolicyDate),1,Milestones!$AC$100)&amp;";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"&amp;IF(AND(Milestones!$AB$101="FT",Milestones!$AA$101=FT_Y5,EDATE($D63,Milestones!$AA$101)&lt;PolicyDate),1,Milestones!$AC$101)&amp;";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"&amp;IF(AND(Milestones!$AB$102="FT",Milestones!$AA$102=FT_Y5,EDATE($D63,Milestones!$AA$102)&lt;PolicyDate),1,Milestones!$AC$102)&amp;";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"&amp;IF(AND(Milestones!$AB$103="FT",Milestones!$AA$103=FT_Y5,EDATE($D63,Milestones!$AA$103)&lt;PolicyDate),1,Milestones!$AC$103)&amp;";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"&amp;IF(AND(Milestones!$AB$104="FT",Milestones!$AA$104=FT_Y5,EDATE($D63,Milestones!$AA$104)&lt;PolicyDate),1,Milestones!$AC$104)&amp;";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"&amp;IF(AND(Milestones!$AB$105="FT",Milestones!$AA$105=FT_Y5,EDATE($D63,Milestones!$AA$105)&lt;PolicyDate),1,Milestones!$AC$105)&amp;";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"&amp;IF(AND(Milestones!$AB$106="FT",Milestones!$AA$106=FT_Y5,EDATE($D63,Milestones!$AA$106)&lt;PolicyDate),1,Milestones!$AC$106)&amp;";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"&amp;IF(AND(Milestones!$AB$107="FT",Milestones!$AA$107=FT_Y5,EDATE($D63,Milestones!$AA$107)&lt;PolicyDate),1,Milestones!$AC$107)&amp;";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"&amp;IF(AND(Milestones!$AB$108="FT",Milestones!$AA$108=FT_Y5,EDATE($D63,Milestones!$AA$108)&lt;PolicyDate),1,Milestones!$AC$108)&amp;";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"&amp;IF(AND(Milestones!$AB$109="FT",Milestones!$AA$109=FT_Y5,EDATE($D63,Milestones!$AA$109)&lt;PolicyDate),1,Milestones!$AC$109)&amp;";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"&amp;IF(AND(Milestones!$AB$110="FT",Milestones!$AA$110=FT_Y5,EDATE($D63,Milestones!$AA$110)&lt;PolicyDate),1,Milestones!$AC$110)&amp;";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"&amp;IF(AND(Milestones!$AB$111="FT",Milestones!$AA$111=FT_Y5,EDATE($D63,Milestones!$AA$111)&lt;PolicyDate),1,Milestones!$AC$111)&amp;";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"&amp;IF(AND(Milestones!$AB$112="FT",Milestones!$AA$112=FT_Y5,EDATE($D63,Milestones!$AA$112)&lt;PolicyDate),1,Milestones!$AC$112)&amp;";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"&amp;IF(AND(Milestones!$AB$113="FT",Milestones!$AA$113=FT_Y5,EDATE($D63,Milestones!$AA$113)&lt;PolicyDate),1,Milestones!$AC$113)&amp;";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"&amp;IF(AND(Milestones!$AB$114="FT",Milestones!$AA$114=FT_Y5,EDATE($D63,Milestones!$AA$114)&lt;PolicyDate),1,Milestones!$AC$114)&amp;";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"&amp;IF(AND(Milestones!$AB$115="FT",Milestones!$AA$115=FT_Y5,EDATE($D63,Milestones!$AA$115)&lt;PolicyDate),1,Milestones!$AC$115)&amp;";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"&amp;IF(AND(Milestones!$AB$116="FT",Milestones!$AA$116=FT_Y5,EDATE($D63,Milestones!$AA$116)&lt;PolicyDate),1,Milestones!$AC$116)&amp;";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"&amp;IF(AND(Milestones!$AB$117="FT",Milestones!$AA$117=FT_Y5,EDATE($D63,Milestones!$AA$117)&lt;PolicyDate),1,Milestones!$AC$117)&amp;";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"&amp;IF(AND(Milestones!$AB$118="FT",Milestones!$AA$118=FT_Y5,EDATE($D63,Milestones!$AA$118)&lt;PolicyDate),1,Milestones!$AC$118)&amp;";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"&amp;IF(AND(Milestones!$AB$119="FT",Milestones!$AA$119=FT_Y5,EDATE($D63,Milestones!$AA$119)&lt;PolicyDate),1,Milestones!$AC$119)&amp;";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"&amp;IF(AND(Milestones!$AB$120="FT",Milestones!$AA$120=FT_Y5,EDATE($D63,Milestones!$AA$120)&lt;PolicyDate),1,Milestones!$AC$120)&amp;";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"&amp;IF(AND(Milestones!$AB$121="FT",Milestones!$AA$121=FT_Y5,EDATE($D63,Milestones!$AA$121)&lt;PolicyDate),1,Milestones!$AC$121)&amp;";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"&amp;IF(AND(Milestones!$AB$122="FT",Milestones!$AA$122=FT_Y5,EDATE($D63,Milestones!$AA$122)&lt;PolicyDate),1,Milestones!$AC$122)&amp;";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"&amp;IF(AND(Milestones!$AB$123="FT",Milestones!$AA$123=FT_Y5,EDATE($D63,Milestones!$AA$123)&lt;PolicyDate),1,Milestones!$AC$123)&amp;";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"&amp;IF(AND(Milestones!$AB$124="FT",Milestones!$AA$124=FT_Y5,EDATE($D63,Milestones!$AA$124)&lt;PolicyDate),1,Milestones!$AC$124)&amp;";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"&amp;IF(AND(Milestones!$AB$125="FT",Milestones!$AA$125=FT_Y5,EDATE($D63,Milestones!$AA$125)&lt;PolicyDate),1,Milestones!$AC$125)&amp;";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"&amp;IF(AND(Milestones!$AB$126="FT",Milestones!$AA$126=FT_Y5,EDATE($D63,Milestones!$AA$126)&lt;PolicyDate),1,Milestones!$AC$126)&amp;";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"&amp;IF(AND(Milestones!$AB$127="FT",Milestones!$AA$127=FT_Y5,EDATE($D63,Milestones!$AA$127)&lt;PolicyDate),1,Milestones!$AC$127)&amp;";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"&amp;IF(AND(Milestones!$AB$128="FT",Milestones!$AA$128=FT_Y5,EDATE($D63,Milestones!$AA$128)&lt;PolicyDate),1,Milestones!$AC$128)&amp;";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"&amp;IF(AND(Milestones!$AB$129="FT",Milestones!$AA$129=FT_Y5,EDATE($D63,Milestones!$AA$129)&lt;PolicyDate),1,Milestones!$AC$129)&amp;";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"&amp;IF(AND(Milestones!$AB$130="FT",Milestones!$AA$130=FT_Y5,EDATE($D63,Milestones!$AA$130)&lt;PolicyDate),1,Milestones!$AC$130)&amp;";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"&amp;IF(AND(Milestones!$AB$131="FT",Milestones!$AA$131=FT_Y5,EDATE($D63,Milestones!$AA$131)&lt;PolicyDate),1,Milestones!$AC$131)&amp;";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"&amp;IF(AND(Milestones!$AB$132="FT",Milestones!$AA$132=FT_Y5,EDATE($D63,Milestones!$AA$132)&lt;PolicyDate),1,Milestones!$AC$132)&amp;";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"&amp;IF(AND(Milestones!$AB$133="FT",Milestones!$AA$133=FT_Y5,EDATE($D63,Milestones!$AA$133)&lt;PolicyDate),1,Milestones!$AC$133)&amp;";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"&amp;IF(AND(Milestones!$AB$134="FT",Milestones!$AA$134=FT_Y5,EDATE($D63,Milestones!$AA$134)&lt;PolicyDate),1,Milestones!$AC$134)&amp;";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"&amp;IF(AND(Milestones!$AB$135="FT",Milestones!$AA$135=FT_Y5,EDATE($D63,Milestones!$AA$135)&lt;PolicyDate),1,Milestones!$AC$135)&amp;";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"&amp;IF(AND(Milestones!$AB$136="FT",Milestones!$AA$136=FT_Y5,EDATE($D63,Milestones!$AA$136)&lt;PolicyDate),1,Milestones!$AC$136)&amp;";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"&amp;IF(AND(Milestones!$AB$137="FT",Milestones!$AA$137=FT_Y5,EDATE($D63,Milestones!$AA$137)&lt;PolicyDate),1,Milestones!$AC$137)&amp;";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"&amp;IF(AND(Milestones!$AB$138="FT",Milestones!$AA$138=FT_Y5,EDATE($D63,Milestones!$AA$138)&lt;PolicyDate),1,Milestones!$AC$138)&amp;";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"&amp;IF(AND(Milestones!$AB$139="FT",Milestones!$AA$139=FT_Y5,EDATE($D63,Milestones!$AA$139)&lt;PolicyDate),1,Milestones!$AC$139)&amp;";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"&amp;IF(AND(Milestones!$AB$140="FT",Milestones!$AA$140=FT_Y5,EDATE($D63,Milestones!$AA$140)&lt;PolicyDate),1,Milestones!$AC$140)&amp;";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"&amp;IF(AND(Milestones!$AB$141="FT",Milestones!$AA$141=FT_Y5,EDATE($D63,Milestones!$AA$141)&lt;PolicyDate),1,Milestones!$AC$141)&amp;";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"&amp;IF(AND(Milestones!$AB$142="FT",Milestones!$AA$142=FT_Y5,EDATE($D63,Milestones!$AA$142)&lt;PolicyDate),1,Milestones!$AC$142)&amp;";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"&amp;IF(AND(Milestones!$AB$143="FT",Milestones!$AA$143=FT_Y5,EDATE($D63,Milestones!$AA$143)&lt;PolicyDate),1,Milestones!$AC$143)&amp;";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"&amp;IF(AND(Milestones!$AB$144="FT",Milestones!$AA$144=FT_Y5,EDATE($D63,Milestones!$AA$144)&lt;PolicyDate),1,Milestones!$AC$144)&amp;";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"&amp;IF(AND(Milestones!$AB$145="FT",Milestones!$AA$145=FT_Y5,EDATE($D63,Milestones!$AA$145)&lt;PolicyDate),1,Milestones!$AC$145)&amp;";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"&amp;IF(AND(Milestones!$AB$146="FT",Milestones!$AA$146=FT_Y5,EDATE($D63,Milestones!$AA$146)&lt;PolicyDate),1,Milestones!$AC$146)&amp;";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"&amp;IF(AND(Milestones!$AB$147="FT",Milestones!$AA$147=FT_Y5,EDATE($D63,Milestones!$AA$147)&lt;PolicyDate),1,Milestones!$AC$147)&amp;";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"&amp;IF(AND(Milestones!$AB$148="FT",Milestones!$AA$148=FT_Y5,EDATE($D63,Milestones!$AA$148)&lt;PolicyDate),1,Milestones!$AC$148)&amp;";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"&amp;IF(AND(Milestones!$AB$149="FT",Milestones!$AA$149=FT_Y5,EDATE($D63,Milestones!$AA$149)&lt;PolicyDate),1,Milestones!$AC$149)&amp;";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"&amp;IF(AND(Milestones!$AB$150="FT",Milestones!$AA$150=FT_Y5,EDATE($D63,Milestones!$AA$150)&lt;PolicyDate),1,Milestones!$AC$150)&amp;";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"&amp;IF(AND(Milestones!$AB$151="FT",Milestones!$AA$151=FT_Y5,EDATE($D63,Milestones!$AA$151)&lt;PolicyDate),1,Milestones!$AC$151)&amp;";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"&amp;IF(AND(Milestones!$AB$152="FT",Milestones!$AA$152=FT_Y5,EDATE($D63,Milestones!$AA$152)&lt;PolicyDate),1,Milestones!$AC$152)&amp;";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"&amp;IF(AND(Milestones!$AB$153="FT",Milestones!$AA$153=FT_Y5,EDATE($D63,Milestones!$AA$153)&lt;PolicyDate),1,Milestones!$AC$153)&amp;";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"&amp;IF(AND(Milestones!$AB$154="FT",Milestones!$AA$154=FT_Y5,EDATE($D63,Milestones!$AA$154)&lt;PolicyDate),1,Milestones!$AC$154)&amp;";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"&amp;IF(AND(Milestones!$AB$155="FT",Milestones!$AA$155=FT_Y5,EDATE($D63,Milestones!$AA$155)&lt;PolicyDate),1,Milestones!$AC$155)&amp;";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"&amp;IF(AND(Milestones!$AB$156="FT",Milestones!$AA$156=FT_Y5,EDATE($D63,Milestones!$AA$156)&lt;PolicyDate),1,Milestones!$AC$156)&amp;";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"&amp;IF(AND(Milestones!$AB$157="FT",Milestones!$AA$157=FT_Y5,EDATE($D63,Milestones!$AA$157)&lt;PolicyDate),1,Milestones!$AC$157)&amp;";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"&amp;IF(AND(Milestones!$AB$158="FT",Milestones!$AA$158=FT_Y5,EDATE($D63,Milestones!$AA$158)&lt;PolicyDate),1,Milestones!$AC$158)&amp;";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"&amp;IF(AND(Milestones!$AB$159="FT",Milestones!$AA$159=FT_Y5,EDATE($D63,Milestones!$AA$159)&lt;PolicyDate),1,Milestones!$AC$159)&amp;";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"&amp;IF(AND(Milestones!$AB$160="FT",Milestones!$AA$160=FT_Y5,EDATE($D63,Milestones!$AA$160)&lt;PolicyDate),1,Milestones!$AC$160)&amp;";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"&amp;IF(AND(Milestones!$AB$161="FT",Milestones!$AA$161=FT_Y5,EDATE($D63,Milestones!$AA$161)&lt;PolicyDate),1,Milestones!$AC$161)&amp;";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"&amp;IF(AND(Milestones!$AB$162="FT",Milestones!$AA$162=FT_Y5,EDATE($D63,Milestones!$AA$162)&lt;PolicyDate),1,Milestones!$AC$162)&amp;";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"&amp;IF(AND(Milestones!$AB$163="FT",Milestones!$AA$163=FT_Y5,EDATE($D63,Milestones!$AA$163)&lt;PolicyDate),1,Milestones!$AC$163)&amp;";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"&amp;IF(AND(Milestones!$AB$164="FT",Milestones!$AA$164=FT_Y5,EDATE($D63,Milestones!$AA$164)&lt;PolicyDate),1,Milestones!$AC$164)&amp;";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"&amp;IF(AND(Milestones!$AB$165="FT",Milestones!$AA$165=FT_Y5,EDATE($D63,Milestones!$AA$165)&lt;PolicyDate),1,Milestones!$AC$165)&amp;";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"&amp;IF(AND(Milestones!$AB$166="FT",Milestones!$AA$166=FT_Y5,EDATE($D63,Milestones!$AA$166)&lt;PolicyDate),1,Milestones!$AC$166)&amp;";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"&amp;IF(AND(Milestones!$AB$167="FT",Milestones!$AA$167=FT_Y5,EDATE($D63,Milestones!$AA$167)&lt;PolicyDate),1,Milestones!$AC$167)&amp;";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"&amp;IF(AND(Milestones!$AB$168="FT",Milestones!$AA$168=FT_Y5,EDATE($D63,Milestones!$AA$168)&lt;PolicyDate),1,Milestones!$AC$168)&amp;";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"&amp;IF(AND(Milestones!$AB$169="FT",Milestones!$AA$169=FT_Y5,EDATE($D63,Milestones!$AA$169)&lt;PolicyDate),1,Milestones!$AC$169)&amp;";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"&amp;IF(AND(Milestones!$AB$170="FT",Milestones!$AA$170=FT_Y5,EDATE($D63,Milestones!$AA$170)&lt;PolicyDate),1,Milestones!$AC$170)&amp;";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"&amp;IF(AND(Milestones!$AB$171="FT",Milestones!$AA$171=FT_Y5,EDATE($D63,Milestones!$AA$171)&lt;PolicyDate),1,Milestones!$AC$171)&amp;";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"&amp;IF(AND(Milestones!$AB$172="FT",Milestones!$AA$172=FT_Y5,EDATE($D63,Milestones!$AA$172)&lt;PolicyDate),1,Milestones!$AC$172)&amp;";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"&amp;IF(AND(Milestones!$AB$173="FT",Milestones!$AA$173=FT_Y5,EDATE($D63,Milestones!$AA$173)&lt;PolicyDate),1,Milestones!$AC$173)&amp;";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"&amp;IF(AND(Milestones!$AB$174="FT",Milestones!$AA$174=FT_Y5,EDATE($D63,Milestones!$AA$174)&lt;PolicyDate),1,Milestones!$AC$174)&amp;";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"&amp;IF(AND(Milestones!$AB$175="FT",Milestones!$AA$175=FT_Y5,EDATE($D63,Milestones!$AA$175)&lt;PolicyDate),1,Milestones!$AC$175)&amp;";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"&amp;IF(AND(Milestones!$AB$176="FT",Milestones!$AA$176=FT_Y5,EDATE($D63,Milestones!$AA$176)&lt;PolicyDate),1,Milestones!$AC$176)&amp;";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"&amp;IF(AND(Milestones!$AB$177="FT",Milestones!$AA$177=FT_Y5,EDATE($D63,Milestones!$AA$177)&lt;PolicyDate),1,Milestones!$AC$177)&amp;";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"&amp;IF(AND(Milestones!$AB$178="FT",Milestones!$AA$178=FT_Y5,EDATE($D63,Milestones!$AA$178)&lt;PolicyDate),1,Milestones!$AC$178)&amp;";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"&amp;IF(AND(Milestones!$AB$179="FT",Milestones!$AA$179=FT_Y5,EDATE($D63,Milestones!$AA$179)&lt;PolicyDate),1,Milestones!$AC$179)&amp;";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"&amp;IF(AND(Milestones!$AB$180="FT",Milestones!$AA$180=FT_Y5,EDATE($D63,Milestones!$AA$180)&lt;PolicyDate),1,Milestones!$AC$180)&amp;";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"&amp;IF(AND(Milestones!$AB$181="FT",Milestones!$AA$181=FT_Y5,EDATE($D63,Milestones!$AA$181)&lt;PolicyDate),1,Milestones!$AC$181)&amp;";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"&amp;IF(AND(Milestones!$AB$182="FT",Milestones!$AA$182=FT_Y5,EDATE($D63,Milestones!$AA$182)&lt;PolicyDate),1,Milestones!$AC$182)&amp;";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"&amp;IF(AND(Milestones!$AB$183="FT",Milestones!$AA$183=FT_Y5,EDATE($D63,Milestones!$AA$183)&lt;PolicyDate),1,Milestones!$AC$183)&amp;";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"&amp;IF(AND(Milestones!$AB$184="FT",Milestones!$AA$184=FT_Y5,EDATE($D63,Milestones!$AA$184)&lt;PolicyDate),1,Milestones!$AC$184)&amp;";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"&amp;IF(AND(Milestones!$AB$185="FT",Milestones!$AA$185=FT_Y5,EDATE($D63,Milestones!$AA$185)&lt;PolicyDate),1,Milestones!$AC$185)&amp;";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"&amp;IF(AND(Milestones!$AB$186="FT",Milestones!$AA$186=FT_Y5,EDATE($D63,Milestones!$AA$186)&lt;PolicyDate),1,Milestones!$AC$186)&amp;";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"&amp;IF(AND(Milestones!$AB$187="FT",Milestones!$AA$187=FT_Y5,EDATE($D63,Milestones!$AA$187)&lt;PolicyDate),1,Milestones!$AC$187)&amp;";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"&amp;IF(AND(Milestones!$AB$188="FT",Milestones!$AA$188=FT_Y5,EDATE($D63,Milestones!$AA$188)&lt;PolicyDate),1,Milestones!$AC$188)&amp;";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"&amp;IF(AND(Milestones!$AB$189="FT",Milestones!$AA$189=FT_Y5,EDATE($D63,Milestones!$AA$189)&lt;PolicyDate),1,Milestones!$AC$189)&amp;";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"&amp;IF(AND(Milestones!$AB$190="FT",Milestones!$AA$190=FT_Y5,EDATE($D63,Milestones!$AA$190)&lt;PolicyDate),1,Milestones!$AC$190)&amp;";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"&amp;IF(AND(Milestones!$AB$191="FT",Milestones!$AA$191=FT_Y5,EDATE($D63,Milestones!$AA$191)&lt;PolicyDate),1,Milestones!$AC$191)&amp;";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"&amp;IF(AND(Milestones!$AB$192="FT",Milestones!$AA$192=FT_Y5,EDATE($D63,Milestones!$AA$192)&lt;PolicyDate),1,Milestones!$AC$192)&amp;";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"&amp;IF(AND(Milestones!$AB$193="FT",Milestones!$AA$193=FT_Y5,EDATE($D63,Milestones!$AA$193)&lt;PolicyDate),1,Milestones!$AC$193)&amp;";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"&amp;IF(AND(Milestones!$AB$194="FT",Milestones!$AA$194=FT_Y5,EDATE($D63,Milestones!$AA$194)&lt;PolicyDate),1,Milestones!$AC$194)&amp;";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"&amp;IF(AND(Milestones!$AB$195="FT",Milestones!$AA$195=FT_Y5,EDATE($D63,Milestones!$AA$195)&lt;PolicyDate),1,Milestones!$AC$195)&amp;";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"&amp;IF(AND(Milestones!$AB$196="FT",Milestones!$AA$196=FT_Y5,EDATE($D63,Milestones!$AA$196)&lt;PolicyDate),1,Milestones!$AC$196)&amp;";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"&amp;IF(AND(Milestones!$AB$197="FT",Milestones!$AA$197=FT_Y5,EDATE($D63,Milestones!$AA$197)&lt;PolicyDate),1,Milestones!$AC$197)&amp;";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"&amp;IF(AND(Milestones!$AB$198="FT",Milestones!$AA$198=FT_Y5,EDATE($D63,Milestones!$AA$198)&lt;PolicyDate),1,Milestones!$AC$198)&amp;";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"&amp;IF(AND(Milestones!$AB$199="FT",Milestones!$AA$199=FT_Y5,EDATE($D63,Milestones!$AA$199)&lt;PolicyDate),1,Milestones!$AC$199)&amp;";  ",""))</f>
        <v/>
      </c>
      <c r="X63" s="0" t="str">
        <f aca="false">IF(Staff!$A63="","",Staff!$AJ63)</f>
        <v/>
      </c>
      <c r="Y63" s="0" t="str">
        <f aca="false">IF(Staff!$A63="","",Staff!$AL63)</f>
        <v/>
      </c>
      <c r="Z63" s="0" t="str">
        <f aca="false">IF(Staff!$A63="","",Staff!$AM63)</f>
        <v/>
      </c>
      <c r="AA63" s="0" t="str">
        <f aca="false">IF(Staff!$A63="","",Staff!$AQ63)</f>
        <v/>
      </c>
      <c r="AB63" s="0" t="str">
        <f aca="false">IF(Staff!$A63="","",Staff!$AR63)</f>
        <v/>
      </c>
      <c r="AC63" s="0" t="str">
        <f aca="false">IF(Staff!$A63="","",Staff!$AS63)</f>
        <v/>
      </c>
      <c r="AD63" s="0" t="str">
        <f aca="false">IF(Staff!$A63="","",Staff!$AT63)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IF(Staff!$A64="","",Staff!$AI64)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"&amp;IF(AND(Milestones!$AB$20="FT",Milestones!$AA$20=FT_Y5,EDATE($D64,Milestones!$AA$20)&lt;PolicyDate),1,Milestones!$AC$20)&amp;";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"&amp;IF(AND(Milestones!$AB$21="FT",Milestones!$AA$21=FT_Y5,EDATE($D64,Milestones!$AA$21)&lt;PolicyDate),1,Milestones!$AC$21)&amp;";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"&amp;IF(AND(Milestones!$AB$22="FT",Milestones!$AA$22=FT_Y5,EDATE($D64,Milestones!$AA$22)&lt;PolicyDate),1,Milestones!$AC$22)&amp;";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"&amp;IF(AND(Milestones!$AB$23="FT",Milestones!$AA$23=FT_Y5,EDATE($D64,Milestones!$AA$23)&lt;PolicyDate),1,Milestones!$AC$23)&amp;";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"&amp;IF(AND(Milestones!$AB$24="FT",Milestones!$AA$24=FT_Y5,EDATE($D64,Milestones!$AA$24)&lt;PolicyDate),1,Milestones!$AC$24)&amp;";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"&amp;IF(AND(Milestones!$AB$25="FT",Milestones!$AA$25=FT_Y5,EDATE($D64,Milestones!$AA$25)&lt;PolicyDate),1,Milestones!$AC$25)&amp;";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"&amp;IF(AND(Milestones!$AB$26="FT",Milestones!$AA$26=FT_Y5,EDATE($D64,Milestones!$AA$26)&lt;PolicyDate),1,Milestones!$AC$26)&amp;";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"&amp;IF(AND(Milestones!$AB$27="FT",Milestones!$AA$27=FT_Y5,EDATE($D64,Milestones!$AA$27)&lt;PolicyDate),1,Milestones!$AC$27)&amp;";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"&amp;IF(AND(Milestones!$AB$28="FT",Milestones!$AA$28=FT_Y5,EDATE($D64,Milestones!$AA$28)&lt;PolicyDate),1,Milestones!$AC$28)&amp;";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"&amp;IF(AND(Milestones!$AB$29="FT",Milestones!$AA$29=FT_Y5,EDATE($D64,Milestones!$AA$29)&lt;PolicyDate),1,Milestones!$AC$29)&amp;";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"&amp;IF(AND(Milestones!$AB$30="FT",Milestones!$AA$30=FT_Y5,EDATE($D64,Milestones!$AA$30)&lt;PolicyDate),1,Milestones!$AC$30)&amp;";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"&amp;IF(AND(Milestones!$AB$31="FT",Milestones!$AA$31=FT_Y5,EDATE($D64,Milestones!$AA$31)&lt;PolicyDate),1,Milestones!$AC$31)&amp;";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"&amp;IF(AND(Milestones!$AB$32="FT",Milestones!$AA$32=FT_Y5,EDATE($D64,Milestones!$AA$32)&lt;PolicyDate),1,Milestones!$AC$32)&amp;";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"&amp;IF(AND(Milestones!$AB$33="FT",Milestones!$AA$33=FT_Y5,EDATE($D64,Milestones!$AA$33)&lt;PolicyDate),1,Milestones!$AC$33)&amp;";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"&amp;IF(AND(Milestones!$AB$34="FT",Milestones!$AA$34=FT_Y5,EDATE($D64,Milestones!$AA$34)&lt;PolicyDate),1,Milestones!$AC$34)&amp;";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"&amp;IF(AND(Milestones!$AB$35="FT",Milestones!$AA$35=FT_Y5,EDATE($D64,Milestones!$AA$35)&lt;PolicyDate),1,Milestones!$AC$35)&amp;";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"&amp;IF(AND(Milestones!$AB$36="FT",Milestones!$AA$36=FT_Y5,EDATE($D64,Milestones!$AA$36)&lt;PolicyDate),1,Milestones!$AC$36)&amp;";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"&amp;IF(AND(Milestones!$AB$37="FT",Milestones!$AA$37=FT_Y5,EDATE($D64,Milestones!$AA$37)&lt;PolicyDate),1,Milestones!$AC$37)&amp;";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"&amp;IF(AND(Milestones!$AB$38="FT",Milestones!$AA$38=FT_Y5,EDATE($D64,Milestones!$AA$38)&lt;PolicyDate),1,Milestones!$AC$38)&amp;";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"&amp;IF(AND(Milestones!$AB$39="FT",Milestones!$AA$39=FT_Y5,EDATE($D64,Milestones!$AA$39)&lt;PolicyDate),1,Milestones!$AC$39)&amp;";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"&amp;IF(AND(Milestones!$AB$40="FT",Milestones!$AA$40=FT_Y5,EDATE($D64,Milestones!$AA$40)&lt;PolicyDate),1,Milestones!$AC$40)&amp;";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"&amp;IF(AND(Milestones!$AB$41="FT",Milestones!$AA$41=FT_Y5,EDATE($D64,Milestones!$AA$41)&lt;PolicyDate),1,Milestones!$AC$41)&amp;";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"&amp;IF(AND(Milestones!$AB$42="FT",Milestones!$AA$42=FT_Y5,EDATE($D64,Milestones!$AA$42)&lt;PolicyDate),1,Milestones!$AC$42)&amp;";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"&amp;IF(AND(Milestones!$AB$43="FT",Milestones!$AA$43=FT_Y5,EDATE($D64,Milestones!$AA$43)&lt;PolicyDate),1,Milestones!$AC$43)&amp;";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"&amp;IF(AND(Milestones!$AB$44="FT",Milestones!$AA$44=FT_Y5,EDATE($D64,Milestones!$AA$44)&lt;PolicyDate),1,Milestones!$AC$44)&amp;";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"&amp;IF(AND(Milestones!$AB$45="FT",Milestones!$AA$45=FT_Y5,EDATE($D64,Milestones!$AA$45)&lt;PolicyDate),1,Milestones!$AC$45)&amp;";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"&amp;IF(AND(Milestones!$AB$46="FT",Milestones!$AA$46=FT_Y5,EDATE($D64,Milestones!$AA$46)&lt;PolicyDate),1,Milestones!$AC$46)&amp;";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"&amp;IF(AND(Milestones!$AB$47="FT",Milestones!$AA$47=FT_Y5,EDATE($D64,Milestones!$AA$47)&lt;PolicyDate),1,Milestones!$AC$47)&amp;";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"&amp;IF(AND(Milestones!$AB$48="FT",Milestones!$AA$48=FT_Y5,EDATE($D64,Milestones!$AA$48)&lt;PolicyDate),1,Milestones!$AC$48)&amp;";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"&amp;IF(AND(Milestones!$AB$49="FT",Milestones!$AA$49=FT_Y5,EDATE($D64,Milestones!$AA$49)&lt;PolicyDate),1,Milestones!$AC$49)&amp;";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"&amp;IF(AND(Milestones!$AB$50="FT",Milestones!$AA$50=FT_Y5,EDATE($D64,Milestones!$AA$50)&lt;PolicyDate),1,Milestones!$AC$50)&amp;";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"&amp;IF(AND(Milestones!$AB$51="FT",Milestones!$AA$51=FT_Y5,EDATE($D64,Milestones!$AA$51)&lt;PolicyDate),1,Milestones!$AC$51)&amp;";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"&amp;IF(AND(Milestones!$AB$52="FT",Milestones!$AA$52=FT_Y5,EDATE($D64,Milestones!$AA$52)&lt;PolicyDate),1,Milestones!$AC$52)&amp;";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"&amp;IF(AND(Milestones!$AB$53="FT",Milestones!$AA$53=FT_Y5,EDATE($D64,Milestones!$AA$53)&lt;PolicyDate),1,Milestones!$AC$53)&amp;";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"&amp;IF(AND(Milestones!$AB$54="FT",Milestones!$AA$54=FT_Y5,EDATE($D64,Milestones!$AA$54)&lt;PolicyDate),1,Milestones!$AC$54)&amp;";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"&amp;IF(AND(Milestones!$AB$55="FT",Milestones!$AA$55=FT_Y5,EDATE($D64,Milestones!$AA$55)&lt;PolicyDate),1,Milestones!$AC$55)&amp;";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"&amp;IF(AND(Milestones!$AB$56="FT",Milestones!$AA$56=FT_Y5,EDATE($D64,Milestones!$AA$56)&lt;PolicyDate),1,Milestones!$AC$56)&amp;";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"&amp;IF(AND(Milestones!$AB$57="FT",Milestones!$AA$57=FT_Y5,EDATE($D64,Milestones!$AA$57)&lt;PolicyDate),1,Milestones!$AC$57)&amp;";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"&amp;IF(AND(Milestones!$AB$58="FT",Milestones!$AA$58=FT_Y5,EDATE($D64,Milestones!$AA$58)&lt;PolicyDate),1,Milestones!$AC$58)&amp;";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"&amp;IF(AND(Milestones!$AB$59="FT",Milestones!$AA$59=FT_Y5,EDATE($D64,Milestones!$AA$59)&lt;PolicyDate),1,Milestones!$AC$59)&amp;";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"&amp;IF(AND(Milestones!$AB$60="FT",Milestones!$AA$60=FT_Y5,EDATE($D64,Milestones!$AA$60)&lt;PolicyDate),1,Milestones!$AC$60)&amp;";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"&amp;IF(AND(Milestones!$AB$61="FT",Milestones!$AA$61=FT_Y5,EDATE($D64,Milestones!$AA$61)&lt;PolicyDate),1,Milestones!$AC$61)&amp;";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"&amp;IF(AND(Milestones!$AB$62="FT",Milestones!$AA$62=FT_Y5,EDATE($D64,Milestones!$AA$62)&lt;PolicyDate),1,Milestones!$AC$62)&amp;";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"&amp;IF(AND(Milestones!$AB$63="FT",Milestones!$AA$63=FT_Y5,EDATE($D64,Milestones!$AA$63)&lt;PolicyDate),1,Milestones!$AC$63)&amp;";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"&amp;IF(AND(Milestones!$AB$64="FT",Milestones!$AA$64=FT_Y5,EDATE($D64,Milestones!$AA$64)&lt;PolicyDate),1,Milestones!$AC$64)&amp;";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"&amp;IF(AND(Milestones!$AB$65="FT",Milestones!$AA$65=FT_Y5,EDATE($D64,Milestones!$AA$65)&lt;PolicyDate),1,Milestones!$AC$65)&amp;";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"&amp;IF(AND(Milestones!$AB$66="FT",Milestones!$AA$66=FT_Y5,EDATE($D64,Milestones!$AA$66)&lt;PolicyDate),1,Milestones!$AC$66)&amp;";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"&amp;IF(AND(Milestones!$AB$67="FT",Milestones!$AA$67=FT_Y5,EDATE($D64,Milestones!$AA$67)&lt;PolicyDate),1,Milestones!$AC$67)&amp;";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"&amp;IF(AND(Milestones!$AB$68="FT",Milestones!$AA$68=FT_Y5,EDATE($D64,Milestones!$AA$68)&lt;PolicyDate),1,Milestones!$AC$68)&amp;";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"&amp;IF(AND(Milestones!$AB$69="FT",Milestones!$AA$69=FT_Y5,EDATE($D64,Milestones!$AA$69)&lt;PolicyDate),1,Milestones!$AC$69)&amp;";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"&amp;IF(AND(Milestones!$AB$70="FT",Milestones!$AA$70=FT_Y5,EDATE($D64,Milestones!$AA$70)&lt;PolicyDate),1,Milestones!$AC$70)&amp;";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"&amp;IF(AND(Milestones!$AB$71="FT",Milestones!$AA$71=FT_Y5,EDATE($D64,Milestones!$AA$71)&lt;PolicyDate),1,Milestones!$AC$71)&amp;";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"&amp;IF(AND(Milestones!$AB$72="FT",Milestones!$AA$72=FT_Y5,EDATE($D64,Milestones!$AA$72)&lt;PolicyDate),1,Milestones!$AC$72)&amp;";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"&amp;IF(AND(Milestones!$AB$73="FT",Milestones!$AA$73=FT_Y5,EDATE($D64,Milestones!$AA$73)&lt;PolicyDate),1,Milestones!$AC$73)&amp;";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"&amp;IF(AND(Milestones!$AB$74="FT",Milestones!$AA$74=FT_Y5,EDATE($D64,Milestones!$AA$74)&lt;PolicyDate),1,Milestones!$AC$74)&amp;";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"&amp;IF(AND(Milestones!$AB$75="FT",Milestones!$AA$75=FT_Y5,EDATE($D64,Milestones!$AA$75)&lt;PolicyDate),1,Milestones!$AC$75)&amp;";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"&amp;IF(AND(Milestones!$AB$76="FT",Milestones!$AA$76=FT_Y5,EDATE($D64,Milestones!$AA$76)&lt;PolicyDate),1,Milestones!$AC$76)&amp;";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"&amp;IF(AND(Milestones!$AB$77="FT",Milestones!$AA$77=FT_Y5,EDATE($D64,Milestones!$AA$77)&lt;PolicyDate),1,Milestones!$AC$77)&amp;";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"&amp;IF(AND(Milestones!$AB$78="FT",Milestones!$AA$78=FT_Y5,EDATE($D64,Milestones!$AA$78)&lt;PolicyDate),1,Milestones!$AC$78)&amp;";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"&amp;IF(AND(Milestones!$AB$79="FT",Milestones!$AA$79=FT_Y5,EDATE($D64,Milestones!$AA$79)&lt;PolicyDate),1,Milestones!$AC$79)&amp;";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"&amp;IF(AND(Milestones!$AB$80="FT",Milestones!$AA$80=FT_Y5,EDATE($D64,Milestones!$AA$80)&lt;PolicyDate),1,Milestones!$AC$80)&amp;";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"&amp;IF(AND(Milestones!$AB$81="FT",Milestones!$AA$81=FT_Y5,EDATE($D64,Milestones!$AA$81)&lt;PolicyDate),1,Milestones!$AC$81)&amp;";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"&amp;IF(AND(Milestones!$AB$82="FT",Milestones!$AA$82=FT_Y5,EDATE($D64,Milestones!$AA$82)&lt;PolicyDate),1,Milestones!$AC$82)&amp;";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"&amp;IF(AND(Milestones!$AB$83="FT",Milestones!$AA$83=FT_Y5,EDATE($D64,Milestones!$AA$83)&lt;PolicyDate),1,Milestones!$AC$83)&amp;";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"&amp;IF(AND(Milestones!$AB$84="FT",Milestones!$AA$84=FT_Y5,EDATE($D64,Milestones!$AA$84)&lt;PolicyDate),1,Milestones!$AC$84)&amp;";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"&amp;IF(AND(Milestones!$AB$85="FT",Milestones!$AA$85=FT_Y5,EDATE($D64,Milestones!$AA$85)&lt;PolicyDate),1,Milestones!$AC$85)&amp;";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"&amp;IF(AND(Milestones!$AB$86="FT",Milestones!$AA$86=FT_Y5,EDATE($D64,Milestones!$AA$86)&lt;PolicyDate),1,Milestones!$AC$86)&amp;";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"&amp;IF(AND(Milestones!$AB$87="FT",Milestones!$AA$87=FT_Y5,EDATE($D64,Milestones!$AA$87)&lt;PolicyDate),1,Milestones!$AC$87)&amp;";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"&amp;IF(AND(Milestones!$AB$88="FT",Milestones!$AA$88=FT_Y5,EDATE($D64,Milestones!$AA$88)&lt;PolicyDate),1,Milestones!$AC$88)&amp;";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"&amp;IF(AND(Milestones!$AB$89="FT",Milestones!$AA$89=FT_Y5,EDATE($D64,Milestones!$AA$89)&lt;PolicyDate),1,Milestones!$AC$89)&amp;";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"&amp;IF(AND(Milestones!$AB$90="FT",Milestones!$AA$90=FT_Y5,EDATE($D64,Milestones!$AA$90)&lt;PolicyDate),1,Milestones!$AC$90)&amp;";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"&amp;IF(AND(Milestones!$AB$91="FT",Milestones!$AA$91=FT_Y5,EDATE($D64,Milestones!$AA$91)&lt;PolicyDate),1,Milestones!$AC$91)&amp;";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"&amp;IF(AND(Milestones!$AB$92="FT",Milestones!$AA$92=FT_Y5,EDATE($D64,Milestones!$AA$92)&lt;PolicyDate),1,Milestones!$AC$92)&amp;";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"&amp;IF(AND(Milestones!$AB$93="FT",Milestones!$AA$93=FT_Y5,EDATE($D64,Milestones!$AA$93)&lt;PolicyDate),1,Milestones!$AC$93)&amp;";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"&amp;IF(AND(Milestones!$AB$94="FT",Milestones!$AA$94=FT_Y5,EDATE($D64,Milestones!$AA$94)&lt;PolicyDate),1,Milestones!$AC$94)&amp;";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"&amp;IF(AND(Milestones!$AB$95="FT",Milestones!$AA$95=FT_Y5,EDATE($D64,Milestones!$AA$95)&lt;PolicyDate),1,Milestones!$AC$95)&amp;";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"&amp;IF(AND(Milestones!$AB$96="FT",Milestones!$AA$96=FT_Y5,EDATE($D64,Milestones!$AA$96)&lt;PolicyDate),1,Milestones!$AC$96)&amp;";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"&amp;IF(AND(Milestones!$AB$97="FT",Milestones!$AA$97=FT_Y5,EDATE($D64,Milestones!$AA$97)&lt;PolicyDate),1,Milestones!$AC$97)&amp;";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"&amp;IF(AND(Milestones!$AB$98="FT",Milestones!$AA$98=FT_Y5,EDATE($D64,Milestones!$AA$98)&lt;PolicyDate),1,Milestones!$AC$98)&amp;";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"&amp;IF(AND(Milestones!$AB$99="FT",Milestones!$AA$99=FT_Y5,EDATE($D64,Milestones!$AA$99)&lt;PolicyDate),1,Milestones!$AC$99)&amp;";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"&amp;IF(AND(Milestones!$AB$100="FT",Milestones!$AA$100=FT_Y5,EDATE($D64,Milestones!$AA$100)&lt;PolicyDate),1,Milestones!$AC$100)&amp;";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"&amp;IF(AND(Milestones!$AB$101="FT",Milestones!$AA$101=FT_Y5,EDATE($D64,Milestones!$AA$101)&lt;PolicyDate),1,Milestones!$AC$101)&amp;";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"&amp;IF(AND(Milestones!$AB$102="FT",Milestones!$AA$102=FT_Y5,EDATE($D64,Milestones!$AA$102)&lt;PolicyDate),1,Milestones!$AC$102)&amp;";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"&amp;IF(AND(Milestones!$AB$103="FT",Milestones!$AA$103=FT_Y5,EDATE($D64,Milestones!$AA$103)&lt;PolicyDate),1,Milestones!$AC$103)&amp;";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"&amp;IF(AND(Milestones!$AB$104="FT",Milestones!$AA$104=FT_Y5,EDATE($D64,Milestones!$AA$104)&lt;PolicyDate),1,Milestones!$AC$104)&amp;";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"&amp;IF(AND(Milestones!$AB$105="FT",Milestones!$AA$105=FT_Y5,EDATE($D64,Milestones!$AA$105)&lt;PolicyDate),1,Milestones!$AC$105)&amp;";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"&amp;IF(AND(Milestones!$AB$106="FT",Milestones!$AA$106=FT_Y5,EDATE($D64,Milestones!$AA$106)&lt;PolicyDate),1,Milestones!$AC$106)&amp;";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"&amp;IF(AND(Milestones!$AB$107="FT",Milestones!$AA$107=FT_Y5,EDATE($D64,Milestones!$AA$107)&lt;PolicyDate),1,Milestones!$AC$107)&amp;";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"&amp;IF(AND(Milestones!$AB$108="FT",Milestones!$AA$108=FT_Y5,EDATE($D64,Milestones!$AA$108)&lt;PolicyDate),1,Milestones!$AC$108)&amp;";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"&amp;IF(AND(Milestones!$AB$109="FT",Milestones!$AA$109=FT_Y5,EDATE($D64,Milestones!$AA$109)&lt;PolicyDate),1,Milestones!$AC$109)&amp;";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"&amp;IF(AND(Milestones!$AB$110="FT",Milestones!$AA$110=FT_Y5,EDATE($D64,Milestones!$AA$110)&lt;PolicyDate),1,Milestones!$AC$110)&amp;";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"&amp;IF(AND(Milestones!$AB$111="FT",Milestones!$AA$111=FT_Y5,EDATE($D64,Milestones!$AA$111)&lt;PolicyDate),1,Milestones!$AC$111)&amp;";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"&amp;IF(AND(Milestones!$AB$112="FT",Milestones!$AA$112=FT_Y5,EDATE($D64,Milestones!$AA$112)&lt;PolicyDate),1,Milestones!$AC$112)&amp;";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"&amp;IF(AND(Milestones!$AB$113="FT",Milestones!$AA$113=FT_Y5,EDATE($D64,Milestones!$AA$113)&lt;PolicyDate),1,Milestones!$AC$113)&amp;";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"&amp;IF(AND(Milestones!$AB$114="FT",Milestones!$AA$114=FT_Y5,EDATE($D64,Milestones!$AA$114)&lt;PolicyDate),1,Milestones!$AC$114)&amp;";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"&amp;IF(AND(Milestones!$AB$115="FT",Milestones!$AA$115=FT_Y5,EDATE($D64,Milestones!$AA$115)&lt;PolicyDate),1,Milestones!$AC$115)&amp;";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"&amp;IF(AND(Milestones!$AB$116="FT",Milestones!$AA$116=FT_Y5,EDATE($D64,Milestones!$AA$116)&lt;PolicyDate),1,Milestones!$AC$116)&amp;";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"&amp;IF(AND(Milestones!$AB$117="FT",Milestones!$AA$117=FT_Y5,EDATE($D64,Milestones!$AA$117)&lt;PolicyDate),1,Milestones!$AC$117)&amp;";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"&amp;IF(AND(Milestones!$AB$118="FT",Milestones!$AA$118=FT_Y5,EDATE($D64,Milestones!$AA$118)&lt;PolicyDate),1,Milestones!$AC$118)&amp;";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"&amp;IF(AND(Milestones!$AB$119="FT",Milestones!$AA$119=FT_Y5,EDATE($D64,Milestones!$AA$119)&lt;PolicyDate),1,Milestones!$AC$119)&amp;";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"&amp;IF(AND(Milestones!$AB$120="FT",Milestones!$AA$120=FT_Y5,EDATE($D64,Milestones!$AA$120)&lt;PolicyDate),1,Milestones!$AC$120)&amp;";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"&amp;IF(AND(Milestones!$AB$121="FT",Milestones!$AA$121=FT_Y5,EDATE($D64,Milestones!$AA$121)&lt;PolicyDate),1,Milestones!$AC$121)&amp;";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"&amp;IF(AND(Milestones!$AB$122="FT",Milestones!$AA$122=FT_Y5,EDATE($D64,Milestones!$AA$122)&lt;PolicyDate),1,Milestones!$AC$122)&amp;";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"&amp;IF(AND(Milestones!$AB$123="FT",Milestones!$AA$123=FT_Y5,EDATE($D64,Milestones!$AA$123)&lt;PolicyDate),1,Milestones!$AC$123)&amp;";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"&amp;IF(AND(Milestones!$AB$124="FT",Milestones!$AA$124=FT_Y5,EDATE($D64,Milestones!$AA$124)&lt;PolicyDate),1,Milestones!$AC$124)&amp;";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"&amp;IF(AND(Milestones!$AB$125="FT",Milestones!$AA$125=FT_Y5,EDATE($D64,Milestones!$AA$125)&lt;PolicyDate),1,Milestones!$AC$125)&amp;";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"&amp;IF(AND(Milestones!$AB$126="FT",Milestones!$AA$126=FT_Y5,EDATE($D64,Milestones!$AA$126)&lt;PolicyDate),1,Milestones!$AC$126)&amp;";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"&amp;IF(AND(Milestones!$AB$127="FT",Milestones!$AA$127=FT_Y5,EDATE($D64,Milestones!$AA$127)&lt;PolicyDate),1,Milestones!$AC$127)&amp;";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"&amp;IF(AND(Milestones!$AB$128="FT",Milestones!$AA$128=FT_Y5,EDATE($D64,Milestones!$AA$128)&lt;PolicyDate),1,Milestones!$AC$128)&amp;";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"&amp;IF(AND(Milestones!$AB$129="FT",Milestones!$AA$129=FT_Y5,EDATE($D64,Milestones!$AA$129)&lt;PolicyDate),1,Milestones!$AC$129)&amp;";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"&amp;IF(AND(Milestones!$AB$130="FT",Milestones!$AA$130=FT_Y5,EDATE($D64,Milestones!$AA$130)&lt;PolicyDate),1,Milestones!$AC$130)&amp;";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"&amp;IF(AND(Milestones!$AB$131="FT",Milestones!$AA$131=FT_Y5,EDATE($D64,Milestones!$AA$131)&lt;PolicyDate),1,Milestones!$AC$131)&amp;";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"&amp;IF(AND(Milestones!$AB$132="FT",Milestones!$AA$132=FT_Y5,EDATE($D64,Milestones!$AA$132)&lt;PolicyDate),1,Milestones!$AC$132)&amp;";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"&amp;IF(AND(Milestones!$AB$133="FT",Milestones!$AA$133=FT_Y5,EDATE($D64,Milestones!$AA$133)&lt;PolicyDate),1,Milestones!$AC$133)&amp;";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"&amp;IF(AND(Milestones!$AB$134="FT",Milestones!$AA$134=FT_Y5,EDATE($D64,Milestones!$AA$134)&lt;PolicyDate),1,Milestones!$AC$134)&amp;";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"&amp;IF(AND(Milestones!$AB$135="FT",Milestones!$AA$135=FT_Y5,EDATE($D64,Milestones!$AA$135)&lt;PolicyDate),1,Milestones!$AC$135)&amp;";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"&amp;IF(AND(Milestones!$AB$136="FT",Milestones!$AA$136=FT_Y5,EDATE($D64,Milestones!$AA$136)&lt;PolicyDate),1,Milestones!$AC$136)&amp;";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"&amp;IF(AND(Milestones!$AB$137="FT",Milestones!$AA$137=FT_Y5,EDATE($D64,Milestones!$AA$137)&lt;PolicyDate),1,Milestones!$AC$137)&amp;";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"&amp;IF(AND(Milestones!$AB$138="FT",Milestones!$AA$138=FT_Y5,EDATE($D64,Milestones!$AA$138)&lt;PolicyDate),1,Milestones!$AC$138)&amp;";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"&amp;IF(AND(Milestones!$AB$139="FT",Milestones!$AA$139=FT_Y5,EDATE($D64,Milestones!$AA$139)&lt;PolicyDate),1,Milestones!$AC$139)&amp;";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"&amp;IF(AND(Milestones!$AB$140="FT",Milestones!$AA$140=FT_Y5,EDATE($D64,Milestones!$AA$140)&lt;PolicyDate),1,Milestones!$AC$140)&amp;";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"&amp;IF(AND(Milestones!$AB$141="FT",Milestones!$AA$141=FT_Y5,EDATE($D64,Milestones!$AA$141)&lt;PolicyDate),1,Milestones!$AC$141)&amp;";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"&amp;IF(AND(Milestones!$AB$142="FT",Milestones!$AA$142=FT_Y5,EDATE($D64,Milestones!$AA$142)&lt;PolicyDate),1,Milestones!$AC$142)&amp;";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"&amp;IF(AND(Milestones!$AB$143="FT",Milestones!$AA$143=FT_Y5,EDATE($D64,Milestones!$AA$143)&lt;PolicyDate),1,Milestones!$AC$143)&amp;";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"&amp;IF(AND(Milestones!$AB$144="FT",Milestones!$AA$144=FT_Y5,EDATE($D64,Milestones!$AA$144)&lt;PolicyDate),1,Milestones!$AC$144)&amp;";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"&amp;IF(AND(Milestones!$AB$145="FT",Milestones!$AA$145=FT_Y5,EDATE($D64,Milestones!$AA$145)&lt;PolicyDate),1,Milestones!$AC$145)&amp;";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"&amp;IF(AND(Milestones!$AB$146="FT",Milestones!$AA$146=FT_Y5,EDATE($D64,Milestones!$AA$146)&lt;PolicyDate),1,Milestones!$AC$146)&amp;";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"&amp;IF(AND(Milestones!$AB$147="FT",Milestones!$AA$147=FT_Y5,EDATE($D64,Milestones!$AA$147)&lt;PolicyDate),1,Milestones!$AC$147)&amp;";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"&amp;IF(AND(Milestones!$AB$148="FT",Milestones!$AA$148=FT_Y5,EDATE($D64,Milestones!$AA$148)&lt;PolicyDate),1,Milestones!$AC$148)&amp;";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"&amp;IF(AND(Milestones!$AB$149="FT",Milestones!$AA$149=FT_Y5,EDATE($D64,Milestones!$AA$149)&lt;PolicyDate),1,Milestones!$AC$149)&amp;";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"&amp;IF(AND(Milestones!$AB$150="FT",Milestones!$AA$150=FT_Y5,EDATE($D64,Milestones!$AA$150)&lt;PolicyDate),1,Milestones!$AC$150)&amp;";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"&amp;IF(AND(Milestones!$AB$151="FT",Milestones!$AA$151=FT_Y5,EDATE($D64,Milestones!$AA$151)&lt;PolicyDate),1,Milestones!$AC$151)&amp;";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"&amp;IF(AND(Milestones!$AB$152="FT",Milestones!$AA$152=FT_Y5,EDATE($D64,Milestones!$AA$152)&lt;PolicyDate),1,Milestones!$AC$152)&amp;";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"&amp;IF(AND(Milestones!$AB$153="FT",Milestones!$AA$153=FT_Y5,EDATE($D64,Milestones!$AA$153)&lt;PolicyDate),1,Milestones!$AC$153)&amp;";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"&amp;IF(AND(Milestones!$AB$154="FT",Milestones!$AA$154=FT_Y5,EDATE($D64,Milestones!$AA$154)&lt;PolicyDate),1,Milestones!$AC$154)&amp;";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"&amp;IF(AND(Milestones!$AB$155="FT",Milestones!$AA$155=FT_Y5,EDATE($D64,Milestones!$AA$155)&lt;PolicyDate),1,Milestones!$AC$155)&amp;";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"&amp;IF(AND(Milestones!$AB$156="FT",Milestones!$AA$156=FT_Y5,EDATE($D64,Milestones!$AA$156)&lt;PolicyDate),1,Milestones!$AC$156)&amp;";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"&amp;IF(AND(Milestones!$AB$157="FT",Milestones!$AA$157=FT_Y5,EDATE($D64,Milestones!$AA$157)&lt;PolicyDate),1,Milestones!$AC$157)&amp;";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"&amp;IF(AND(Milestones!$AB$158="FT",Milestones!$AA$158=FT_Y5,EDATE($D64,Milestones!$AA$158)&lt;PolicyDate),1,Milestones!$AC$158)&amp;";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"&amp;IF(AND(Milestones!$AB$159="FT",Milestones!$AA$159=FT_Y5,EDATE($D64,Milestones!$AA$159)&lt;PolicyDate),1,Milestones!$AC$159)&amp;";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"&amp;IF(AND(Milestones!$AB$160="FT",Milestones!$AA$160=FT_Y5,EDATE($D64,Milestones!$AA$160)&lt;PolicyDate),1,Milestones!$AC$160)&amp;";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"&amp;IF(AND(Milestones!$AB$161="FT",Milestones!$AA$161=FT_Y5,EDATE($D64,Milestones!$AA$161)&lt;PolicyDate),1,Milestones!$AC$161)&amp;";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"&amp;IF(AND(Milestones!$AB$162="FT",Milestones!$AA$162=FT_Y5,EDATE($D64,Milestones!$AA$162)&lt;PolicyDate),1,Milestones!$AC$162)&amp;";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"&amp;IF(AND(Milestones!$AB$163="FT",Milestones!$AA$163=FT_Y5,EDATE($D64,Milestones!$AA$163)&lt;PolicyDate),1,Milestones!$AC$163)&amp;";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"&amp;IF(AND(Milestones!$AB$164="FT",Milestones!$AA$164=FT_Y5,EDATE($D64,Milestones!$AA$164)&lt;PolicyDate),1,Milestones!$AC$164)&amp;";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"&amp;IF(AND(Milestones!$AB$165="FT",Milestones!$AA$165=FT_Y5,EDATE($D64,Milestones!$AA$165)&lt;PolicyDate),1,Milestones!$AC$165)&amp;";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"&amp;IF(AND(Milestones!$AB$166="FT",Milestones!$AA$166=FT_Y5,EDATE($D64,Milestones!$AA$166)&lt;PolicyDate),1,Milestones!$AC$166)&amp;";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"&amp;IF(AND(Milestones!$AB$167="FT",Milestones!$AA$167=FT_Y5,EDATE($D64,Milestones!$AA$167)&lt;PolicyDate),1,Milestones!$AC$167)&amp;";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"&amp;IF(AND(Milestones!$AB$168="FT",Milestones!$AA$168=FT_Y5,EDATE($D64,Milestones!$AA$168)&lt;PolicyDate),1,Milestones!$AC$168)&amp;";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"&amp;IF(AND(Milestones!$AB$169="FT",Milestones!$AA$169=FT_Y5,EDATE($D64,Milestones!$AA$169)&lt;PolicyDate),1,Milestones!$AC$169)&amp;";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"&amp;IF(AND(Milestones!$AB$170="FT",Milestones!$AA$170=FT_Y5,EDATE($D64,Milestones!$AA$170)&lt;PolicyDate),1,Milestones!$AC$170)&amp;";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"&amp;IF(AND(Milestones!$AB$171="FT",Milestones!$AA$171=FT_Y5,EDATE($D64,Milestones!$AA$171)&lt;PolicyDate),1,Milestones!$AC$171)&amp;";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"&amp;IF(AND(Milestones!$AB$172="FT",Milestones!$AA$172=FT_Y5,EDATE($D64,Milestones!$AA$172)&lt;PolicyDate),1,Milestones!$AC$172)&amp;";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"&amp;IF(AND(Milestones!$AB$173="FT",Milestones!$AA$173=FT_Y5,EDATE($D64,Milestones!$AA$173)&lt;PolicyDate),1,Milestones!$AC$173)&amp;";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"&amp;IF(AND(Milestones!$AB$174="FT",Milestones!$AA$174=FT_Y5,EDATE($D64,Milestones!$AA$174)&lt;PolicyDate),1,Milestones!$AC$174)&amp;";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"&amp;IF(AND(Milestones!$AB$175="FT",Milestones!$AA$175=FT_Y5,EDATE($D64,Milestones!$AA$175)&lt;PolicyDate),1,Milestones!$AC$175)&amp;";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"&amp;IF(AND(Milestones!$AB$176="FT",Milestones!$AA$176=FT_Y5,EDATE($D64,Milestones!$AA$176)&lt;PolicyDate),1,Milestones!$AC$176)&amp;";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"&amp;IF(AND(Milestones!$AB$177="FT",Milestones!$AA$177=FT_Y5,EDATE($D64,Milestones!$AA$177)&lt;PolicyDate),1,Milestones!$AC$177)&amp;";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"&amp;IF(AND(Milestones!$AB$178="FT",Milestones!$AA$178=FT_Y5,EDATE($D64,Milestones!$AA$178)&lt;PolicyDate),1,Milestones!$AC$178)&amp;";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"&amp;IF(AND(Milestones!$AB$179="FT",Milestones!$AA$179=FT_Y5,EDATE($D64,Milestones!$AA$179)&lt;PolicyDate),1,Milestones!$AC$179)&amp;";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"&amp;IF(AND(Milestones!$AB$180="FT",Milestones!$AA$180=FT_Y5,EDATE($D64,Milestones!$AA$180)&lt;PolicyDate),1,Milestones!$AC$180)&amp;";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"&amp;IF(AND(Milestones!$AB$181="FT",Milestones!$AA$181=FT_Y5,EDATE($D64,Milestones!$AA$181)&lt;PolicyDate),1,Milestones!$AC$181)&amp;";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"&amp;IF(AND(Milestones!$AB$182="FT",Milestones!$AA$182=FT_Y5,EDATE($D64,Milestones!$AA$182)&lt;PolicyDate),1,Milestones!$AC$182)&amp;";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"&amp;IF(AND(Milestones!$AB$183="FT",Milestones!$AA$183=FT_Y5,EDATE($D64,Milestones!$AA$183)&lt;PolicyDate),1,Milestones!$AC$183)&amp;";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"&amp;IF(AND(Milestones!$AB$184="FT",Milestones!$AA$184=FT_Y5,EDATE($D64,Milestones!$AA$184)&lt;PolicyDate),1,Milestones!$AC$184)&amp;";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"&amp;IF(AND(Milestones!$AB$185="FT",Milestones!$AA$185=FT_Y5,EDATE($D64,Milestones!$AA$185)&lt;PolicyDate),1,Milestones!$AC$185)&amp;";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"&amp;IF(AND(Milestones!$AB$186="FT",Milestones!$AA$186=FT_Y5,EDATE($D64,Milestones!$AA$186)&lt;PolicyDate),1,Milestones!$AC$186)&amp;";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"&amp;IF(AND(Milestones!$AB$187="FT",Milestones!$AA$187=FT_Y5,EDATE($D64,Milestones!$AA$187)&lt;PolicyDate),1,Milestones!$AC$187)&amp;";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"&amp;IF(AND(Milestones!$AB$188="FT",Milestones!$AA$188=FT_Y5,EDATE($D64,Milestones!$AA$188)&lt;PolicyDate),1,Milestones!$AC$188)&amp;";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"&amp;IF(AND(Milestones!$AB$189="FT",Milestones!$AA$189=FT_Y5,EDATE($D64,Milestones!$AA$189)&lt;PolicyDate),1,Milestones!$AC$189)&amp;";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"&amp;IF(AND(Milestones!$AB$190="FT",Milestones!$AA$190=FT_Y5,EDATE($D64,Milestones!$AA$190)&lt;PolicyDate),1,Milestones!$AC$190)&amp;";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"&amp;IF(AND(Milestones!$AB$191="FT",Milestones!$AA$191=FT_Y5,EDATE($D64,Milestones!$AA$191)&lt;PolicyDate),1,Milestones!$AC$191)&amp;";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"&amp;IF(AND(Milestones!$AB$192="FT",Milestones!$AA$192=FT_Y5,EDATE($D64,Milestones!$AA$192)&lt;PolicyDate),1,Milestones!$AC$192)&amp;";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"&amp;IF(AND(Milestones!$AB$193="FT",Milestones!$AA$193=FT_Y5,EDATE($D64,Milestones!$AA$193)&lt;PolicyDate),1,Milestones!$AC$193)&amp;";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"&amp;IF(AND(Milestones!$AB$194="FT",Milestones!$AA$194=FT_Y5,EDATE($D64,Milestones!$AA$194)&lt;PolicyDate),1,Milestones!$AC$194)&amp;";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"&amp;IF(AND(Milestones!$AB$195="FT",Milestones!$AA$195=FT_Y5,EDATE($D64,Milestones!$AA$195)&lt;PolicyDate),1,Milestones!$AC$195)&amp;";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"&amp;IF(AND(Milestones!$AB$196="FT",Milestones!$AA$196=FT_Y5,EDATE($D64,Milestones!$AA$196)&lt;PolicyDate),1,Milestones!$AC$196)&amp;";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"&amp;IF(AND(Milestones!$AB$197="FT",Milestones!$AA$197=FT_Y5,EDATE($D64,Milestones!$AA$197)&lt;PolicyDate),1,Milestones!$AC$197)&amp;";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"&amp;IF(AND(Milestones!$AB$198="FT",Milestones!$AA$198=FT_Y5,EDATE($D64,Milestones!$AA$198)&lt;PolicyDate),1,Milestones!$AC$198)&amp;";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"&amp;IF(AND(Milestones!$AB$199="FT",Milestones!$AA$199=FT_Y5,EDATE($D64,Milestones!$AA$199)&lt;PolicyDate),1,Milestones!$AC$199)&amp;";  ",""))</f>
        <v/>
      </c>
      <c r="X64" s="0" t="str">
        <f aca="false">IF(Staff!$A64="","",Staff!$AJ64)</f>
        <v/>
      </c>
      <c r="Y64" s="0" t="str">
        <f aca="false">IF(Staff!$A64="","",Staff!$AL64)</f>
        <v/>
      </c>
      <c r="Z64" s="0" t="str">
        <f aca="false">IF(Staff!$A64="","",Staff!$AM64)</f>
        <v/>
      </c>
      <c r="AA64" s="0" t="str">
        <f aca="false">IF(Staff!$A64="","",Staff!$AQ64)</f>
        <v/>
      </c>
      <c r="AB64" s="0" t="str">
        <f aca="false">IF(Staff!$A64="","",Staff!$AR64)</f>
        <v/>
      </c>
      <c r="AC64" s="0" t="str">
        <f aca="false">IF(Staff!$A64="","",Staff!$AS64)</f>
        <v/>
      </c>
      <c r="AD64" s="0" t="str">
        <f aca="false">IF(Staff!$A64="","",Staff!$AT64)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IF(Staff!$A65="","",Staff!$AI65)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"&amp;IF(AND(Milestones!$AB$20="FT",Milestones!$AA$20=FT_Y5,EDATE($D65,Milestones!$AA$20)&lt;PolicyDate),1,Milestones!$AC$20)&amp;";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"&amp;IF(AND(Milestones!$AB$21="FT",Milestones!$AA$21=FT_Y5,EDATE($D65,Milestones!$AA$21)&lt;PolicyDate),1,Milestones!$AC$21)&amp;";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"&amp;IF(AND(Milestones!$AB$22="FT",Milestones!$AA$22=FT_Y5,EDATE($D65,Milestones!$AA$22)&lt;PolicyDate),1,Milestones!$AC$22)&amp;";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"&amp;IF(AND(Milestones!$AB$23="FT",Milestones!$AA$23=FT_Y5,EDATE($D65,Milestones!$AA$23)&lt;PolicyDate),1,Milestones!$AC$23)&amp;";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"&amp;IF(AND(Milestones!$AB$24="FT",Milestones!$AA$24=FT_Y5,EDATE($D65,Milestones!$AA$24)&lt;PolicyDate),1,Milestones!$AC$24)&amp;";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"&amp;IF(AND(Milestones!$AB$25="FT",Milestones!$AA$25=FT_Y5,EDATE($D65,Milestones!$AA$25)&lt;PolicyDate),1,Milestones!$AC$25)&amp;";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"&amp;IF(AND(Milestones!$AB$26="FT",Milestones!$AA$26=FT_Y5,EDATE($D65,Milestones!$AA$26)&lt;PolicyDate),1,Milestones!$AC$26)&amp;";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"&amp;IF(AND(Milestones!$AB$27="FT",Milestones!$AA$27=FT_Y5,EDATE($D65,Milestones!$AA$27)&lt;PolicyDate),1,Milestones!$AC$27)&amp;";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"&amp;IF(AND(Milestones!$AB$28="FT",Milestones!$AA$28=FT_Y5,EDATE($D65,Milestones!$AA$28)&lt;PolicyDate),1,Milestones!$AC$28)&amp;";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"&amp;IF(AND(Milestones!$AB$29="FT",Milestones!$AA$29=FT_Y5,EDATE($D65,Milestones!$AA$29)&lt;PolicyDate),1,Milestones!$AC$29)&amp;";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"&amp;IF(AND(Milestones!$AB$30="FT",Milestones!$AA$30=FT_Y5,EDATE($D65,Milestones!$AA$30)&lt;PolicyDate),1,Milestones!$AC$30)&amp;";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"&amp;IF(AND(Milestones!$AB$31="FT",Milestones!$AA$31=FT_Y5,EDATE($D65,Milestones!$AA$31)&lt;PolicyDate),1,Milestones!$AC$31)&amp;";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"&amp;IF(AND(Milestones!$AB$32="FT",Milestones!$AA$32=FT_Y5,EDATE($D65,Milestones!$AA$32)&lt;PolicyDate),1,Milestones!$AC$32)&amp;";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"&amp;IF(AND(Milestones!$AB$33="FT",Milestones!$AA$33=FT_Y5,EDATE($D65,Milestones!$AA$33)&lt;PolicyDate),1,Milestones!$AC$33)&amp;";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"&amp;IF(AND(Milestones!$AB$34="FT",Milestones!$AA$34=FT_Y5,EDATE($D65,Milestones!$AA$34)&lt;PolicyDate),1,Milestones!$AC$34)&amp;";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"&amp;IF(AND(Milestones!$AB$35="FT",Milestones!$AA$35=FT_Y5,EDATE($D65,Milestones!$AA$35)&lt;PolicyDate),1,Milestones!$AC$35)&amp;";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"&amp;IF(AND(Milestones!$AB$36="FT",Milestones!$AA$36=FT_Y5,EDATE($D65,Milestones!$AA$36)&lt;PolicyDate),1,Milestones!$AC$36)&amp;";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"&amp;IF(AND(Milestones!$AB$37="FT",Milestones!$AA$37=FT_Y5,EDATE($D65,Milestones!$AA$37)&lt;PolicyDate),1,Milestones!$AC$37)&amp;";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"&amp;IF(AND(Milestones!$AB$38="FT",Milestones!$AA$38=FT_Y5,EDATE($D65,Milestones!$AA$38)&lt;PolicyDate),1,Milestones!$AC$38)&amp;";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"&amp;IF(AND(Milestones!$AB$39="FT",Milestones!$AA$39=FT_Y5,EDATE($D65,Milestones!$AA$39)&lt;PolicyDate),1,Milestones!$AC$39)&amp;";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"&amp;IF(AND(Milestones!$AB$40="FT",Milestones!$AA$40=FT_Y5,EDATE($D65,Milestones!$AA$40)&lt;PolicyDate),1,Milestones!$AC$40)&amp;";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"&amp;IF(AND(Milestones!$AB$41="FT",Milestones!$AA$41=FT_Y5,EDATE($D65,Milestones!$AA$41)&lt;PolicyDate),1,Milestones!$AC$41)&amp;";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"&amp;IF(AND(Milestones!$AB$42="FT",Milestones!$AA$42=FT_Y5,EDATE($D65,Milestones!$AA$42)&lt;PolicyDate),1,Milestones!$AC$42)&amp;";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"&amp;IF(AND(Milestones!$AB$43="FT",Milestones!$AA$43=FT_Y5,EDATE($D65,Milestones!$AA$43)&lt;PolicyDate),1,Milestones!$AC$43)&amp;";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"&amp;IF(AND(Milestones!$AB$44="FT",Milestones!$AA$44=FT_Y5,EDATE($D65,Milestones!$AA$44)&lt;PolicyDate),1,Milestones!$AC$44)&amp;";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"&amp;IF(AND(Milestones!$AB$45="FT",Milestones!$AA$45=FT_Y5,EDATE($D65,Milestones!$AA$45)&lt;PolicyDate),1,Milestones!$AC$45)&amp;";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"&amp;IF(AND(Milestones!$AB$46="FT",Milestones!$AA$46=FT_Y5,EDATE($D65,Milestones!$AA$46)&lt;PolicyDate),1,Milestones!$AC$46)&amp;";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"&amp;IF(AND(Milestones!$AB$47="FT",Milestones!$AA$47=FT_Y5,EDATE($D65,Milestones!$AA$47)&lt;PolicyDate),1,Milestones!$AC$47)&amp;";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"&amp;IF(AND(Milestones!$AB$48="FT",Milestones!$AA$48=FT_Y5,EDATE($D65,Milestones!$AA$48)&lt;PolicyDate),1,Milestones!$AC$48)&amp;";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"&amp;IF(AND(Milestones!$AB$49="FT",Milestones!$AA$49=FT_Y5,EDATE($D65,Milestones!$AA$49)&lt;PolicyDate),1,Milestones!$AC$49)&amp;";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"&amp;IF(AND(Milestones!$AB$50="FT",Milestones!$AA$50=FT_Y5,EDATE($D65,Milestones!$AA$50)&lt;PolicyDate),1,Milestones!$AC$50)&amp;";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"&amp;IF(AND(Milestones!$AB$51="FT",Milestones!$AA$51=FT_Y5,EDATE($D65,Milestones!$AA$51)&lt;PolicyDate),1,Milestones!$AC$51)&amp;";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"&amp;IF(AND(Milestones!$AB$52="FT",Milestones!$AA$52=FT_Y5,EDATE($D65,Milestones!$AA$52)&lt;PolicyDate),1,Milestones!$AC$52)&amp;";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"&amp;IF(AND(Milestones!$AB$53="FT",Milestones!$AA$53=FT_Y5,EDATE($D65,Milestones!$AA$53)&lt;PolicyDate),1,Milestones!$AC$53)&amp;";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"&amp;IF(AND(Milestones!$AB$54="FT",Milestones!$AA$54=FT_Y5,EDATE($D65,Milestones!$AA$54)&lt;PolicyDate),1,Milestones!$AC$54)&amp;";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"&amp;IF(AND(Milestones!$AB$55="FT",Milestones!$AA$55=FT_Y5,EDATE($D65,Milestones!$AA$55)&lt;PolicyDate),1,Milestones!$AC$55)&amp;";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"&amp;IF(AND(Milestones!$AB$56="FT",Milestones!$AA$56=FT_Y5,EDATE($D65,Milestones!$AA$56)&lt;PolicyDate),1,Milestones!$AC$56)&amp;";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"&amp;IF(AND(Milestones!$AB$57="FT",Milestones!$AA$57=FT_Y5,EDATE($D65,Milestones!$AA$57)&lt;PolicyDate),1,Milestones!$AC$57)&amp;";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"&amp;IF(AND(Milestones!$AB$58="FT",Milestones!$AA$58=FT_Y5,EDATE($D65,Milestones!$AA$58)&lt;PolicyDate),1,Milestones!$AC$58)&amp;";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"&amp;IF(AND(Milestones!$AB$59="FT",Milestones!$AA$59=FT_Y5,EDATE($D65,Milestones!$AA$59)&lt;PolicyDate),1,Milestones!$AC$59)&amp;";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"&amp;IF(AND(Milestones!$AB$60="FT",Milestones!$AA$60=FT_Y5,EDATE($D65,Milestones!$AA$60)&lt;PolicyDate),1,Milestones!$AC$60)&amp;";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"&amp;IF(AND(Milestones!$AB$61="FT",Milestones!$AA$61=FT_Y5,EDATE($D65,Milestones!$AA$61)&lt;PolicyDate),1,Milestones!$AC$61)&amp;";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"&amp;IF(AND(Milestones!$AB$62="FT",Milestones!$AA$62=FT_Y5,EDATE($D65,Milestones!$AA$62)&lt;PolicyDate),1,Milestones!$AC$62)&amp;";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"&amp;IF(AND(Milestones!$AB$63="FT",Milestones!$AA$63=FT_Y5,EDATE($D65,Milestones!$AA$63)&lt;PolicyDate),1,Milestones!$AC$63)&amp;";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"&amp;IF(AND(Milestones!$AB$64="FT",Milestones!$AA$64=FT_Y5,EDATE($D65,Milestones!$AA$64)&lt;PolicyDate),1,Milestones!$AC$64)&amp;";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"&amp;IF(AND(Milestones!$AB$65="FT",Milestones!$AA$65=FT_Y5,EDATE($D65,Milestones!$AA$65)&lt;PolicyDate),1,Milestones!$AC$65)&amp;";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"&amp;IF(AND(Milestones!$AB$66="FT",Milestones!$AA$66=FT_Y5,EDATE($D65,Milestones!$AA$66)&lt;PolicyDate),1,Milestones!$AC$66)&amp;";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"&amp;IF(AND(Milestones!$AB$67="FT",Milestones!$AA$67=FT_Y5,EDATE($D65,Milestones!$AA$67)&lt;PolicyDate),1,Milestones!$AC$67)&amp;";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"&amp;IF(AND(Milestones!$AB$68="FT",Milestones!$AA$68=FT_Y5,EDATE($D65,Milestones!$AA$68)&lt;PolicyDate),1,Milestones!$AC$68)&amp;";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"&amp;IF(AND(Milestones!$AB$69="FT",Milestones!$AA$69=FT_Y5,EDATE($D65,Milestones!$AA$69)&lt;PolicyDate),1,Milestones!$AC$69)&amp;";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"&amp;IF(AND(Milestones!$AB$70="FT",Milestones!$AA$70=FT_Y5,EDATE($D65,Milestones!$AA$70)&lt;PolicyDate),1,Milestones!$AC$70)&amp;";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"&amp;IF(AND(Milestones!$AB$71="FT",Milestones!$AA$71=FT_Y5,EDATE($D65,Milestones!$AA$71)&lt;PolicyDate),1,Milestones!$AC$71)&amp;";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"&amp;IF(AND(Milestones!$AB$72="FT",Milestones!$AA$72=FT_Y5,EDATE($D65,Milestones!$AA$72)&lt;PolicyDate),1,Milestones!$AC$72)&amp;";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"&amp;IF(AND(Milestones!$AB$73="FT",Milestones!$AA$73=FT_Y5,EDATE($D65,Milestones!$AA$73)&lt;PolicyDate),1,Milestones!$AC$73)&amp;";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"&amp;IF(AND(Milestones!$AB$74="FT",Milestones!$AA$74=FT_Y5,EDATE($D65,Milestones!$AA$74)&lt;PolicyDate),1,Milestones!$AC$74)&amp;";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"&amp;IF(AND(Milestones!$AB$75="FT",Milestones!$AA$75=FT_Y5,EDATE($D65,Milestones!$AA$75)&lt;PolicyDate),1,Milestones!$AC$75)&amp;";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"&amp;IF(AND(Milestones!$AB$76="FT",Milestones!$AA$76=FT_Y5,EDATE($D65,Milestones!$AA$76)&lt;PolicyDate),1,Milestones!$AC$76)&amp;";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"&amp;IF(AND(Milestones!$AB$77="FT",Milestones!$AA$77=FT_Y5,EDATE($D65,Milestones!$AA$77)&lt;PolicyDate),1,Milestones!$AC$77)&amp;";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"&amp;IF(AND(Milestones!$AB$78="FT",Milestones!$AA$78=FT_Y5,EDATE($D65,Milestones!$AA$78)&lt;PolicyDate),1,Milestones!$AC$78)&amp;";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"&amp;IF(AND(Milestones!$AB$79="FT",Milestones!$AA$79=FT_Y5,EDATE($D65,Milestones!$AA$79)&lt;PolicyDate),1,Milestones!$AC$79)&amp;";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"&amp;IF(AND(Milestones!$AB$80="FT",Milestones!$AA$80=FT_Y5,EDATE($D65,Milestones!$AA$80)&lt;PolicyDate),1,Milestones!$AC$80)&amp;";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"&amp;IF(AND(Milestones!$AB$81="FT",Milestones!$AA$81=FT_Y5,EDATE($D65,Milestones!$AA$81)&lt;PolicyDate),1,Milestones!$AC$81)&amp;";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"&amp;IF(AND(Milestones!$AB$82="FT",Milestones!$AA$82=FT_Y5,EDATE($D65,Milestones!$AA$82)&lt;PolicyDate),1,Milestones!$AC$82)&amp;";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"&amp;IF(AND(Milestones!$AB$83="FT",Milestones!$AA$83=FT_Y5,EDATE($D65,Milestones!$AA$83)&lt;PolicyDate),1,Milestones!$AC$83)&amp;";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"&amp;IF(AND(Milestones!$AB$84="FT",Milestones!$AA$84=FT_Y5,EDATE($D65,Milestones!$AA$84)&lt;PolicyDate),1,Milestones!$AC$84)&amp;";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"&amp;IF(AND(Milestones!$AB$85="FT",Milestones!$AA$85=FT_Y5,EDATE($D65,Milestones!$AA$85)&lt;PolicyDate),1,Milestones!$AC$85)&amp;";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"&amp;IF(AND(Milestones!$AB$86="FT",Milestones!$AA$86=FT_Y5,EDATE($D65,Milestones!$AA$86)&lt;PolicyDate),1,Milestones!$AC$86)&amp;";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"&amp;IF(AND(Milestones!$AB$87="FT",Milestones!$AA$87=FT_Y5,EDATE($D65,Milestones!$AA$87)&lt;PolicyDate),1,Milestones!$AC$87)&amp;";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"&amp;IF(AND(Milestones!$AB$88="FT",Milestones!$AA$88=FT_Y5,EDATE($D65,Milestones!$AA$88)&lt;PolicyDate),1,Milestones!$AC$88)&amp;";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"&amp;IF(AND(Milestones!$AB$89="FT",Milestones!$AA$89=FT_Y5,EDATE($D65,Milestones!$AA$89)&lt;PolicyDate),1,Milestones!$AC$89)&amp;";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"&amp;IF(AND(Milestones!$AB$90="FT",Milestones!$AA$90=FT_Y5,EDATE($D65,Milestones!$AA$90)&lt;PolicyDate),1,Milestones!$AC$90)&amp;";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"&amp;IF(AND(Milestones!$AB$91="FT",Milestones!$AA$91=FT_Y5,EDATE($D65,Milestones!$AA$91)&lt;PolicyDate),1,Milestones!$AC$91)&amp;";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"&amp;IF(AND(Milestones!$AB$92="FT",Milestones!$AA$92=FT_Y5,EDATE($D65,Milestones!$AA$92)&lt;PolicyDate),1,Milestones!$AC$92)&amp;";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"&amp;IF(AND(Milestones!$AB$93="FT",Milestones!$AA$93=FT_Y5,EDATE($D65,Milestones!$AA$93)&lt;PolicyDate),1,Milestones!$AC$93)&amp;";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"&amp;IF(AND(Milestones!$AB$94="FT",Milestones!$AA$94=FT_Y5,EDATE($D65,Milestones!$AA$94)&lt;PolicyDate),1,Milestones!$AC$94)&amp;";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"&amp;IF(AND(Milestones!$AB$95="FT",Milestones!$AA$95=FT_Y5,EDATE($D65,Milestones!$AA$95)&lt;PolicyDate),1,Milestones!$AC$95)&amp;";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"&amp;IF(AND(Milestones!$AB$96="FT",Milestones!$AA$96=FT_Y5,EDATE($D65,Milestones!$AA$96)&lt;PolicyDate),1,Milestones!$AC$96)&amp;";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"&amp;IF(AND(Milestones!$AB$97="FT",Milestones!$AA$97=FT_Y5,EDATE($D65,Milestones!$AA$97)&lt;PolicyDate),1,Milestones!$AC$97)&amp;";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"&amp;IF(AND(Milestones!$AB$98="FT",Milestones!$AA$98=FT_Y5,EDATE($D65,Milestones!$AA$98)&lt;PolicyDate),1,Milestones!$AC$98)&amp;";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"&amp;IF(AND(Milestones!$AB$99="FT",Milestones!$AA$99=FT_Y5,EDATE($D65,Milestones!$AA$99)&lt;PolicyDate),1,Milestones!$AC$99)&amp;";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"&amp;IF(AND(Milestones!$AB$100="FT",Milestones!$AA$100=FT_Y5,EDATE($D65,Milestones!$AA$100)&lt;PolicyDate),1,Milestones!$AC$100)&amp;";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"&amp;IF(AND(Milestones!$AB$101="FT",Milestones!$AA$101=FT_Y5,EDATE($D65,Milestones!$AA$101)&lt;PolicyDate),1,Milestones!$AC$101)&amp;";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"&amp;IF(AND(Milestones!$AB$102="FT",Milestones!$AA$102=FT_Y5,EDATE($D65,Milestones!$AA$102)&lt;PolicyDate),1,Milestones!$AC$102)&amp;";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"&amp;IF(AND(Milestones!$AB$103="FT",Milestones!$AA$103=FT_Y5,EDATE($D65,Milestones!$AA$103)&lt;PolicyDate),1,Milestones!$AC$103)&amp;";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"&amp;IF(AND(Milestones!$AB$104="FT",Milestones!$AA$104=FT_Y5,EDATE($D65,Milestones!$AA$104)&lt;PolicyDate),1,Milestones!$AC$104)&amp;";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"&amp;IF(AND(Milestones!$AB$105="FT",Milestones!$AA$105=FT_Y5,EDATE($D65,Milestones!$AA$105)&lt;PolicyDate),1,Milestones!$AC$105)&amp;";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"&amp;IF(AND(Milestones!$AB$106="FT",Milestones!$AA$106=FT_Y5,EDATE($D65,Milestones!$AA$106)&lt;PolicyDate),1,Milestones!$AC$106)&amp;";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"&amp;IF(AND(Milestones!$AB$107="FT",Milestones!$AA$107=FT_Y5,EDATE($D65,Milestones!$AA$107)&lt;PolicyDate),1,Milestones!$AC$107)&amp;";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"&amp;IF(AND(Milestones!$AB$108="FT",Milestones!$AA$108=FT_Y5,EDATE($D65,Milestones!$AA$108)&lt;PolicyDate),1,Milestones!$AC$108)&amp;";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"&amp;IF(AND(Milestones!$AB$109="FT",Milestones!$AA$109=FT_Y5,EDATE($D65,Milestones!$AA$109)&lt;PolicyDate),1,Milestones!$AC$109)&amp;";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"&amp;IF(AND(Milestones!$AB$110="FT",Milestones!$AA$110=FT_Y5,EDATE($D65,Milestones!$AA$110)&lt;PolicyDate),1,Milestones!$AC$110)&amp;";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"&amp;IF(AND(Milestones!$AB$111="FT",Milestones!$AA$111=FT_Y5,EDATE($D65,Milestones!$AA$111)&lt;PolicyDate),1,Milestones!$AC$111)&amp;";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"&amp;IF(AND(Milestones!$AB$112="FT",Milestones!$AA$112=FT_Y5,EDATE($D65,Milestones!$AA$112)&lt;PolicyDate),1,Milestones!$AC$112)&amp;";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"&amp;IF(AND(Milestones!$AB$113="FT",Milestones!$AA$113=FT_Y5,EDATE($D65,Milestones!$AA$113)&lt;PolicyDate),1,Milestones!$AC$113)&amp;";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"&amp;IF(AND(Milestones!$AB$114="FT",Milestones!$AA$114=FT_Y5,EDATE($D65,Milestones!$AA$114)&lt;PolicyDate),1,Milestones!$AC$114)&amp;";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"&amp;IF(AND(Milestones!$AB$115="FT",Milestones!$AA$115=FT_Y5,EDATE($D65,Milestones!$AA$115)&lt;PolicyDate),1,Milestones!$AC$115)&amp;";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"&amp;IF(AND(Milestones!$AB$116="FT",Milestones!$AA$116=FT_Y5,EDATE($D65,Milestones!$AA$116)&lt;PolicyDate),1,Milestones!$AC$116)&amp;";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"&amp;IF(AND(Milestones!$AB$117="FT",Milestones!$AA$117=FT_Y5,EDATE($D65,Milestones!$AA$117)&lt;PolicyDate),1,Milestones!$AC$117)&amp;";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"&amp;IF(AND(Milestones!$AB$118="FT",Milestones!$AA$118=FT_Y5,EDATE($D65,Milestones!$AA$118)&lt;PolicyDate),1,Milestones!$AC$118)&amp;";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"&amp;IF(AND(Milestones!$AB$119="FT",Milestones!$AA$119=FT_Y5,EDATE($D65,Milestones!$AA$119)&lt;PolicyDate),1,Milestones!$AC$119)&amp;";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"&amp;IF(AND(Milestones!$AB$120="FT",Milestones!$AA$120=FT_Y5,EDATE($D65,Milestones!$AA$120)&lt;PolicyDate),1,Milestones!$AC$120)&amp;";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"&amp;IF(AND(Milestones!$AB$121="FT",Milestones!$AA$121=FT_Y5,EDATE($D65,Milestones!$AA$121)&lt;PolicyDate),1,Milestones!$AC$121)&amp;";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"&amp;IF(AND(Milestones!$AB$122="FT",Milestones!$AA$122=FT_Y5,EDATE($D65,Milestones!$AA$122)&lt;PolicyDate),1,Milestones!$AC$122)&amp;";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"&amp;IF(AND(Milestones!$AB$123="FT",Milestones!$AA$123=FT_Y5,EDATE($D65,Milestones!$AA$123)&lt;PolicyDate),1,Milestones!$AC$123)&amp;";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"&amp;IF(AND(Milestones!$AB$124="FT",Milestones!$AA$124=FT_Y5,EDATE($D65,Milestones!$AA$124)&lt;PolicyDate),1,Milestones!$AC$124)&amp;";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"&amp;IF(AND(Milestones!$AB$125="FT",Milestones!$AA$125=FT_Y5,EDATE($D65,Milestones!$AA$125)&lt;PolicyDate),1,Milestones!$AC$125)&amp;";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"&amp;IF(AND(Milestones!$AB$126="FT",Milestones!$AA$126=FT_Y5,EDATE($D65,Milestones!$AA$126)&lt;PolicyDate),1,Milestones!$AC$126)&amp;";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"&amp;IF(AND(Milestones!$AB$127="FT",Milestones!$AA$127=FT_Y5,EDATE($D65,Milestones!$AA$127)&lt;PolicyDate),1,Milestones!$AC$127)&amp;";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"&amp;IF(AND(Milestones!$AB$128="FT",Milestones!$AA$128=FT_Y5,EDATE($D65,Milestones!$AA$128)&lt;PolicyDate),1,Milestones!$AC$128)&amp;";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"&amp;IF(AND(Milestones!$AB$129="FT",Milestones!$AA$129=FT_Y5,EDATE($D65,Milestones!$AA$129)&lt;PolicyDate),1,Milestones!$AC$129)&amp;";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"&amp;IF(AND(Milestones!$AB$130="FT",Milestones!$AA$130=FT_Y5,EDATE($D65,Milestones!$AA$130)&lt;PolicyDate),1,Milestones!$AC$130)&amp;";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"&amp;IF(AND(Milestones!$AB$131="FT",Milestones!$AA$131=FT_Y5,EDATE($D65,Milestones!$AA$131)&lt;PolicyDate),1,Milestones!$AC$131)&amp;";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"&amp;IF(AND(Milestones!$AB$132="FT",Milestones!$AA$132=FT_Y5,EDATE($D65,Milestones!$AA$132)&lt;PolicyDate),1,Milestones!$AC$132)&amp;";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"&amp;IF(AND(Milestones!$AB$133="FT",Milestones!$AA$133=FT_Y5,EDATE($D65,Milestones!$AA$133)&lt;PolicyDate),1,Milestones!$AC$133)&amp;";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"&amp;IF(AND(Milestones!$AB$134="FT",Milestones!$AA$134=FT_Y5,EDATE($D65,Milestones!$AA$134)&lt;PolicyDate),1,Milestones!$AC$134)&amp;";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"&amp;IF(AND(Milestones!$AB$135="FT",Milestones!$AA$135=FT_Y5,EDATE($D65,Milestones!$AA$135)&lt;PolicyDate),1,Milestones!$AC$135)&amp;";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"&amp;IF(AND(Milestones!$AB$136="FT",Milestones!$AA$136=FT_Y5,EDATE($D65,Milestones!$AA$136)&lt;PolicyDate),1,Milestones!$AC$136)&amp;";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"&amp;IF(AND(Milestones!$AB$137="FT",Milestones!$AA$137=FT_Y5,EDATE($D65,Milestones!$AA$137)&lt;PolicyDate),1,Milestones!$AC$137)&amp;";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"&amp;IF(AND(Milestones!$AB$138="FT",Milestones!$AA$138=FT_Y5,EDATE($D65,Milestones!$AA$138)&lt;PolicyDate),1,Milestones!$AC$138)&amp;";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"&amp;IF(AND(Milestones!$AB$139="FT",Milestones!$AA$139=FT_Y5,EDATE($D65,Milestones!$AA$139)&lt;PolicyDate),1,Milestones!$AC$139)&amp;";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"&amp;IF(AND(Milestones!$AB$140="FT",Milestones!$AA$140=FT_Y5,EDATE($D65,Milestones!$AA$140)&lt;PolicyDate),1,Milestones!$AC$140)&amp;";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"&amp;IF(AND(Milestones!$AB$141="FT",Milestones!$AA$141=FT_Y5,EDATE($D65,Milestones!$AA$141)&lt;PolicyDate),1,Milestones!$AC$141)&amp;";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"&amp;IF(AND(Milestones!$AB$142="FT",Milestones!$AA$142=FT_Y5,EDATE($D65,Milestones!$AA$142)&lt;PolicyDate),1,Milestones!$AC$142)&amp;";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"&amp;IF(AND(Milestones!$AB$143="FT",Milestones!$AA$143=FT_Y5,EDATE($D65,Milestones!$AA$143)&lt;PolicyDate),1,Milestones!$AC$143)&amp;";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"&amp;IF(AND(Milestones!$AB$144="FT",Milestones!$AA$144=FT_Y5,EDATE($D65,Milestones!$AA$144)&lt;PolicyDate),1,Milestones!$AC$144)&amp;";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"&amp;IF(AND(Milestones!$AB$145="FT",Milestones!$AA$145=FT_Y5,EDATE($D65,Milestones!$AA$145)&lt;PolicyDate),1,Milestones!$AC$145)&amp;";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"&amp;IF(AND(Milestones!$AB$146="FT",Milestones!$AA$146=FT_Y5,EDATE($D65,Milestones!$AA$146)&lt;PolicyDate),1,Milestones!$AC$146)&amp;";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"&amp;IF(AND(Milestones!$AB$147="FT",Milestones!$AA$147=FT_Y5,EDATE($D65,Milestones!$AA$147)&lt;PolicyDate),1,Milestones!$AC$147)&amp;";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"&amp;IF(AND(Milestones!$AB$148="FT",Milestones!$AA$148=FT_Y5,EDATE($D65,Milestones!$AA$148)&lt;PolicyDate),1,Milestones!$AC$148)&amp;";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"&amp;IF(AND(Milestones!$AB$149="FT",Milestones!$AA$149=FT_Y5,EDATE($D65,Milestones!$AA$149)&lt;PolicyDate),1,Milestones!$AC$149)&amp;";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"&amp;IF(AND(Milestones!$AB$150="FT",Milestones!$AA$150=FT_Y5,EDATE($D65,Milestones!$AA$150)&lt;PolicyDate),1,Milestones!$AC$150)&amp;";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"&amp;IF(AND(Milestones!$AB$151="FT",Milestones!$AA$151=FT_Y5,EDATE($D65,Milestones!$AA$151)&lt;PolicyDate),1,Milestones!$AC$151)&amp;";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"&amp;IF(AND(Milestones!$AB$152="FT",Milestones!$AA$152=FT_Y5,EDATE($D65,Milestones!$AA$152)&lt;PolicyDate),1,Milestones!$AC$152)&amp;";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"&amp;IF(AND(Milestones!$AB$153="FT",Milestones!$AA$153=FT_Y5,EDATE($D65,Milestones!$AA$153)&lt;PolicyDate),1,Milestones!$AC$153)&amp;";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"&amp;IF(AND(Milestones!$AB$154="FT",Milestones!$AA$154=FT_Y5,EDATE($D65,Milestones!$AA$154)&lt;PolicyDate),1,Milestones!$AC$154)&amp;";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"&amp;IF(AND(Milestones!$AB$155="FT",Milestones!$AA$155=FT_Y5,EDATE($D65,Milestones!$AA$155)&lt;PolicyDate),1,Milestones!$AC$155)&amp;";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"&amp;IF(AND(Milestones!$AB$156="FT",Milestones!$AA$156=FT_Y5,EDATE($D65,Milestones!$AA$156)&lt;PolicyDate),1,Milestones!$AC$156)&amp;";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"&amp;IF(AND(Milestones!$AB$157="FT",Milestones!$AA$157=FT_Y5,EDATE($D65,Milestones!$AA$157)&lt;PolicyDate),1,Milestones!$AC$157)&amp;";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"&amp;IF(AND(Milestones!$AB$158="FT",Milestones!$AA$158=FT_Y5,EDATE($D65,Milestones!$AA$158)&lt;PolicyDate),1,Milestones!$AC$158)&amp;";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"&amp;IF(AND(Milestones!$AB$159="FT",Milestones!$AA$159=FT_Y5,EDATE($D65,Milestones!$AA$159)&lt;PolicyDate),1,Milestones!$AC$159)&amp;";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"&amp;IF(AND(Milestones!$AB$160="FT",Milestones!$AA$160=FT_Y5,EDATE($D65,Milestones!$AA$160)&lt;PolicyDate),1,Milestones!$AC$160)&amp;";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"&amp;IF(AND(Milestones!$AB$161="FT",Milestones!$AA$161=FT_Y5,EDATE($D65,Milestones!$AA$161)&lt;PolicyDate),1,Milestones!$AC$161)&amp;";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"&amp;IF(AND(Milestones!$AB$162="FT",Milestones!$AA$162=FT_Y5,EDATE($D65,Milestones!$AA$162)&lt;PolicyDate),1,Milestones!$AC$162)&amp;";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"&amp;IF(AND(Milestones!$AB$163="FT",Milestones!$AA$163=FT_Y5,EDATE($D65,Milestones!$AA$163)&lt;PolicyDate),1,Milestones!$AC$163)&amp;";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"&amp;IF(AND(Milestones!$AB$164="FT",Milestones!$AA$164=FT_Y5,EDATE($D65,Milestones!$AA$164)&lt;PolicyDate),1,Milestones!$AC$164)&amp;";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"&amp;IF(AND(Milestones!$AB$165="FT",Milestones!$AA$165=FT_Y5,EDATE($D65,Milestones!$AA$165)&lt;PolicyDate),1,Milestones!$AC$165)&amp;";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"&amp;IF(AND(Milestones!$AB$166="FT",Milestones!$AA$166=FT_Y5,EDATE($D65,Milestones!$AA$166)&lt;PolicyDate),1,Milestones!$AC$166)&amp;";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"&amp;IF(AND(Milestones!$AB$167="FT",Milestones!$AA$167=FT_Y5,EDATE($D65,Milestones!$AA$167)&lt;PolicyDate),1,Milestones!$AC$167)&amp;";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"&amp;IF(AND(Milestones!$AB$168="FT",Milestones!$AA$168=FT_Y5,EDATE($D65,Milestones!$AA$168)&lt;PolicyDate),1,Milestones!$AC$168)&amp;";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"&amp;IF(AND(Milestones!$AB$169="FT",Milestones!$AA$169=FT_Y5,EDATE($D65,Milestones!$AA$169)&lt;PolicyDate),1,Milestones!$AC$169)&amp;";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"&amp;IF(AND(Milestones!$AB$170="FT",Milestones!$AA$170=FT_Y5,EDATE($D65,Milestones!$AA$170)&lt;PolicyDate),1,Milestones!$AC$170)&amp;";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"&amp;IF(AND(Milestones!$AB$171="FT",Milestones!$AA$171=FT_Y5,EDATE($D65,Milestones!$AA$171)&lt;PolicyDate),1,Milestones!$AC$171)&amp;";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"&amp;IF(AND(Milestones!$AB$172="FT",Milestones!$AA$172=FT_Y5,EDATE($D65,Milestones!$AA$172)&lt;PolicyDate),1,Milestones!$AC$172)&amp;";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"&amp;IF(AND(Milestones!$AB$173="FT",Milestones!$AA$173=FT_Y5,EDATE($D65,Milestones!$AA$173)&lt;PolicyDate),1,Milestones!$AC$173)&amp;";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"&amp;IF(AND(Milestones!$AB$174="FT",Milestones!$AA$174=FT_Y5,EDATE($D65,Milestones!$AA$174)&lt;PolicyDate),1,Milestones!$AC$174)&amp;";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"&amp;IF(AND(Milestones!$AB$175="FT",Milestones!$AA$175=FT_Y5,EDATE($D65,Milestones!$AA$175)&lt;PolicyDate),1,Milestones!$AC$175)&amp;";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"&amp;IF(AND(Milestones!$AB$176="FT",Milestones!$AA$176=FT_Y5,EDATE($D65,Milestones!$AA$176)&lt;PolicyDate),1,Milestones!$AC$176)&amp;";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"&amp;IF(AND(Milestones!$AB$177="FT",Milestones!$AA$177=FT_Y5,EDATE($D65,Milestones!$AA$177)&lt;PolicyDate),1,Milestones!$AC$177)&amp;";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"&amp;IF(AND(Milestones!$AB$178="FT",Milestones!$AA$178=FT_Y5,EDATE($D65,Milestones!$AA$178)&lt;PolicyDate),1,Milestones!$AC$178)&amp;";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"&amp;IF(AND(Milestones!$AB$179="FT",Milestones!$AA$179=FT_Y5,EDATE($D65,Milestones!$AA$179)&lt;PolicyDate),1,Milestones!$AC$179)&amp;";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"&amp;IF(AND(Milestones!$AB$180="FT",Milestones!$AA$180=FT_Y5,EDATE($D65,Milestones!$AA$180)&lt;PolicyDate),1,Milestones!$AC$180)&amp;";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"&amp;IF(AND(Milestones!$AB$181="FT",Milestones!$AA$181=FT_Y5,EDATE($D65,Milestones!$AA$181)&lt;PolicyDate),1,Milestones!$AC$181)&amp;";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"&amp;IF(AND(Milestones!$AB$182="FT",Milestones!$AA$182=FT_Y5,EDATE($D65,Milestones!$AA$182)&lt;PolicyDate),1,Milestones!$AC$182)&amp;";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"&amp;IF(AND(Milestones!$AB$183="FT",Milestones!$AA$183=FT_Y5,EDATE($D65,Milestones!$AA$183)&lt;PolicyDate),1,Milestones!$AC$183)&amp;";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"&amp;IF(AND(Milestones!$AB$184="FT",Milestones!$AA$184=FT_Y5,EDATE($D65,Milestones!$AA$184)&lt;PolicyDate),1,Milestones!$AC$184)&amp;";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"&amp;IF(AND(Milestones!$AB$185="FT",Milestones!$AA$185=FT_Y5,EDATE($D65,Milestones!$AA$185)&lt;PolicyDate),1,Milestones!$AC$185)&amp;";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"&amp;IF(AND(Milestones!$AB$186="FT",Milestones!$AA$186=FT_Y5,EDATE($D65,Milestones!$AA$186)&lt;PolicyDate),1,Milestones!$AC$186)&amp;";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"&amp;IF(AND(Milestones!$AB$187="FT",Milestones!$AA$187=FT_Y5,EDATE($D65,Milestones!$AA$187)&lt;PolicyDate),1,Milestones!$AC$187)&amp;";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"&amp;IF(AND(Milestones!$AB$188="FT",Milestones!$AA$188=FT_Y5,EDATE($D65,Milestones!$AA$188)&lt;PolicyDate),1,Milestones!$AC$188)&amp;";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"&amp;IF(AND(Milestones!$AB$189="FT",Milestones!$AA$189=FT_Y5,EDATE($D65,Milestones!$AA$189)&lt;PolicyDate),1,Milestones!$AC$189)&amp;";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"&amp;IF(AND(Milestones!$AB$190="FT",Milestones!$AA$190=FT_Y5,EDATE($D65,Milestones!$AA$190)&lt;PolicyDate),1,Milestones!$AC$190)&amp;";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"&amp;IF(AND(Milestones!$AB$191="FT",Milestones!$AA$191=FT_Y5,EDATE($D65,Milestones!$AA$191)&lt;PolicyDate),1,Milestones!$AC$191)&amp;";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"&amp;IF(AND(Milestones!$AB$192="FT",Milestones!$AA$192=FT_Y5,EDATE($D65,Milestones!$AA$192)&lt;PolicyDate),1,Milestones!$AC$192)&amp;";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"&amp;IF(AND(Milestones!$AB$193="FT",Milestones!$AA$193=FT_Y5,EDATE($D65,Milestones!$AA$193)&lt;PolicyDate),1,Milestones!$AC$193)&amp;";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"&amp;IF(AND(Milestones!$AB$194="FT",Milestones!$AA$194=FT_Y5,EDATE($D65,Milestones!$AA$194)&lt;PolicyDate),1,Milestones!$AC$194)&amp;";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"&amp;IF(AND(Milestones!$AB$195="FT",Milestones!$AA$195=FT_Y5,EDATE($D65,Milestones!$AA$195)&lt;PolicyDate),1,Milestones!$AC$195)&amp;";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"&amp;IF(AND(Milestones!$AB$196="FT",Milestones!$AA$196=FT_Y5,EDATE($D65,Milestones!$AA$196)&lt;PolicyDate),1,Milestones!$AC$196)&amp;";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"&amp;IF(AND(Milestones!$AB$197="FT",Milestones!$AA$197=FT_Y5,EDATE($D65,Milestones!$AA$197)&lt;PolicyDate),1,Milestones!$AC$197)&amp;";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"&amp;IF(AND(Milestones!$AB$198="FT",Milestones!$AA$198=FT_Y5,EDATE($D65,Milestones!$AA$198)&lt;PolicyDate),1,Milestones!$AC$198)&amp;";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"&amp;IF(AND(Milestones!$AB$199="FT",Milestones!$AA$199=FT_Y5,EDATE($D65,Milestones!$AA$199)&lt;PolicyDate),1,Milestones!$AC$199)&amp;";  ",""))</f>
        <v/>
      </c>
      <c r="X65" s="0" t="str">
        <f aca="false">IF(Staff!$A65="","",Staff!$AJ65)</f>
        <v/>
      </c>
      <c r="Y65" s="0" t="str">
        <f aca="false">IF(Staff!$A65="","",Staff!$AL65)</f>
        <v/>
      </c>
      <c r="Z65" s="0" t="str">
        <f aca="false">IF(Staff!$A65="","",Staff!$AM65)</f>
        <v/>
      </c>
      <c r="AA65" s="0" t="str">
        <f aca="false">IF(Staff!$A65="","",Staff!$AQ65)</f>
        <v/>
      </c>
      <c r="AB65" s="0" t="str">
        <f aca="false">IF(Staff!$A65="","",Staff!$AR65)</f>
        <v/>
      </c>
      <c r="AC65" s="0" t="str">
        <f aca="false">IF(Staff!$A65="","",Staff!$AS65)</f>
        <v/>
      </c>
      <c r="AD65" s="0" t="str">
        <f aca="false">IF(Staff!$A65="","",Staff!$AT65)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IF(Staff!$A66="","",Staff!$AI66)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"&amp;IF(AND(Milestones!$AB$20="FT",Milestones!$AA$20=FT_Y5,EDATE($D66,Milestones!$AA$20)&lt;PolicyDate),1,Milestones!$AC$20)&amp;";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"&amp;IF(AND(Milestones!$AB$21="FT",Milestones!$AA$21=FT_Y5,EDATE($D66,Milestones!$AA$21)&lt;PolicyDate),1,Milestones!$AC$21)&amp;";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"&amp;IF(AND(Milestones!$AB$22="FT",Milestones!$AA$22=FT_Y5,EDATE($D66,Milestones!$AA$22)&lt;PolicyDate),1,Milestones!$AC$22)&amp;";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"&amp;IF(AND(Milestones!$AB$23="FT",Milestones!$AA$23=FT_Y5,EDATE($D66,Milestones!$AA$23)&lt;PolicyDate),1,Milestones!$AC$23)&amp;";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"&amp;IF(AND(Milestones!$AB$24="FT",Milestones!$AA$24=FT_Y5,EDATE($D66,Milestones!$AA$24)&lt;PolicyDate),1,Milestones!$AC$24)&amp;";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"&amp;IF(AND(Milestones!$AB$25="FT",Milestones!$AA$25=FT_Y5,EDATE($D66,Milestones!$AA$25)&lt;PolicyDate),1,Milestones!$AC$25)&amp;";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"&amp;IF(AND(Milestones!$AB$26="FT",Milestones!$AA$26=FT_Y5,EDATE($D66,Milestones!$AA$26)&lt;PolicyDate),1,Milestones!$AC$26)&amp;";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"&amp;IF(AND(Milestones!$AB$27="FT",Milestones!$AA$27=FT_Y5,EDATE($D66,Milestones!$AA$27)&lt;PolicyDate),1,Milestones!$AC$27)&amp;";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"&amp;IF(AND(Milestones!$AB$28="FT",Milestones!$AA$28=FT_Y5,EDATE($D66,Milestones!$AA$28)&lt;PolicyDate),1,Milestones!$AC$28)&amp;";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"&amp;IF(AND(Milestones!$AB$29="FT",Milestones!$AA$29=FT_Y5,EDATE($D66,Milestones!$AA$29)&lt;PolicyDate),1,Milestones!$AC$29)&amp;";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"&amp;IF(AND(Milestones!$AB$30="FT",Milestones!$AA$30=FT_Y5,EDATE($D66,Milestones!$AA$30)&lt;PolicyDate),1,Milestones!$AC$30)&amp;";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"&amp;IF(AND(Milestones!$AB$31="FT",Milestones!$AA$31=FT_Y5,EDATE($D66,Milestones!$AA$31)&lt;PolicyDate),1,Milestones!$AC$31)&amp;";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"&amp;IF(AND(Milestones!$AB$32="FT",Milestones!$AA$32=FT_Y5,EDATE($D66,Milestones!$AA$32)&lt;PolicyDate),1,Milestones!$AC$32)&amp;";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"&amp;IF(AND(Milestones!$AB$33="FT",Milestones!$AA$33=FT_Y5,EDATE($D66,Milestones!$AA$33)&lt;PolicyDate),1,Milestones!$AC$33)&amp;";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"&amp;IF(AND(Milestones!$AB$34="FT",Milestones!$AA$34=FT_Y5,EDATE($D66,Milestones!$AA$34)&lt;PolicyDate),1,Milestones!$AC$34)&amp;";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"&amp;IF(AND(Milestones!$AB$35="FT",Milestones!$AA$35=FT_Y5,EDATE($D66,Milestones!$AA$35)&lt;PolicyDate),1,Milestones!$AC$35)&amp;";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"&amp;IF(AND(Milestones!$AB$36="FT",Milestones!$AA$36=FT_Y5,EDATE($D66,Milestones!$AA$36)&lt;PolicyDate),1,Milestones!$AC$36)&amp;";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"&amp;IF(AND(Milestones!$AB$37="FT",Milestones!$AA$37=FT_Y5,EDATE($D66,Milestones!$AA$37)&lt;PolicyDate),1,Milestones!$AC$37)&amp;";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"&amp;IF(AND(Milestones!$AB$38="FT",Milestones!$AA$38=FT_Y5,EDATE($D66,Milestones!$AA$38)&lt;PolicyDate),1,Milestones!$AC$38)&amp;";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"&amp;IF(AND(Milestones!$AB$39="FT",Milestones!$AA$39=FT_Y5,EDATE($D66,Milestones!$AA$39)&lt;PolicyDate),1,Milestones!$AC$39)&amp;";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"&amp;IF(AND(Milestones!$AB$40="FT",Milestones!$AA$40=FT_Y5,EDATE($D66,Milestones!$AA$40)&lt;PolicyDate),1,Milestones!$AC$40)&amp;";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"&amp;IF(AND(Milestones!$AB$41="FT",Milestones!$AA$41=FT_Y5,EDATE($D66,Milestones!$AA$41)&lt;PolicyDate),1,Milestones!$AC$41)&amp;";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"&amp;IF(AND(Milestones!$AB$42="FT",Milestones!$AA$42=FT_Y5,EDATE($D66,Milestones!$AA$42)&lt;PolicyDate),1,Milestones!$AC$42)&amp;";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"&amp;IF(AND(Milestones!$AB$43="FT",Milestones!$AA$43=FT_Y5,EDATE($D66,Milestones!$AA$43)&lt;PolicyDate),1,Milestones!$AC$43)&amp;";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"&amp;IF(AND(Milestones!$AB$44="FT",Milestones!$AA$44=FT_Y5,EDATE($D66,Milestones!$AA$44)&lt;PolicyDate),1,Milestones!$AC$44)&amp;";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"&amp;IF(AND(Milestones!$AB$45="FT",Milestones!$AA$45=FT_Y5,EDATE($D66,Milestones!$AA$45)&lt;PolicyDate),1,Milestones!$AC$45)&amp;";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"&amp;IF(AND(Milestones!$AB$46="FT",Milestones!$AA$46=FT_Y5,EDATE($D66,Milestones!$AA$46)&lt;PolicyDate),1,Milestones!$AC$46)&amp;";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"&amp;IF(AND(Milestones!$AB$47="FT",Milestones!$AA$47=FT_Y5,EDATE($D66,Milestones!$AA$47)&lt;PolicyDate),1,Milestones!$AC$47)&amp;";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"&amp;IF(AND(Milestones!$AB$48="FT",Milestones!$AA$48=FT_Y5,EDATE($D66,Milestones!$AA$48)&lt;PolicyDate),1,Milestones!$AC$48)&amp;";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"&amp;IF(AND(Milestones!$AB$49="FT",Milestones!$AA$49=FT_Y5,EDATE($D66,Milestones!$AA$49)&lt;PolicyDate),1,Milestones!$AC$49)&amp;";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"&amp;IF(AND(Milestones!$AB$50="FT",Milestones!$AA$50=FT_Y5,EDATE($D66,Milestones!$AA$50)&lt;PolicyDate),1,Milestones!$AC$50)&amp;";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"&amp;IF(AND(Milestones!$AB$51="FT",Milestones!$AA$51=FT_Y5,EDATE($D66,Milestones!$AA$51)&lt;PolicyDate),1,Milestones!$AC$51)&amp;";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"&amp;IF(AND(Milestones!$AB$52="FT",Milestones!$AA$52=FT_Y5,EDATE($D66,Milestones!$AA$52)&lt;PolicyDate),1,Milestones!$AC$52)&amp;";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"&amp;IF(AND(Milestones!$AB$53="FT",Milestones!$AA$53=FT_Y5,EDATE($D66,Milestones!$AA$53)&lt;PolicyDate),1,Milestones!$AC$53)&amp;";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"&amp;IF(AND(Milestones!$AB$54="FT",Milestones!$AA$54=FT_Y5,EDATE($D66,Milestones!$AA$54)&lt;PolicyDate),1,Milestones!$AC$54)&amp;";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"&amp;IF(AND(Milestones!$AB$55="FT",Milestones!$AA$55=FT_Y5,EDATE($D66,Milestones!$AA$55)&lt;PolicyDate),1,Milestones!$AC$55)&amp;";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"&amp;IF(AND(Milestones!$AB$56="FT",Milestones!$AA$56=FT_Y5,EDATE($D66,Milestones!$AA$56)&lt;PolicyDate),1,Milestones!$AC$56)&amp;";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"&amp;IF(AND(Milestones!$AB$57="FT",Milestones!$AA$57=FT_Y5,EDATE($D66,Milestones!$AA$57)&lt;PolicyDate),1,Milestones!$AC$57)&amp;";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"&amp;IF(AND(Milestones!$AB$58="FT",Milestones!$AA$58=FT_Y5,EDATE($D66,Milestones!$AA$58)&lt;PolicyDate),1,Milestones!$AC$58)&amp;";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"&amp;IF(AND(Milestones!$AB$59="FT",Milestones!$AA$59=FT_Y5,EDATE($D66,Milestones!$AA$59)&lt;PolicyDate),1,Milestones!$AC$59)&amp;";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"&amp;IF(AND(Milestones!$AB$60="FT",Milestones!$AA$60=FT_Y5,EDATE($D66,Milestones!$AA$60)&lt;PolicyDate),1,Milestones!$AC$60)&amp;";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"&amp;IF(AND(Milestones!$AB$61="FT",Milestones!$AA$61=FT_Y5,EDATE($D66,Milestones!$AA$61)&lt;PolicyDate),1,Milestones!$AC$61)&amp;";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"&amp;IF(AND(Milestones!$AB$62="FT",Milestones!$AA$62=FT_Y5,EDATE($D66,Milestones!$AA$62)&lt;PolicyDate),1,Milestones!$AC$62)&amp;";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"&amp;IF(AND(Milestones!$AB$63="FT",Milestones!$AA$63=FT_Y5,EDATE($D66,Milestones!$AA$63)&lt;PolicyDate),1,Milestones!$AC$63)&amp;";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"&amp;IF(AND(Milestones!$AB$64="FT",Milestones!$AA$64=FT_Y5,EDATE($D66,Milestones!$AA$64)&lt;PolicyDate),1,Milestones!$AC$64)&amp;";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"&amp;IF(AND(Milestones!$AB$65="FT",Milestones!$AA$65=FT_Y5,EDATE($D66,Milestones!$AA$65)&lt;PolicyDate),1,Milestones!$AC$65)&amp;";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"&amp;IF(AND(Milestones!$AB$66="FT",Milestones!$AA$66=FT_Y5,EDATE($D66,Milestones!$AA$66)&lt;PolicyDate),1,Milestones!$AC$66)&amp;";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"&amp;IF(AND(Milestones!$AB$67="FT",Milestones!$AA$67=FT_Y5,EDATE($D66,Milestones!$AA$67)&lt;PolicyDate),1,Milestones!$AC$67)&amp;";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"&amp;IF(AND(Milestones!$AB$68="FT",Milestones!$AA$68=FT_Y5,EDATE($D66,Milestones!$AA$68)&lt;PolicyDate),1,Milestones!$AC$68)&amp;";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"&amp;IF(AND(Milestones!$AB$69="FT",Milestones!$AA$69=FT_Y5,EDATE($D66,Milestones!$AA$69)&lt;PolicyDate),1,Milestones!$AC$69)&amp;";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"&amp;IF(AND(Milestones!$AB$70="FT",Milestones!$AA$70=FT_Y5,EDATE($D66,Milestones!$AA$70)&lt;PolicyDate),1,Milestones!$AC$70)&amp;";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"&amp;IF(AND(Milestones!$AB$71="FT",Milestones!$AA$71=FT_Y5,EDATE($D66,Milestones!$AA$71)&lt;PolicyDate),1,Milestones!$AC$71)&amp;";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"&amp;IF(AND(Milestones!$AB$72="FT",Milestones!$AA$72=FT_Y5,EDATE($D66,Milestones!$AA$72)&lt;PolicyDate),1,Milestones!$AC$72)&amp;";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"&amp;IF(AND(Milestones!$AB$73="FT",Milestones!$AA$73=FT_Y5,EDATE($D66,Milestones!$AA$73)&lt;PolicyDate),1,Milestones!$AC$73)&amp;";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"&amp;IF(AND(Milestones!$AB$74="FT",Milestones!$AA$74=FT_Y5,EDATE($D66,Milestones!$AA$74)&lt;PolicyDate),1,Milestones!$AC$74)&amp;";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"&amp;IF(AND(Milestones!$AB$75="FT",Milestones!$AA$75=FT_Y5,EDATE($D66,Milestones!$AA$75)&lt;PolicyDate),1,Milestones!$AC$75)&amp;";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"&amp;IF(AND(Milestones!$AB$76="FT",Milestones!$AA$76=FT_Y5,EDATE($D66,Milestones!$AA$76)&lt;PolicyDate),1,Milestones!$AC$76)&amp;";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"&amp;IF(AND(Milestones!$AB$77="FT",Milestones!$AA$77=FT_Y5,EDATE($D66,Milestones!$AA$77)&lt;PolicyDate),1,Milestones!$AC$77)&amp;";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"&amp;IF(AND(Milestones!$AB$78="FT",Milestones!$AA$78=FT_Y5,EDATE($D66,Milestones!$AA$78)&lt;PolicyDate),1,Milestones!$AC$78)&amp;";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"&amp;IF(AND(Milestones!$AB$79="FT",Milestones!$AA$79=FT_Y5,EDATE($D66,Milestones!$AA$79)&lt;PolicyDate),1,Milestones!$AC$79)&amp;";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"&amp;IF(AND(Milestones!$AB$80="FT",Milestones!$AA$80=FT_Y5,EDATE($D66,Milestones!$AA$80)&lt;PolicyDate),1,Milestones!$AC$80)&amp;";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"&amp;IF(AND(Milestones!$AB$81="FT",Milestones!$AA$81=FT_Y5,EDATE($D66,Milestones!$AA$81)&lt;PolicyDate),1,Milestones!$AC$81)&amp;";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"&amp;IF(AND(Milestones!$AB$82="FT",Milestones!$AA$82=FT_Y5,EDATE($D66,Milestones!$AA$82)&lt;PolicyDate),1,Milestones!$AC$82)&amp;";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"&amp;IF(AND(Milestones!$AB$83="FT",Milestones!$AA$83=FT_Y5,EDATE($D66,Milestones!$AA$83)&lt;PolicyDate),1,Milestones!$AC$83)&amp;";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"&amp;IF(AND(Milestones!$AB$84="FT",Milestones!$AA$84=FT_Y5,EDATE($D66,Milestones!$AA$84)&lt;PolicyDate),1,Milestones!$AC$84)&amp;";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"&amp;IF(AND(Milestones!$AB$85="FT",Milestones!$AA$85=FT_Y5,EDATE($D66,Milestones!$AA$85)&lt;PolicyDate),1,Milestones!$AC$85)&amp;";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"&amp;IF(AND(Milestones!$AB$86="FT",Milestones!$AA$86=FT_Y5,EDATE($D66,Milestones!$AA$86)&lt;PolicyDate),1,Milestones!$AC$86)&amp;";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"&amp;IF(AND(Milestones!$AB$87="FT",Milestones!$AA$87=FT_Y5,EDATE($D66,Milestones!$AA$87)&lt;PolicyDate),1,Milestones!$AC$87)&amp;";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"&amp;IF(AND(Milestones!$AB$88="FT",Milestones!$AA$88=FT_Y5,EDATE($D66,Milestones!$AA$88)&lt;PolicyDate),1,Milestones!$AC$88)&amp;";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"&amp;IF(AND(Milestones!$AB$89="FT",Milestones!$AA$89=FT_Y5,EDATE($D66,Milestones!$AA$89)&lt;PolicyDate),1,Milestones!$AC$89)&amp;";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"&amp;IF(AND(Milestones!$AB$90="FT",Milestones!$AA$90=FT_Y5,EDATE($D66,Milestones!$AA$90)&lt;PolicyDate),1,Milestones!$AC$90)&amp;";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"&amp;IF(AND(Milestones!$AB$91="FT",Milestones!$AA$91=FT_Y5,EDATE($D66,Milestones!$AA$91)&lt;PolicyDate),1,Milestones!$AC$91)&amp;";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"&amp;IF(AND(Milestones!$AB$92="FT",Milestones!$AA$92=FT_Y5,EDATE($D66,Milestones!$AA$92)&lt;PolicyDate),1,Milestones!$AC$92)&amp;";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"&amp;IF(AND(Milestones!$AB$93="FT",Milestones!$AA$93=FT_Y5,EDATE($D66,Milestones!$AA$93)&lt;PolicyDate),1,Milestones!$AC$93)&amp;";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"&amp;IF(AND(Milestones!$AB$94="FT",Milestones!$AA$94=FT_Y5,EDATE($D66,Milestones!$AA$94)&lt;PolicyDate),1,Milestones!$AC$94)&amp;";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"&amp;IF(AND(Milestones!$AB$95="FT",Milestones!$AA$95=FT_Y5,EDATE($D66,Milestones!$AA$95)&lt;PolicyDate),1,Milestones!$AC$95)&amp;";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"&amp;IF(AND(Milestones!$AB$96="FT",Milestones!$AA$96=FT_Y5,EDATE($D66,Milestones!$AA$96)&lt;PolicyDate),1,Milestones!$AC$96)&amp;";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"&amp;IF(AND(Milestones!$AB$97="FT",Milestones!$AA$97=FT_Y5,EDATE($D66,Milestones!$AA$97)&lt;PolicyDate),1,Milestones!$AC$97)&amp;";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"&amp;IF(AND(Milestones!$AB$98="FT",Milestones!$AA$98=FT_Y5,EDATE($D66,Milestones!$AA$98)&lt;PolicyDate),1,Milestones!$AC$98)&amp;";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"&amp;IF(AND(Milestones!$AB$99="FT",Milestones!$AA$99=FT_Y5,EDATE($D66,Milestones!$AA$99)&lt;PolicyDate),1,Milestones!$AC$99)&amp;";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"&amp;IF(AND(Milestones!$AB$100="FT",Milestones!$AA$100=FT_Y5,EDATE($D66,Milestones!$AA$100)&lt;PolicyDate),1,Milestones!$AC$100)&amp;";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"&amp;IF(AND(Milestones!$AB$101="FT",Milestones!$AA$101=FT_Y5,EDATE($D66,Milestones!$AA$101)&lt;PolicyDate),1,Milestones!$AC$101)&amp;";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"&amp;IF(AND(Milestones!$AB$102="FT",Milestones!$AA$102=FT_Y5,EDATE($D66,Milestones!$AA$102)&lt;PolicyDate),1,Milestones!$AC$102)&amp;";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"&amp;IF(AND(Milestones!$AB$103="FT",Milestones!$AA$103=FT_Y5,EDATE($D66,Milestones!$AA$103)&lt;PolicyDate),1,Milestones!$AC$103)&amp;";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"&amp;IF(AND(Milestones!$AB$104="FT",Milestones!$AA$104=FT_Y5,EDATE($D66,Milestones!$AA$104)&lt;PolicyDate),1,Milestones!$AC$104)&amp;";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"&amp;IF(AND(Milestones!$AB$105="FT",Milestones!$AA$105=FT_Y5,EDATE($D66,Milestones!$AA$105)&lt;PolicyDate),1,Milestones!$AC$105)&amp;";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"&amp;IF(AND(Milestones!$AB$106="FT",Milestones!$AA$106=FT_Y5,EDATE($D66,Milestones!$AA$106)&lt;PolicyDate),1,Milestones!$AC$106)&amp;";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"&amp;IF(AND(Milestones!$AB$107="FT",Milestones!$AA$107=FT_Y5,EDATE($D66,Milestones!$AA$107)&lt;PolicyDate),1,Milestones!$AC$107)&amp;";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"&amp;IF(AND(Milestones!$AB$108="FT",Milestones!$AA$108=FT_Y5,EDATE($D66,Milestones!$AA$108)&lt;PolicyDate),1,Milestones!$AC$108)&amp;";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"&amp;IF(AND(Milestones!$AB$109="FT",Milestones!$AA$109=FT_Y5,EDATE($D66,Milestones!$AA$109)&lt;PolicyDate),1,Milestones!$AC$109)&amp;";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"&amp;IF(AND(Milestones!$AB$110="FT",Milestones!$AA$110=FT_Y5,EDATE($D66,Milestones!$AA$110)&lt;PolicyDate),1,Milestones!$AC$110)&amp;";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"&amp;IF(AND(Milestones!$AB$111="FT",Milestones!$AA$111=FT_Y5,EDATE($D66,Milestones!$AA$111)&lt;PolicyDate),1,Milestones!$AC$111)&amp;";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"&amp;IF(AND(Milestones!$AB$112="FT",Milestones!$AA$112=FT_Y5,EDATE($D66,Milestones!$AA$112)&lt;PolicyDate),1,Milestones!$AC$112)&amp;";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"&amp;IF(AND(Milestones!$AB$113="FT",Milestones!$AA$113=FT_Y5,EDATE($D66,Milestones!$AA$113)&lt;PolicyDate),1,Milestones!$AC$113)&amp;";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"&amp;IF(AND(Milestones!$AB$114="FT",Milestones!$AA$114=FT_Y5,EDATE($D66,Milestones!$AA$114)&lt;PolicyDate),1,Milestones!$AC$114)&amp;";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"&amp;IF(AND(Milestones!$AB$115="FT",Milestones!$AA$115=FT_Y5,EDATE($D66,Milestones!$AA$115)&lt;PolicyDate),1,Milestones!$AC$115)&amp;";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"&amp;IF(AND(Milestones!$AB$116="FT",Milestones!$AA$116=FT_Y5,EDATE($D66,Milestones!$AA$116)&lt;PolicyDate),1,Milestones!$AC$116)&amp;";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"&amp;IF(AND(Milestones!$AB$117="FT",Milestones!$AA$117=FT_Y5,EDATE($D66,Milestones!$AA$117)&lt;PolicyDate),1,Milestones!$AC$117)&amp;";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"&amp;IF(AND(Milestones!$AB$118="FT",Milestones!$AA$118=FT_Y5,EDATE($D66,Milestones!$AA$118)&lt;PolicyDate),1,Milestones!$AC$118)&amp;";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"&amp;IF(AND(Milestones!$AB$119="FT",Milestones!$AA$119=FT_Y5,EDATE($D66,Milestones!$AA$119)&lt;PolicyDate),1,Milestones!$AC$119)&amp;";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"&amp;IF(AND(Milestones!$AB$120="FT",Milestones!$AA$120=FT_Y5,EDATE($D66,Milestones!$AA$120)&lt;PolicyDate),1,Milestones!$AC$120)&amp;";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"&amp;IF(AND(Milestones!$AB$121="FT",Milestones!$AA$121=FT_Y5,EDATE($D66,Milestones!$AA$121)&lt;PolicyDate),1,Milestones!$AC$121)&amp;";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"&amp;IF(AND(Milestones!$AB$122="FT",Milestones!$AA$122=FT_Y5,EDATE($D66,Milestones!$AA$122)&lt;PolicyDate),1,Milestones!$AC$122)&amp;";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"&amp;IF(AND(Milestones!$AB$123="FT",Milestones!$AA$123=FT_Y5,EDATE($D66,Milestones!$AA$123)&lt;PolicyDate),1,Milestones!$AC$123)&amp;";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"&amp;IF(AND(Milestones!$AB$124="FT",Milestones!$AA$124=FT_Y5,EDATE($D66,Milestones!$AA$124)&lt;PolicyDate),1,Milestones!$AC$124)&amp;";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"&amp;IF(AND(Milestones!$AB$125="FT",Milestones!$AA$125=FT_Y5,EDATE($D66,Milestones!$AA$125)&lt;PolicyDate),1,Milestones!$AC$125)&amp;";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"&amp;IF(AND(Milestones!$AB$126="FT",Milestones!$AA$126=FT_Y5,EDATE($D66,Milestones!$AA$126)&lt;PolicyDate),1,Milestones!$AC$126)&amp;";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"&amp;IF(AND(Milestones!$AB$127="FT",Milestones!$AA$127=FT_Y5,EDATE($D66,Milestones!$AA$127)&lt;PolicyDate),1,Milestones!$AC$127)&amp;";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"&amp;IF(AND(Milestones!$AB$128="FT",Milestones!$AA$128=FT_Y5,EDATE($D66,Milestones!$AA$128)&lt;PolicyDate),1,Milestones!$AC$128)&amp;";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"&amp;IF(AND(Milestones!$AB$129="FT",Milestones!$AA$129=FT_Y5,EDATE($D66,Milestones!$AA$129)&lt;PolicyDate),1,Milestones!$AC$129)&amp;";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"&amp;IF(AND(Milestones!$AB$130="FT",Milestones!$AA$130=FT_Y5,EDATE($D66,Milestones!$AA$130)&lt;PolicyDate),1,Milestones!$AC$130)&amp;";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"&amp;IF(AND(Milestones!$AB$131="FT",Milestones!$AA$131=FT_Y5,EDATE($D66,Milestones!$AA$131)&lt;PolicyDate),1,Milestones!$AC$131)&amp;";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"&amp;IF(AND(Milestones!$AB$132="FT",Milestones!$AA$132=FT_Y5,EDATE($D66,Milestones!$AA$132)&lt;PolicyDate),1,Milestones!$AC$132)&amp;";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"&amp;IF(AND(Milestones!$AB$133="FT",Milestones!$AA$133=FT_Y5,EDATE($D66,Milestones!$AA$133)&lt;PolicyDate),1,Milestones!$AC$133)&amp;";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"&amp;IF(AND(Milestones!$AB$134="FT",Milestones!$AA$134=FT_Y5,EDATE($D66,Milestones!$AA$134)&lt;PolicyDate),1,Milestones!$AC$134)&amp;";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"&amp;IF(AND(Milestones!$AB$135="FT",Milestones!$AA$135=FT_Y5,EDATE($D66,Milestones!$AA$135)&lt;PolicyDate),1,Milestones!$AC$135)&amp;";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"&amp;IF(AND(Milestones!$AB$136="FT",Milestones!$AA$136=FT_Y5,EDATE($D66,Milestones!$AA$136)&lt;PolicyDate),1,Milestones!$AC$136)&amp;";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"&amp;IF(AND(Milestones!$AB$137="FT",Milestones!$AA$137=FT_Y5,EDATE($D66,Milestones!$AA$137)&lt;PolicyDate),1,Milestones!$AC$137)&amp;";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"&amp;IF(AND(Milestones!$AB$138="FT",Milestones!$AA$138=FT_Y5,EDATE($D66,Milestones!$AA$138)&lt;PolicyDate),1,Milestones!$AC$138)&amp;";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"&amp;IF(AND(Milestones!$AB$139="FT",Milestones!$AA$139=FT_Y5,EDATE($D66,Milestones!$AA$139)&lt;PolicyDate),1,Milestones!$AC$139)&amp;";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"&amp;IF(AND(Milestones!$AB$140="FT",Milestones!$AA$140=FT_Y5,EDATE($D66,Milestones!$AA$140)&lt;PolicyDate),1,Milestones!$AC$140)&amp;";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"&amp;IF(AND(Milestones!$AB$141="FT",Milestones!$AA$141=FT_Y5,EDATE($D66,Milestones!$AA$141)&lt;PolicyDate),1,Milestones!$AC$141)&amp;";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"&amp;IF(AND(Milestones!$AB$142="FT",Milestones!$AA$142=FT_Y5,EDATE($D66,Milestones!$AA$142)&lt;PolicyDate),1,Milestones!$AC$142)&amp;";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"&amp;IF(AND(Milestones!$AB$143="FT",Milestones!$AA$143=FT_Y5,EDATE($D66,Milestones!$AA$143)&lt;PolicyDate),1,Milestones!$AC$143)&amp;";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"&amp;IF(AND(Milestones!$AB$144="FT",Milestones!$AA$144=FT_Y5,EDATE($D66,Milestones!$AA$144)&lt;PolicyDate),1,Milestones!$AC$144)&amp;";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"&amp;IF(AND(Milestones!$AB$145="FT",Milestones!$AA$145=FT_Y5,EDATE($D66,Milestones!$AA$145)&lt;PolicyDate),1,Milestones!$AC$145)&amp;";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"&amp;IF(AND(Milestones!$AB$146="FT",Milestones!$AA$146=FT_Y5,EDATE($D66,Milestones!$AA$146)&lt;PolicyDate),1,Milestones!$AC$146)&amp;";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"&amp;IF(AND(Milestones!$AB$147="FT",Milestones!$AA$147=FT_Y5,EDATE($D66,Milestones!$AA$147)&lt;PolicyDate),1,Milestones!$AC$147)&amp;";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"&amp;IF(AND(Milestones!$AB$148="FT",Milestones!$AA$148=FT_Y5,EDATE($D66,Milestones!$AA$148)&lt;PolicyDate),1,Milestones!$AC$148)&amp;";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"&amp;IF(AND(Milestones!$AB$149="FT",Milestones!$AA$149=FT_Y5,EDATE($D66,Milestones!$AA$149)&lt;PolicyDate),1,Milestones!$AC$149)&amp;";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"&amp;IF(AND(Milestones!$AB$150="FT",Milestones!$AA$150=FT_Y5,EDATE($D66,Milestones!$AA$150)&lt;PolicyDate),1,Milestones!$AC$150)&amp;";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"&amp;IF(AND(Milestones!$AB$151="FT",Milestones!$AA$151=FT_Y5,EDATE($D66,Milestones!$AA$151)&lt;PolicyDate),1,Milestones!$AC$151)&amp;";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"&amp;IF(AND(Milestones!$AB$152="FT",Milestones!$AA$152=FT_Y5,EDATE($D66,Milestones!$AA$152)&lt;PolicyDate),1,Milestones!$AC$152)&amp;";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"&amp;IF(AND(Milestones!$AB$153="FT",Milestones!$AA$153=FT_Y5,EDATE($D66,Milestones!$AA$153)&lt;PolicyDate),1,Milestones!$AC$153)&amp;";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"&amp;IF(AND(Milestones!$AB$154="FT",Milestones!$AA$154=FT_Y5,EDATE($D66,Milestones!$AA$154)&lt;PolicyDate),1,Milestones!$AC$154)&amp;";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"&amp;IF(AND(Milestones!$AB$155="FT",Milestones!$AA$155=FT_Y5,EDATE($D66,Milestones!$AA$155)&lt;PolicyDate),1,Milestones!$AC$155)&amp;";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"&amp;IF(AND(Milestones!$AB$156="FT",Milestones!$AA$156=FT_Y5,EDATE($D66,Milestones!$AA$156)&lt;PolicyDate),1,Milestones!$AC$156)&amp;";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"&amp;IF(AND(Milestones!$AB$157="FT",Milestones!$AA$157=FT_Y5,EDATE($D66,Milestones!$AA$157)&lt;PolicyDate),1,Milestones!$AC$157)&amp;";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"&amp;IF(AND(Milestones!$AB$158="FT",Milestones!$AA$158=FT_Y5,EDATE($D66,Milestones!$AA$158)&lt;PolicyDate),1,Milestones!$AC$158)&amp;";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"&amp;IF(AND(Milestones!$AB$159="FT",Milestones!$AA$159=FT_Y5,EDATE($D66,Milestones!$AA$159)&lt;PolicyDate),1,Milestones!$AC$159)&amp;";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"&amp;IF(AND(Milestones!$AB$160="FT",Milestones!$AA$160=FT_Y5,EDATE($D66,Milestones!$AA$160)&lt;PolicyDate),1,Milestones!$AC$160)&amp;";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"&amp;IF(AND(Milestones!$AB$161="FT",Milestones!$AA$161=FT_Y5,EDATE($D66,Milestones!$AA$161)&lt;PolicyDate),1,Milestones!$AC$161)&amp;";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"&amp;IF(AND(Milestones!$AB$162="FT",Milestones!$AA$162=FT_Y5,EDATE($D66,Milestones!$AA$162)&lt;PolicyDate),1,Milestones!$AC$162)&amp;";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"&amp;IF(AND(Milestones!$AB$163="FT",Milestones!$AA$163=FT_Y5,EDATE($D66,Milestones!$AA$163)&lt;PolicyDate),1,Milestones!$AC$163)&amp;";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"&amp;IF(AND(Milestones!$AB$164="FT",Milestones!$AA$164=FT_Y5,EDATE($D66,Milestones!$AA$164)&lt;PolicyDate),1,Milestones!$AC$164)&amp;";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"&amp;IF(AND(Milestones!$AB$165="FT",Milestones!$AA$165=FT_Y5,EDATE($D66,Milestones!$AA$165)&lt;PolicyDate),1,Milestones!$AC$165)&amp;";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"&amp;IF(AND(Milestones!$AB$166="FT",Milestones!$AA$166=FT_Y5,EDATE($D66,Milestones!$AA$166)&lt;PolicyDate),1,Milestones!$AC$166)&amp;";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"&amp;IF(AND(Milestones!$AB$167="FT",Milestones!$AA$167=FT_Y5,EDATE($D66,Milestones!$AA$167)&lt;PolicyDate),1,Milestones!$AC$167)&amp;";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"&amp;IF(AND(Milestones!$AB$168="FT",Milestones!$AA$168=FT_Y5,EDATE($D66,Milestones!$AA$168)&lt;PolicyDate),1,Milestones!$AC$168)&amp;";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"&amp;IF(AND(Milestones!$AB$169="FT",Milestones!$AA$169=FT_Y5,EDATE($D66,Milestones!$AA$169)&lt;PolicyDate),1,Milestones!$AC$169)&amp;";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"&amp;IF(AND(Milestones!$AB$170="FT",Milestones!$AA$170=FT_Y5,EDATE($D66,Milestones!$AA$170)&lt;PolicyDate),1,Milestones!$AC$170)&amp;";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"&amp;IF(AND(Milestones!$AB$171="FT",Milestones!$AA$171=FT_Y5,EDATE($D66,Milestones!$AA$171)&lt;PolicyDate),1,Milestones!$AC$171)&amp;";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"&amp;IF(AND(Milestones!$AB$172="FT",Milestones!$AA$172=FT_Y5,EDATE($D66,Milestones!$AA$172)&lt;PolicyDate),1,Milestones!$AC$172)&amp;";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"&amp;IF(AND(Milestones!$AB$173="FT",Milestones!$AA$173=FT_Y5,EDATE($D66,Milestones!$AA$173)&lt;PolicyDate),1,Milestones!$AC$173)&amp;";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"&amp;IF(AND(Milestones!$AB$174="FT",Milestones!$AA$174=FT_Y5,EDATE($D66,Milestones!$AA$174)&lt;PolicyDate),1,Milestones!$AC$174)&amp;";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"&amp;IF(AND(Milestones!$AB$175="FT",Milestones!$AA$175=FT_Y5,EDATE($D66,Milestones!$AA$175)&lt;PolicyDate),1,Milestones!$AC$175)&amp;";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"&amp;IF(AND(Milestones!$AB$176="FT",Milestones!$AA$176=FT_Y5,EDATE($D66,Milestones!$AA$176)&lt;PolicyDate),1,Milestones!$AC$176)&amp;";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"&amp;IF(AND(Milestones!$AB$177="FT",Milestones!$AA$177=FT_Y5,EDATE($D66,Milestones!$AA$177)&lt;PolicyDate),1,Milestones!$AC$177)&amp;";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"&amp;IF(AND(Milestones!$AB$178="FT",Milestones!$AA$178=FT_Y5,EDATE($D66,Milestones!$AA$178)&lt;PolicyDate),1,Milestones!$AC$178)&amp;";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"&amp;IF(AND(Milestones!$AB$179="FT",Milestones!$AA$179=FT_Y5,EDATE($D66,Milestones!$AA$179)&lt;PolicyDate),1,Milestones!$AC$179)&amp;";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"&amp;IF(AND(Milestones!$AB$180="FT",Milestones!$AA$180=FT_Y5,EDATE($D66,Milestones!$AA$180)&lt;PolicyDate),1,Milestones!$AC$180)&amp;";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"&amp;IF(AND(Milestones!$AB$181="FT",Milestones!$AA$181=FT_Y5,EDATE($D66,Milestones!$AA$181)&lt;PolicyDate),1,Milestones!$AC$181)&amp;";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"&amp;IF(AND(Milestones!$AB$182="FT",Milestones!$AA$182=FT_Y5,EDATE($D66,Milestones!$AA$182)&lt;PolicyDate),1,Milestones!$AC$182)&amp;";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"&amp;IF(AND(Milestones!$AB$183="FT",Milestones!$AA$183=FT_Y5,EDATE($D66,Milestones!$AA$183)&lt;PolicyDate),1,Milestones!$AC$183)&amp;";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"&amp;IF(AND(Milestones!$AB$184="FT",Milestones!$AA$184=FT_Y5,EDATE($D66,Milestones!$AA$184)&lt;PolicyDate),1,Milestones!$AC$184)&amp;";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"&amp;IF(AND(Milestones!$AB$185="FT",Milestones!$AA$185=FT_Y5,EDATE($D66,Milestones!$AA$185)&lt;PolicyDate),1,Milestones!$AC$185)&amp;";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"&amp;IF(AND(Milestones!$AB$186="FT",Milestones!$AA$186=FT_Y5,EDATE($D66,Milestones!$AA$186)&lt;PolicyDate),1,Milestones!$AC$186)&amp;";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"&amp;IF(AND(Milestones!$AB$187="FT",Milestones!$AA$187=FT_Y5,EDATE($D66,Milestones!$AA$187)&lt;PolicyDate),1,Milestones!$AC$187)&amp;";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"&amp;IF(AND(Milestones!$AB$188="FT",Milestones!$AA$188=FT_Y5,EDATE($D66,Milestones!$AA$188)&lt;PolicyDate),1,Milestones!$AC$188)&amp;";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"&amp;IF(AND(Milestones!$AB$189="FT",Milestones!$AA$189=FT_Y5,EDATE($D66,Milestones!$AA$189)&lt;PolicyDate),1,Milestones!$AC$189)&amp;";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"&amp;IF(AND(Milestones!$AB$190="FT",Milestones!$AA$190=FT_Y5,EDATE($D66,Milestones!$AA$190)&lt;PolicyDate),1,Milestones!$AC$190)&amp;";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"&amp;IF(AND(Milestones!$AB$191="FT",Milestones!$AA$191=FT_Y5,EDATE($D66,Milestones!$AA$191)&lt;PolicyDate),1,Milestones!$AC$191)&amp;";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"&amp;IF(AND(Milestones!$AB$192="FT",Milestones!$AA$192=FT_Y5,EDATE($D66,Milestones!$AA$192)&lt;PolicyDate),1,Milestones!$AC$192)&amp;";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"&amp;IF(AND(Milestones!$AB$193="FT",Milestones!$AA$193=FT_Y5,EDATE($D66,Milestones!$AA$193)&lt;PolicyDate),1,Milestones!$AC$193)&amp;";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"&amp;IF(AND(Milestones!$AB$194="FT",Milestones!$AA$194=FT_Y5,EDATE($D66,Milestones!$AA$194)&lt;PolicyDate),1,Milestones!$AC$194)&amp;";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"&amp;IF(AND(Milestones!$AB$195="FT",Milestones!$AA$195=FT_Y5,EDATE($D66,Milestones!$AA$195)&lt;PolicyDate),1,Milestones!$AC$195)&amp;";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"&amp;IF(AND(Milestones!$AB$196="FT",Milestones!$AA$196=FT_Y5,EDATE($D66,Milestones!$AA$196)&lt;PolicyDate),1,Milestones!$AC$196)&amp;";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"&amp;IF(AND(Milestones!$AB$197="FT",Milestones!$AA$197=FT_Y5,EDATE($D66,Milestones!$AA$197)&lt;PolicyDate),1,Milestones!$AC$197)&amp;";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"&amp;IF(AND(Milestones!$AB$198="FT",Milestones!$AA$198=FT_Y5,EDATE($D66,Milestones!$AA$198)&lt;PolicyDate),1,Milestones!$AC$198)&amp;";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"&amp;IF(AND(Milestones!$AB$199="FT",Milestones!$AA$199=FT_Y5,EDATE($D66,Milestones!$AA$199)&lt;PolicyDate),1,Milestones!$AC$199)&amp;";  ",""))</f>
        <v/>
      </c>
      <c r="X66" s="0" t="str">
        <f aca="false">IF(Staff!$A66="","",Staff!$AJ66)</f>
        <v/>
      </c>
      <c r="Y66" s="0" t="str">
        <f aca="false">IF(Staff!$A66="","",Staff!$AL66)</f>
        <v/>
      </c>
      <c r="Z66" s="0" t="str">
        <f aca="false">IF(Staff!$A66="","",Staff!$AM66)</f>
        <v/>
      </c>
      <c r="AA66" s="0" t="str">
        <f aca="false">IF(Staff!$A66="","",Staff!$AQ66)</f>
        <v/>
      </c>
      <c r="AB66" s="0" t="str">
        <f aca="false">IF(Staff!$A66="","",Staff!$AR66)</f>
        <v/>
      </c>
      <c r="AC66" s="0" t="str">
        <f aca="false">IF(Staff!$A66="","",Staff!$AS66)</f>
        <v/>
      </c>
      <c r="AD66" s="0" t="str">
        <f aca="false">IF(Staff!$A66="","",Staff!$AT66)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IF(Staff!$A67="","",Staff!$AI67)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"&amp;IF(AND(Milestones!$AB$20="FT",Milestones!$AA$20=FT_Y5,EDATE($D67,Milestones!$AA$20)&lt;PolicyDate),1,Milestones!$AC$20)&amp;";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"&amp;IF(AND(Milestones!$AB$21="FT",Milestones!$AA$21=FT_Y5,EDATE($D67,Milestones!$AA$21)&lt;PolicyDate),1,Milestones!$AC$21)&amp;";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"&amp;IF(AND(Milestones!$AB$22="FT",Milestones!$AA$22=FT_Y5,EDATE($D67,Milestones!$AA$22)&lt;PolicyDate),1,Milestones!$AC$22)&amp;";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"&amp;IF(AND(Milestones!$AB$23="FT",Milestones!$AA$23=FT_Y5,EDATE($D67,Milestones!$AA$23)&lt;PolicyDate),1,Milestones!$AC$23)&amp;";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"&amp;IF(AND(Milestones!$AB$24="FT",Milestones!$AA$24=FT_Y5,EDATE($D67,Milestones!$AA$24)&lt;PolicyDate),1,Milestones!$AC$24)&amp;";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"&amp;IF(AND(Milestones!$AB$25="FT",Milestones!$AA$25=FT_Y5,EDATE($D67,Milestones!$AA$25)&lt;PolicyDate),1,Milestones!$AC$25)&amp;";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"&amp;IF(AND(Milestones!$AB$26="FT",Milestones!$AA$26=FT_Y5,EDATE($D67,Milestones!$AA$26)&lt;PolicyDate),1,Milestones!$AC$26)&amp;";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"&amp;IF(AND(Milestones!$AB$27="FT",Milestones!$AA$27=FT_Y5,EDATE($D67,Milestones!$AA$27)&lt;PolicyDate),1,Milestones!$AC$27)&amp;";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"&amp;IF(AND(Milestones!$AB$28="FT",Milestones!$AA$28=FT_Y5,EDATE($D67,Milestones!$AA$28)&lt;PolicyDate),1,Milestones!$AC$28)&amp;";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"&amp;IF(AND(Milestones!$AB$29="FT",Milestones!$AA$29=FT_Y5,EDATE($D67,Milestones!$AA$29)&lt;PolicyDate),1,Milestones!$AC$29)&amp;";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"&amp;IF(AND(Milestones!$AB$30="FT",Milestones!$AA$30=FT_Y5,EDATE($D67,Milestones!$AA$30)&lt;PolicyDate),1,Milestones!$AC$30)&amp;";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"&amp;IF(AND(Milestones!$AB$31="FT",Milestones!$AA$31=FT_Y5,EDATE($D67,Milestones!$AA$31)&lt;PolicyDate),1,Milestones!$AC$31)&amp;";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"&amp;IF(AND(Milestones!$AB$32="FT",Milestones!$AA$32=FT_Y5,EDATE($D67,Milestones!$AA$32)&lt;PolicyDate),1,Milestones!$AC$32)&amp;";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"&amp;IF(AND(Milestones!$AB$33="FT",Milestones!$AA$33=FT_Y5,EDATE($D67,Milestones!$AA$33)&lt;PolicyDate),1,Milestones!$AC$33)&amp;";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"&amp;IF(AND(Milestones!$AB$34="FT",Milestones!$AA$34=FT_Y5,EDATE($D67,Milestones!$AA$34)&lt;PolicyDate),1,Milestones!$AC$34)&amp;";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"&amp;IF(AND(Milestones!$AB$35="FT",Milestones!$AA$35=FT_Y5,EDATE($D67,Milestones!$AA$35)&lt;PolicyDate),1,Milestones!$AC$35)&amp;";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"&amp;IF(AND(Milestones!$AB$36="FT",Milestones!$AA$36=FT_Y5,EDATE($D67,Milestones!$AA$36)&lt;PolicyDate),1,Milestones!$AC$36)&amp;";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"&amp;IF(AND(Milestones!$AB$37="FT",Milestones!$AA$37=FT_Y5,EDATE($D67,Milestones!$AA$37)&lt;PolicyDate),1,Milestones!$AC$37)&amp;";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"&amp;IF(AND(Milestones!$AB$38="FT",Milestones!$AA$38=FT_Y5,EDATE($D67,Milestones!$AA$38)&lt;PolicyDate),1,Milestones!$AC$38)&amp;";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"&amp;IF(AND(Milestones!$AB$39="FT",Milestones!$AA$39=FT_Y5,EDATE($D67,Milestones!$AA$39)&lt;PolicyDate),1,Milestones!$AC$39)&amp;";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"&amp;IF(AND(Milestones!$AB$40="FT",Milestones!$AA$40=FT_Y5,EDATE($D67,Milestones!$AA$40)&lt;PolicyDate),1,Milestones!$AC$40)&amp;";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"&amp;IF(AND(Milestones!$AB$41="FT",Milestones!$AA$41=FT_Y5,EDATE($D67,Milestones!$AA$41)&lt;PolicyDate),1,Milestones!$AC$41)&amp;";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"&amp;IF(AND(Milestones!$AB$42="FT",Milestones!$AA$42=FT_Y5,EDATE($D67,Milestones!$AA$42)&lt;PolicyDate),1,Milestones!$AC$42)&amp;";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"&amp;IF(AND(Milestones!$AB$43="FT",Milestones!$AA$43=FT_Y5,EDATE($D67,Milestones!$AA$43)&lt;PolicyDate),1,Milestones!$AC$43)&amp;";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"&amp;IF(AND(Milestones!$AB$44="FT",Milestones!$AA$44=FT_Y5,EDATE($D67,Milestones!$AA$44)&lt;PolicyDate),1,Milestones!$AC$44)&amp;";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"&amp;IF(AND(Milestones!$AB$45="FT",Milestones!$AA$45=FT_Y5,EDATE($D67,Milestones!$AA$45)&lt;PolicyDate),1,Milestones!$AC$45)&amp;";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"&amp;IF(AND(Milestones!$AB$46="FT",Milestones!$AA$46=FT_Y5,EDATE($D67,Milestones!$AA$46)&lt;PolicyDate),1,Milestones!$AC$46)&amp;";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"&amp;IF(AND(Milestones!$AB$47="FT",Milestones!$AA$47=FT_Y5,EDATE($D67,Milestones!$AA$47)&lt;PolicyDate),1,Milestones!$AC$47)&amp;";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"&amp;IF(AND(Milestones!$AB$48="FT",Milestones!$AA$48=FT_Y5,EDATE($D67,Milestones!$AA$48)&lt;PolicyDate),1,Milestones!$AC$48)&amp;";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"&amp;IF(AND(Milestones!$AB$49="FT",Milestones!$AA$49=FT_Y5,EDATE($D67,Milestones!$AA$49)&lt;PolicyDate),1,Milestones!$AC$49)&amp;";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"&amp;IF(AND(Milestones!$AB$50="FT",Milestones!$AA$50=FT_Y5,EDATE($D67,Milestones!$AA$50)&lt;PolicyDate),1,Milestones!$AC$50)&amp;";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"&amp;IF(AND(Milestones!$AB$51="FT",Milestones!$AA$51=FT_Y5,EDATE($D67,Milestones!$AA$51)&lt;PolicyDate),1,Milestones!$AC$51)&amp;";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"&amp;IF(AND(Milestones!$AB$52="FT",Milestones!$AA$52=FT_Y5,EDATE($D67,Milestones!$AA$52)&lt;PolicyDate),1,Milestones!$AC$52)&amp;";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"&amp;IF(AND(Milestones!$AB$53="FT",Milestones!$AA$53=FT_Y5,EDATE($D67,Milestones!$AA$53)&lt;PolicyDate),1,Milestones!$AC$53)&amp;";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"&amp;IF(AND(Milestones!$AB$54="FT",Milestones!$AA$54=FT_Y5,EDATE($D67,Milestones!$AA$54)&lt;PolicyDate),1,Milestones!$AC$54)&amp;";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"&amp;IF(AND(Milestones!$AB$55="FT",Milestones!$AA$55=FT_Y5,EDATE($D67,Milestones!$AA$55)&lt;PolicyDate),1,Milestones!$AC$55)&amp;";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"&amp;IF(AND(Milestones!$AB$56="FT",Milestones!$AA$56=FT_Y5,EDATE($D67,Milestones!$AA$56)&lt;PolicyDate),1,Milestones!$AC$56)&amp;";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"&amp;IF(AND(Milestones!$AB$57="FT",Milestones!$AA$57=FT_Y5,EDATE($D67,Milestones!$AA$57)&lt;PolicyDate),1,Milestones!$AC$57)&amp;";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"&amp;IF(AND(Milestones!$AB$58="FT",Milestones!$AA$58=FT_Y5,EDATE($D67,Milestones!$AA$58)&lt;PolicyDate),1,Milestones!$AC$58)&amp;";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"&amp;IF(AND(Milestones!$AB$59="FT",Milestones!$AA$59=FT_Y5,EDATE($D67,Milestones!$AA$59)&lt;PolicyDate),1,Milestones!$AC$59)&amp;";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"&amp;IF(AND(Milestones!$AB$60="FT",Milestones!$AA$60=FT_Y5,EDATE($D67,Milestones!$AA$60)&lt;PolicyDate),1,Milestones!$AC$60)&amp;";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"&amp;IF(AND(Milestones!$AB$61="FT",Milestones!$AA$61=FT_Y5,EDATE($D67,Milestones!$AA$61)&lt;PolicyDate),1,Milestones!$AC$61)&amp;";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"&amp;IF(AND(Milestones!$AB$62="FT",Milestones!$AA$62=FT_Y5,EDATE($D67,Milestones!$AA$62)&lt;PolicyDate),1,Milestones!$AC$62)&amp;";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"&amp;IF(AND(Milestones!$AB$63="FT",Milestones!$AA$63=FT_Y5,EDATE($D67,Milestones!$AA$63)&lt;PolicyDate),1,Milestones!$AC$63)&amp;";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"&amp;IF(AND(Milestones!$AB$64="FT",Milestones!$AA$64=FT_Y5,EDATE($D67,Milestones!$AA$64)&lt;PolicyDate),1,Milestones!$AC$64)&amp;";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"&amp;IF(AND(Milestones!$AB$65="FT",Milestones!$AA$65=FT_Y5,EDATE($D67,Milestones!$AA$65)&lt;PolicyDate),1,Milestones!$AC$65)&amp;";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"&amp;IF(AND(Milestones!$AB$66="FT",Milestones!$AA$66=FT_Y5,EDATE($D67,Milestones!$AA$66)&lt;PolicyDate),1,Milestones!$AC$66)&amp;";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"&amp;IF(AND(Milestones!$AB$67="FT",Milestones!$AA$67=FT_Y5,EDATE($D67,Milestones!$AA$67)&lt;PolicyDate),1,Milestones!$AC$67)&amp;";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"&amp;IF(AND(Milestones!$AB$68="FT",Milestones!$AA$68=FT_Y5,EDATE($D67,Milestones!$AA$68)&lt;PolicyDate),1,Milestones!$AC$68)&amp;";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"&amp;IF(AND(Milestones!$AB$69="FT",Milestones!$AA$69=FT_Y5,EDATE($D67,Milestones!$AA$69)&lt;PolicyDate),1,Milestones!$AC$69)&amp;";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"&amp;IF(AND(Milestones!$AB$70="FT",Milestones!$AA$70=FT_Y5,EDATE($D67,Milestones!$AA$70)&lt;PolicyDate),1,Milestones!$AC$70)&amp;";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"&amp;IF(AND(Milestones!$AB$71="FT",Milestones!$AA$71=FT_Y5,EDATE($D67,Milestones!$AA$71)&lt;PolicyDate),1,Milestones!$AC$71)&amp;";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"&amp;IF(AND(Milestones!$AB$72="FT",Milestones!$AA$72=FT_Y5,EDATE($D67,Milestones!$AA$72)&lt;PolicyDate),1,Milestones!$AC$72)&amp;";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"&amp;IF(AND(Milestones!$AB$73="FT",Milestones!$AA$73=FT_Y5,EDATE($D67,Milestones!$AA$73)&lt;PolicyDate),1,Milestones!$AC$73)&amp;";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"&amp;IF(AND(Milestones!$AB$74="FT",Milestones!$AA$74=FT_Y5,EDATE($D67,Milestones!$AA$74)&lt;PolicyDate),1,Milestones!$AC$74)&amp;";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"&amp;IF(AND(Milestones!$AB$75="FT",Milestones!$AA$75=FT_Y5,EDATE($D67,Milestones!$AA$75)&lt;PolicyDate),1,Milestones!$AC$75)&amp;";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"&amp;IF(AND(Milestones!$AB$76="FT",Milestones!$AA$76=FT_Y5,EDATE($D67,Milestones!$AA$76)&lt;PolicyDate),1,Milestones!$AC$76)&amp;";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"&amp;IF(AND(Milestones!$AB$77="FT",Milestones!$AA$77=FT_Y5,EDATE($D67,Milestones!$AA$77)&lt;PolicyDate),1,Milestones!$AC$77)&amp;";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"&amp;IF(AND(Milestones!$AB$78="FT",Milestones!$AA$78=FT_Y5,EDATE($D67,Milestones!$AA$78)&lt;PolicyDate),1,Milestones!$AC$78)&amp;";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"&amp;IF(AND(Milestones!$AB$79="FT",Milestones!$AA$79=FT_Y5,EDATE($D67,Milestones!$AA$79)&lt;PolicyDate),1,Milestones!$AC$79)&amp;";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"&amp;IF(AND(Milestones!$AB$80="FT",Milestones!$AA$80=FT_Y5,EDATE($D67,Milestones!$AA$80)&lt;PolicyDate),1,Milestones!$AC$80)&amp;";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"&amp;IF(AND(Milestones!$AB$81="FT",Milestones!$AA$81=FT_Y5,EDATE($D67,Milestones!$AA$81)&lt;PolicyDate),1,Milestones!$AC$81)&amp;";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"&amp;IF(AND(Milestones!$AB$82="FT",Milestones!$AA$82=FT_Y5,EDATE($D67,Milestones!$AA$82)&lt;PolicyDate),1,Milestones!$AC$82)&amp;";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"&amp;IF(AND(Milestones!$AB$83="FT",Milestones!$AA$83=FT_Y5,EDATE($D67,Milestones!$AA$83)&lt;PolicyDate),1,Milestones!$AC$83)&amp;";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"&amp;IF(AND(Milestones!$AB$84="FT",Milestones!$AA$84=FT_Y5,EDATE($D67,Milestones!$AA$84)&lt;PolicyDate),1,Milestones!$AC$84)&amp;";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"&amp;IF(AND(Milestones!$AB$85="FT",Milestones!$AA$85=FT_Y5,EDATE($D67,Milestones!$AA$85)&lt;PolicyDate),1,Milestones!$AC$85)&amp;";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"&amp;IF(AND(Milestones!$AB$86="FT",Milestones!$AA$86=FT_Y5,EDATE($D67,Milestones!$AA$86)&lt;PolicyDate),1,Milestones!$AC$86)&amp;";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"&amp;IF(AND(Milestones!$AB$87="FT",Milestones!$AA$87=FT_Y5,EDATE($D67,Milestones!$AA$87)&lt;PolicyDate),1,Milestones!$AC$87)&amp;";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"&amp;IF(AND(Milestones!$AB$88="FT",Milestones!$AA$88=FT_Y5,EDATE($D67,Milestones!$AA$88)&lt;PolicyDate),1,Milestones!$AC$88)&amp;";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"&amp;IF(AND(Milestones!$AB$89="FT",Milestones!$AA$89=FT_Y5,EDATE($D67,Milestones!$AA$89)&lt;PolicyDate),1,Milestones!$AC$89)&amp;";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"&amp;IF(AND(Milestones!$AB$90="FT",Milestones!$AA$90=FT_Y5,EDATE($D67,Milestones!$AA$90)&lt;PolicyDate),1,Milestones!$AC$90)&amp;";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"&amp;IF(AND(Milestones!$AB$91="FT",Milestones!$AA$91=FT_Y5,EDATE($D67,Milestones!$AA$91)&lt;PolicyDate),1,Milestones!$AC$91)&amp;";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"&amp;IF(AND(Milestones!$AB$92="FT",Milestones!$AA$92=FT_Y5,EDATE($D67,Milestones!$AA$92)&lt;PolicyDate),1,Milestones!$AC$92)&amp;";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"&amp;IF(AND(Milestones!$AB$93="FT",Milestones!$AA$93=FT_Y5,EDATE($D67,Milestones!$AA$93)&lt;PolicyDate),1,Milestones!$AC$93)&amp;";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"&amp;IF(AND(Milestones!$AB$94="FT",Milestones!$AA$94=FT_Y5,EDATE($D67,Milestones!$AA$94)&lt;PolicyDate),1,Milestones!$AC$94)&amp;";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"&amp;IF(AND(Milestones!$AB$95="FT",Milestones!$AA$95=FT_Y5,EDATE($D67,Milestones!$AA$95)&lt;PolicyDate),1,Milestones!$AC$95)&amp;";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"&amp;IF(AND(Milestones!$AB$96="FT",Milestones!$AA$96=FT_Y5,EDATE($D67,Milestones!$AA$96)&lt;PolicyDate),1,Milestones!$AC$96)&amp;";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"&amp;IF(AND(Milestones!$AB$97="FT",Milestones!$AA$97=FT_Y5,EDATE($D67,Milestones!$AA$97)&lt;PolicyDate),1,Milestones!$AC$97)&amp;";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"&amp;IF(AND(Milestones!$AB$98="FT",Milestones!$AA$98=FT_Y5,EDATE($D67,Milestones!$AA$98)&lt;PolicyDate),1,Milestones!$AC$98)&amp;";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"&amp;IF(AND(Milestones!$AB$99="FT",Milestones!$AA$99=FT_Y5,EDATE($D67,Milestones!$AA$99)&lt;PolicyDate),1,Milestones!$AC$99)&amp;";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"&amp;IF(AND(Milestones!$AB$100="FT",Milestones!$AA$100=FT_Y5,EDATE($D67,Milestones!$AA$100)&lt;PolicyDate),1,Milestones!$AC$100)&amp;";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"&amp;IF(AND(Milestones!$AB$101="FT",Milestones!$AA$101=FT_Y5,EDATE($D67,Milestones!$AA$101)&lt;PolicyDate),1,Milestones!$AC$101)&amp;";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"&amp;IF(AND(Milestones!$AB$102="FT",Milestones!$AA$102=FT_Y5,EDATE($D67,Milestones!$AA$102)&lt;PolicyDate),1,Milestones!$AC$102)&amp;";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"&amp;IF(AND(Milestones!$AB$103="FT",Milestones!$AA$103=FT_Y5,EDATE($D67,Milestones!$AA$103)&lt;PolicyDate),1,Milestones!$AC$103)&amp;";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"&amp;IF(AND(Milestones!$AB$104="FT",Milestones!$AA$104=FT_Y5,EDATE($D67,Milestones!$AA$104)&lt;PolicyDate),1,Milestones!$AC$104)&amp;";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"&amp;IF(AND(Milestones!$AB$105="FT",Milestones!$AA$105=FT_Y5,EDATE($D67,Milestones!$AA$105)&lt;PolicyDate),1,Milestones!$AC$105)&amp;";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"&amp;IF(AND(Milestones!$AB$106="FT",Milestones!$AA$106=FT_Y5,EDATE($D67,Milestones!$AA$106)&lt;PolicyDate),1,Milestones!$AC$106)&amp;";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"&amp;IF(AND(Milestones!$AB$107="FT",Milestones!$AA$107=FT_Y5,EDATE($D67,Milestones!$AA$107)&lt;PolicyDate),1,Milestones!$AC$107)&amp;";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"&amp;IF(AND(Milestones!$AB$108="FT",Milestones!$AA$108=FT_Y5,EDATE($D67,Milestones!$AA$108)&lt;PolicyDate),1,Milestones!$AC$108)&amp;";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"&amp;IF(AND(Milestones!$AB$109="FT",Milestones!$AA$109=FT_Y5,EDATE($D67,Milestones!$AA$109)&lt;PolicyDate),1,Milestones!$AC$109)&amp;";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"&amp;IF(AND(Milestones!$AB$110="FT",Milestones!$AA$110=FT_Y5,EDATE($D67,Milestones!$AA$110)&lt;PolicyDate),1,Milestones!$AC$110)&amp;";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"&amp;IF(AND(Milestones!$AB$111="FT",Milestones!$AA$111=FT_Y5,EDATE($D67,Milestones!$AA$111)&lt;PolicyDate),1,Milestones!$AC$111)&amp;";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"&amp;IF(AND(Milestones!$AB$112="FT",Milestones!$AA$112=FT_Y5,EDATE($D67,Milestones!$AA$112)&lt;PolicyDate),1,Milestones!$AC$112)&amp;";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"&amp;IF(AND(Milestones!$AB$113="FT",Milestones!$AA$113=FT_Y5,EDATE($D67,Milestones!$AA$113)&lt;PolicyDate),1,Milestones!$AC$113)&amp;";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"&amp;IF(AND(Milestones!$AB$114="FT",Milestones!$AA$114=FT_Y5,EDATE($D67,Milestones!$AA$114)&lt;PolicyDate),1,Milestones!$AC$114)&amp;";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"&amp;IF(AND(Milestones!$AB$115="FT",Milestones!$AA$115=FT_Y5,EDATE($D67,Milestones!$AA$115)&lt;PolicyDate),1,Milestones!$AC$115)&amp;";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"&amp;IF(AND(Milestones!$AB$116="FT",Milestones!$AA$116=FT_Y5,EDATE($D67,Milestones!$AA$116)&lt;PolicyDate),1,Milestones!$AC$116)&amp;";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"&amp;IF(AND(Milestones!$AB$117="FT",Milestones!$AA$117=FT_Y5,EDATE($D67,Milestones!$AA$117)&lt;PolicyDate),1,Milestones!$AC$117)&amp;";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"&amp;IF(AND(Milestones!$AB$118="FT",Milestones!$AA$118=FT_Y5,EDATE($D67,Milestones!$AA$118)&lt;PolicyDate),1,Milestones!$AC$118)&amp;";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"&amp;IF(AND(Milestones!$AB$119="FT",Milestones!$AA$119=FT_Y5,EDATE($D67,Milestones!$AA$119)&lt;PolicyDate),1,Milestones!$AC$119)&amp;";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"&amp;IF(AND(Milestones!$AB$120="FT",Milestones!$AA$120=FT_Y5,EDATE($D67,Milestones!$AA$120)&lt;PolicyDate),1,Milestones!$AC$120)&amp;";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"&amp;IF(AND(Milestones!$AB$121="FT",Milestones!$AA$121=FT_Y5,EDATE($D67,Milestones!$AA$121)&lt;PolicyDate),1,Milestones!$AC$121)&amp;";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"&amp;IF(AND(Milestones!$AB$122="FT",Milestones!$AA$122=FT_Y5,EDATE($D67,Milestones!$AA$122)&lt;PolicyDate),1,Milestones!$AC$122)&amp;";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"&amp;IF(AND(Milestones!$AB$123="FT",Milestones!$AA$123=FT_Y5,EDATE($D67,Milestones!$AA$123)&lt;PolicyDate),1,Milestones!$AC$123)&amp;";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"&amp;IF(AND(Milestones!$AB$124="FT",Milestones!$AA$124=FT_Y5,EDATE($D67,Milestones!$AA$124)&lt;PolicyDate),1,Milestones!$AC$124)&amp;";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"&amp;IF(AND(Milestones!$AB$125="FT",Milestones!$AA$125=FT_Y5,EDATE($D67,Milestones!$AA$125)&lt;PolicyDate),1,Milestones!$AC$125)&amp;";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"&amp;IF(AND(Milestones!$AB$126="FT",Milestones!$AA$126=FT_Y5,EDATE($D67,Milestones!$AA$126)&lt;PolicyDate),1,Milestones!$AC$126)&amp;";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"&amp;IF(AND(Milestones!$AB$127="FT",Milestones!$AA$127=FT_Y5,EDATE($D67,Milestones!$AA$127)&lt;PolicyDate),1,Milestones!$AC$127)&amp;";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"&amp;IF(AND(Milestones!$AB$128="FT",Milestones!$AA$128=FT_Y5,EDATE($D67,Milestones!$AA$128)&lt;PolicyDate),1,Milestones!$AC$128)&amp;";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"&amp;IF(AND(Milestones!$AB$129="FT",Milestones!$AA$129=FT_Y5,EDATE($D67,Milestones!$AA$129)&lt;PolicyDate),1,Milestones!$AC$129)&amp;";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"&amp;IF(AND(Milestones!$AB$130="FT",Milestones!$AA$130=FT_Y5,EDATE($D67,Milestones!$AA$130)&lt;PolicyDate),1,Milestones!$AC$130)&amp;";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"&amp;IF(AND(Milestones!$AB$131="FT",Milestones!$AA$131=FT_Y5,EDATE($D67,Milestones!$AA$131)&lt;PolicyDate),1,Milestones!$AC$131)&amp;";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"&amp;IF(AND(Milestones!$AB$132="FT",Milestones!$AA$132=FT_Y5,EDATE($D67,Milestones!$AA$132)&lt;PolicyDate),1,Milestones!$AC$132)&amp;";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"&amp;IF(AND(Milestones!$AB$133="FT",Milestones!$AA$133=FT_Y5,EDATE($D67,Milestones!$AA$133)&lt;PolicyDate),1,Milestones!$AC$133)&amp;";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"&amp;IF(AND(Milestones!$AB$134="FT",Milestones!$AA$134=FT_Y5,EDATE($D67,Milestones!$AA$134)&lt;PolicyDate),1,Milestones!$AC$134)&amp;";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"&amp;IF(AND(Milestones!$AB$135="FT",Milestones!$AA$135=FT_Y5,EDATE($D67,Milestones!$AA$135)&lt;PolicyDate),1,Milestones!$AC$135)&amp;";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"&amp;IF(AND(Milestones!$AB$136="FT",Milestones!$AA$136=FT_Y5,EDATE($D67,Milestones!$AA$136)&lt;PolicyDate),1,Milestones!$AC$136)&amp;";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"&amp;IF(AND(Milestones!$AB$137="FT",Milestones!$AA$137=FT_Y5,EDATE($D67,Milestones!$AA$137)&lt;PolicyDate),1,Milestones!$AC$137)&amp;";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"&amp;IF(AND(Milestones!$AB$138="FT",Milestones!$AA$138=FT_Y5,EDATE($D67,Milestones!$AA$138)&lt;PolicyDate),1,Milestones!$AC$138)&amp;";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"&amp;IF(AND(Milestones!$AB$139="FT",Milestones!$AA$139=FT_Y5,EDATE($D67,Milestones!$AA$139)&lt;PolicyDate),1,Milestones!$AC$139)&amp;";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"&amp;IF(AND(Milestones!$AB$140="FT",Milestones!$AA$140=FT_Y5,EDATE($D67,Milestones!$AA$140)&lt;PolicyDate),1,Milestones!$AC$140)&amp;";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"&amp;IF(AND(Milestones!$AB$141="FT",Milestones!$AA$141=FT_Y5,EDATE($D67,Milestones!$AA$141)&lt;PolicyDate),1,Milestones!$AC$141)&amp;";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"&amp;IF(AND(Milestones!$AB$142="FT",Milestones!$AA$142=FT_Y5,EDATE($D67,Milestones!$AA$142)&lt;PolicyDate),1,Milestones!$AC$142)&amp;";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"&amp;IF(AND(Milestones!$AB$143="FT",Milestones!$AA$143=FT_Y5,EDATE($D67,Milestones!$AA$143)&lt;PolicyDate),1,Milestones!$AC$143)&amp;";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"&amp;IF(AND(Milestones!$AB$144="FT",Milestones!$AA$144=FT_Y5,EDATE($D67,Milestones!$AA$144)&lt;PolicyDate),1,Milestones!$AC$144)&amp;";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"&amp;IF(AND(Milestones!$AB$145="FT",Milestones!$AA$145=FT_Y5,EDATE($D67,Milestones!$AA$145)&lt;PolicyDate),1,Milestones!$AC$145)&amp;";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"&amp;IF(AND(Milestones!$AB$146="FT",Milestones!$AA$146=FT_Y5,EDATE($D67,Milestones!$AA$146)&lt;PolicyDate),1,Milestones!$AC$146)&amp;";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"&amp;IF(AND(Milestones!$AB$147="FT",Milestones!$AA$147=FT_Y5,EDATE($D67,Milestones!$AA$147)&lt;PolicyDate),1,Milestones!$AC$147)&amp;";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"&amp;IF(AND(Milestones!$AB$148="FT",Milestones!$AA$148=FT_Y5,EDATE($D67,Milestones!$AA$148)&lt;PolicyDate),1,Milestones!$AC$148)&amp;";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"&amp;IF(AND(Milestones!$AB$149="FT",Milestones!$AA$149=FT_Y5,EDATE($D67,Milestones!$AA$149)&lt;PolicyDate),1,Milestones!$AC$149)&amp;";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"&amp;IF(AND(Milestones!$AB$150="FT",Milestones!$AA$150=FT_Y5,EDATE($D67,Milestones!$AA$150)&lt;PolicyDate),1,Milestones!$AC$150)&amp;";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"&amp;IF(AND(Milestones!$AB$151="FT",Milestones!$AA$151=FT_Y5,EDATE($D67,Milestones!$AA$151)&lt;PolicyDate),1,Milestones!$AC$151)&amp;";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"&amp;IF(AND(Milestones!$AB$152="FT",Milestones!$AA$152=FT_Y5,EDATE($D67,Milestones!$AA$152)&lt;PolicyDate),1,Milestones!$AC$152)&amp;";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"&amp;IF(AND(Milestones!$AB$153="FT",Milestones!$AA$153=FT_Y5,EDATE($D67,Milestones!$AA$153)&lt;PolicyDate),1,Milestones!$AC$153)&amp;";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"&amp;IF(AND(Milestones!$AB$154="FT",Milestones!$AA$154=FT_Y5,EDATE($D67,Milestones!$AA$154)&lt;PolicyDate),1,Milestones!$AC$154)&amp;";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"&amp;IF(AND(Milestones!$AB$155="FT",Milestones!$AA$155=FT_Y5,EDATE($D67,Milestones!$AA$155)&lt;PolicyDate),1,Milestones!$AC$155)&amp;";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"&amp;IF(AND(Milestones!$AB$156="FT",Milestones!$AA$156=FT_Y5,EDATE($D67,Milestones!$AA$156)&lt;PolicyDate),1,Milestones!$AC$156)&amp;";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"&amp;IF(AND(Milestones!$AB$157="FT",Milestones!$AA$157=FT_Y5,EDATE($D67,Milestones!$AA$157)&lt;PolicyDate),1,Milestones!$AC$157)&amp;";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"&amp;IF(AND(Milestones!$AB$158="FT",Milestones!$AA$158=FT_Y5,EDATE($D67,Milestones!$AA$158)&lt;PolicyDate),1,Milestones!$AC$158)&amp;";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"&amp;IF(AND(Milestones!$AB$159="FT",Milestones!$AA$159=FT_Y5,EDATE($D67,Milestones!$AA$159)&lt;PolicyDate),1,Milestones!$AC$159)&amp;";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"&amp;IF(AND(Milestones!$AB$160="FT",Milestones!$AA$160=FT_Y5,EDATE($D67,Milestones!$AA$160)&lt;PolicyDate),1,Milestones!$AC$160)&amp;";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"&amp;IF(AND(Milestones!$AB$161="FT",Milestones!$AA$161=FT_Y5,EDATE($D67,Milestones!$AA$161)&lt;PolicyDate),1,Milestones!$AC$161)&amp;";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"&amp;IF(AND(Milestones!$AB$162="FT",Milestones!$AA$162=FT_Y5,EDATE($D67,Milestones!$AA$162)&lt;PolicyDate),1,Milestones!$AC$162)&amp;";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"&amp;IF(AND(Milestones!$AB$163="FT",Milestones!$AA$163=FT_Y5,EDATE($D67,Milestones!$AA$163)&lt;PolicyDate),1,Milestones!$AC$163)&amp;";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"&amp;IF(AND(Milestones!$AB$164="FT",Milestones!$AA$164=FT_Y5,EDATE($D67,Milestones!$AA$164)&lt;PolicyDate),1,Milestones!$AC$164)&amp;";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"&amp;IF(AND(Milestones!$AB$165="FT",Milestones!$AA$165=FT_Y5,EDATE($D67,Milestones!$AA$165)&lt;PolicyDate),1,Milestones!$AC$165)&amp;";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"&amp;IF(AND(Milestones!$AB$166="FT",Milestones!$AA$166=FT_Y5,EDATE($D67,Milestones!$AA$166)&lt;PolicyDate),1,Milestones!$AC$166)&amp;";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"&amp;IF(AND(Milestones!$AB$167="FT",Milestones!$AA$167=FT_Y5,EDATE($D67,Milestones!$AA$167)&lt;PolicyDate),1,Milestones!$AC$167)&amp;";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"&amp;IF(AND(Milestones!$AB$168="FT",Milestones!$AA$168=FT_Y5,EDATE($D67,Milestones!$AA$168)&lt;PolicyDate),1,Milestones!$AC$168)&amp;";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"&amp;IF(AND(Milestones!$AB$169="FT",Milestones!$AA$169=FT_Y5,EDATE($D67,Milestones!$AA$169)&lt;PolicyDate),1,Milestones!$AC$169)&amp;";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"&amp;IF(AND(Milestones!$AB$170="FT",Milestones!$AA$170=FT_Y5,EDATE($D67,Milestones!$AA$170)&lt;PolicyDate),1,Milestones!$AC$170)&amp;";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"&amp;IF(AND(Milestones!$AB$171="FT",Milestones!$AA$171=FT_Y5,EDATE($D67,Milestones!$AA$171)&lt;PolicyDate),1,Milestones!$AC$171)&amp;";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"&amp;IF(AND(Milestones!$AB$172="FT",Milestones!$AA$172=FT_Y5,EDATE($D67,Milestones!$AA$172)&lt;PolicyDate),1,Milestones!$AC$172)&amp;";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"&amp;IF(AND(Milestones!$AB$173="FT",Milestones!$AA$173=FT_Y5,EDATE($D67,Milestones!$AA$173)&lt;PolicyDate),1,Milestones!$AC$173)&amp;";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"&amp;IF(AND(Milestones!$AB$174="FT",Milestones!$AA$174=FT_Y5,EDATE($D67,Milestones!$AA$174)&lt;PolicyDate),1,Milestones!$AC$174)&amp;";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"&amp;IF(AND(Milestones!$AB$175="FT",Milestones!$AA$175=FT_Y5,EDATE($D67,Milestones!$AA$175)&lt;PolicyDate),1,Milestones!$AC$175)&amp;";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"&amp;IF(AND(Milestones!$AB$176="FT",Milestones!$AA$176=FT_Y5,EDATE($D67,Milestones!$AA$176)&lt;PolicyDate),1,Milestones!$AC$176)&amp;";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"&amp;IF(AND(Milestones!$AB$177="FT",Milestones!$AA$177=FT_Y5,EDATE($D67,Milestones!$AA$177)&lt;PolicyDate),1,Milestones!$AC$177)&amp;";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"&amp;IF(AND(Milestones!$AB$178="FT",Milestones!$AA$178=FT_Y5,EDATE($D67,Milestones!$AA$178)&lt;PolicyDate),1,Milestones!$AC$178)&amp;";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"&amp;IF(AND(Milestones!$AB$179="FT",Milestones!$AA$179=FT_Y5,EDATE($D67,Milestones!$AA$179)&lt;PolicyDate),1,Milestones!$AC$179)&amp;";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"&amp;IF(AND(Milestones!$AB$180="FT",Milestones!$AA$180=FT_Y5,EDATE($D67,Milestones!$AA$180)&lt;PolicyDate),1,Milestones!$AC$180)&amp;";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"&amp;IF(AND(Milestones!$AB$181="FT",Milestones!$AA$181=FT_Y5,EDATE($D67,Milestones!$AA$181)&lt;PolicyDate),1,Milestones!$AC$181)&amp;";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"&amp;IF(AND(Milestones!$AB$182="FT",Milestones!$AA$182=FT_Y5,EDATE($D67,Milestones!$AA$182)&lt;PolicyDate),1,Milestones!$AC$182)&amp;";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"&amp;IF(AND(Milestones!$AB$183="FT",Milestones!$AA$183=FT_Y5,EDATE($D67,Milestones!$AA$183)&lt;PolicyDate),1,Milestones!$AC$183)&amp;";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"&amp;IF(AND(Milestones!$AB$184="FT",Milestones!$AA$184=FT_Y5,EDATE($D67,Milestones!$AA$184)&lt;PolicyDate),1,Milestones!$AC$184)&amp;";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"&amp;IF(AND(Milestones!$AB$185="FT",Milestones!$AA$185=FT_Y5,EDATE($D67,Milestones!$AA$185)&lt;PolicyDate),1,Milestones!$AC$185)&amp;";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"&amp;IF(AND(Milestones!$AB$186="FT",Milestones!$AA$186=FT_Y5,EDATE($D67,Milestones!$AA$186)&lt;PolicyDate),1,Milestones!$AC$186)&amp;";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"&amp;IF(AND(Milestones!$AB$187="FT",Milestones!$AA$187=FT_Y5,EDATE($D67,Milestones!$AA$187)&lt;PolicyDate),1,Milestones!$AC$187)&amp;";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"&amp;IF(AND(Milestones!$AB$188="FT",Milestones!$AA$188=FT_Y5,EDATE($D67,Milestones!$AA$188)&lt;PolicyDate),1,Milestones!$AC$188)&amp;";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"&amp;IF(AND(Milestones!$AB$189="FT",Milestones!$AA$189=FT_Y5,EDATE($D67,Milestones!$AA$189)&lt;PolicyDate),1,Milestones!$AC$189)&amp;";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"&amp;IF(AND(Milestones!$AB$190="FT",Milestones!$AA$190=FT_Y5,EDATE($D67,Milestones!$AA$190)&lt;PolicyDate),1,Milestones!$AC$190)&amp;";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"&amp;IF(AND(Milestones!$AB$191="FT",Milestones!$AA$191=FT_Y5,EDATE($D67,Milestones!$AA$191)&lt;PolicyDate),1,Milestones!$AC$191)&amp;";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"&amp;IF(AND(Milestones!$AB$192="FT",Milestones!$AA$192=FT_Y5,EDATE($D67,Milestones!$AA$192)&lt;PolicyDate),1,Milestones!$AC$192)&amp;";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"&amp;IF(AND(Milestones!$AB$193="FT",Milestones!$AA$193=FT_Y5,EDATE($D67,Milestones!$AA$193)&lt;PolicyDate),1,Milestones!$AC$193)&amp;";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"&amp;IF(AND(Milestones!$AB$194="FT",Milestones!$AA$194=FT_Y5,EDATE($D67,Milestones!$AA$194)&lt;PolicyDate),1,Milestones!$AC$194)&amp;";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"&amp;IF(AND(Milestones!$AB$195="FT",Milestones!$AA$195=FT_Y5,EDATE($D67,Milestones!$AA$195)&lt;PolicyDate),1,Milestones!$AC$195)&amp;";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"&amp;IF(AND(Milestones!$AB$196="FT",Milestones!$AA$196=FT_Y5,EDATE($D67,Milestones!$AA$196)&lt;PolicyDate),1,Milestones!$AC$196)&amp;";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"&amp;IF(AND(Milestones!$AB$197="FT",Milestones!$AA$197=FT_Y5,EDATE($D67,Milestones!$AA$197)&lt;PolicyDate),1,Milestones!$AC$197)&amp;";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"&amp;IF(AND(Milestones!$AB$198="FT",Milestones!$AA$198=FT_Y5,EDATE($D67,Milestones!$AA$198)&lt;PolicyDate),1,Milestones!$AC$198)&amp;";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"&amp;IF(AND(Milestones!$AB$199="FT",Milestones!$AA$199=FT_Y5,EDATE($D67,Milestones!$AA$199)&lt;PolicyDate),1,Milestones!$AC$199)&amp;";  ",""))</f>
        <v/>
      </c>
      <c r="X67" s="0" t="str">
        <f aca="false">IF(Staff!$A67="","",Staff!$AJ67)</f>
        <v/>
      </c>
      <c r="Y67" s="0" t="str">
        <f aca="false">IF(Staff!$A67="","",Staff!$AL67)</f>
        <v/>
      </c>
      <c r="Z67" s="0" t="str">
        <f aca="false">IF(Staff!$A67="","",Staff!$AM67)</f>
        <v/>
      </c>
      <c r="AA67" s="0" t="str">
        <f aca="false">IF(Staff!$A67="","",Staff!$AQ67)</f>
        <v/>
      </c>
      <c r="AB67" s="0" t="str">
        <f aca="false">IF(Staff!$A67="","",Staff!$AR67)</f>
        <v/>
      </c>
      <c r="AC67" s="0" t="str">
        <f aca="false">IF(Staff!$A67="","",Staff!$AS67)</f>
        <v/>
      </c>
      <c r="AD67" s="0" t="str">
        <f aca="false">IF(Staff!$A67="","",Staff!$AT67)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IF(Staff!$A68="","",Staff!$AI68)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"&amp;IF(AND(Milestones!$AB$20="FT",Milestones!$AA$20=FT_Y5,EDATE($D68,Milestones!$AA$20)&lt;PolicyDate),1,Milestones!$AC$20)&amp;";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"&amp;IF(AND(Milestones!$AB$21="FT",Milestones!$AA$21=FT_Y5,EDATE($D68,Milestones!$AA$21)&lt;PolicyDate),1,Milestones!$AC$21)&amp;";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"&amp;IF(AND(Milestones!$AB$22="FT",Milestones!$AA$22=FT_Y5,EDATE($D68,Milestones!$AA$22)&lt;PolicyDate),1,Milestones!$AC$22)&amp;";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"&amp;IF(AND(Milestones!$AB$23="FT",Milestones!$AA$23=FT_Y5,EDATE($D68,Milestones!$AA$23)&lt;PolicyDate),1,Milestones!$AC$23)&amp;";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"&amp;IF(AND(Milestones!$AB$24="FT",Milestones!$AA$24=FT_Y5,EDATE($D68,Milestones!$AA$24)&lt;PolicyDate),1,Milestones!$AC$24)&amp;";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"&amp;IF(AND(Milestones!$AB$25="FT",Milestones!$AA$25=FT_Y5,EDATE($D68,Milestones!$AA$25)&lt;PolicyDate),1,Milestones!$AC$25)&amp;";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"&amp;IF(AND(Milestones!$AB$26="FT",Milestones!$AA$26=FT_Y5,EDATE($D68,Milestones!$AA$26)&lt;PolicyDate),1,Milestones!$AC$26)&amp;";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"&amp;IF(AND(Milestones!$AB$27="FT",Milestones!$AA$27=FT_Y5,EDATE($D68,Milestones!$AA$27)&lt;PolicyDate),1,Milestones!$AC$27)&amp;";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"&amp;IF(AND(Milestones!$AB$28="FT",Milestones!$AA$28=FT_Y5,EDATE($D68,Milestones!$AA$28)&lt;PolicyDate),1,Milestones!$AC$28)&amp;";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"&amp;IF(AND(Milestones!$AB$29="FT",Milestones!$AA$29=FT_Y5,EDATE($D68,Milestones!$AA$29)&lt;PolicyDate),1,Milestones!$AC$29)&amp;";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"&amp;IF(AND(Milestones!$AB$30="FT",Milestones!$AA$30=FT_Y5,EDATE($D68,Milestones!$AA$30)&lt;PolicyDate),1,Milestones!$AC$30)&amp;";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"&amp;IF(AND(Milestones!$AB$31="FT",Milestones!$AA$31=FT_Y5,EDATE($D68,Milestones!$AA$31)&lt;PolicyDate),1,Milestones!$AC$31)&amp;";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"&amp;IF(AND(Milestones!$AB$32="FT",Milestones!$AA$32=FT_Y5,EDATE($D68,Milestones!$AA$32)&lt;PolicyDate),1,Milestones!$AC$32)&amp;";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"&amp;IF(AND(Milestones!$AB$33="FT",Milestones!$AA$33=FT_Y5,EDATE($D68,Milestones!$AA$33)&lt;PolicyDate),1,Milestones!$AC$33)&amp;";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"&amp;IF(AND(Milestones!$AB$34="FT",Milestones!$AA$34=FT_Y5,EDATE($D68,Milestones!$AA$34)&lt;PolicyDate),1,Milestones!$AC$34)&amp;";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"&amp;IF(AND(Milestones!$AB$35="FT",Milestones!$AA$35=FT_Y5,EDATE($D68,Milestones!$AA$35)&lt;PolicyDate),1,Milestones!$AC$35)&amp;";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"&amp;IF(AND(Milestones!$AB$36="FT",Milestones!$AA$36=FT_Y5,EDATE($D68,Milestones!$AA$36)&lt;PolicyDate),1,Milestones!$AC$36)&amp;";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"&amp;IF(AND(Milestones!$AB$37="FT",Milestones!$AA$37=FT_Y5,EDATE($D68,Milestones!$AA$37)&lt;PolicyDate),1,Milestones!$AC$37)&amp;";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"&amp;IF(AND(Milestones!$AB$38="FT",Milestones!$AA$38=FT_Y5,EDATE($D68,Milestones!$AA$38)&lt;PolicyDate),1,Milestones!$AC$38)&amp;";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"&amp;IF(AND(Milestones!$AB$39="FT",Milestones!$AA$39=FT_Y5,EDATE($D68,Milestones!$AA$39)&lt;PolicyDate),1,Milestones!$AC$39)&amp;";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"&amp;IF(AND(Milestones!$AB$40="FT",Milestones!$AA$40=FT_Y5,EDATE($D68,Milestones!$AA$40)&lt;PolicyDate),1,Milestones!$AC$40)&amp;";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"&amp;IF(AND(Milestones!$AB$41="FT",Milestones!$AA$41=FT_Y5,EDATE($D68,Milestones!$AA$41)&lt;PolicyDate),1,Milestones!$AC$41)&amp;";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"&amp;IF(AND(Milestones!$AB$42="FT",Milestones!$AA$42=FT_Y5,EDATE($D68,Milestones!$AA$42)&lt;PolicyDate),1,Milestones!$AC$42)&amp;";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"&amp;IF(AND(Milestones!$AB$43="FT",Milestones!$AA$43=FT_Y5,EDATE($D68,Milestones!$AA$43)&lt;PolicyDate),1,Milestones!$AC$43)&amp;";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"&amp;IF(AND(Milestones!$AB$44="FT",Milestones!$AA$44=FT_Y5,EDATE($D68,Milestones!$AA$44)&lt;PolicyDate),1,Milestones!$AC$44)&amp;";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"&amp;IF(AND(Milestones!$AB$45="FT",Milestones!$AA$45=FT_Y5,EDATE($D68,Milestones!$AA$45)&lt;PolicyDate),1,Milestones!$AC$45)&amp;";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"&amp;IF(AND(Milestones!$AB$46="FT",Milestones!$AA$46=FT_Y5,EDATE($D68,Milestones!$AA$46)&lt;PolicyDate),1,Milestones!$AC$46)&amp;";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"&amp;IF(AND(Milestones!$AB$47="FT",Milestones!$AA$47=FT_Y5,EDATE($D68,Milestones!$AA$47)&lt;PolicyDate),1,Milestones!$AC$47)&amp;";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"&amp;IF(AND(Milestones!$AB$48="FT",Milestones!$AA$48=FT_Y5,EDATE($D68,Milestones!$AA$48)&lt;PolicyDate),1,Milestones!$AC$48)&amp;";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"&amp;IF(AND(Milestones!$AB$49="FT",Milestones!$AA$49=FT_Y5,EDATE($D68,Milestones!$AA$49)&lt;PolicyDate),1,Milestones!$AC$49)&amp;";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"&amp;IF(AND(Milestones!$AB$50="FT",Milestones!$AA$50=FT_Y5,EDATE($D68,Milestones!$AA$50)&lt;PolicyDate),1,Milestones!$AC$50)&amp;";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"&amp;IF(AND(Milestones!$AB$51="FT",Milestones!$AA$51=FT_Y5,EDATE($D68,Milestones!$AA$51)&lt;PolicyDate),1,Milestones!$AC$51)&amp;";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"&amp;IF(AND(Milestones!$AB$52="FT",Milestones!$AA$52=FT_Y5,EDATE($D68,Milestones!$AA$52)&lt;PolicyDate),1,Milestones!$AC$52)&amp;";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"&amp;IF(AND(Milestones!$AB$53="FT",Milestones!$AA$53=FT_Y5,EDATE($D68,Milestones!$AA$53)&lt;PolicyDate),1,Milestones!$AC$53)&amp;";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"&amp;IF(AND(Milestones!$AB$54="FT",Milestones!$AA$54=FT_Y5,EDATE($D68,Milestones!$AA$54)&lt;PolicyDate),1,Milestones!$AC$54)&amp;";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"&amp;IF(AND(Milestones!$AB$55="FT",Milestones!$AA$55=FT_Y5,EDATE($D68,Milestones!$AA$55)&lt;PolicyDate),1,Milestones!$AC$55)&amp;";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"&amp;IF(AND(Milestones!$AB$56="FT",Milestones!$AA$56=FT_Y5,EDATE($D68,Milestones!$AA$56)&lt;PolicyDate),1,Milestones!$AC$56)&amp;";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"&amp;IF(AND(Milestones!$AB$57="FT",Milestones!$AA$57=FT_Y5,EDATE($D68,Milestones!$AA$57)&lt;PolicyDate),1,Milestones!$AC$57)&amp;";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"&amp;IF(AND(Milestones!$AB$58="FT",Milestones!$AA$58=FT_Y5,EDATE($D68,Milestones!$AA$58)&lt;PolicyDate),1,Milestones!$AC$58)&amp;";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"&amp;IF(AND(Milestones!$AB$59="FT",Milestones!$AA$59=FT_Y5,EDATE($D68,Milestones!$AA$59)&lt;PolicyDate),1,Milestones!$AC$59)&amp;";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"&amp;IF(AND(Milestones!$AB$60="FT",Milestones!$AA$60=FT_Y5,EDATE($D68,Milestones!$AA$60)&lt;PolicyDate),1,Milestones!$AC$60)&amp;";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"&amp;IF(AND(Milestones!$AB$61="FT",Milestones!$AA$61=FT_Y5,EDATE($D68,Milestones!$AA$61)&lt;PolicyDate),1,Milestones!$AC$61)&amp;";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"&amp;IF(AND(Milestones!$AB$62="FT",Milestones!$AA$62=FT_Y5,EDATE($D68,Milestones!$AA$62)&lt;PolicyDate),1,Milestones!$AC$62)&amp;";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"&amp;IF(AND(Milestones!$AB$63="FT",Milestones!$AA$63=FT_Y5,EDATE($D68,Milestones!$AA$63)&lt;PolicyDate),1,Milestones!$AC$63)&amp;";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"&amp;IF(AND(Milestones!$AB$64="FT",Milestones!$AA$64=FT_Y5,EDATE($D68,Milestones!$AA$64)&lt;PolicyDate),1,Milestones!$AC$64)&amp;";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"&amp;IF(AND(Milestones!$AB$65="FT",Milestones!$AA$65=FT_Y5,EDATE($D68,Milestones!$AA$65)&lt;PolicyDate),1,Milestones!$AC$65)&amp;";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"&amp;IF(AND(Milestones!$AB$66="FT",Milestones!$AA$66=FT_Y5,EDATE($D68,Milestones!$AA$66)&lt;PolicyDate),1,Milestones!$AC$66)&amp;";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"&amp;IF(AND(Milestones!$AB$67="FT",Milestones!$AA$67=FT_Y5,EDATE($D68,Milestones!$AA$67)&lt;PolicyDate),1,Milestones!$AC$67)&amp;";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"&amp;IF(AND(Milestones!$AB$68="FT",Milestones!$AA$68=FT_Y5,EDATE($D68,Milestones!$AA$68)&lt;PolicyDate),1,Milestones!$AC$68)&amp;";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"&amp;IF(AND(Milestones!$AB$69="FT",Milestones!$AA$69=FT_Y5,EDATE($D68,Milestones!$AA$69)&lt;PolicyDate),1,Milestones!$AC$69)&amp;";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"&amp;IF(AND(Milestones!$AB$70="FT",Milestones!$AA$70=FT_Y5,EDATE($D68,Milestones!$AA$70)&lt;PolicyDate),1,Milestones!$AC$70)&amp;";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"&amp;IF(AND(Milestones!$AB$71="FT",Milestones!$AA$71=FT_Y5,EDATE($D68,Milestones!$AA$71)&lt;PolicyDate),1,Milestones!$AC$71)&amp;";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"&amp;IF(AND(Milestones!$AB$72="FT",Milestones!$AA$72=FT_Y5,EDATE($D68,Milestones!$AA$72)&lt;PolicyDate),1,Milestones!$AC$72)&amp;";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"&amp;IF(AND(Milestones!$AB$73="FT",Milestones!$AA$73=FT_Y5,EDATE($D68,Milestones!$AA$73)&lt;PolicyDate),1,Milestones!$AC$73)&amp;";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"&amp;IF(AND(Milestones!$AB$74="FT",Milestones!$AA$74=FT_Y5,EDATE($D68,Milestones!$AA$74)&lt;PolicyDate),1,Milestones!$AC$74)&amp;";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"&amp;IF(AND(Milestones!$AB$75="FT",Milestones!$AA$75=FT_Y5,EDATE($D68,Milestones!$AA$75)&lt;PolicyDate),1,Milestones!$AC$75)&amp;";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"&amp;IF(AND(Milestones!$AB$76="FT",Milestones!$AA$76=FT_Y5,EDATE($D68,Milestones!$AA$76)&lt;PolicyDate),1,Milestones!$AC$76)&amp;";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"&amp;IF(AND(Milestones!$AB$77="FT",Milestones!$AA$77=FT_Y5,EDATE($D68,Milestones!$AA$77)&lt;PolicyDate),1,Milestones!$AC$77)&amp;";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"&amp;IF(AND(Milestones!$AB$78="FT",Milestones!$AA$78=FT_Y5,EDATE($D68,Milestones!$AA$78)&lt;PolicyDate),1,Milestones!$AC$78)&amp;";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"&amp;IF(AND(Milestones!$AB$79="FT",Milestones!$AA$79=FT_Y5,EDATE($D68,Milestones!$AA$79)&lt;PolicyDate),1,Milestones!$AC$79)&amp;";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"&amp;IF(AND(Milestones!$AB$80="FT",Milestones!$AA$80=FT_Y5,EDATE($D68,Milestones!$AA$80)&lt;PolicyDate),1,Milestones!$AC$80)&amp;";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"&amp;IF(AND(Milestones!$AB$81="FT",Milestones!$AA$81=FT_Y5,EDATE($D68,Milestones!$AA$81)&lt;PolicyDate),1,Milestones!$AC$81)&amp;";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"&amp;IF(AND(Milestones!$AB$82="FT",Milestones!$AA$82=FT_Y5,EDATE($D68,Milestones!$AA$82)&lt;PolicyDate),1,Milestones!$AC$82)&amp;";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"&amp;IF(AND(Milestones!$AB$83="FT",Milestones!$AA$83=FT_Y5,EDATE($D68,Milestones!$AA$83)&lt;PolicyDate),1,Milestones!$AC$83)&amp;";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"&amp;IF(AND(Milestones!$AB$84="FT",Milestones!$AA$84=FT_Y5,EDATE($D68,Milestones!$AA$84)&lt;PolicyDate),1,Milestones!$AC$84)&amp;";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"&amp;IF(AND(Milestones!$AB$85="FT",Milestones!$AA$85=FT_Y5,EDATE($D68,Milestones!$AA$85)&lt;PolicyDate),1,Milestones!$AC$85)&amp;";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"&amp;IF(AND(Milestones!$AB$86="FT",Milestones!$AA$86=FT_Y5,EDATE($D68,Milestones!$AA$86)&lt;PolicyDate),1,Milestones!$AC$86)&amp;";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"&amp;IF(AND(Milestones!$AB$87="FT",Milestones!$AA$87=FT_Y5,EDATE($D68,Milestones!$AA$87)&lt;PolicyDate),1,Milestones!$AC$87)&amp;";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"&amp;IF(AND(Milestones!$AB$88="FT",Milestones!$AA$88=FT_Y5,EDATE($D68,Milestones!$AA$88)&lt;PolicyDate),1,Milestones!$AC$88)&amp;";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"&amp;IF(AND(Milestones!$AB$89="FT",Milestones!$AA$89=FT_Y5,EDATE($D68,Milestones!$AA$89)&lt;PolicyDate),1,Milestones!$AC$89)&amp;";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"&amp;IF(AND(Milestones!$AB$90="FT",Milestones!$AA$90=FT_Y5,EDATE($D68,Milestones!$AA$90)&lt;PolicyDate),1,Milestones!$AC$90)&amp;";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"&amp;IF(AND(Milestones!$AB$91="FT",Milestones!$AA$91=FT_Y5,EDATE($D68,Milestones!$AA$91)&lt;PolicyDate),1,Milestones!$AC$91)&amp;";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"&amp;IF(AND(Milestones!$AB$92="FT",Milestones!$AA$92=FT_Y5,EDATE($D68,Milestones!$AA$92)&lt;PolicyDate),1,Milestones!$AC$92)&amp;";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"&amp;IF(AND(Milestones!$AB$93="FT",Milestones!$AA$93=FT_Y5,EDATE($D68,Milestones!$AA$93)&lt;PolicyDate),1,Milestones!$AC$93)&amp;";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"&amp;IF(AND(Milestones!$AB$94="FT",Milestones!$AA$94=FT_Y5,EDATE($D68,Milestones!$AA$94)&lt;PolicyDate),1,Milestones!$AC$94)&amp;";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"&amp;IF(AND(Milestones!$AB$95="FT",Milestones!$AA$95=FT_Y5,EDATE($D68,Milestones!$AA$95)&lt;PolicyDate),1,Milestones!$AC$95)&amp;";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"&amp;IF(AND(Milestones!$AB$96="FT",Milestones!$AA$96=FT_Y5,EDATE($D68,Milestones!$AA$96)&lt;PolicyDate),1,Milestones!$AC$96)&amp;";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"&amp;IF(AND(Milestones!$AB$97="FT",Milestones!$AA$97=FT_Y5,EDATE($D68,Milestones!$AA$97)&lt;PolicyDate),1,Milestones!$AC$97)&amp;";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"&amp;IF(AND(Milestones!$AB$98="FT",Milestones!$AA$98=FT_Y5,EDATE($D68,Milestones!$AA$98)&lt;PolicyDate),1,Milestones!$AC$98)&amp;";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"&amp;IF(AND(Milestones!$AB$99="FT",Milestones!$AA$99=FT_Y5,EDATE($D68,Milestones!$AA$99)&lt;PolicyDate),1,Milestones!$AC$99)&amp;";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"&amp;IF(AND(Milestones!$AB$100="FT",Milestones!$AA$100=FT_Y5,EDATE($D68,Milestones!$AA$100)&lt;PolicyDate),1,Milestones!$AC$100)&amp;";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"&amp;IF(AND(Milestones!$AB$101="FT",Milestones!$AA$101=FT_Y5,EDATE($D68,Milestones!$AA$101)&lt;PolicyDate),1,Milestones!$AC$101)&amp;";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"&amp;IF(AND(Milestones!$AB$102="FT",Milestones!$AA$102=FT_Y5,EDATE($D68,Milestones!$AA$102)&lt;PolicyDate),1,Milestones!$AC$102)&amp;";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"&amp;IF(AND(Milestones!$AB$103="FT",Milestones!$AA$103=FT_Y5,EDATE($D68,Milestones!$AA$103)&lt;PolicyDate),1,Milestones!$AC$103)&amp;";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"&amp;IF(AND(Milestones!$AB$104="FT",Milestones!$AA$104=FT_Y5,EDATE($D68,Milestones!$AA$104)&lt;PolicyDate),1,Milestones!$AC$104)&amp;";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"&amp;IF(AND(Milestones!$AB$105="FT",Milestones!$AA$105=FT_Y5,EDATE($D68,Milestones!$AA$105)&lt;PolicyDate),1,Milestones!$AC$105)&amp;";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"&amp;IF(AND(Milestones!$AB$106="FT",Milestones!$AA$106=FT_Y5,EDATE($D68,Milestones!$AA$106)&lt;PolicyDate),1,Milestones!$AC$106)&amp;";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"&amp;IF(AND(Milestones!$AB$107="FT",Milestones!$AA$107=FT_Y5,EDATE($D68,Milestones!$AA$107)&lt;PolicyDate),1,Milestones!$AC$107)&amp;";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"&amp;IF(AND(Milestones!$AB$108="FT",Milestones!$AA$108=FT_Y5,EDATE($D68,Milestones!$AA$108)&lt;PolicyDate),1,Milestones!$AC$108)&amp;";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"&amp;IF(AND(Milestones!$AB$109="FT",Milestones!$AA$109=FT_Y5,EDATE($D68,Milestones!$AA$109)&lt;PolicyDate),1,Milestones!$AC$109)&amp;";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"&amp;IF(AND(Milestones!$AB$110="FT",Milestones!$AA$110=FT_Y5,EDATE($D68,Milestones!$AA$110)&lt;PolicyDate),1,Milestones!$AC$110)&amp;";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"&amp;IF(AND(Milestones!$AB$111="FT",Milestones!$AA$111=FT_Y5,EDATE($D68,Milestones!$AA$111)&lt;PolicyDate),1,Milestones!$AC$111)&amp;";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"&amp;IF(AND(Milestones!$AB$112="FT",Milestones!$AA$112=FT_Y5,EDATE($D68,Milestones!$AA$112)&lt;PolicyDate),1,Milestones!$AC$112)&amp;";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"&amp;IF(AND(Milestones!$AB$113="FT",Milestones!$AA$113=FT_Y5,EDATE($D68,Milestones!$AA$113)&lt;PolicyDate),1,Milestones!$AC$113)&amp;";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"&amp;IF(AND(Milestones!$AB$114="FT",Milestones!$AA$114=FT_Y5,EDATE($D68,Milestones!$AA$114)&lt;PolicyDate),1,Milestones!$AC$114)&amp;";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"&amp;IF(AND(Milestones!$AB$115="FT",Milestones!$AA$115=FT_Y5,EDATE($D68,Milestones!$AA$115)&lt;PolicyDate),1,Milestones!$AC$115)&amp;";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"&amp;IF(AND(Milestones!$AB$116="FT",Milestones!$AA$116=FT_Y5,EDATE($D68,Milestones!$AA$116)&lt;PolicyDate),1,Milestones!$AC$116)&amp;";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"&amp;IF(AND(Milestones!$AB$117="FT",Milestones!$AA$117=FT_Y5,EDATE($D68,Milestones!$AA$117)&lt;PolicyDate),1,Milestones!$AC$117)&amp;";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"&amp;IF(AND(Milestones!$AB$118="FT",Milestones!$AA$118=FT_Y5,EDATE($D68,Milestones!$AA$118)&lt;PolicyDate),1,Milestones!$AC$118)&amp;";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"&amp;IF(AND(Milestones!$AB$119="FT",Milestones!$AA$119=FT_Y5,EDATE($D68,Milestones!$AA$119)&lt;PolicyDate),1,Milestones!$AC$119)&amp;";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"&amp;IF(AND(Milestones!$AB$120="FT",Milestones!$AA$120=FT_Y5,EDATE($D68,Milestones!$AA$120)&lt;PolicyDate),1,Milestones!$AC$120)&amp;";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"&amp;IF(AND(Milestones!$AB$121="FT",Milestones!$AA$121=FT_Y5,EDATE($D68,Milestones!$AA$121)&lt;PolicyDate),1,Milestones!$AC$121)&amp;";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"&amp;IF(AND(Milestones!$AB$122="FT",Milestones!$AA$122=FT_Y5,EDATE($D68,Milestones!$AA$122)&lt;PolicyDate),1,Milestones!$AC$122)&amp;";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"&amp;IF(AND(Milestones!$AB$123="FT",Milestones!$AA$123=FT_Y5,EDATE($D68,Milestones!$AA$123)&lt;PolicyDate),1,Milestones!$AC$123)&amp;";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"&amp;IF(AND(Milestones!$AB$124="FT",Milestones!$AA$124=FT_Y5,EDATE($D68,Milestones!$AA$124)&lt;PolicyDate),1,Milestones!$AC$124)&amp;";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"&amp;IF(AND(Milestones!$AB$125="FT",Milestones!$AA$125=FT_Y5,EDATE($D68,Milestones!$AA$125)&lt;PolicyDate),1,Milestones!$AC$125)&amp;";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"&amp;IF(AND(Milestones!$AB$126="FT",Milestones!$AA$126=FT_Y5,EDATE($D68,Milestones!$AA$126)&lt;PolicyDate),1,Milestones!$AC$126)&amp;";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"&amp;IF(AND(Milestones!$AB$127="FT",Milestones!$AA$127=FT_Y5,EDATE($D68,Milestones!$AA$127)&lt;PolicyDate),1,Milestones!$AC$127)&amp;";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"&amp;IF(AND(Milestones!$AB$128="FT",Milestones!$AA$128=FT_Y5,EDATE($D68,Milestones!$AA$128)&lt;PolicyDate),1,Milestones!$AC$128)&amp;";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"&amp;IF(AND(Milestones!$AB$129="FT",Milestones!$AA$129=FT_Y5,EDATE($D68,Milestones!$AA$129)&lt;PolicyDate),1,Milestones!$AC$129)&amp;";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"&amp;IF(AND(Milestones!$AB$130="FT",Milestones!$AA$130=FT_Y5,EDATE($D68,Milestones!$AA$130)&lt;PolicyDate),1,Milestones!$AC$130)&amp;";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"&amp;IF(AND(Milestones!$AB$131="FT",Milestones!$AA$131=FT_Y5,EDATE($D68,Milestones!$AA$131)&lt;PolicyDate),1,Milestones!$AC$131)&amp;";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"&amp;IF(AND(Milestones!$AB$132="FT",Milestones!$AA$132=FT_Y5,EDATE($D68,Milestones!$AA$132)&lt;PolicyDate),1,Milestones!$AC$132)&amp;";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"&amp;IF(AND(Milestones!$AB$133="FT",Milestones!$AA$133=FT_Y5,EDATE($D68,Milestones!$AA$133)&lt;PolicyDate),1,Milestones!$AC$133)&amp;";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"&amp;IF(AND(Milestones!$AB$134="FT",Milestones!$AA$134=FT_Y5,EDATE($D68,Milestones!$AA$134)&lt;PolicyDate),1,Milestones!$AC$134)&amp;";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"&amp;IF(AND(Milestones!$AB$135="FT",Milestones!$AA$135=FT_Y5,EDATE($D68,Milestones!$AA$135)&lt;PolicyDate),1,Milestones!$AC$135)&amp;";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"&amp;IF(AND(Milestones!$AB$136="FT",Milestones!$AA$136=FT_Y5,EDATE($D68,Milestones!$AA$136)&lt;PolicyDate),1,Milestones!$AC$136)&amp;";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"&amp;IF(AND(Milestones!$AB$137="FT",Milestones!$AA$137=FT_Y5,EDATE($D68,Milestones!$AA$137)&lt;PolicyDate),1,Milestones!$AC$137)&amp;";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"&amp;IF(AND(Milestones!$AB$138="FT",Milestones!$AA$138=FT_Y5,EDATE($D68,Milestones!$AA$138)&lt;PolicyDate),1,Milestones!$AC$138)&amp;";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"&amp;IF(AND(Milestones!$AB$139="FT",Milestones!$AA$139=FT_Y5,EDATE($D68,Milestones!$AA$139)&lt;PolicyDate),1,Milestones!$AC$139)&amp;";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"&amp;IF(AND(Milestones!$AB$140="FT",Milestones!$AA$140=FT_Y5,EDATE($D68,Milestones!$AA$140)&lt;PolicyDate),1,Milestones!$AC$140)&amp;";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"&amp;IF(AND(Milestones!$AB$141="FT",Milestones!$AA$141=FT_Y5,EDATE($D68,Milestones!$AA$141)&lt;PolicyDate),1,Milestones!$AC$141)&amp;";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"&amp;IF(AND(Milestones!$AB$142="FT",Milestones!$AA$142=FT_Y5,EDATE($D68,Milestones!$AA$142)&lt;PolicyDate),1,Milestones!$AC$142)&amp;";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"&amp;IF(AND(Milestones!$AB$143="FT",Milestones!$AA$143=FT_Y5,EDATE($D68,Milestones!$AA$143)&lt;PolicyDate),1,Milestones!$AC$143)&amp;";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"&amp;IF(AND(Milestones!$AB$144="FT",Milestones!$AA$144=FT_Y5,EDATE($D68,Milestones!$AA$144)&lt;PolicyDate),1,Milestones!$AC$144)&amp;";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"&amp;IF(AND(Milestones!$AB$145="FT",Milestones!$AA$145=FT_Y5,EDATE($D68,Milestones!$AA$145)&lt;PolicyDate),1,Milestones!$AC$145)&amp;";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"&amp;IF(AND(Milestones!$AB$146="FT",Milestones!$AA$146=FT_Y5,EDATE($D68,Milestones!$AA$146)&lt;PolicyDate),1,Milestones!$AC$146)&amp;";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"&amp;IF(AND(Milestones!$AB$147="FT",Milestones!$AA$147=FT_Y5,EDATE($D68,Milestones!$AA$147)&lt;PolicyDate),1,Milestones!$AC$147)&amp;";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"&amp;IF(AND(Milestones!$AB$148="FT",Milestones!$AA$148=FT_Y5,EDATE($D68,Milestones!$AA$148)&lt;PolicyDate),1,Milestones!$AC$148)&amp;";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"&amp;IF(AND(Milestones!$AB$149="FT",Milestones!$AA$149=FT_Y5,EDATE($D68,Milestones!$AA$149)&lt;PolicyDate),1,Milestones!$AC$149)&amp;";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"&amp;IF(AND(Milestones!$AB$150="FT",Milestones!$AA$150=FT_Y5,EDATE($D68,Milestones!$AA$150)&lt;PolicyDate),1,Milestones!$AC$150)&amp;";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"&amp;IF(AND(Milestones!$AB$151="FT",Milestones!$AA$151=FT_Y5,EDATE($D68,Milestones!$AA$151)&lt;PolicyDate),1,Milestones!$AC$151)&amp;";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"&amp;IF(AND(Milestones!$AB$152="FT",Milestones!$AA$152=FT_Y5,EDATE($D68,Milestones!$AA$152)&lt;PolicyDate),1,Milestones!$AC$152)&amp;";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"&amp;IF(AND(Milestones!$AB$153="FT",Milestones!$AA$153=FT_Y5,EDATE($D68,Milestones!$AA$153)&lt;PolicyDate),1,Milestones!$AC$153)&amp;";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"&amp;IF(AND(Milestones!$AB$154="FT",Milestones!$AA$154=FT_Y5,EDATE($D68,Milestones!$AA$154)&lt;PolicyDate),1,Milestones!$AC$154)&amp;";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"&amp;IF(AND(Milestones!$AB$155="FT",Milestones!$AA$155=FT_Y5,EDATE($D68,Milestones!$AA$155)&lt;PolicyDate),1,Milestones!$AC$155)&amp;";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"&amp;IF(AND(Milestones!$AB$156="FT",Milestones!$AA$156=FT_Y5,EDATE($D68,Milestones!$AA$156)&lt;PolicyDate),1,Milestones!$AC$156)&amp;";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"&amp;IF(AND(Milestones!$AB$157="FT",Milestones!$AA$157=FT_Y5,EDATE($D68,Milestones!$AA$157)&lt;PolicyDate),1,Milestones!$AC$157)&amp;";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"&amp;IF(AND(Milestones!$AB$158="FT",Milestones!$AA$158=FT_Y5,EDATE($D68,Milestones!$AA$158)&lt;PolicyDate),1,Milestones!$AC$158)&amp;";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"&amp;IF(AND(Milestones!$AB$159="FT",Milestones!$AA$159=FT_Y5,EDATE($D68,Milestones!$AA$159)&lt;PolicyDate),1,Milestones!$AC$159)&amp;";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"&amp;IF(AND(Milestones!$AB$160="FT",Milestones!$AA$160=FT_Y5,EDATE($D68,Milestones!$AA$160)&lt;PolicyDate),1,Milestones!$AC$160)&amp;";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"&amp;IF(AND(Milestones!$AB$161="FT",Milestones!$AA$161=FT_Y5,EDATE($D68,Milestones!$AA$161)&lt;PolicyDate),1,Milestones!$AC$161)&amp;";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"&amp;IF(AND(Milestones!$AB$162="FT",Milestones!$AA$162=FT_Y5,EDATE($D68,Milestones!$AA$162)&lt;PolicyDate),1,Milestones!$AC$162)&amp;";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"&amp;IF(AND(Milestones!$AB$163="FT",Milestones!$AA$163=FT_Y5,EDATE($D68,Milestones!$AA$163)&lt;PolicyDate),1,Milestones!$AC$163)&amp;";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"&amp;IF(AND(Milestones!$AB$164="FT",Milestones!$AA$164=FT_Y5,EDATE($D68,Milestones!$AA$164)&lt;PolicyDate),1,Milestones!$AC$164)&amp;";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"&amp;IF(AND(Milestones!$AB$165="FT",Milestones!$AA$165=FT_Y5,EDATE($D68,Milestones!$AA$165)&lt;PolicyDate),1,Milestones!$AC$165)&amp;";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"&amp;IF(AND(Milestones!$AB$166="FT",Milestones!$AA$166=FT_Y5,EDATE($D68,Milestones!$AA$166)&lt;PolicyDate),1,Milestones!$AC$166)&amp;";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"&amp;IF(AND(Milestones!$AB$167="FT",Milestones!$AA$167=FT_Y5,EDATE($D68,Milestones!$AA$167)&lt;PolicyDate),1,Milestones!$AC$167)&amp;";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"&amp;IF(AND(Milestones!$AB$168="FT",Milestones!$AA$168=FT_Y5,EDATE($D68,Milestones!$AA$168)&lt;PolicyDate),1,Milestones!$AC$168)&amp;";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"&amp;IF(AND(Milestones!$AB$169="FT",Milestones!$AA$169=FT_Y5,EDATE($D68,Milestones!$AA$169)&lt;PolicyDate),1,Milestones!$AC$169)&amp;";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"&amp;IF(AND(Milestones!$AB$170="FT",Milestones!$AA$170=FT_Y5,EDATE($D68,Milestones!$AA$170)&lt;PolicyDate),1,Milestones!$AC$170)&amp;";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"&amp;IF(AND(Milestones!$AB$171="FT",Milestones!$AA$171=FT_Y5,EDATE($D68,Milestones!$AA$171)&lt;PolicyDate),1,Milestones!$AC$171)&amp;";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"&amp;IF(AND(Milestones!$AB$172="FT",Milestones!$AA$172=FT_Y5,EDATE($D68,Milestones!$AA$172)&lt;PolicyDate),1,Milestones!$AC$172)&amp;";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"&amp;IF(AND(Milestones!$AB$173="FT",Milestones!$AA$173=FT_Y5,EDATE($D68,Milestones!$AA$173)&lt;PolicyDate),1,Milestones!$AC$173)&amp;";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"&amp;IF(AND(Milestones!$AB$174="FT",Milestones!$AA$174=FT_Y5,EDATE($D68,Milestones!$AA$174)&lt;PolicyDate),1,Milestones!$AC$174)&amp;";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"&amp;IF(AND(Milestones!$AB$175="FT",Milestones!$AA$175=FT_Y5,EDATE($D68,Milestones!$AA$175)&lt;PolicyDate),1,Milestones!$AC$175)&amp;";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"&amp;IF(AND(Milestones!$AB$176="FT",Milestones!$AA$176=FT_Y5,EDATE($D68,Milestones!$AA$176)&lt;PolicyDate),1,Milestones!$AC$176)&amp;";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"&amp;IF(AND(Milestones!$AB$177="FT",Milestones!$AA$177=FT_Y5,EDATE($D68,Milestones!$AA$177)&lt;PolicyDate),1,Milestones!$AC$177)&amp;";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"&amp;IF(AND(Milestones!$AB$178="FT",Milestones!$AA$178=FT_Y5,EDATE($D68,Milestones!$AA$178)&lt;PolicyDate),1,Milestones!$AC$178)&amp;";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"&amp;IF(AND(Milestones!$AB$179="FT",Milestones!$AA$179=FT_Y5,EDATE($D68,Milestones!$AA$179)&lt;PolicyDate),1,Milestones!$AC$179)&amp;";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"&amp;IF(AND(Milestones!$AB$180="FT",Milestones!$AA$180=FT_Y5,EDATE($D68,Milestones!$AA$180)&lt;PolicyDate),1,Milestones!$AC$180)&amp;";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"&amp;IF(AND(Milestones!$AB$181="FT",Milestones!$AA$181=FT_Y5,EDATE($D68,Milestones!$AA$181)&lt;PolicyDate),1,Milestones!$AC$181)&amp;";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"&amp;IF(AND(Milestones!$AB$182="FT",Milestones!$AA$182=FT_Y5,EDATE($D68,Milestones!$AA$182)&lt;PolicyDate),1,Milestones!$AC$182)&amp;";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"&amp;IF(AND(Milestones!$AB$183="FT",Milestones!$AA$183=FT_Y5,EDATE($D68,Milestones!$AA$183)&lt;PolicyDate),1,Milestones!$AC$183)&amp;";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"&amp;IF(AND(Milestones!$AB$184="FT",Milestones!$AA$184=FT_Y5,EDATE($D68,Milestones!$AA$184)&lt;PolicyDate),1,Milestones!$AC$184)&amp;";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"&amp;IF(AND(Milestones!$AB$185="FT",Milestones!$AA$185=FT_Y5,EDATE($D68,Milestones!$AA$185)&lt;PolicyDate),1,Milestones!$AC$185)&amp;";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"&amp;IF(AND(Milestones!$AB$186="FT",Milestones!$AA$186=FT_Y5,EDATE($D68,Milestones!$AA$186)&lt;PolicyDate),1,Milestones!$AC$186)&amp;";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"&amp;IF(AND(Milestones!$AB$187="FT",Milestones!$AA$187=FT_Y5,EDATE($D68,Milestones!$AA$187)&lt;PolicyDate),1,Milestones!$AC$187)&amp;";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"&amp;IF(AND(Milestones!$AB$188="FT",Milestones!$AA$188=FT_Y5,EDATE($D68,Milestones!$AA$188)&lt;PolicyDate),1,Milestones!$AC$188)&amp;";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"&amp;IF(AND(Milestones!$AB$189="FT",Milestones!$AA$189=FT_Y5,EDATE($D68,Milestones!$AA$189)&lt;PolicyDate),1,Milestones!$AC$189)&amp;";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"&amp;IF(AND(Milestones!$AB$190="FT",Milestones!$AA$190=FT_Y5,EDATE($D68,Milestones!$AA$190)&lt;PolicyDate),1,Milestones!$AC$190)&amp;";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"&amp;IF(AND(Milestones!$AB$191="FT",Milestones!$AA$191=FT_Y5,EDATE($D68,Milestones!$AA$191)&lt;PolicyDate),1,Milestones!$AC$191)&amp;";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"&amp;IF(AND(Milestones!$AB$192="FT",Milestones!$AA$192=FT_Y5,EDATE($D68,Milestones!$AA$192)&lt;PolicyDate),1,Milestones!$AC$192)&amp;";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"&amp;IF(AND(Milestones!$AB$193="FT",Milestones!$AA$193=FT_Y5,EDATE($D68,Milestones!$AA$193)&lt;PolicyDate),1,Milestones!$AC$193)&amp;";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"&amp;IF(AND(Milestones!$AB$194="FT",Milestones!$AA$194=FT_Y5,EDATE($D68,Milestones!$AA$194)&lt;PolicyDate),1,Milestones!$AC$194)&amp;";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"&amp;IF(AND(Milestones!$AB$195="FT",Milestones!$AA$195=FT_Y5,EDATE($D68,Milestones!$AA$195)&lt;PolicyDate),1,Milestones!$AC$195)&amp;";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"&amp;IF(AND(Milestones!$AB$196="FT",Milestones!$AA$196=FT_Y5,EDATE($D68,Milestones!$AA$196)&lt;PolicyDate),1,Milestones!$AC$196)&amp;";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"&amp;IF(AND(Milestones!$AB$197="FT",Milestones!$AA$197=FT_Y5,EDATE($D68,Milestones!$AA$197)&lt;PolicyDate),1,Milestones!$AC$197)&amp;";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"&amp;IF(AND(Milestones!$AB$198="FT",Milestones!$AA$198=FT_Y5,EDATE($D68,Milestones!$AA$198)&lt;PolicyDate),1,Milestones!$AC$198)&amp;";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"&amp;IF(AND(Milestones!$AB$199="FT",Milestones!$AA$199=FT_Y5,EDATE($D68,Milestones!$AA$199)&lt;PolicyDate),1,Milestones!$AC$199)&amp;";  ",""))</f>
        <v/>
      </c>
      <c r="X68" s="0" t="str">
        <f aca="false">IF(Staff!$A68="","",Staff!$AJ68)</f>
        <v/>
      </c>
      <c r="Y68" s="0" t="str">
        <f aca="false">IF(Staff!$A68="","",Staff!$AL68)</f>
        <v/>
      </c>
      <c r="Z68" s="0" t="str">
        <f aca="false">IF(Staff!$A68="","",Staff!$AM68)</f>
        <v/>
      </c>
      <c r="AA68" s="0" t="str">
        <f aca="false">IF(Staff!$A68="","",Staff!$AQ68)</f>
        <v/>
      </c>
      <c r="AB68" s="0" t="str">
        <f aca="false">IF(Staff!$A68="","",Staff!$AR68)</f>
        <v/>
      </c>
      <c r="AC68" s="0" t="str">
        <f aca="false">IF(Staff!$A68="","",Staff!$AS68)</f>
        <v/>
      </c>
      <c r="AD68" s="0" t="str">
        <f aca="false">IF(Staff!$A68="","",Staff!$AT68)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IF(Staff!$A69="","",Staff!$AI69)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"&amp;IF(AND(Milestones!$AB$20="FT",Milestones!$AA$20=FT_Y5,EDATE($D69,Milestones!$AA$20)&lt;PolicyDate),1,Milestones!$AC$20)&amp;";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"&amp;IF(AND(Milestones!$AB$21="FT",Milestones!$AA$21=FT_Y5,EDATE($D69,Milestones!$AA$21)&lt;PolicyDate),1,Milestones!$AC$21)&amp;";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"&amp;IF(AND(Milestones!$AB$22="FT",Milestones!$AA$22=FT_Y5,EDATE($D69,Milestones!$AA$22)&lt;PolicyDate),1,Milestones!$AC$22)&amp;";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"&amp;IF(AND(Milestones!$AB$23="FT",Milestones!$AA$23=FT_Y5,EDATE($D69,Milestones!$AA$23)&lt;PolicyDate),1,Milestones!$AC$23)&amp;";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"&amp;IF(AND(Milestones!$AB$24="FT",Milestones!$AA$24=FT_Y5,EDATE($D69,Milestones!$AA$24)&lt;PolicyDate),1,Milestones!$AC$24)&amp;";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"&amp;IF(AND(Milestones!$AB$25="FT",Milestones!$AA$25=FT_Y5,EDATE($D69,Milestones!$AA$25)&lt;PolicyDate),1,Milestones!$AC$25)&amp;";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"&amp;IF(AND(Milestones!$AB$26="FT",Milestones!$AA$26=FT_Y5,EDATE($D69,Milestones!$AA$26)&lt;PolicyDate),1,Milestones!$AC$26)&amp;";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"&amp;IF(AND(Milestones!$AB$27="FT",Milestones!$AA$27=FT_Y5,EDATE($D69,Milestones!$AA$27)&lt;PolicyDate),1,Milestones!$AC$27)&amp;";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"&amp;IF(AND(Milestones!$AB$28="FT",Milestones!$AA$28=FT_Y5,EDATE($D69,Milestones!$AA$28)&lt;PolicyDate),1,Milestones!$AC$28)&amp;";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"&amp;IF(AND(Milestones!$AB$29="FT",Milestones!$AA$29=FT_Y5,EDATE($D69,Milestones!$AA$29)&lt;PolicyDate),1,Milestones!$AC$29)&amp;";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"&amp;IF(AND(Milestones!$AB$30="FT",Milestones!$AA$30=FT_Y5,EDATE($D69,Milestones!$AA$30)&lt;PolicyDate),1,Milestones!$AC$30)&amp;";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"&amp;IF(AND(Milestones!$AB$31="FT",Milestones!$AA$31=FT_Y5,EDATE($D69,Milestones!$AA$31)&lt;PolicyDate),1,Milestones!$AC$31)&amp;";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"&amp;IF(AND(Milestones!$AB$32="FT",Milestones!$AA$32=FT_Y5,EDATE($D69,Milestones!$AA$32)&lt;PolicyDate),1,Milestones!$AC$32)&amp;";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"&amp;IF(AND(Milestones!$AB$33="FT",Milestones!$AA$33=FT_Y5,EDATE($D69,Milestones!$AA$33)&lt;PolicyDate),1,Milestones!$AC$33)&amp;";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"&amp;IF(AND(Milestones!$AB$34="FT",Milestones!$AA$34=FT_Y5,EDATE($D69,Milestones!$AA$34)&lt;PolicyDate),1,Milestones!$AC$34)&amp;";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"&amp;IF(AND(Milestones!$AB$35="FT",Milestones!$AA$35=FT_Y5,EDATE($D69,Milestones!$AA$35)&lt;PolicyDate),1,Milestones!$AC$35)&amp;";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"&amp;IF(AND(Milestones!$AB$36="FT",Milestones!$AA$36=FT_Y5,EDATE($D69,Milestones!$AA$36)&lt;PolicyDate),1,Milestones!$AC$36)&amp;";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"&amp;IF(AND(Milestones!$AB$37="FT",Milestones!$AA$37=FT_Y5,EDATE($D69,Milestones!$AA$37)&lt;PolicyDate),1,Milestones!$AC$37)&amp;";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"&amp;IF(AND(Milestones!$AB$38="FT",Milestones!$AA$38=FT_Y5,EDATE($D69,Milestones!$AA$38)&lt;PolicyDate),1,Milestones!$AC$38)&amp;";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"&amp;IF(AND(Milestones!$AB$39="FT",Milestones!$AA$39=FT_Y5,EDATE($D69,Milestones!$AA$39)&lt;PolicyDate),1,Milestones!$AC$39)&amp;";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"&amp;IF(AND(Milestones!$AB$40="FT",Milestones!$AA$40=FT_Y5,EDATE($D69,Milestones!$AA$40)&lt;PolicyDate),1,Milestones!$AC$40)&amp;";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"&amp;IF(AND(Milestones!$AB$41="FT",Milestones!$AA$41=FT_Y5,EDATE($D69,Milestones!$AA$41)&lt;PolicyDate),1,Milestones!$AC$41)&amp;";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"&amp;IF(AND(Milestones!$AB$42="FT",Milestones!$AA$42=FT_Y5,EDATE($D69,Milestones!$AA$42)&lt;PolicyDate),1,Milestones!$AC$42)&amp;";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"&amp;IF(AND(Milestones!$AB$43="FT",Milestones!$AA$43=FT_Y5,EDATE($D69,Milestones!$AA$43)&lt;PolicyDate),1,Milestones!$AC$43)&amp;";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"&amp;IF(AND(Milestones!$AB$44="FT",Milestones!$AA$44=FT_Y5,EDATE($D69,Milestones!$AA$44)&lt;PolicyDate),1,Milestones!$AC$44)&amp;";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"&amp;IF(AND(Milestones!$AB$45="FT",Milestones!$AA$45=FT_Y5,EDATE($D69,Milestones!$AA$45)&lt;PolicyDate),1,Milestones!$AC$45)&amp;";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"&amp;IF(AND(Milestones!$AB$46="FT",Milestones!$AA$46=FT_Y5,EDATE($D69,Milestones!$AA$46)&lt;PolicyDate),1,Milestones!$AC$46)&amp;";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"&amp;IF(AND(Milestones!$AB$47="FT",Milestones!$AA$47=FT_Y5,EDATE($D69,Milestones!$AA$47)&lt;PolicyDate),1,Milestones!$AC$47)&amp;";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"&amp;IF(AND(Milestones!$AB$48="FT",Milestones!$AA$48=FT_Y5,EDATE($D69,Milestones!$AA$48)&lt;PolicyDate),1,Milestones!$AC$48)&amp;";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"&amp;IF(AND(Milestones!$AB$49="FT",Milestones!$AA$49=FT_Y5,EDATE($D69,Milestones!$AA$49)&lt;PolicyDate),1,Milestones!$AC$49)&amp;";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"&amp;IF(AND(Milestones!$AB$50="FT",Milestones!$AA$50=FT_Y5,EDATE($D69,Milestones!$AA$50)&lt;PolicyDate),1,Milestones!$AC$50)&amp;";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"&amp;IF(AND(Milestones!$AB$51="FT",Milestones!$AA$51=FT_Y5,EDATE($D69,Milestones!$AA$51)&lt;PolicyDate),1,Milestones!$AC$51)&amp;";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"&amp;IF(AND(Milestones!$AB$52="FT",Milestones!$AA$52=FT_Y5,EDATE($D69,Milestones!$AA$52)&lt;PolicyDate),1,Milestones!$AC$52)&amp;";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"&amp;IF(AND(Milestones!$AB$53="FT",Milestones!$AA$53=FT_Y5,EDATE($D69,Milestones!$AA$53)&lt;PolicyDate),1,Milestones!$AC$53)&amp;";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"&amp;IF(AND(Milestones!$AB$54="FT",Milestones!$AA$54=FT_Y5,EDATE($D69,Milestones!$AA$54)&lt;PolicyDate),1,Milestones!$AC$54)&amp;";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"&amp;IF(AND(Milestones!$AB$55="FT",Milestones!$AA$55=FT_Y5,EDATE($D69,Milestones!$AA$55)&lt;PolicyDate),1,Milestones!$AC$55)&amp;";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"&amp;IF(AND(Milestones!$AB$56="FT",Milestones!$AA$56=FT_Y5,EDATE($D69,Milestones!$AA$56)&lt;PolicyDate),1,Milestones!$AC$56)&amp;";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"&amp;IF(AND(Milestones!$AB$57="FT",Milestones!$AA$57=FT_Y5,EDATE($D69,Milestones!$AA$57)&lt;PolicyDate),1,Milestones!$AC$57)&amp;";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"&amp;IF(AND(Milestones!$AB$58="FT",Milestones!$AA$58=FT_Y5,EDATE($D69,Milestones!$AA$58)&lt;PolicyDate),1,Milestones!$AC$58)&amp;";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"&amp;IF(AND(Milestones!$AB$59="FT",Milestones!$AA$59=FT_Y5,EDATE($D69,Milestones!$AA$59)&lt;PolicyDate),1,Milestones!$AC$59)&amp;";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"&amp;IF(AND(Milestones!$AB$60="FT",Milestones!$AA$60=FT_Y5,EDATE($D69,Milestones!$AA$60)&lt;PolicyDate),1,Milestones!$AC$60)&amp;";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"&amp;IF(AND(Milestones!$AB$61="FT",Milestones!$AA$61=FT_Y5,EDATE($D69,Milestones!$AA$61)&lt;PolicyDate),1,Milestones!$AC$61)&amp;";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"&amp;IF(AND(Milestones!$AB$62="FT",Milestones!$AA$62=FT_Y5,EDATE($D69,Milestones!$AA$62)&lt;PolicyDate),1,Milestones!$AC$62)&amp;";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"&amp;IF(AND(Milestones!$AB$63="FT",Milestones!$AA$63=FT_Y5,EDATE($D69,Milestones!$AA$63)&lt;PolicyDate),1,Milestones!$AC$63)&amp;";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"&amp;IF(AND(Milestones!$AB$64="FT",Milestones!$AA$64=FT_Y5,EDATE($D69,Milestones!$AA$64)&lt;PolicyDate),1,Milestones!$AC$64)&amp;";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"&amp;IF(AND(Milestones!$AB$65="FT",Milestones!$AA$65=FT_Y5,EDATE($D69,Milestones!$AA$65)&lt;PolicyDate),1,Milestones!$AC$65)&amp;";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"&amp;IF(AND(Milestones!$AB$66="FT",Milestones!$AA$66=FT_Y5,EDATE($D69,Milestones!$AA$66)&lt;PolicyDate),1,Milestones!$AC$66)&amp;";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"&amp;IF(AND(Milestones!$AB$67="FT",Milestones!$AA$67=FT_Y5,EDATE($D69,Milestones!$AA$67)&lt;PolicyDate),1,Milestones!$AC$67)&amp;";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"&amp;IF(AND(Milestones!$AB$68="FT",Milestones!$AA$68=FT_Y5,EDATE($D69,Milestones!$AA$68)&lt;PolicyDate),1,Milestones!$AC$68)&amp;";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"&amp;IF(AND(Milestones!$AB$69="FT",Milestones!$AA$69=FT_Y5,EDATE($D69,Milestones!$AA$69)&lt;PolicyDate),1,Milestones!$AC$69)&amp;";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"&amp;IF(AND(Milestones!$AB$70="FT",Milestones!$AA$70=FT_Y5,EDATE($D69,Milestones!$AA$70)&lt;PolicyDate),1,Milestones!$AC$70)&amp;";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"&amp;IF(AND(Milestones!$AB$71="FT",Milestones!$AA$71=FT_Y5,EDATE($D69,Milestones!$AA$71)&lt;PolicyDate),1,Milestones!$AC$71)&amp;";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"&amp;IF(AND(Milestones!$AB$72="FT",Milestones!$AA$72=FT_Y5,EDATE($D69,Milestones!$AA$72)&lt;PolicyDate),1,Milestones!$AC$72)&amp;";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"&amp;IF(AND(Milestones!$AB$73="FT",Milestones!$AA$73=FT_Y5,EDATE($D69,Milestones!$AA$73)&lt;PolicyDate),1,Milestones!$AC$73)&amp;";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"&amp;IF(AND(Milestones!$AB$74="FT",Milestones!$AA$74=FT_Y5,EDATE($D69,Milestones!$AA$74)&lt;PolicyDate),1,Milestones!$AC$74)&amp;";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"&amp;IF(AND(Milestones!$AB$75="FT",Milestones!$AA$75=FT_Y5,EDATE($D69,Milestones!$AA$75)&lt;PolicyDate),1,Milestones!$AC$75)&amp;";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"&amp;IF(AND(Milestones!$AB$76="FT",Milestones!$AA$76=FT_Y5,EDATE($D69,Milestones!$AA$76)&lt;PolicyDate),1,Milestones!$AC$76)&amp;";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"&amp;IF(AND(Milestones!$AB$77="FT",Milestones!$AA$77=FT_Y5,EDATE($D69,Milestones!$AA$77)&lt;PolicyDate),1,Milestones!$AC$77)&amp;";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"&amp;IF(AND(Milestones!$AB$78="FT",Milestones!$AA$78=FT_Y5,EDATE($D69,Milestones!$AA$78)&lt;PolicyDate),1,Milestones!$AC$78)&amp;";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"&amp;IF(AND(Milestones!$AB$79="FT",Milestones!$AA$79=FT_Y5,EDATE($D69,Milestones!$AA$79)&lt;PolicyDate),1,Milestones!$AC$79)&amp;";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"&amp;IF(AND(Milestones!$AB$80="FT",Milestones!$AA$80=FT_Y5,EDATE($D69,Milestones!$AA$80)&lt;PolicyDate),1,Milestones!$AC$80)&amp;";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"&amp;IF(AND(Milestones!$AB$81="FT",Milestones!$AA$81=FT_Y5,EDATE($D69,Milestones!$AA$81)&lt;PolicyDate),1,Milestones!$AC$81)&amp;";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"&amp;IF(AND(Milestones!$AB$82="FT",Milestones!$AA$82=FT_Y5,EDATE($D69,Milestones!$AA$82)&lt;PolicyDate),1,Milestones!$AC$82)&amp;";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"&amp;IF(AND(Milestones!$AB$83="FT",Milestones!$AA$83=FT_Y5,EDATE($D69,Milestones!$AA$83)&lt;PolicyDate),1,Milestones!$AC$83)&amp;";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"&amp;IF(AND(Milestones!$AB$84="FT",Milestones!$AA$84=FT_Y5,EDATE($D69,Milestones!$AA$84)&lt;PolicyDate),1,Milestones!$AC$84)&amp;";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"&amp;IF(AND(Milestones!$AB$85="FT",Milestones!$AA$85=FT_Y5,EDATE($D69,Milestones!$AA$85)&lt;PolicyDate),1,Milestones!$AC$85)&amp;";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"&amp;IF(AND(Milestones!$AB$86="FT",Milestones!$AA$86=FT_Y5,EDATE($D69,Milestones!$AA$86)&lt;PolicyDate),1,Milestones!$AC$86)&amp;";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"&amp;IF(AND(Milestones!$AB$87="FT",Milestones!$AA$87=FT_Y5,EDATE($D69,Milestones!$AA$87)&lt;PolicyDate),1,Milestones!$AC$87)&amp;";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"&amp;IF(AND(Milestones!$AB$88="FT",Milestones!$AA$88=FT_Y5,EDATE($D69,Milestones!$AA$88)&lt;PolicyDate),1,Milestones!$AC$88)&amp;";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"&amp;IF(AND(Milestones!$AB$89="FT",Milestones!$AA$89=FT_Y5,EDATE($D69,Milestones!$AA$89)&lt;PolicyDate),1,Milestones!$AC$89)&amp;";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"&amp;IF(AND(Milestones!$AB$90="FT",Milestones!$AA$90=FT_Y5,EDATE($D69,Milestones!$AA$90)&lt;PolicyDate),1,Milestones!$AC$90)&amp;";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"&amp;IF(AND(Milestones!$AB$91="FT",Milestones!$AA$91=FT_Y5,EDATE($D69,Milestones!$AA$91)&lt;PolicyDate),1,Milestones!$AC$91)&amp;";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"&amp;IF(AND(Milestones!$AB$92="FT",Milestones!$AA$92=FT_Y5,EDATE($D69,Milestones!$AA$92)&lt;PolicyDate),1,Milestones!$AC$92)&amp;";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"&amp;IF(AND(Milestones!$AB$93="FT",Milestones!$AA$93=FT_Y5,EDATE($D69,Milestones!$AA$93)&lt;PolicyDate),1,Milestones!$AC$93)&amp;";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"&amp;IF(AND(Milestones!$AB$94="FT",Milestones!$AA$94=FT_Y5,EDATE($D69,Milestones!$AA$94)&lt;PolicyDate),1,Milestones!$AC$94)&amp;";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"&amp;IF(AND(Milestones!$AB$95="FT",Milestones!$AA$95=FT_Y5,EDATE($D69,Milestones!$AA$95)&lt;PolicyDate),1,Milestones!$AC$95)&amp;";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"&amp;IF(AND(Milestones!$AB$96="FT",Milestones!$AA$96=FT_Y5,EDATE($D69,Milestones!$AA$96)&lt;PolicyDate),1,Milestones!$AC$96)&amp;";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"&amp;IF(AND(Milestones!$AB$97="FT",Milestones!$AA$97=FT_Y5,EDATE($D69,Milestones!$AA$97)&lt;PolicyDate),1,Milestones!$AC$97)&amp;";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"&amp;IF(AND(Milestones!$AB$98="FT",Milestones!$AA$98=FT_Y5,EDATE($D69,Milestones!$AA$98)&lt;PolicyDate),1,Milestones!$AC$98)&amp;";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"&amp;IF(AND(Milestones!$AB$99="FT",Milestones!$AA$99=FT_Y5,EDATE($D69,Milestones!$AA$99)&lt;PolicyDate),1,Milestones!$AC$99)&amp;";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"&amp;IF(AND(Milestones!$AB$100="FT",Milestones!$AA$100=FT_Y5,EDATE($D69,Milestones!$AA$100)&lt;PolicyDate),1,Milestones!$AC$100)&amp;";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"&amp;IF(AND(Milestones!$AB$101="FT",Milestones!$AA$101=FT_Y5,EDATE($D69,Milestones!$AA$101)&lt;PolicyDate),1,Milestones!$AC$101)&amp;";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"&amp;IF(AND(Milestones!$AB$102="FT",Milestones!$AA$102=FT_Y5,EDATE($D69,Milestones!$AA$102)&lt;PolicyDate),1,Milestones!$AC$102)&amp;";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"&amp;IF(AND(Milestones!$AB$103="FT",Milestones!$AA$103=FT_Y5,EDATE($D69,Milestones!$AA$103)&lt;PolicyDate),1,Milestones!$AC$103)&amp;";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"&amp;IF(AND(Milestones!$AB$104="FT",Milestones!$AA$104=FT_Y5,EDATE($D69,Milestones!$AA$104)&lt;PolicyDate),1,Milestones!$AC$104)&amp;";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"&amp;IF(AND(Milestones!$AB$105="FT",Milestones!$AA$105=FT_Y5,EDATE($D69,Milestones!$AA$105)&lt;PolicyDate),1,Milestones!$AC$105)&amp;";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"&amp;IF(AND(Milestones!$AB$106="FT",Milestones!$AA$106=FT_Y5,EDATE($D69,Milestones!$AA$106)&lt;PolicyDate),1,Milestones!$AC$106)&amp;";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"&amp;IF(AND(Milestones!$AB$107="FT",Milestones!$AA$107=FT_Y5,EDATE($D69,Milestones!$AA$107)&lt;PolicyDate),1,Milestones!$AC$107)&amp;";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"&amp;IF(AND(Milestones!$AB$108="FT",Milestones!$AA$108=FT_Y5,EDATE($D69,Milestones!$AA$108)&lt;PolicyDate),1,Milestones!$AC$108)&amp;";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"&amp;IF(AND(Milestones!$AB$109="FT",Milestones!$AA$109=FT_Y5,EDATE($D69,Milestones!$AA$109)&lt;PolicyDate),1,Milestones!$AC$109)&amp;";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"&amp;IF(AND(Milestones!$AB$110="FT",Milestones!$AA$110=FT_Y5,EDATE($D69,Milestones!$AA$110)&lt;PolicyDate),1,Milestones!$AC$110)&amp;";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"&amp;IF(AND(Milestones!$AB$111="FT",Milestones!$AA$111=FT_Y5,EDATE($D69,Milestones!$AA$111)&lt;PolicyDate),1,Milestones!$AC$111)&amp;";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"&amp;IF(AND(Milestones!$AB$112="FT",Milestones!$AA$112=FT_Y5,EDATE($D69,Milestones!$AA$112)&lt;PolicyDate),1,Milestones!$AC$112)&amp;";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"&amp;IF(AND(Milestones!$AB$113="FT",Milestones!$AA$113=FT_Y5,EDATE($D69,Milestones!$AA$113)&lt;PolicyDate),1,Milestones!$AC$113)&amp;";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"&amp;IF(AND(Milestones!$AB$114="FT",Milestones!$AA$114=FT_Y5,EDATE($D69,Milestones!$AA$114)&lt;PolicyDate),1,Milestones!$AC$114)&amp;";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"&amp;IF(AND(Milestones!$AB$115="FT",Milestones!$AA$115=FT_Y5,EDATE($D69,Milestones!$AA$115)&lt;PolicyDate),1,Milestones!$AC$115)&amp;";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"&amp;IF(AND(Milestones!$AB$116="FT",Milestones!$AA$116=FT_Y5,EDATE($D69,Milestones!$AA$116)&lt;PolicyDate),1,Milestones!$AC$116)&amp;";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"&amp;IF(AND(Milestones!$AB$117="FT",Milestones!$AA$117=FT_Y5,EDATE($D69,Milestones!$AA$117)&lt;PolicyDate),1,Milestones!$AC$117)&amp;";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"&amp;IF(AND(Milestones!$AB$118="FT",Milestones!$AA$118=FT_Y5,EDATE($D69,Milestones!$AA$118)&lt;PolicyDate),1,Milestones!$AC$118)&amp;";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"&amp;IF(AND(Milestones!$AB$119="FT",Milestones!$AA$119=FT_Y5,EDATE($D69,Milestones!$AA$119)&lt;PolicyDate),1,Milestones!$AC$119)&amp;";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"&amp;IF(AND(Milestones!$AB$120="FT",Milestones!$AA$120=FT_Y5,EDATE($D69,Milestones!$AA$120)&lt;PolicyDate),1,Milestones!$AC$120)&amp;";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"&amp;IF(AND(Milestones!$AB$121="FT",Milestones!$AA$121=FT_Y5,EDATE($D69,Milestones!$AA$121)&lt;PolicyDate),1,Milestones!$AC$121)&amp;";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"&amp;IF(AND(Milestones!$AB$122="FT",Milestones!$AA$122=FT_Y5,EDATE($D69,Milestones!$AA$122)&lt;PolicyDate),1,Milestones!$AC$122)&amp;";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"&amp;IF(AND(Milestones!$AB$123="FT",Milestones!$AA$123=FT_Y5,EDATE($D69,Milestones!$AA$123)&lt;PolicyDate),1,Milestones!$AC$123)&amp;";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"&amp;IF(AND(Milestones!$AB$124="FT",Milestones!$AA$124=FT_Y5,EDATE($D69,Milestones!$AA$124)&lt;PolicyDate),1,Milestones!$AC$124)&amp;";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"&amp;IF(AND(Milestones!$AB$125="FT",Milestones!$AA$125=FT_Y5,EDATE($D69,Milestones!$AA$125)&lt;PolicyDate),1,Milestones!$AC$125)&amp;";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"&amp;IF(AND(Milestones!$AB$126="FT",Milestones!$AA$126=FT_Y5,EDATE($D69,Milestones!$AA$126)&lt;PolicyDate),1,Milestones!$AC$126)&amp;";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"&amp;IF(AND(Milestones!$AB$127="FT",Milestones!$AA$127=FT_Y5,EDATE($D69,Milestones!$AA$127)&lt;PolicyDate),1,Milestones!$AC$127)&amp;";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"&amp;IF(AND(Milestones!$AB$128="FT",Milestones!$AA$128=FT_Y5,EDATE($D69,Milestones!$AA$128)&lt;PolicyDate),1,Milestones!$AC$128)&amp;";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"&amp;IF(AND(Milestones!$AB$129="FT",Milestones!$AA$129=FT_Y5,EDATE($D69,Milestones!$AA$129)&lt;PolicyDate),1,Milestones!$AC$129)&amp;";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"&amp;IF(AND(Milestones!$AB$130="FT",Milestones!$AA$130=FT_Y5,EDATE($D69,Milestones!$AA$130)&lt;PolicyDate),1,Milestones!$AC$130)&amp;";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"&amp;IF(AND(Milestones!$AB$131="FT",Milestones!$AA$131=FT_Y5,EDATE($D69,Milestones!$AA$131)&lt;PolicyDate),1,Milestones!$AC$131)&amp;";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"&amp;IF(AND(Milestones!$AB$132="FT",Milestones!$AA$132=FT_Y5,EDATE($D69,Milestones!$AA$132)&lt;PolicyDate),1,Milestones!$AC$132)&amp;";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"&amp;IF(AND(Milestones!$AB$133="FT",Milestones!$AA$133=FT_Y5,EDATE($D69,Milestones!$AA$133)&lt;PolicyDate),1,Milestones!$AC$133)&amp;";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"&amp;IF(AND(Milestones!$AB$134="FT",Milestones!$AA$134=FT_Y5,EDATE($D69,Milestones!$AA$134)&lt;PolicyDate),1,Milestones!$AC$134)&amp;";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"&amp;IF(AND(Milestones!$AB$135="FT",Milestones!$AA$135=FT_Y5,EDATE($D69,Milestones!$AA$135)&lt;PolicyDate),1,Milestones!$AC$135)&amp;";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"&amp;IF(AND(Milestones!$AB$136="FT",Milestones!$AA$136=FT_Y5,EDATE($D69,Milestones!$AA$136)&lt;PolicyDate),1,Milestones!$AC$136)&amp;";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"&amp;IF(AND(Milestones!$AB$137="FT",Milestones!$AA$137=FT_Y5,EDATE($D69,Milestones!$AA$137)&lt;PolicyDate),1,Milestones!$AC$137)&amp;";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"&amp;IF(AND(Milestones!$AB$138="FT",Milestones!$AA$138=FT_Y5,EDATE($D69,Milestones!$AA$138)&lt;PolicyDate),1,Milestones!$AC$138)&amp;";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"&amp;IF(AND(Milestones!$AB$139="FT",Milestones!$AA$139=FT_Y5,EDATE($D69,Milestones!$AA$139)&lt;PolicyDate),1,Milestones!$AC$139)&amp;";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"&amp;IF(AND(Milestones!$AB$140="FT",Milestones!$AA$140=FT_Y5,EDATE($D69,Milestones!$AA$140)&lt;PolicyDate),1,Milestones!$AC$140)&amp;";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"&amp;IF(AND(Milestones!$AB$141="FT",Milestones!$AA$141=FT_Y5,EDATE($D69,Milestones!$AA$141)&lt;PolicyDate),1,Milestones!$AC$141)&amp;";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"&amp;IF(AND(Milestones!$AB$142="FT",Milestones!$AA$142=FT_Y5,EDATE($D69,Milestones!$AA$142)&lt;PolicyDate),1,Milestones!$AC$142)&amp;";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"&amp;IF(AND(Milestones!$AB$143="FT",Milestones!$AA$143=FT_Y5,EDATE($D69,Milestones!$AA$143)&lt;PolicyDate),1,Milestones!$AC$143)&amp;";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"&amp;IF(AND(Milestones!$AB$144="FT",Milestones!$AA$144=FT_Y5,EDATE($D69,Milestones!$AA$144)&lt;PolicyDate),1,Milestones!$AC$144)&amp;";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"&amp;IF(AND(Milestones!$AB$145="FT",Milestones!$AA$145=FT_Y5,EDATE($D69,Milestones!$AA$145)&lt;PolicyDate),1,Milestones!$AC$145)&amp;";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"&amp;IF(AND(Milestones!$AB$146="FT",Milestones!$AA$146=FT_Y5,EDATE($D69,Milestones!$AA$146)&lt;PolicyDate),1,Milestones!$AC$146)&amp;";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"&amp;IF(AND(Milestones!$AB$147="FT",Milestones!$AA$147=FT_Y5,EDATE($D69,Milestones!$AA$147)&lt;PolicyDate),1,Milestones!$AC$147)&amp;";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"&amp;IF(AND(Milestones!$AB$148="FT",Milestones!$AA$148=FT_Y5,EDATE($D69,Milestones!$AA$148)&lt;PolicyDate),1,Milestones!$AC$148)&amp;";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"&amp;IF(AND(Milestones!$AB$149="FT",Milestones!$AA$149=FT_Y5,EDATE($D69,Milestones!$AA$149)&lt;PolicyDate),1,Milestones!$AC$149)&amp;";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"&amp;IF(AND(Milestones!$AB$150="FT",Milestones!$AA$150=FT_Y5,EDATE($D69,Milestones!$AA$150)&lt;PolicyDate),1,Milestones!$AC$150)&amp;";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"&amp;IF(AND(Milestones!$AB$151="FT",Milestones!$AA$151=FT_Y5,EDATE($D69,Milestones!$AA$151)&lt;PolicyDate),1,Milestones!$AC$151)&amp;";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"&amp;IF(AND(Milestones!$AB$152="FT",Milestones!$AA$152=FT_Y5,EDATE($D69,Milestones!$AA$152)&lt;PolicyDate),1,Milestones!$AC$152)&amp;";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"&amp;IF(AND(Milestones!$AB$153="FT",Milestones!$AA$153=FT_Y5,EDATE($D69,Milestones!$AA$153)&lt;PolicyDate),1,Milestones!$AC$153)&amp;";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"&amp;IF(AND(Milestones!$AB$154="FT",Milestones!$AA$154=FT_Y5,EDATE($D69,Milestones!$AA$154)&lt;PolicyDate),1,Milestones!$AC$154)&amp;";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"&amp;IF(AND(Milestones!$AB$155="FT",Milestones!$AA$155=FT_Y5,EDATE($D69,Milestones!$AA$155)&lt;PolicyDate),1,Milestones!$AC$155)&amp;";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"&amp;IF(AND(Milestones!$AB$156="FT",Milestones!$AA$156=FT_Y5,EDATE($D69,Milestones!$AA$156)&lt;PolicyDate),1,Milestones!$AC$156)&amp;";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"&amp;IF(AND(Milestones!$AB$157="FT",Milestones!$AA$157=FT_Y5,EDATE($D69,Milestones!$AA$157)&lt;PolicyDate),1,Milestones!$AC$157)&amp;";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"&amp;IF(AND(Milestones!$AB$158="FT",Milestones!$AA$158=FT_Y5,EDATE($D69,Milestones!$AA$158)&lt;PolicyDate),1,Milestones!$AC$158)&amp;";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"&amp;IF(AND(Milestones!$AB$159="FT",Milestones!$AA$159=FT_Y5,EDATE($D69,Milestones!$AA$159)&lt;PolicyDate),1,Milestones!$AC$159)&amp;";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"&amp;IF(AND(Milestones!$AB$160="FT",Milestones!$AA$160=FT_Y5,EDATE($D69,Milestones!$AA$160)&lt;PolicyDate),1,Milestones!$AC$160)&amp;";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"&amp;IF(AND(Milestones!$AB$161="FT",Milestones!$AA$161=FT_Y5,EDATE($D69,Milestones!$AA$161)&lt;PolicyDate),1,Milestones!$AC$161)&amp;";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"&amp;IF(AND(Milestones!$AB$162="FT",Milestones!$AA$162=FT_Y5,EDATE($D69,Milestones!$AA$162)&lt;PolicyDate),1,Milestones!$AC$162)&amp;";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"&amp;IF(AND(Milestones!$AB$163="FT",Milestones!$AA$163=FT_Y5,EDATE($D69,Milestones!$AA$163)&lt;PolicyDate),1,Milestones!$AC$163)&amp;";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"&amp;IF(AND(Milestones!$AB$164="FT",Milestones!$AA$164=FT_Y5,EDATE($D69,Milestones!$AA$164)&lt;PolicyDate),1,Milestones!$AC$164)&amp;";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"&amp;IF(AND(Milestones!$AB$165="FT",Milestones!$AA$165=FT_Y5,EDATE($D69,Milestones!$AA$165)&lt;PolicyDate),1,Milestones!$AC$165)&amp;";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"&amp;IF(AND(Milestones!$AB$166="FT",Milestones!$AA$166=FT_Y5,EDATE($D69,Milestones!$AA$166)&lt;PolicyDate),1,Milestones!$AC$166)&amp;";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"&amp;IF(AND(Milestones!$AB$167="FT",Milestones!$AA$167=FT_Y5,EDATE($D69,Milestones!$AA$167)&lt;PolicyDate),1,Milestones!$AC$167)&amp;";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"&amp;IF(AND(Milestones!$AB$168="FT",Milestones!$AA$168=FT_Y5,EDATE($D69,Milestones!$AA$168)&lt;PolicyDate),1,Milestones!$AC$168)&amp;";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"&amp;IF(AND(Milestones!$AB$169="FT",Milestones!$AA$169=FT_Y5,EDATE($D69,Milestones!$AA$169)&lt;PolicyDate),1,Milestones!$AC$169)&amp;";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"&amp;IF(AND(Milestones!$AB$170="FT",Milestones!$AA$170=FT_Y5,EDATE($D69,Milestones!$AA$170)&lt;PolicyDate),1,Milestones!$AC$170)&amp;";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"&amp;IF(AND(Milestones!$AB$171="FT",Milestones!$AA$171=FT_Y5,EDATE($D69,Milestones!$AA$171)&lt;PolicyDate),1,Milestones!$AC$171)&amp;";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"&amp;IF(AND(Milestones!$AB$172="FT",Milestones!$AA$172=FT_Y5,EDATE($D69,Milestones!$AA$172)&lt;PolicyDate),1,Milestones!$AC$172)&amp;";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"&amp;IF(AND(Milestones!$AB$173="FT",Milestones!$AA$173=FT_Y5,EDATE($D69,Milestones!$AA$173)&lt;PolicyDate),1,Milestones!$AC$173)&amp;";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"&amp;IF(AND(Milestones!$AB$174="FT",Milestones!$AA$174=FT_Y5,EDATE($D69,Milestones!$AA$174)&lt;PolicyDate),1,Milestones!$AC$174)&amp;";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"&amp;IF(AND(Milestones!$AB$175="FT",Milestones!$AA$175=FT_Y5,EDATE($D69,Milestones!$AA$175)&lt;PolicyDate),1,Milestones!$AC$175)&amp;";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"&amp;IF(AND(Milestones!$AB$176="FT",Milestones!$AA$176=FT_Y5,EDATE($D69,Milestones!$AA$176)&lt;PolicyDate),1,Milestones!$AC$176)&amp;";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"&amp;IF(AND(Milestones!$AB$177="FT",Milestones!$AA$177=FT_Y5,EDATE($D69,Milestones!$AA$177)&lt;PolicyDate),1,Milestones!$AC$177)&amp;";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"&amp;IF(AND(Milestones!$AB$178="FT",Milestones!$AA$178=FT_Y5,EDATE($D69,Milestones!$AA$178)&lt;PolicyDate),1,Milestones!$AC$178)&amp;";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"&amp;IF(AND(Milestones!$AB$179="FT",Milestones!$AA$179=FT_Y5,EDATE($D69,Milestones!$AA$179)&lt;PolicyDate),1,Milestones!$AC$179)&amp;";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"&amp;IF(AND(Milestones!$AB$180="FT",Milestones!$AA$180=FT_Y5,EDATE($D69,Milestones!$AA$180)&lt;PolicyDate),1,Milestones!$AC$180)&amp;";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"&amp;IF(AND(Milestones!$AB$181="FT",Milestones!$AA$181=FT_Y5,EDATE($D69,Milestones!$AA$181)&lt;PolicyDate),1,Milestones!$AC$181)&amp;";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"&amp;IF(AND(Milestones!$AB$182="FT",Milestones!$AA$182=FT_Y5,EDATE($D69,Milestones!$AA$182)&lt;PolicyDate),1,Milestones!$AC$182)&amp;";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"&amp;IF(AND(Milestones!$AB$183="FT",Milestones!$AA$183=FT_Y5,EDATE($D69,Milestones!$AA$183)&lt;PolicyDate),1,Milestones!$AC$183)&amp;";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"&amp;IF(AND(Milestones!$AB$184="FT",Milestones!$AA$184=FT_Y5,EDATE($D69,Milestones!$AA$184)&lt;PolicyDate),1,Milestones!$AC$184)&amp;";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"&amp;IF(AND(Milestones!$AB$185="FT",Milestones!$AA$185=FT_Y5,EDATE($D69,Milestones!$AA$185)&lt;PolicyDate),1,Milestones!$AC$185)&amp;";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"&amp;IF(AND(Milestones!$AB$186="FT",Milestones!$AA$186=FT_Y5,EDATE($D69,Milestones!$AA$186)&lt;PolicyDate),1,Milestones!$AC$186)&amp;";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"&amp;IF(AND(Milestones!$AB$187="FT",Milestones!$AA$187=FT_Y5,EDATE($D69,Milestones!$AA$187)&lt;PolicyDate),1,Milestones!$AC$187)&amp;";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"&amp;IF(AND(Milestones!$AB$188="FT",Milestones!$AA$188=FT_Y5,EDATE($D69,Milestones!$AA$188)&lt;PolicyDate),1,Milestones!$AC$188)&amp;";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"&amp;IF(AND(Milestones!$AB$189="FT",Milestones!$AA$189=FT_Y5,EDATE($D69,Milestones!$AA$189)&lt;PolicyDate),1,Milestones!$AC$189)&amp;";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"&amp;IF(AND(Milestones!$AB$190="FT",Milestones!$AA$190=FT_Y5,EDATE($D69,Milestones!$AA$190)&lt;PolicyDate),1,Milestones!$AC$190)&amp;";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"&amp;IF(AND(Milestones!$AB$191="FT",Milestones!$AA$191=FT_Y5,EDATE($D69,Milestones!$AA$191)&lt;PolicyDate),1,Milestones!$AC$191)&amp;";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"&amp;IF(AND(Milestones!$AB$192="FT",Milestones!$AA$192=FT_Y5,EDATE($D69,Milestones!$AA$192)&lt;PolicyDate),1,Milestones!$AC$192)&amp;";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"&amp;IF(AND(Milestones!$AB$193="FT",Milestones!$AA$193=FT_Y5,EDATE($D69,Milestones!$AA$193)&lt;PolicyDate),1,Milestones!$AC$193)&amp;";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"&amp;IF(AND(Milestones!$AB$194="FT",Milestones!$AA$194=FT_Y5,EDATE($D69,Milestones!$AA$194)&lt;PolicyDate),1,Milestones!$AC$194)&amp;";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"&amp;IF(AND(Milestones!$AB$195="FT",Milestones!$AA$195=FT_Y5,EDATE($D69,Milestones!$AA$195)&lt;PolicyDate),1,Milestones!$AC$195)&amp;";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"&amp;IF(AND(Milestones!$AB$196="FT",Milestones!$AA$196=FT_Y5,EDATE($D69,Milestones!$AA$196)&lt;PolicyDate),1,Milestones!$AC$196)&amp;";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"&amp;IF(AND(Milestones!$AB$197="FT",Milestones!$AA$197=FT_Y5,EDATE($D69,Milestones!$AA$197)&lt;PolicyDate),1,Milestones!$AC$197)&amp;";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"&amp;IF(AND(Milestones!$AB$198="FT",Milestones!$AA$198=FT_Y5,EDATE($D69,Milestones!$AA$198)&lt;PolicyDate),1,Milestones!$AC$198)&amp;";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"&amp;IF(AND(Milestones!$AB$199="FT",Milestones!$AA$199=FT_Y5,EDATE($D69,Milestones!$AA$199)&lt;PolicyDate),1,Milestones!$AC$199)&amp;";  ",""))</f>
        <v/>
      </c>
      <c r="X69" s="0" t="str">
        <f aca="false">IF(Staff!$A69="","",Staff!$AJ69)</f>
        <v/>
      </c>
      <c r="Y69" s="0" t="str">
        <f aca="false">IF(Staff!$A69="","",Staff!$AL69)</f>
        <v/>
      </c>
      <c r="Z69" s="0" t="str">
        <f aca="false">IF(Staff!$A69="","",Staff!$AM69)</f>
        <v/>
      </c>
      <c r="AA69" s="0" t="str">
        <f aca="false">IF(Staff!$A69="","",Staff!$AQ69)</f>
        <v/>
      </c>
      <c r="AB69" s="0" t="str">
        <f aca="false">IF(Staff!$A69="","",Staff!$AR69)</f>
        <v/>
      </c>
      <c r="AC69" s="0" t="str">
        <f aca="false">IF(Staff!$A69="","",Staff!$AS69)</f>
        <v/>
      </c>
      <c r="AD69" s="0" t="str">
        <f aca="false">IF(Staff!$A69="","",Staff!$AT69)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IF(Staff!$A70="","",Staff!$AI70)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"&amp;IF(AND(Milestones!$AB$20="FT",Milestones!$AA$20=FT_Y5,EDATE($D70,Milestones!$AA$20)&lt;PolicyDate),1,Milestones!$AC$20)&amp;";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"&amp;IF(AND(Milestones!$AB$21="FT",Milestones!$AA$21=FT_Y5,EDATE($D70,Milestones!$AA$21)&lt;PolicyDate),1,Milestones!$AC$21)&amp;";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"&amp;IF(AND(Milestones!$AB$22="FT",Milestones!$AA$22=FT_Y5,EDATE($D70,Milestones!$AA$22)&lt;PolicyDate),1,Milestones!$AC$22)&amp;";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"&amp;IF(AND(Milestones!$AB$23="FT",Milestones!$AA$23=FT_Y5,EDATE($D70,Milestones!$AA$23)&lt;PolicyDate),1,Milestones!$AC$23)&amp;";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"&amp;IF(AND(Milestones!$AB$24="FT",Milestones!$AA$24=FT_Y5,EDATE($D70,Milestones!$AA$24)&lt;PolicyDate),1,Milestones!$AC$24)&amp;";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"&amp;IF(AND(Milestones!$AB$25="FT",Milestones!$AA$25=FT_Y5,EDATE($D70,Milestones!$AA$25)&lt;PolicyDate),1,Milestones!$AC$25)&amp;";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"&amp;IF(AND(Milestones!$AB$26="FT",Milestones!$AA$26=FT_Y5,EDATE($D70,Milestones!$AA$26)&lt;PolicyDate),1,Milestones!$AC$26)&amp;";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"&amp;IF(AND(Milestones!$AB$27="FT",Milestones!$AA$27=FT_Y5,EDATE($D70,Milestones!$AA$27)&lt;PolicyDate),1,Milestones!$AC$27)&amp;";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"&amp;IF(AND(Milestones!$AB$28="FT",Milestones!$AA$28=FT_Y5,EDATE($D70,Milestones!$AA$28)&lt;PolicyDate),1,Milestones!$AC$28)&amp;";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"&amp;IF(AND(Milestones!$AB$29="FT",Milestones!$AA$29=FT_Y5,EDATE($D70,Milestones!$AA$29)&lt;PolicyDate),1,Milestones!$AC$29)&amp;";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"&amp;IF(AND(Milestones!$AB$30="FT",Milestones!$AA$30=FT_Y5,EDATE($D70,Milestones!$AA$30)&lt;PolicyDate),1,Milestones!$AC$30)&amp;";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"&amp;IF(AND(Milestones!$AB$31="FT",Milestones!$AA$31=FT_Y5,EDATE($D70,Milestones!$AA$31)&lt;PolicyDate),1,Milestones!$AC$31)&amp;";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"&amp;IF(AND(Milestones!$AB$32="FT",Milestones!$AA$32=FT_Y5,EDATE($D70,Milestones!$AA$32)&lt;PolicyDate),1,Milestones!$AC$32)&amp;";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"&amp;IF(AND(Milestones!$AB$33="FT",Milestones!$AA$33=FT_Y5,EDATE($D70,Milestones!$AA$33)&lt;PolicyDate),1,Milestones!$AC$33)&amp;";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"&amp;IF(AND(Milestones!$AB$34="FT",Milestones!$AA$34=FT_Y5,EDATE($D70,Milestones!$AA$34)&lt;PolicyDate),1,Milestones!$AC$34)&amp;";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"&amp;IF(AND(Milestones!$AB$35="FT",Milestones!$AA$35=FT_Y5,EDATE($D70,Milestones!$AA$35)&lt;PolicyDate),1,Milestones!$AC$35)&amp;";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"&amp;IF(AND(Milestones!$AB$36="FT",Milestones!$AA$36=FT_Y5,EDATE($D70,Milestones!$AA$36)&lt;PolicyDate),1,Milestones!$AC$36)&amp;";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"&amp;IF(AND(Milestones!$AB$37="FT",Milestones!$AA$37=FT_Y5,EDATE($D70,Milestones!$AA$37)&lt;PolicyDate),1,Milestones!$AC$37)&amp;";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"&amp;IF(AND(Milestones!$AB$38="FT",Milestones!$AA$38=FT_Y5,EDATE($D70,Milestones!$AA$38)&lt;PolicyDate),1,Milestones!$AC$38)&amp;";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"&amp;IF(AND(Milestones!$AB$39="FT",Milestones!$AA$39=FT_Y5,EDATE($D70,Milestones!$AA$39)&lt;PolicyDate),1,Milestones!$AC$39)&amp;";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"&amp;IF(AND(Milestones!$AB$40="FT",Milestones!$AA$40=FT_Y5,EDATE($D70,Milestones!$AA$40)&lt;PolicyDate),1,Milestones!$AC$40)&amp;";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"&amp;IF(AND(Milestones!$AB$41="FT",Milestones!$AA$41=FT_Y5,EDATE($D70,Milestones!$AA$41)&lt;PolicyDate),1,Milestones!$AC$41)&amp;";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"&amp;IF(AND(Milestones!$AB$42="FT",Milestones!$AA$42=FT_Y5,EDATE($D70,Milestones!$AA$42)&lt;PolicyDate),1,Milestones!$AC$42)&amp;";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"&amp;IF(AND(Milestones!$AB$43="FT",Milestones!$AA$43=FT_Y5,EDATE($D70,Milestones!$AA$43)&lt;PolicyDate),1,Milestones!$AC$43)&amp;";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"&amp;IF(AND(Milestones!$AB$44="FT",Milestones!$AA$44=FT_Y5,EDATE($D70,Milestones!$AA$44)&lt;PolicyDate),1,Milestones!$AC$44)&amp;";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"&amp;IF(AND(Milestones!$AB$45="FT",Milestones!$AA$45=FT_Y5,EDATE($D70,Milestones!$AA$45)&lt;PolicyDate),1,Milestones!$AC$45)&amp;";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"&amp;IF(AND(Milestones!$AB$46="FT",Milestones!$AA$46=FT_Y5,EDATE($D70,Milestones!$AA$46)&lt;PolicyDate),1,Milestones!$AC$46)&amp;";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"&amp;IF(AND(Milestones!$AB$47="FT",Milestones!$AA$47=FT_Y5,EDATE($D70,Milestones!$AA$47)&lt;PolicyDate),1,Milestones!$AC$47)&amp;";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"&amp;IF(AND(Milestones!$AB$48="FT",Milestones!$AA$48=FT_Y5,EDATE($D70,Milestones!$AA$48)&lt;PolicyDate),1,Milestones!$AC$48)&amp;";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"&amp;IF(AND(Milestones!$AB$49="FT",Milestones!$AA$49=FT_Y5,EDATE($D70,Milestones!$AA$49)&lt;PolicyDate),1,Milestones!$AC$49)&amp;";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"&amp;IF(AND(Milestones!$AB$50="FT",Milestones!$AA$50=FT_Y5,EDATE($D70,Milestones!$AA$50)&lt;PolicyDate),1,Milestones!$AC$50)&amp;";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"&amp;IF(AND(Milestones!$AB$51="FT",Milestones!$AA$51=FT_Y5,EDATE($D70,Milestones!$AA$51)&lt;PolicyDate),1,Milestones!$AC$51)&amp;";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"&amp;IF(AND(Milestones!$AB$52="FT",Milestones!$AA$52=FT_Y5,EDATE($D70,Milestones!$AA$52)&lt;PolicyDate),1,Milestones!$AC$52)&amp;";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"&amp;IF(AND(Milestones!$AB$53="FT",Milestones!$AA$53=FT_Y5,EDATE($D70,Milestones!$AA$53)&lt;PolicyDate),1,Milestones!$AC$53)&amp;";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"&amp;IF(AND(Milestones!$AB$54="FT",Milestones!$AA$54=FT_Y5,EDATE($D70,Milestones!$AA$54)&lt;PolicyDate),1,Milestones!$AC$54)&amp;";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"&amp;IF(AND(Milestones!$AB$55="FT",Milestones!$AA$55=FT_Y5,EDATE($D70,Milestones!$AA$55)&lt;PolicyDate),1,Milestones!$AC$55)&amp;";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"&amp;IF(AND(Milestones!$AB$56="FT",Milestones!$AA$56=FT_Y5,EDATE($D70,Milestones!$AA$56)&lt;PolicyDate),1,Milestones!$AC$56)&amp;";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"&amp;IF(AND(Milestones!$AB$57="FT",Milestones!$AA$57=FT_Y5,EDATE($D70,Milestones!$AA$57)&lt;PolicyDate),1,Milestones!$AC$57)&amp;";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"&amp;IF(AND(Milestones!$AB$58="FT",Milestones!$AA$58=FT_Y5,EDATE($D70,Milestones!$AA$58)&lt;PolicyDate),1,Milestones!$AC$58)&amp;";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"&amp;IF(AND(Milestones!$AB$59="FT",Milestones!$AA$59=FT_Y5,EDATE($D70,Milestones!$AA$59)&lt;PolicyDate),1,Milestones!$AC$59)&amp;";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"&amp;IF(AND(Milestones!$AB$60="FT",Milestones!$AA$60=FT_Y5,EDATE($D70,Milestones!$AA$60)&lt;PolicyDate),1,Milestones!$AC$60)&amp;";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"&amp;IF(AND(Milestones!$AB$61="FT",Milestones!$AA$61=FT_Y5,EDATE($D70,Milestones!$AA$61)&lt;PolicyDate),1,Milestones!$AC$61)&amp;";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"&amp;IF(AND(Milestones!$AB$62="FT",Milestones!$AA$62=FT_Y5,EDATE($D70,Milestones!$AA$62)&lt;PolicyDate),1,Milestones!$AC$62)&amp;";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"&amp;IF(AND(Milestones!$AB$63="FT",Milestones!$AA$63=FT_Y5,EDATE($D70,Milestones!$AA$63)&lt;PolicyDate),1,Milestones!$AC$63)&amp;";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"&amp;IF(AND(Milestones!$AB$64="FT",Milestones!$AA$64=FT_Y5,EDATE($D70,Milestones!$AA$64)&lt;PolicyDate),1,Milestones!$AC$64)&amp;";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"&amp;IF(AND(Milestones!$AB$65="FT",Milestones!$AA$65=FT_Y5,EDATE($D70,Milestones!$AA$65)&lt;PolicyDate),1,Milestones!$AC$65)&amp;";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"&amp;IF(AND(Milestones!$AB$66="FT",Milestones!$AA$66=FT_Y5,EDATE($D70,Milestones!$AA$66)&lt;PolicyDate),1,Milestones!$AC$66)&amp;";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"&amp;IF(AND(Milestones!$AB$67="FT",Milestones!$AA$67=FT_Y5,EDATE($D70,Milestones!$AA$67)&lt;PolicyDate),1,Milestones!$AC$67)&amp;";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"&amp;IF(AND(Milestones!$AB$68="FT",Milestones!$AA$68=FT_Y5,EDATE($D70,Milestones!$AA$68)&lt;PolicyDate),1,Milestones!$AC$68)&amp;";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"&amp;IF(AND(Milestones!$AB$69="FT",Milestones!$AA$69=FT_Y5,EDATE($D70,Milestones!$AA$69)&lt;PolicyDate),1,Milestones!$AC$69)&amp;";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"&amp;IF(AND(Milestones!$AB$70="FT",Milestones!$AA$70=FT_Y5,EDATE($D70,Milestones!$AA$70)&lt;PolicyDate),1,Milestones!$AC$70)&amp;";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"&amp;IF(AND(Milestones!$AB$71="FT",Milestones!$AA$71=FT_Y5,EDATE($D70,Milestones!$AA$71)&lt;PolicyDate),1,Milestones!$AC$71)&amp;";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"&amp;IF(AND(Milestones!$AB$72="FT",Milestones!$AA$72=FT_Y5,EDATE($D70,Milestones!$AA$72)&lt;PolicyDate),1,Milestones!$AC$72)&amp;";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"&amp;IF(AND(Milestones!$AB$73="FT",Milestones!$AA$73=FT_Y5,EDATE($D70,Milestones!$AA$73)&lt;PolicyDate),1,Milestones!$AC$73)&amp;";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"&amp;IF(AND(Milestones!$AB$74="FT",Milestones!$AA$74=FT_Y5,EDATE($D70,Milestones!$AA$74)&lt;PolicyDate),1,Milestones!$AC$74)&amp;";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"&amp;IF(AND(Milestones!$AB$75="FT",Milestones!$AA$75=FT_Y5,EDATE($D70,Milestones!$AA$75)&lt;PolicyDate),1,Milestones!$AC$75)&amp;";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"&amp;IF(AND(Milestones!$AB$76="FT",Milestones!$AA$76=FT_Y5,EDATE($D70,Milestones!$AA$76)&lt;PolicyDate),1,Milestones!$AC$76)&amp;";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"&amp;IF(AND(Milestones!$AB$77="FT",Milestones!$AA$77=FT_Y5,EDATE($D70,Milestones!$AA$77)&lt;PolicyDate),1,Milestones!$AC$77)&amp;";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"&amp;IF(AND(Milestones!$AB$78="FT",Milestones!$AA$78=FT_Y5,EDATE($D70,Milestones!$AA$78)&lt;PolicyDate),1,Milestones!$AC$78)&amp;";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"&amp;IF(AND(Milestones!$AB$79="FT",Milestones!$AA$79=FT_Y5,EDATE($D70,Milestones!$AA$79)&lt;PolicyDate),1,Milestones!$AC$79)&amp;";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"&amp;IF(AND(Milestones!$AB$80="FT",Milestones!$AA$80=FT_Y5,EDATE($D70,Milestones!$AA$80)&lt;PolicyDate),1,Milestones!$AC$80)&amp;";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"&amp;IF(AND(Milestones!$AB$81="FT",Milestones!$AA$81=FT_Y5,EDATE($D70,Milestones!$AA$81)&lt;PolicyDate),1,Milestones!$AC$81)&amp;";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"&amp;IF(AND(Milestones!$AB$82="FT",Milestones!$AA$82=FT_Y5,EDATE($D70,Milestones!$AA$82)&lt;PolicyDate),1,Milestones!$AC$82)&amp;";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"&amp;IF(AND(Milestones!$AB$83="FT",Milestones!$AA$83=FT_Y5,EDATE($D70,Milestones!$AA$83)&lt;PolicyDate),1,Milestones!$AC$83)&amp;";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"&amp;IF(AND(Milestones!$AB$84="FT",Milestones!$AA$84=FT_Y5,EDATE($D70,Milestones!$AA$84)&lt;PolicyDate),1,Milestones!$AC$84)&amp;";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"&amp;IF(AND(Milestones!$AB$85="FT",Milestones!$AA$85=FT_Y5,EDATE($D70,Milestones!$AA$85)&lt;PolicyDate),1,Milestones!$AC$85)&amp;";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"&amp;IF(AND(Milestones!$AB$86="FT",Milestones!$AA$86=FT_Y5,EDATE($D70,Milestones!$AA$86)&lt;PolicyDate),1,Milestones!$AC$86)&amp;";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"&amp;IF(AND(Milestones!$AB$87="FT",Milestones!$AA$87=FT_Y5,EDATE($D70,Milestones!$AA$87)&lt;PolicyDate),1,Milestones!$AC$87)&amp;";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"&amp;IF(AND(Milestones!$AB$88="FT",Milestones!$AA$88=FT_Y5,EDATE($D70,Milestones!$AA$88)&lt;PolicyDate),1,Milestones!$AC$88)&amp;";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"&amp;IF(AND(Milestones!$AB$89="FT",Milestones!$AA$89=FT_Y5,EDATE($D70,Milestones!$AA$89)&lt;PolicyDate),1,Milestones!$AC$89)&amp;";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"&amp;IF(AND(Milestones!$AB$90="FT",Milestones!$AA$90=FT_Y5,EDATE($D70,Milestones!$AA$90)&lt;PolicyDate),1,Milestones!$AC$90)&amp;";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"&amp;IF(AND(Milestones!$AB$91="FT",Milestones!$AA$91=FT_Y5,EDATE($D70,Milestones!$AA$91)&lt;PolicyDate),1,Milestones!$AC$91)&amp;";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"&amp;IF(AND(Milestones!$AB$92="FT",Milestones!$AA$92=FT_Y5,EDATE($D70,Milestones!$AA$92)&lt;PolicyDate),1,Milestones!$AC$92)&amp;";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"&amp;IF(AND(Milestones!$AB$93="FT",Milestones!$AA$93=FT_Y5,EDATE($D70,Milestones!$AA$93)&lt;PolicyDate),1,Milestones!$AC$93)&amp;";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"&amp;IF(AND(Milestones!$AB$94="FT",Milestones!$AA$94=FT_Y5,EDATE($D70,Milestones!$AA$94)&lt;PolicyDate),1,Milestones!$AC$94)&amp;";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"&amp;IF(AND(Milestones!$AB$95="FT",Milestones!$AA$95=FT_Y5,EDATE($D70,Milestones!$AA$95)&lt;PolicyDate),1,Milestones!$AC$95)&amp;";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"&amp;IF(AND(Milestones!$AB$96="FT",Milestones!$AA$96=FT_Y5,EDATE($D70,Milestones!$AA$96)&lt;PolicyDate),1,Milestones!$AC$96)&amp;";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"&amp;IF(AND(Milestones!$AB$97="FT",Milestones!$AA$97=FT_Y5,EDATE($D70,Milestones!$AA$97)&lt;PolicyDate),1,Milestones!$AC$97)&amp;";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"&amp;IF(AND(Milestones!$AB$98="FT",Milestones!$AA$98=FT_Y5,EDATE($D70,Milestones!$AA$98)&lt;PolicyDate),1,Milestones!$AC$98)&amp;";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"&amp;IF(AND(Milestones!$AB$99="FT",Milestones!$AA$99=FT_Y5,EDATE($D70,Milestones!$AA$99)&lt;PolicyDate),1,Milestones!$AC$99)&amp;";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"&amp;IF(AND(Milestones!$AB$100="FT",Milestones!$AA$100=FT_Y5,EDATE($D70,Milestones!$AA$100)&lt;PolicyDate),1,Milestones!$AC$100)&amp;";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"&amp;IF(AND(Milestones!$AB$101="FT",Milestones!$AA$101=FT_Y5,EDATE($D70,Milestones!$AA$101)&lt;PolicyDate),1,Milestones!$AC$101)&amp;";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"&amp;IF(AND(Milestones!$AB$102="FT",Milestones!$AA$102=FT_Y5,EDATE($D70,Milestones!$AA$102)&lt;PolicyDate),1,Milestones!$AC$102)&amp;";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"&amp;IF(AND(Milestones!$AB$103="FT",Milestones!$AA$103=FT_Y5,EDATE($D70,Milestones!$AA$103)&lt;PolicyDate),1,Milestones!$AC$103)&amp;";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"&amp;IF(AND(Milestones!$AB$104="FT",Milestones!$AA$104=FT_Y5,EDATE($D70,Milestones!$AA$104)&lt;PolicyDate),1,Milestones!$AC$104)&amp;";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"&amp;IF(AND(Milestones!$AB$105="FT",Milestones!$AA$105=FT_Y5,EDATE($D70,Milestones!$AA$105)&lt;PolicyDate),1,Milestones!$AC$105)&amp;";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"&amp;IF(AND(Milestones!$AB$106="FT",Milestones!$AA$106=FT_Y5,EDATE($D70,Milestones!$AA$106)&lt;PolicyDate),1,Milestones!$AC$106)&amp;";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"&amp;IF(AND(Milestones!$AB$107="FT",Milestones!$AA$107=FT_Y5,EDATE($D70,Milestones!$AA$107)&lt;PolicyDate),1,Milestones!$AC$107)&amp;";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"&amp;IF(AND(Milestones!$AB$108="FT",Milestones!$AA$108=FT_Y5,EDATE($D70,Milestones!$AA$108)&lt;PolicyDate),1,Milestones!$AC$108)&amp;";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"&amp;IF(AND(Milestones!$AB$109="FT",Milestones!$AA$109=FT_Y5,EDATE($D70,Milestones!$AA$109)&lt;PolicyDate),1,Milestones!$AC$109)&amp;";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"&amp;IF(AND(Milestones!$AB$110="FT",Milestones!$AA$110=FT_Y5,EDATE($D70,Milestones!$AA$110)&lt;PolicyDate),1,Milestones!$AC$110)&amp;";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"&amp;IF(AND(Milestones!$AB$111="FT",Milestones!$AA$111=FT_Y5,EDATE($D70,Milestones!$AA$111)&lt;PolicyDate),1,Milestones!$AC$111)&amp;";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"&amp;IF(AND(Milestones!$AB$112="FT",Milestones!$AA$112=FT_Y5,EDATE($D70,Milestones!$AA$112)&lt;PolicyDate),1,Milestones!$AC$112)&amp;";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"&amp;IF(AND(Milestones!$AB$113="FT",Milestones!$AA$113=FT_Y5,EDATE($D70,Milestones!$AA$113)&lt;PolicyDate),1,Milestones!$AC$113)&amp;";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"&amp;IF(AND(Milestones!$AB$114="FT",Milestones!$AA$114=FT_Y5,EDATE($D70,Milestones!$AA$114)&lt;PolicyDate),1,Milestones!$AC$114)&amp;";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"&amp;IF(AND(Milestones!$AB$115="FT",Milestones!$AA$115=FT_Y5,EDATE($D70,Milestones!$AA$115)&lt;PolicyDate),1,Milestones!$AC$115)&amp;";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"&amp;IF(AND(Milestones!$AB$116="FT",Milestones!$AA$116=FT_Y5,EDATE($D70,Milestones!$AA$116)&lt;PolicyDate),1,Milestones!$AC$116)&amp;";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"&amp;IF(AND(Milestones!$AB$117="FT",Milestones!$AA$117=FT_Y5,EDATE($D70,Milestones!$AA$117)&lt;PolicyDate),1,Milestones!$AC$117)&amp;";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"&amp;IF(AND(Milestones!$AB$118="FT",Milestones!$AA$118=FT_Y5,EDATE($D70,Milestones!$AA$118)&lt;PolicyDate),1,Milestones!$AC$118)&amp;";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"&amp;IF(AND(Milestones!$AB$119="FT",Milestones!$AA$119=FT_Y5,EDATE($D70,Milestones!$AA$119)&lt;PolicyDate),1,Milestones!$AC$119)&amp;";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"&amp;IF(AND(Milestones!$AB$120="FT",Milestones!$AA$120=FT_Y5,EDATE($D70,Milestones!$AA$120)&lt;PolicyDate),1,Milestones!$AC$120)&amp;";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"&amp;IF(AND(Milestones!$AB$121="FT",Milestones!$AA$121=FT_Y5,EDATE($D70,Milestones!$AA$121)&lt;PolicyDate),1,Milestones!$AC$121)&amp;";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"&amp;IF(AND(Milestones!$AB$122="FT",Milestones!$AA$122=FT_Y5,EDATE($D70,Milestones!$AA$122)&lt;PolicyDate),1,Milestones!$AC$122)&amp;";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"&amp;IF(AND(Milestones!$AB$123="FT",Milestones!$AA$123=FT_Y5,EDATE($D70,Milestones!$AA$123)&lt;PolicyDate),1,Milestones!$AC$123)&amp;";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"&amp;IF(AND(Milestones!$AB$124="FT",Milestones!$AA$124=FT_Y5,EDATE($D70,Milestones!$AA$124)&lt;PolicyDate),1,Milestones!$AC$124)&amp;";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"&amp;IF(AND(Milestones!$AB$125="FT",Milestones!$AA$125=FT_Y5,EDATE($D70,Milestones!$AA$125)&lt;PolicyDate),1,Milestones!$AC$125)&amp;";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"&amp;IF(AND(Milestones!$AB$126="FT",Milestones!$AA$126=FT_Y5,EDATE($D70,Milestones!$AA$126)&lt;PolicyDate),1,Milestones!$AC$126)&amp;";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"&amp;IF(AND(Milestones!$AB$127="FT",Milestones!$AA$127=FT_Y5,EDATE($D70,Milestones!$AA$127)&lt;PolicyDate),1,Milestones!$AC$127)&amp;";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"&amp;IF(AND(Milestones!$AB$128="FT",Milestones!$AA$128=FT_Y5,EDATE($D70,Milestones!$AA$128)&lt;PolicyDate),1,Milestones!$AC$128)&amp;";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"&amp;IF(AND(Milestones!$AB$129="FT",Milestones!$AA$129=FT_Y5,EDATE($D70,Milestones!$AA$129)&lt;PolicyDate),1,Milestones!$AC$129)&amp;";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"&amp;IF(AND(Milestones!$AB$130="FT",Milestones!$AA$130=FT_Y5,EDATE($D70,Milestones!$AA$130)&lt;PolicyDate),1,Milestones!$AC$130)&amp;";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"&amp;IF(AND(Milestones!$AB$131="FT",Milestones!$AA$131=FT_Y5,EDATE($D70,Milestones!$AA$131)&lt;PolicyDate),1,Milestones!$AC$131)&amp;";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"&amp;IF(AND(Milestones!$AB$132="FT",Milestones!$AA$132=FT_Y5,EDATE($D70,Milestones!$AA$132)&lt;PolicyDate),1,Milestones!$AC$132)&amp;";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"&amp;IF(AND(Milestones!$AB$133="FT",Milestones!$AA$133=FT_Y5,EDATE($D70,Milestones!$AA$133)&lt;PolicyDate),1,Milestones!$AC$133)&amp;";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"&amp;IF(AND(Milestones!$AB$134="FT",Milestones!$AA$134=FT_Y5,EDATE($D70,Milestones!$AA$134)&lt;PolicyDate),1,Milestones!$AC$134)&amp;";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"&amp;IF(AND(Milestones!$AB$135="FT",Milestones!$AA$135=FT_Y5,EDATE($D70,Milestones!$AA$135)&lt;PolicyDate),1,Milestones!$AC$135)&amp;";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"&amp;IF(AND(Milestones!$AB$136="FT",Milestones!$AA$136=FT_Y5,EDATE($D70,Milestones!$AA$136)&lt;PolicyDate),1,Milestones!$AC$136)&amp;";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"&amp;IF(AND(Milestones!$AB$137="FT",Milestones!$AA$137=FT_Y5,EDATE($D70,Milestones!$AA$137)&lt;PolicyDate),1,Milestones!$AC$137)&amp;";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"&amp;IF(AND(Milestones!$AB$138="FT",Milestones!$AA$138=FT_Y5,EDATE($D70,Milestones!$AA$138)&lt;PolicyDate),1,Milestones!$AC$138)&amp;";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"&amp;IF(AND(Milestones!$AB$139="FT",Milestones!$AA$139=FT_Y5,EDATE($D70,Milestones!$AA$139)&lt;PolicyDate),1,Milestones!$AC$139)&amp;";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"&amp;IF(AND(Milestones!$AB$140="FT",Milestones!$AA$140=FT_Y5,EDATE($D70,Milestones!$AA$140)&lt;PolicyDate),1,Milestones!$AC$140)&amp;";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"&amp;IF(AND(Milestones!$AB$141="FT",Milestones!$AA$141=FT_Y5,EDATE($D70,Milestones!$AA$141)&lt;PolicyDate),1,Milestones!$AC$141)&amp;";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"&amp;IF(AND(Milestones!$AB$142="FT",Milestones!$AA$142=FT_Y5,EDATE($D70,Milestones!$AA$142)&lt;PolicyDate),1,Milestones!$AC$142)&amp;";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"&amp;IF(AND(Milestones!$AB$143="FT",Milestones!$AA$143=FT_Y5,EDATE($D70,Milestones!$AA$143)&lt;PolicyDate),1,Milestones!$AC$143)&amp;";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"&amp;IF(AND(Milestones!$AB$144="FT",Milestones!$AA$144=FT_Y5,EDATE($D70,Milestones!$AA$144)&lt;PolicyDate),1,Milestones!$AC$144)&amp;";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"&amp;IF(AND(Milestones!$AB$145="FT",Milestones!$AA$145=FT_Y5,EDATE($D70,Milestones!$AA$145)&lt;PolicyDate),1,Milestones!$AC$145)&amp;";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"&amp;IF(AND(Milestones!$AB$146="FT",Milestones!$AA$146=FT_Y5,EDATE($D70,Milestones!$AA$146)&lt;PolicyDate),1,Milestones!$AC$146)&amp;";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"&amp;IF(AND(Milestones!$AB$147="FT",Milestones!$AA$147=FT_Y5,EDATE($D70,Milestones!$AA$147)&lt;PolicyDate),1,Milestones!$AC$147)&amp;";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"&amp;IF(AND(Milestones!$AB$148="FT",Milestones!$AA$148=FT_Y5,EDATE($D70,Milestones!$AA$148)&lt;PolicyDate),1,Milestones!$AC$148)&amp;";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"&amp;IF(AND(Milestones!$AB$149="FT",Milestones!$AA$149=FT_Y5,EDATE($D70,Milestones!$AA$149)&lt;PolicyDate),1,Milestones!$AC$149)&amp;";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"&amp;IF(AND(Milestones!$AB$150="FT",Milestones!$AA$150=FT_Y5,EDATE($D70,Milestones!$AA$150)&lt;PolicyDate),1,Milestones!$AC$150)&amp;";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"&amp;IF(AND(Milestones!$AB$151="FT",Milestones!$AA$151=FT_Y5,EDATE($D70,Milestones!$AA$151)&lt;PolicyDate),1,Milestones!$AC$151)&amp;";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"&amp;IF(AND(Milestones!$AB$152="FT",Milestones!$AA$152=FT_Y5,EDATE($D70,Milestones!$AA$152)&lt;PolicyDate),1,Milestones!$AC$152)&amp;";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"&amp;IF(AND(Milestones!$AB$153="FT",Milestones!$AA$153=FT_Y5,EDATE($D70,Milestones!$AA$153)&lt;PolicyDate),1,Milestones!$AC$153)&amp;";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"&amp;IF(AND(Milestones!$AB$154="FT",Milestones!$AA$154=FT_Y5,EDATE($D70,Milestones!$AA$154)&lt;PolicyDate),1,Milestones!$AC$154)&amp;";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"&amp;IF(AND(Milestones!$AB$155="FT",Milestones!$AA$155=FT_Y5,EDATE($D70,Milestones!$AA$155)&lt;PolicyDate),1,Milestones!$AC$155)&amp;";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"&amp;IF(AND(Milestones!$AB$156="FT",Milestones!$AA$156=FT_Y5,EDATE($D70,Milestones!$AA$156)&lt;PolicyDate),1,Milestones!$AC$156)&amp;";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"&amp;IF(AND(Milestones!$AB$157="FT",Milestones!$AA$157=FT_Y5,EDATE($D70,Milestones!$AA$157)&lt;PolicyDate),1,Milestones!$AC$157)&amp;";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"&amp;IF(AND(Milestones!$AB$158="FT",Milestones!$AA$158=FT_Y5,EDATE($D70,Milestones!$AA$158)&lt;PolicyDate),1,Milestones!$AC$158)&amp;";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"&amp;IF(AND(Milestones!$AB$159="FT",Milestones!$AA$159=FT_Y5,EDATE($D70,Milestones!$AA$159)&lt;PolicyDate),1,Milestones!$AC$159)&amp;";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"&amp;IF(AND(Milestones!$AB$160="FT",Milestones!$AA$160=FT_Y5,EDATE($D70,Milestones!$AA$160)&lt;PolicyDate),1,Milestones!$AC$160)&amp;";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"&amp;IF(AND(Milestones!$AB$161="FT",Milestones!$AA$161=FT_Y5,EDATE($D70,Milestones!$AA$161)&lt;PolicyDate),1,Milestones!$AC$161)&amp;";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"&amp;IF(AND(Milestones!$AB$162="FT",Milestones!$AA$162=FT_Y5,EDATE($D70,Milestones!$AA$162)&lt;PolicyDate),1,Milestones!$AC$162)&amp;";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"&amp;IF(AND(Milestones!$AB$163="FT",Milestones!$AA$163=FT_Y5,EDATE($D70,Milestones!$AA$163)&lt;PolicyDate),1,Milestones!$AC$163)&amp;";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"&amp;IF(AND(Milestones!$AB$164="FT",Milestones!$AA$164=FT_Y5,EDATE($D70,Milestones!$AA$164)&lt;PolicyDate),1,Milestones!$AC$164)&amp;";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"&amp;IF(AND(Milestones!$AB$165="FT",Milestones!$AA$165=FT_Y5,EDATE($D70,Milestones!$AA$165)&lt;PolicyDate),1,Milestones!$AC$165)&amp;";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"&amp;IF(AND(Milestones!$AB$166="FT",Milestones!$AA$166=FT_Y5,EDATE($D70,Milestones!$AA$166)&lt;PolicyDate),1,Milestones!$AC$166)&amp;";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"&amp;IF(AND(Milestones!$AB$167="FT",Milestones!$AA$167=FT_Y5,EDATE($D70,Milestones!$AA$167)&lt;PolicyDate),1,Milestones!$AC$167)&amp;";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"&amp;IF(AND(Milestones!$AB$168="FT",Milestones!$AA$168=FT_Y5,EDATE($D70,Milestones!$AA$168)&lt;PolicyDate),1,Milestones!$AC$168)&amp;";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"&amp;IF(AND(Milestones!$AB$169="FT",Milestones!$AA$169=FT_Y5,EDATE($D70,Milestones!$AA$169)&lt;PolicyDate),1,Milestones!$AC$169)&amp;";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"&amp;IF(AND(Milestones!$AB$170="FT",Milestones!$AA$170=FT_Y5,EDATE($D70,Milestones!$AA$170)&lt;PolicyDate),1,Milestones!$AC$170)&amp;";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"&amp;IF(AND(Milestones!$AB$171="FT",Milestones!$AA$171=FT_Y5,EDATE($D70,Milestones!$AA$171)&lt;PolicyDate),1,Milestones!$AC$171)&amp;";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"&amp;IF(AND(Milestones!$AB$172="FT",Milestones!$AA$172=FT_Y5,EDATE($D70,Milestones!$AA$172)&lt;PolicyDate),1,Milestones!$AC$172)&amp;";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"&amp;IF(AND(Milestones!$AB$173="FT",Milestones!$AA$173=FT_Y5,EDATE($D70,Milestones!$AA$173)&lt;PolicyDate),1,Milestones!$AC$173)&amp;";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"&amp;IF(AND(Milestones!$AB$174="FT",Milestones!$AA$174=FT_Y5,EDATE($D70,Milestones!$AA$174)&lt;PolicyDate),1,Milestones!$AC$174)&amp;";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"&amp;IF(AND(Milestones!$AB$175="FT",Milestones!$AA$175=FT_Y5,EDATE($D70,Milestones!$AA$175)&lt;PolicyDate),1,Milestones!$AC$175)&amp;";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"&amp;IF(AND(Milestones!$AB$176="FT",Milestones!$AA$176=FT_Y5,EDATE($D70,Milestones!$AA$176)&lt;PolicyDate),1,Milestones!$AC$176)&amp;";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"&amp;IF(AND(Milestones!$AB$177="FT",Milestones!$AA$177=FT_Y5,EDATE($D70,Milestones!$AA$177)&lt;PolicyDate),1,Milestones!$AC$177)&amp;";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"&amp;IF(AND(Milestones!$AB$178="FT",Milestones!$AA$178=FT_Y5,EDATE($D70,Milestones!$AA$178)&lt;PolicyDate),1,Milestones!$AC$178)&amp;";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"&amp;IF(AND(Milestones!$AB$179="FT",Milestones!$AA$179=FT_Y5,EDATE($D70,Milestones!$AA$179)&lt;PolicyDate),1,Milestones!$AC$179)&amp;";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"&amp;IF(AND(Milestones!$AB$180="FT",Milestones!$AA$180=FT_Y5,EDATE($D70,Milestones!$AA$180)&lt;PolicyDate),1,Milestones!$AC$180)&amp;";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"&amp;IF(AND(Milestones!$AB$181="FT",Milestones!$AA$181=FT_Y5,EDATE($D70,Milestones!$AA$181)&lt;PolicyDate),1,Milestones!$AC$181)&amp;";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"&amp;IF(AND(Milestones!$AB$182="FT",Milestones!$AA$182=FT_Y5,EDATE($D70,Milestones!$AA$182)&lt;PolicyDate),1,Milestones!$AC$182)&amp;";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"&amp;IF(AND(Milestones!$AB$183="FT",Milestones!$AA$183=FT_Y5,EDATE($D70,Milestones!$AA$183)&lt;PolicyDate),1,Milestones!$AC$183)&amp;";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"&amp;IF(AND(Milestones!$AB$184="FT",Milestones!$AA$184=FT_Y5,EDATE($D70,Milestones!$AA$184)&lt;PolicyDate),1,Milestones!$AC$184)&amp;";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"&amp;IF(AND(Milestones!$AB$185="FT",Milestones!$AA$185=FT_Y5,EDATE($D70,Milestones!$AA$185)&lt;PolicyDate),1,Milestones!$AC$185)&amp;";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"&amp;IF(AND(Milestones!$AB$186="FT",Milestones!$AA$186=FT_Y5,EDATE($D70,Milestones!$AA$186)&lt;PolicyDate),1,Milestones!$AC$186)&amp;";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"&amp;IF(AND(Milestones!$AB$187="FT",Milestones!$AA$187=FT_Y5,EDATE($D70,Milestones!$AA$187)&lt;PolicyDate),1,Milestones!$AC$187)&amp;";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"&amp;IF(AND(Milestones!$AB$188="FT",Milestones!$AA$188=FT_Y5,EDATE($D70,Milestones!$AA$188)&lt;PolicyDate),1,Milestones!$AC$188)&amp;";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"&amp;IF(AND(Milestones!$AB$189="FT",Milestones!$AA$189=FT_Y5,EDATE($D70,Milestones!$AA$189)&lt;PolicyDate),1,Milestones!$AC$189)&amp;";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"&amp;IF(AND(Milestones!$AB$190="FT",Milestones!$AA$190=FT_Y5,EDATE($D70,Milestones!$AA$190)&lt;PolicyDate),1,Milestones!$AC$190)&amp;";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"&amp;IF(AND(Milestones!$AB$191="FT",Milestones!$AA$191=FT_Y5,EDATE($D70,Milestones!$AA$191)&lt;PolicyDate),1,Milestones!$AC$191)&amp;";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"&amp;IF(AND(Milestones!$AB$192="FT",Milestones!$AA$192=FT_Y5,EDATE($D70,Milestones!$AA$192)&lt;PolicyDate),1,Milestones!$AC$192)&amp;";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"&amp;IF(AND(Milestones!$AB$193="FT",Milestones!$AA$193=FT_Y5,EDATE($D70,Milestones!$AA$193)&lt;PolicyDate),1,Milestones!$AC$193)&amp;";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"&amp;IF(AND(Milestones!$AB$194="FT",Milestones!$AA$194=FT_Y5,EDATE($D70,Milestones!$AA$194)&lt;PolicyDate),1,Milestones!$AC$194)&amp;";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"&amp;IF(AND(Milestones!$AB$195="FT",Milestones!$AA$195=FT_Y5,EDATE($D70,Milestones!$AA$195)&lt;PolicyDate),1,Milestones!$AC$195)&amp;";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"&amp;IF(AND(Milestones!$AB$196="FT",Milestones!$AA$196=FT_Y5,EDATE($D70,Milestones!$AA$196)&lt;PolicyDate),1,Milestones!$AC$196)&amp;";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"&amp;IF(AND(Milestones!$AB$197="FT",Milestones!$AA$197=FT_Y5,EDATE($D70,Milestones!$AA$197)&lt;PolicyDate),1,Milestones!$AC$197)&amp;";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"&amp;IF(AND(Milestones!$AB$198="FT",Milestones!$AA$198=FT_Y5,EDATE($D70,Milestones!$AA$198)&lt;PolicyDate),1,Milestones!$AC$198)&amp;";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"&amp;IF(AND(Milestones!$AB$199="FT",Milestones!$AA$199=FT_Y5,EDATE($D70,Milestones!$AA$199)&lt;PolicyDate),1,Milestones!$AC$199)&amp;";  ",""))</f>
        <v/>
      </c>
      <c r="X70" s="0" t="str">
        <f aca="false">IF(Staff!$A70="","",Staff!$AJ70)</f>
        <v/>
      </c>
      <c r="Y70" s="0" t="str">
        <f aca="false">IF(Staff!$A70="","",Staff!$AL70)</f>
        <v/>
      </c>
      <c r="Z70" s="0" t="str">
        <f aca="false">IF(Staff!$A70="","",Staff!$AM70)</f>
        <v/>
      </c>
      <c r="AA70" s="0" t="str">
        <f aca="false">IF(Staff!$A70="","",Staff!$AQ70)</f>
        <v/>
      </c>
      <c r="AB70" s="0" t="str">
        <f aca="false">IF(Staff!$A70="","",Staff!$AR70)</f>
        <v/>
      </c>
      <c r="AC70" s="0" t="str">
        <f aca="false">IF(Staff!$A70="","",Staff!$AS70)</f>
        <v/>
      </c>
      <c r="AD70" s="0" t="str">
        <f aca="false">IF(Staff!$A70="","",Staff!$AT70)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IF(Staff!$A71="","",Staff!$AI71)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"&amp;IF(AND(Milestones!$AB$20="FT",Milestones!$AA$20=FT_Y5,EDATE($D71,Milestones!$AA$20)&lt;PolicyDate),1,Milestones!$AC$20)&amp;";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"&amp;IF(AND(Milestones!$AB$21="FT",Milestones!$AA$21=FT_Y5,EDATE($D71,Milestones!$AA$21)&lt;PolicyDate),1,Milestones!$AC$21)&amp;";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"&amp;IF(AND(Milestones!$AB$22="FT",Milestones!$AA$22=FT_Y5,EDATE($D71,Milestones!$AA$22)&lt;PolicyDate),1,Milestones!$AC$22)&amp;";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"&amp;IF(AND(Milestones!$AB$23="FT",Milestones!$AA$23=FT_Y5,EDATE($D71,Milestones!$AA$23)&lt;PolicyDate),1,Milestones!$AC$23)&amp;";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"&amp;IF(AND(Milestones!$AB$24="FT",Milestones!$AA$24=FT_Y5,EDATE($D71,Milestones!$AA$24)&lt;PolicyDate),1,Milestones!$AC$24)&amp;";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"&amp;IF(AND(Milestones!$AB$25="FT",Milestones!$AA$25=FT_Y5,EDATE($D71,Milestones!$AA$25)&lt;PolicyDate),1,Milestones!$AC$25)&amp;";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"&amp;IF(AND(Milestones!$AB$26="FT",Milestones!$AA$26=FT_Y5,EDATE($D71,Milestones!$AA$26)&lt;PolicyDate),1,Milestones!$AC$26)&amp;";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"&amp;IF(AND(Milestones!$AB$27="FT",Milestones!$AA$27=FT_Y5,EDATE($D71,Milestones!$AA$27)&lt;PolicyDate),1,Milestones!$AC$27)&amp;";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"&amp;IF(AND(Milestones!$AB$28="FT",Milestones!$AA$28=FT_Y5,EDATE($D71,Milestones!$AA$28)&lt;PolicyDate),1,Milestones!$AC$28)&amp;";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"&amp;IF(AND(Milestones!$AB$29="FT",Milestones!$AA$29=FT_Y5,EDATE($D71,Milestones!$AA$29)&lt;PolicyDate),1,Milestones!$AC$29)&amp;";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"&amp;IF(AND(Milestones!$AB$30="FT",Milestones!$AA$30=FT_Y5,EDATE($D71,Milestones!$AA$30)&lt;PolicyDate),1,Milestones!$AC$30)&amp;";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"&amp;IF(AND(Milestones!$AB$31="FT",Milestones!$AA$31=FT_Y5,EDATE($D71,Milestones!$AA$31)&lt;PolicyDate),1,Milestones!$AC$31)&amp;";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"&amp;IF(AND(Milestones!$AB$32="FT",Milestones!$AA$32=FT_Y5,EDATE($D71,Milestones!$AA$32)&lt;PolicyDate),1,Milestones!$AC$32)&amp;";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"&amp;IF(AND(Milestones!$AB$33="FT",Milestones!$AA$33=FT_Y5,EDATE($D71,Milestones!$AA$33)&lt;PolicyDate),1,Milestones!$AC$33)&amp;";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"&amp;IF(AND(Milestones!$AB$34="FT",Milestones!$AA$34=FT_Y5,EDATE($D71,Milestones!$AA$34)&lt;PolicyDate),1,Milestones!$AC$34)&amp;";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"&amp;IF(AND(Milestones!$AB$35="FT",Milestones!$AA$35=FT_Y5,EDATE($D71,Milestones!$AA$35)&lt;PolicyDate),1,Milestones!$AC$35)&amp;";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"&amp;IF(AND(Milestones!$AB$36="FT",Milestones!$AA$36=FT_Y5,EDATE($D71,Milestones!$AA$36)&lt;PolicyDate),1,Milestones!$AC$36)&amp;";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"&amp;IF(AND(Milestones!$AB$37="FT",Milestones!$AA$37=FT_Y5,EDATE($D71,Milestones!$AA$37)&lt;PolicyDate),1,Milestones!$AC$37)&amp;";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"&amp;IF(AND(Milestones!$AB$38="FT",Milestones!$AA$38=FT_Y5,EDATE($D71,Milestones!$AA$38)&lt;PolicyDate),1,Milestones!$AC$38)&amp;";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"&amp;IF(AND(Milestones!$AB$39="FT",Milestones!$AA$39=FT_Y5,EDATE($D71,Milestones!$AA$39)&lt;PolicyDate),1,Milestones!$AC$39)&amp;";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"&amp;IF(AND(Milestones!$AB$40="FT",Milestones!$AA$40=FT_Y5,EDATE($D71,Milestones!$AA$40)&lt;PolicyDate),1,Milestones!$AC$40)&amp;";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"&amp;IF(AND(Milestones!$AB$41="FT",Milestones!$AA$41=FT_Y5,EDATE($D71,Milestones!$AA$41)&lt;PolicyDate),1,Milestones!$AC$41)&amp;";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"&amp;IF(AND(Milestones!$AB$42="FT",Milestones!$AA$42=FT_Y5,EDATE($D71,Milestones!$AA$42)&lt;PolicyDate),1,Milestones!$AC$42)&amp;";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"&amp;IF(AND(Milestones!$AB$43="FT",Milestones!$AA$43=FT_Y5,EDATE($D71,Milestones!$AA$43)&lt;PolicyDate),1,Milestones!$AC$43)&amp;";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"&amp;IF(AND(Milestones!$AB$44="FT",Milestones!$AA$44=FT_Y5,EDATE($D71,Milestones!$AA$44)&lt;PolicyDate),1,Milestones!$AC$44)&amp;";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"&amp;IF(AND(Milestones!$AB$45="FT",Milestones!$AA$45=FT_Y5,EDATE($D71,Milestones!$AA$45)&lt;PolicyDate),1,Milestones!$AC$45)&amp;";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"&amp;IF(AND(Milestones!$AB$46="FT",Milestones!$AA$46=FT_Y5,EDATE($D71,Milestones!$AA$46)&lt;PolicyDate),1,Milestones!$AC$46)&amp;";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"&amp;IF(AND(Milestones!$AB$47="FT",Milestones!$AA$47=FT_Y5,EDATE($D71,Milestones!$AA$47)&lt;PolicyDate),1,Milestones!$AC$47)&amp;";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"&amp;IF(AND(Milestones!$AB$48="FT",Milestones!$AA$48=FT_Y5,EDATE($D71,Milestones!$AA$48)&lt;PolicyDate),1,Milestones!$AC$48)&amp;";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"&amp;IF(AND(Milestones!$AB$49="FT",Milestones!$AA$49=FT_Y5,EDATE($D71,Milestones!$AA$49)&lt;PolicyDate),1,Milestones!$AC$49)&amp;";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"&amp;IF(AND(Milestones!$AB$50="FT",Milestones!$AA$50=FT_Y5,EDATE($D71,Milestones!$AA$50)&lt;PolicyDate),1,Milestones!$AC$50)&amp;";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"&amp;IF(AND(Milestones!$AB$51="FT",Milestones!$AA$51=FT_Y5,EDATE($D71,Milestones!$AA$51)&lt;PolicyDate),1,Milestones!$AC$51)&amp;";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"&amp;IF(AND(Milestones!$AB$52="FT",Milestones!$AA$52=FT_Y5,EDATE($D71,Milestones!$AA$52)&lt;PolicyDate),1,Milestones!$AC$52)&amp;";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"&amp;IF(AND(Milestones!$AB$53="FT",Milestones!$AA$53=FT_Y5,EDATE($D71,Milestones!$AA$53)&lt;PolicyDate),1,Milestones!$AC$53)&amp;";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"&amp;IF(AND(Milestones!$AB$54="FT",Milestones!$AA$54=FT_Y5,EDATE($D71,Milestones!$AA$54)&lt;PolicyDate),1,Milestones!$AC$54)&amp;";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"&amp;IF(AND(Milestones!$AB$55="FT",Milestones!$AA$55=FT_Y5,EDATE($D71,Milestones!$AA$55)&lt;PolicyDate),1,Milestones!$AC$55)&amp;";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"&amp;IF(AND(Milestones!$AB$56="FT",Milestones!$AA$56=FT_Y5,EDATE($D71,Milestones!$AA$56)&lt;PolicyDate),1,Milestones!$AC$56)&amp;";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"&amp;IF(AND(Milestones!$AB$57="FT",Milestones!$AA$57=FT_Y5,EDATE($D71,Milestones!$AA$57)&lt;PolicyDate),1,Milestones!$AC$57)&amp;";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"&amp;IF(AND(Milestones!$AB$58="FT",Milestones!$AA$58=FT_Y5,EDATE($D71,Milestones!$AA$58)&lt;PolicyDate),1,Milestones!$AC$58)&amp;";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"&amp;IF(AND(Milestones!$AB$59="FT",Milestones!$AA$59=FT_Y5,EDATE($D71,Milestones!$AA$59)&lt;PolicyDate),1,Milestones!$AC$59)&amp;";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"&amp;IF(AND(Milestones!$AB$60="FT",Milestones!$AA$60=FT_Y5,EDATE($D71,Milestones!$AA$60)&lt;PolicyDate),1,Milestones!$AC$60)&amp;";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"&amp;IF(AND(Milestones!$AB$61="FT",Milestones!$AA$61=FT_Y5,EDATE($D71,Milestones!$AA$61)&lt;PolicyDate),1,Milestones!$AC$61)&amp;";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"&amp;IF(AND(Milestones!$AB$62="FT",Milestones!$AA$62=FT_Y5,EDATE($D71,Milestones!$AA$62)&lt;PolicyDate),1,Milestones!$AC$62)&amp;";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"&amp;IF(AND(Milestones!$AB$63="FT",Milestones!$AA$63=FT_Y5,EDATE($D71,Milestones!$AA$63)&lt;PolicyDate),1,Milestones!$AC$63)&amp;";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"&amp;IF(AND(Milestones!$AB$64="FT",Milestones!$AA$64=FT_Y5,EDATE($D71,Milestones!$AA$64)&lt;PolicyDate),1,Milestones!$AC$64)&amp;";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"&amp;IF(AND(Milestones!$AB$65="FT",Milestones!$AA$65=FT_Y5,EDATE($D71,Milestones!$AA$65)&lt;PolicyDate),1,Milestones!$AC$65)&amp;";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"&amp;IF(AND(Milestones!$AB$66="FT",Milestones!$AA$66=FT_Y5,EDATE($D71,Milestones!$AA$66)&lt;PolicyDate),1,Milestones!$AC$66)&amp;";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"&amp;IF(AND(Milestones!$AB$67="FT",Milestones!$AA$67=FT_Y5,EDATE($D71,Milestones!$AA$67)&lt;PolicyDate),1,Milestones!$AC$67)&amp;";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"&amp;IF(AND(Milestones!$AB$68="FT",Milestones!$AA$68=FT_Y5,EDATE($D71,Milestones!$AA$68)&lt;PolicyDate),1,Milestones!$AC$68)&amp;";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"&amp;IF(AND(Milestones!$AB$69="FT",Milestones!$AA$69=FT_Y5,EDATE($D71,Milestones!$AA$69)&lt;PolicyDate),1,Milestones!$AC$69)&amp;";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"&amp;IF(AND(Milestones!$AB$70="FT",Milestones!$AA$70=FT_Y5,EDATE($D71,Milestones!$AA$70)&lt;PolicyDate),1,Milestones!$AC$70)&amp;";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"&amp;IF(AND(Milestones!$AB$71="FT",Milestones!$AA$71=FT_Y5,EDATE($D71,Milestones!$AA$71)&lt;PolicyDate),1,Milestones!$AC$71)&amp;";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"&amp;IF(AND(Milestones!$AB$72="FT",Milestones!$AA$72=FT_Y5,EDATE($D71,Milestones!$AA$72)&lt;PolicyDate),1,Milestones!$AC$72)&amp;";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"&amp;IF(AND(Milestones!$AB$73="FT",Milestones!$AA$73=FT_Y5,EDATE($D71,Milestones!$AA$73)&lt;PolicyDate),1,Milestones!$AC$73)&amp;";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"&amp;IF(AND(Milestones!$AB$74="FT",Milestones!$AA$74=FT_Y5,EDATE($D71,Milestones!$AA$74)&lt;PolicyDate),1,Milestones!$AC$74)&amp;";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"&amp;IF(AND(Milestones!$AB$75="FT",Milestones!$AA$75=FT_Y5,EDATE($D71,Milestones!$AA$75)&lt;PolicyDate),1,Milestones!$AC$75)&amp;";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"&amp;IF(AND(Milestones!$AB$76="FT",Milestones!$AA$76=FT_Y5,EDATE($D71,Milestones!$AA$76)&lt;PolicyDate),1,Milestones!$AC$76)&amp;";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"&amp;IF(AND(Milestones!$AB$77="FT",Milestones!$AA$77=FT_Y5,EDATE($D71,Milestones!$AA$77)&lt;PolicyDate),1,Milestones!$AC$77)&amp;";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"&amp;IF(AND(Milestones!$AB$78="FT",Milestones!$AA$78=FT_Y5,EDATE($D71,Milestones!$AA$78)&lt;PolicyDate),1,Milestones!$AC$78)&amp;";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"&amp;IF(AND(Milestones!$AB$79="FT",Milestones!$AA$79=FT_Y5,EDATE($D71,Milestones!$AA$79)&lt;PolicyDate),1,Milestones!$AC$79)&amp;";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"&amp;IF(AND(Milestones!$AB$80="FT",Milestones!$AA$80=FT_Y5,EDATE($D71,Milestones!$AA$80)&lt;PolicyDate),1,Milestones!$AC$80)&amp;";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"&amp;IF(AND(Milestones!$AB$81="FT",Milestones!$AA$81=FT_Y5,EDATE($D71,Milestones!$AA$81)&lt;PolicyDate),1,Milestones!$AC$81)&amp;";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"&amp;IF(AND(Milestones!$AB$82="FT",Milestones!$AA$82=FT_Y5,EDATE($D71,Milestones!$AA$82)&lt;PolicyDate),1,Milestones!$AC$82)&amp;";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"&amp;IF(AND(Milestones!$AB$83="FT",Milestones!$AA$83=FT_Y5,EDATE($D71,Milestones!$AA$83)&lt;PolicyDate),1,Milestones!$AC$83)&amp;";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"&amp;IF(AND(Milestones!$AB$84="FT",Milestones!$AA$84=FT_Y5,EDATE($D71,Milestones!$AA$84)&lt;PolicyDate),1,Milestones!$AC$84)&amp;";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"&amp;IF(AND(Milestones!$AB$85="FT",Milestones!$AA$85=FT_Y5,EDATE($D71,Milestones!$AA$85)&lt;PolicyDate),1,Milestones!$AC$85)&amp;";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"&amp;IF(AND(Milestones!$AB$86="FT",Milestones!$AA$86=FT_Y5,EDATE($D71,Milestones!$AA$86)&lt;PolicyDate),1,Milestones!$AC$86)&amp;";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"&amp;IF(AND(Milestones!$AB$87="FT",Milestones!$AA$87=FT_Y5,EDATE($D71,Milestones!$AA$87)&lt;PolicyDate),1,Milestones!$AC$87)&amp;";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"&amp;IF(AND(Milestones!$AB$88="FT",Milestones!$AA$88=FT_Y5,EDATE($D71,Milestones!$AA$88)&lt;PolicyDate),1,Milestones!$AC$88)&amp;";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"&amp;IF(AND(Milestones!$AB$89="FT",Milestones!$AA$89=FT_Y5,EDATE($D71,Milestones!$AA$89)&lt;PolicyDate),1,Milestones!$AC$89)&amp;";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"&amp;IF(AND(Milestones!$AB$90="FT",Milestones!$AA$90=FT_Y5,EDATE($D71,Milestones!$AA$90)&lt;PolicyDate),1,Milestones!$AC$90)&amp;";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"&amp;IF(AND(Milestones!$AB$91="FT",Milestones!$AA$91=FT_Y5,EDATE($D71,Milestones!$AA$91)&lt;PolicyDate),1,Milestones!$AC$91)&amp;";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"&amp;IF(AND(Milestones!$AB$92="FT",Milestones!$AA$92=FT_Y5,EDATE($D71,Milestones!$AA$92)&lt;PolicyDate),1,Milestones!$AC$92)&amp;";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"&amp;IF(AND(Milestones!$AB$93="FT",Milestones!$AA$93=FT_Y5,EDATE($D71,Milestones!$AA$93)&lt;PolicyDate),1,Milestones!$AC$93)&amp;";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"&amp;IF(AND(Milestones!$AB$94="FT",Milestones!$AA$94=FT_Y5,EDATE($D71,Milestones!$AA$94)&lt;PolicyDate),1,Milestones!$AC$94)&amp;";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"&amp;IF(AND(Milestones!$AB$95="FT",Milestones!$AA$95=FT_Y5,EDATE($D71,Milestones!$AA$95)&lt;PolicyDate),1,Milestones!$AC$95)&amp;";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"&amp;IF(AND(Milestones!$AB$96="FT",Milestones!$AA$96=FT_Y5,EDATE($D71,Milestones!$AA$96)&lt;PolicyDate),1,Milestones!$AC$96)&amp;";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"&amp;IF(AND(Milestones!$AB$97="FT",Milestones!$AA$97=FT_Y5,EDATE($D71,Milestones!$AA$97)&lt;PolicyDate),1,Milestones!$AC$97)&amp;";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"&amp;IF(AND(Milestones!$AB$98="FT",Milestones!$AA$98=FT_Y5,EDATE($D71,Milestones!$AA$98)&lt;PolicyDate),1,Milestones!$AC$98)&amp;";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"&amp;IF(AND(Milestones!$AB$99="FT",Milestones!$AA$99=FT_Y5,EDATE($D71,Milestones!$AA$99)&lt;PolicyDate),1,Milestones!$AC$99)&amp;";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"&amp;IF(AND(Milestones!$AB$100="FT",Milestones!$AA$100=FT_Y5,EDATE($D71,Milestones!$AA$100)&lt;PolicyDate),1,Milestones!$AC$100)&amp;";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"&amp;IF(AND(Milestones!$AB$101="FT",Milestones!$AA$101=FT_Y5,EDATE($D71,Milestones!$AA$101)&lt;PolicyDate),1,Milestones!$AC$101)&amp;";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"&amp;IF(AND(Milestones!$AB$102="FT",Milestones!$AA$102=FT_Y5,EDATE($D71,Milestones!$AA$102)&lt;PolicyDate),1,Milestones!$AC$102)&amp;";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"&amp;IF(AND(Milestones!$AB$103="FT",Milestones!$AA$103=FT_Y5,EDATE($D71,Milestones!$AA$103)&lt;PolicyDate),1,Milestones!$AC$103)&amp;";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"&amp;IF(AND(Milestones!$AB$104="FT",Milestones!$AA$104=FT_Y5,EDATE($D71,Milestones!$AA$104)&lt;PolicyDate),1,Milestones!$AC$104)&amp;";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"&amp;IF(AND(Milestones!$AB$105="FT",Milestones!$AA$105=FT_Y5,EDATE($D71,Milestones!$AA$105)&lt;PolicyDate),1,Milestones!$AC$105)&amp;";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"&amp;IF(AND(Milestones!$AB$106="FT",Milestones!$AA$106=FT_Y5,EDATE($D71,Milestones!$AA$106)&lt;PolicyDate),1,Milestones!$AC$106)&amp;";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"&amp;IF(AND(Milestones!$AB$107="FT",Milestones!$AA$107=FT_Y5,EDATE($D71,Milestones!$AA$107)&lt;PolicyDate),1,Milestones!$AC$107)&amp;";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"&amp;IF(AND(Milestones!$AB$108="FT",Milestones!$AA$108=FT_Y5,EDATE($D71,Milestones!$AA$108)&lt;PolicyDate),1,Milestones!$AC$108)&amp;";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"&amp;IF(AND(Milestones!$AB$109="FT",Milestones!$AA$109=FT_Y5,EDATE($D71,Milestones!$AA$109)&lt;PolicyDate),1,Milestones!$AC$109)&amp;";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"&amp;IF(AND(Milestones!$AB$110="FT",Milestones!$AA$110=FT_Y5,EDATE($D71,Milestones!$AA$110)&lt;PolicyDate),1,Milestones!$AC$110)&amp;";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"&amp;IF(AND(Milestones!$AB$111="FT",Milestones!$AA$111=FT_Y5,EDATE($D71,Milestones!$AA$111)&lt;PolicyDate),1,Milestones!$AC$111)&amp;";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"&amp;IF(AND(Milestones!$AB$112="FT",Milestones!$AA$112=FT_Y5,EDATE($D71,Milestones!$AA$112)&lt;PolicyDate),1,Milestones!$AC$112)&amp;";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"&amp;IF(AND(Milestones!$AB$113="FT",Milestones!$AA$113=FT_Y5,EDATE($D71,Milestones!$AA$113)&lt;PolicyDate),1,Milestones!$AC$113)&amp;";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"&amp;IF(AND(Milestones!$AB$114="FT",Milestones!$AA$114=FT_Y5,EDATE($D71,Milestones!$AA$114)&lt;PolicyDate),1,Milestones!$AC$114)&amp;";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"&amp;IF(AND(Milestones!$AB$115="FT",Milestones!$AA$115=FT_Y5,EDATE($D71,Milestones!$AA$115)&lt;PolicyDate),1,Milestones!$AC$115)&amp;";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"&amp;IF(AND(Milestones!$AB$116="FT",Milestones!$AA$116=FT_Y5,EDATE($D71,Milestones!$AA$116)&lt;PolicyDate),1,Milestones!$AC$116)&amp;";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"&amp;IF(AND(Milestones!$AB$117="FT",Milestones!$AA$117=FT_Y5,EDATE($D71,Milestones!$AA$117)&lt;PolicyDate),1,Milestones!$AC$117)&amp;";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"&amp;IF(AND(Milestones!$AB$118="FT",Milestones!$AA$118=FT_Y5,EDATE($D71,Milestones!$AA$118)&lt;PolicyDate),1,Milestones!$AC$118)&amp;";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"&amp;IF(AND(Milestones!$AB$119="FT",Milestones!$AA$119=FT_Y5,EDATE($D71,Milestones!$AA$119)&lt;PolicyDate),1,Milestones!$AC$119)&amp;";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"&amp;IF(AND(Milestones!$AB$120="FT",Milestones!$AA$120=FT_Y5,EDATE($D71,Milestones!$AA$120)&lt;PolicyDate),1,Milestones!$AC$120)&amp;";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"&amp;IF(AND(Milestones!$AB$121="FT",Milestones!$AA$121=FT_Y5,EDATE($D71,Milestones!$AA$121)&lt;PolicyDate),1,Milestones!$AC$121)&amp;";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"&amp;IF(AND(Milestones!$AB$122="FT",Milestones!$AA$122=FT_Y5,EDATE($D71,Milestones!$AA$122)&lt;PolicyDate),1,Milestones!$AC$122)&amp;";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"&amp;IF(AND(Milestones!$AB$123="FT",Milestones!$AA$123=FT_Y5,EDATE($D71,Milestones!$AA$123)&lt;PolicyDate),1,Milestones!$AC$123)&amp;";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"&amp;IF(AND(Milestones!$AB$124="FT",Milestones!$AA$124=FT_Y5,EDATE($D71,Milestones!$AA$124)&lt;PolicyDate),1,Milestones!$AC$124)&amp;";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"&amp;IF(AND(Milestones!$AB$125="FT",Milestones!$AA$125=FT_Y5,EDATE($D71,Milestones!$AA$125)&lt;PolicyDate),1,Milestones!$AC$125)&amp;";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"&amp;IF(AND(Milestones!$AB$126="FT",Milestones!$AA$126=FT_Y5,EDATE($D71,Milestones!$AA$126)&lt;PolicyDate),1,Milestones!$AC$126)&amp;";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"&amp;IF(AND(Milestones!$AB$127="FT",Milestones!$AA$127=FT_Y5,EDATE($D71,Milestones!$AA$127)&lt;PolicyDate),1,Milestones!$AC$127)&amp;";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"&amp;IF(AND(Milestones!$AB$128="FT",Milestones!$AA$128=FT_Y5,EDATE($D71,Milestones!$AA$128)&lt;PolicyDate),1,Milestones!$AC$128)&amp;";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"&amp;IF(AND(Milestones!$AB$129="FT",Milestones!$AA$129=FT_Y5,EDATE($D71,Milestones!$AA$129)&lt;PolicyDate),1,Milestones!$AC$129)&amp;";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"&amp;IF(AND(Milestones!$AB$130="FT",Milestones!$AA$130=FT_Y5,EDATE($D71,Milestones!$AA$130)&lt;PolicyDate),1,Milestones!$AC$130)&amp;";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"&amp;IF(AND(Milestones!$AB$131="FT",Milestones!$AA$131=FT_Y5,EDATE($D71,Milestones!$AA$131)&lt;PolicyDate),1,Milestones!$AC$131)&amp;";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"&amp;IF(AND(Milestones!$AB$132="FT",Milestones!$AA$132=FT_Y5,EDATE($D71,Milestones!$AA$132)&lt;PolicyDate),1,Milestones!$AC$132)&amp;";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"&amp;IF(AND(Milestones!$AB$133="FT",Milestones!$AA$133=FT_Y5,EDATE($D71,Milestones!$AA$133)&lt;PolicyDate),1,Milestones!$AC$133)&amp;";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"&amp;IF(AND(Milestones!$AB$134="FT",Milestones!$AA$134=FT_Y5,EDATE($D71,Milestones!$AA$134)&lt;PolicyDate),1,Milestones!$AC$134)&amp;";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"&amp;IF(AND(Milestones!$AB$135="FT",Milestones!$AA$135=FT_Y5,EDATE($D71,Milestones!$AA$135)&lt;PolicyDate),1,Milestones!$AC$135)&amp;";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"&amp;IF(AND(Milestones!$AB$136="FT",Milestones!$AA$136=FT_Y5,EDATE($D71,Milestones!$AA$136)&lt;PolicyDate),1,Milestones!$AC$136)&amp;";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"&amp;IF(AND(Milestones!$AB$137="FT",Milestones!$AA$137=FT_Y5,EDATE($D71,Milestones!$AA$137)&lt;PolicyDate),1,Milestones!$AC$137)&amp;";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"&amp;IF(AND(Milestones!$AB$138="FT",Milestones!$AA$138=FT_Y5,EDATE($D71,Milestones!$AA$138)&lt;PolicyDate),1,Milestones!$AC$138)&amp;";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"&amp;IF(AND(Milestones!$AB$139="FT",Milestones!$AA$139=FT_Y5,EDATE($D71,Milestones!$AA$139)&lt;PolicyDate),1,Milestones!$AC$139)&amp;";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"&amp;IF(AND(Milestones!$AB$140="FT",Milestones!$AA$140=FT_Y5,EDATE($D71,Milestones!$AA$140)&lt;PolicyDate),1,Milestones!$AC$140)&amp;";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"&amp;IF(AND(Milestones!$AB$141="FT",Milestones!$AA$141=FT_Y5,EDATE($D71,Milestones!$AA$141)&lt;PolicyDate),1,Milestones!$AC$141)&amp;";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"&amp;IF(AND(Milestones!$AB$142="FT",Milestones!$AA$142=FT_Y5,EDATE($D71,Milestones!$AA$142)&lt;PolicyDate),1,Milestones!$AC$142)&amp;";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"&amp;IF(AND(Milestones!$AB$143="FT",Milestones!$AA$143=FT_Y5,EDATE($D71,Milestones!$AA$143)&lt;PolicyDate),1,Milestones!$AC$143)&amp;";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"&amp;IF(AND(Milestones!$AB$144="FT",Milestones!$AA$144=FT_Y5,EDATE($D71,Milestones!$AA$144)&lt;PolicyDate),1,Milestones!$AC$144)&amp;";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"&amp;IF(AND(Milestones!$AB$145="FT",Milestones!$AA$145=FT_Y5,EDATE($D71,Milestones!$AA$145)&lt;PolicyDate),1,Milestones!$AC$145)&amp;";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"&amp;IF(AND(Milestones!$AB$146="FT",Milestones!$AA$146=FT_Y5,EDATE($D71,Milestones!$AA$146)&lt;PolicyDate),1,Milestones!$AC$146)&amp;";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"&amp;IF(AND(Milestones!$AB$147="FT",Milestones!$AA$147=FT_Y5,EDATE($D71,Milestones!$AA$147)&lt;PolicyDate),1,Milestones!$AC$147)&amp;";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"&amp;IF(AND(Milestones!$AB$148="FT",Milestones!$AA$148=FT_Y5,EDATE($D71,Milestones!$AA$148)&lt;PolicyDate),1,Milestones!$AC$148)&amp;";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"&amp;IF(AND(Milestones!$AB$149="FT",Milestones!$AA$149=FT_Y5,EDATE($D71,Milestones!$AA$149)&lt;PolicyDate),1,Milestones!$AC$149)&amp;";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"&amp;IF(AND(Milestones!$AB$150="FT",Milestones!$AA$150=FT_Y5,EDATE($D71,Milestones!$AA$150)&lt;PolicyDate),1,Milestones!$AC$150)&amp;";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"&amp;IF(AND(Milestones!$AB$151="FT",Milestones!$AA$151=FT_Y5,EDATE($D71,Milestones!$AA$151)&lt;PolicyDate),1,Milestones!$AC$151)&amp;";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"&amp;IF(AND(Milestones!$AB$152="FT",Milestones!$AA$152=FT_Y5,EDATE($D71,Milestones!$AA$152)&lt;PolicyDate),1,Milestones!$AC$152)&amp;";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"&amp;IF(AND(Milestones!$AB$153="FT",Milestones!$AA$153=FT_Y5,EDATE($D71,Milestones!$AA$153)&lt;PolicyDate),1,Milestones!$AC$153)&amp;";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"&amp;IF(AND(Milestones!$AB$154="FT",Milestones!$AA$154=FT_Y5,EDATE($D71,Milestones!$AA$154)&lt;PolicyDate),1,Milestones!$AC$154)&amp;";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"&amp;IF(AND(Milestones!$AB$155="FT",Milestones!$AA$155=FT_Y5,EDATE($D71,Milestones!$AA$155)&lt;PolicyDate),1,Milestones!$AC$155)&amp;";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"&amp;IF(AND(Milestones!$AB$156="FT",Milestones!$AA$156=FT_Y5,EDATE($D71,Milestones!$AA$156)&lt;PolicyDate),1,Milestones!$AC$156)&amp;";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"&amp;IF(AND(Milestones!$AB$157="FT",Milestones!$AA$157=FT_Y5,EDATE($D71,Milestones!$AA$157)&lt;PolicyDate),1,Milestones!$AC$157)&amp;";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"&amp;IF(AND(Milestones!$AB$158="FT",Milestones!$AA$158=FT_Y5,EDATE($D71,Milestones!$AA$158)&lt;PolicyDate),1,Milestones!$AC$158)&amp;";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"&amp;IF(AND(Milestones!$AB$159="FT",Milestones!$AA$159=FT_Y5,EDATE($D71,Milestones!$AA$159)&lt;PolicyDate),1,Milestones!$AC$159)&amp;";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"&amp;IF(AND(Milestones!$AB$160="FT",Milestones!$AA$160=FT_Y5,EDATE($D71,Milestones!$AA$160)&lt;PolicyDate),1,Milestones!$AC$160)&amp;";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"&amp;IF(AND(Milestones!$AB$161="FT",Milestones!$AA$161=FT_Y5,EDATE($D71,Milestones!$AA$161)&lt;PolicyDate),1,Milestones!$AC$161)&amp;";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"&amp;IF(AND(Milestones!$AB$162="FT",Milestones!$AA$162=FT_Y5,EDATE($D71,Milestones!$AA$162)&lt;PolicyDate),1,Milestones!$AC$162)&amp;";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"&amp;IF(AND(Milestones!$AB$163="FT",Milestones!$AA$163=FT_Y5,EDATE($D71,Milestones!$AA$163)&lt;PolicyDate),1,Milestones!$AC$163)&amp;";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"&amp;IF(AND(Milestones!$AB$164="FT",Milestones!$AA$164=FT_Y5,EDATE($D71,Milestones!$AA$164)&lt;PolicyDate),1,Milestones!$AC$164)&amp;";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"&amp;IF(AND(Milestones!$AB$165="FT",Milestones!$AA$165=FT_Y5,EDATE($D71,Milestones!$AA$165)&lt;PolicyDate),1,Milestones!$AC$165)&amp;";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"&amp;IF(AND(Milestones!$AB$166="FT",Milestones!$AA$166=FT_Y5,EDATE($D71,Milestones!$AA$166)&lt;PolicyDate),1,Milestones!$AC$166)&amp;";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"&amp;IF(AND(Milestones!$AB$167="FT",Milestones!$AA$167=FT_Y5,EDATE($D71,Milestones!$AA$167)&lt;PolicyDate),1,Milestones!$AC$167)&amp;";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"&amp;IF(AND(Milestones!$AB$168="FT",Milestones!$AA$168=FT_Y5,EDATE($D71,Milestones!$AA$168)&lt;PolicyDate),1,Milestones!$AC$168)&amp;";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"&amp;IF(AND(Milestones!$AB$169="FT",Milestones!$AA$169=FT_Y5,EDATE($D71,Milestones!$AA$169)&lt;PolicyDate),1,Milestones!$AC$169)&amp;";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"&amp;IF(AND(Milestones!$AB$170="FT",Milestones!$AA$170=FT_Y5,EDATE($D71,Milestones!$AA$170)&lt;PolicyDate),1,Milestones!$AC$170)&amp;";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"&amp;IF(AND(Milestones!$AB$171="FT",Milestones!$AA$171=FT_Y5,EDATE($D71,Milestones!$AA$171)&lt;PolicyDate),1,Milestones!$AC$171)&amp;";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"&amp;IF(AND(Milestones!$AB$172="FT",Milestones!$AA$172=FT_Y5,EDATE($D71,Milestones!$AA$172)&lt;PolicyDate),1,Milestones!$AC$172)&amp;";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"&amp;IF(AND(Milestones!$AB$173="FT",Milestones!$AA$173=FT_Y5,EDATE($D71,Milestones!$AA$173)&lt;PolicyDate),1,Milestones!$AC$173)&amp;";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"&amp;IF(AND(Milestones!$AB$174="FT",Milestones!$AA$174=FT_Y5,EDATE($D71,Milestones!$AA$174)&lt;PolicyDate),1,Milestones!$AC$174)&amp;";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"&amp;IF(AND(Milestones!$AB$175="FT",Milestones!$AA$175=FT_Y5,EDATE($D71,Milestones!$AA$175)&lt;PolicyDate),1,Milestones!$AC$175)&amp;";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"&amp;IF(AND(Milestones!$AB$176="FT",Milestones!$AA$176=FT_Y5,EDATE($D71,Milestones!$AA$176)&lt;PolicyDate),1,Milestones!$AC$176)&amp;";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"&amp;IF(AND(Milestones!$AB$177="FT",Milestones!$AA$177=FT_Y5,EDATE($D71,Milestones!$AA$177)&lt;PolicyDate),1,Milestones!$AC$177)&amp;";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"&amp;IF(AND(Milestones!$AB$178="FT",Milestones!$AA$178=FT_Y5,EDATE($D71,Milestones!$AA$178)&lt;PolicyDate),1,Milestones!$AC$178)&amp;";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"&amp;IF(AND(Milestones!$AB$179="FT",Milestones!$AA$179=FT_Y5,EDATE($D71,Milestones!$AA$179)&lt;PolicyDate),1,Milestones!$AC$179)&amp;";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"&amp;IF(AND(Milestones!$AB$180="FT",Milestones!$AA$180=FT_Y5,EDATE($D71,Milestones!$AA$180)&lt;PolicyDate),1,Milestones!$AC$180)&amp;";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"&amp;IF(AND(Milestones!$AB$181="FT",Milestones!$AA$181=FT_Y5,EDATE($D71,Milestones!$AA$181)&lt;PolicyDate),1,Milestones!$AC$181)&amp;";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"&amp;IF(AND(Milestones!$AB$182="FT",Milestones!$AA$182=FT_Y5,EDATE($D71,Milestones!$AA$182)&lt;PolicyDate),1,Milestones!$AC$182)&amp;";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"&amp;IF(AND(Milestones!$AB$183="FT",Milestones!$AA$183=FT_Y5,EDATE($D71,Milestones!$AA$183)&lt;PolicyDate),1,Milestones!$AC$183)&amp;";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"&amp;IF(AND(Milestones!$AB$184="FT",Milestones!$AA$184=FT_Y5,EDATE($D71,Milestones!$AA$184)&lt;PolicyDate),1,Milestones!$AC$184)&amp;";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"&amp;IF(AND(Milestones!$AB$185="FT",Milestones!$AA$185=FT_Y5,EDATE($D71,Milestones!$AA$185)&lt;PolicyDate),1,Milestones!$AC$185)&amp;";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"&amp;IF(AND(Milestones!$AB$186="FT",Milestones!$AA$186=FT_Y5,EDATE($D71,Milestones!$AA$186)&lt;PolicyDate),1,Milestones!$AC$186)&amp;";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"&amp;IF(AND(Milestones!$AB$187="FT",Milestones!$AA$187=FT_Y5,EDATE($D71,Milestones!$AA$187)&lt;PolicyDate),1,Milestones!$AC$187)&amp;";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"&amp;IF(AND(Milestones!$AB$188="FT",Milestones!$AA$188=FT_Y5,EDATE($D71,Milestones!$AA$188)&lt;PolicyDate),1,Milestones!$AC$188)&amp;";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"&amp;IF(AND(Milestones!$AB$189="FT",Milestones!$AA$189=FT_Y5,EDATE($D71,Milestones!$AA$189)&lt;PolicyDate),1,Milestones!$AC$189)&amp;";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"&amp;IF(AND(Milestones!$AB$190="FT",Milestones!$AA$190=FT_Y5,EDATE($D71,Milestones!$AA$190)&lt;PolicyDate),1,Milestones!$AC$190)&amp;";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"&amp;IF(AND(Milestones!$AB$191="FT",Milestones!$AA$191=FT_Y5,EDATE($D71,Milestones!$AA$191)&lt;PolicyDate),1,Milestones!$AC$191)&amp;";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"&amp;IF(AND(Milestones!$AB$192="FT",Milestones!$AA$192=FT_Y5,EDATE($D71,Milestones!$AA$192)&lt;PolicyDate),1,Milestones!$AC$192)&amp;";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"&amp;IF(AND(Milestones!$AB$193="FT",Milestones!$AA$193=FT_Y5,EDATE($D71,Milestones!$AA$193)&lt;PolicyDate),1,Milestones!$AC$193)&amp;";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"&amp;IF(AND(Milestones!$AB$194="FT",Milestones!$AA$194=FT_Y5,EDATE($D71,Milestones!$AA$194)&lt;PolicyDate),1,Milestones!$AC$194)&amp;";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"&amp;IF(AND(Milestones!$AB$195="FT",Milestones!$AA$195=FT_Y5,EDATE($D71,Milestones!$AA$195)&lt;PolicyDate),1,Milestones!$AC$195)&amp;";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"&amp;IF(AND(Milestones!$AB$196="FT",Milestones!$AA$196=FT_Y5,EDATE($D71,Milestones!$AA$196)&lt;PolicyDate),1,Milestones!$AC$196)&amp;";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"&amp;IF(AND(Milestones!$AB$197="FT",Milestones!$AA$197=FT_Y5,EDATE($D71,Milestones!$AA$197)&lt;PolicyDate),1,Milestones!$AC$197)&amp;";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"&amp;IF(AND(Milestones!$AB$198="FT",Milestones!$AA$198=FT_Y5,EDATE($D71,Milestones!$AA$198)&lt;PolicyDate),1,Milestones!$AC$198)&amp;";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"&amp;IF(AND(Milestones!$AB$199="FT",Milestones!$AA$199=FT_Y5,EDATE($D71,Milestones!$AA$199)&lt;PolicyDate),1,Milestones!$AC$199)&amp;";  ",""))</f>
        <v/>
      </c>
      <c r="X71" s="0" t="str">
        <f aca="false">IF(Staff!$A71="","",Staff!$AJ71)</f>
        <v/>
      </c>
      <c r="Y71" s="0" t="str">
        <f aca="false">IF(Staff!$A71="","",Staff!$AL71)</f>
        <v/>
      </c>
      <c r="Z71" s="0" t="str">
        <f aca="false">IF(Staff!$A71="","",Staff!$AM71)</f>
        <v/>
      </c>
      <c r="AA71" s="0" t="str">
        <f aca="false">IF(Staff!$A71="","",Staff!$AQ71)</f>
        <v/>
      </c>
      <c r="AB71" s="0" t="str">
        <f aca="false">IF(Staff!$A71="","",Staff!$AR71)</f>
        <v/>
      </c>
      <c r="AC71" s="0" t="str">
        <f aca="false">IF(Staff!$A71="","",Staff!$AS71)</f>
        <v/>
      </c>
      <c r="AD71" s="0" t="str">
        <f aca="false">IF(Staff!$A71="","",Staff!$AT71)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IF(Staff!$A72="","",Staff!$AI72)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"&amp;IF(AND(Milestones!$AB$20="FT",Milestones!$AA$20=FT_Y5,EDATE($D72,Milestones!$AA$20)&lt;PolicyDate),1,Milestones!$AC$20)&amp;";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"&amp;IF(AND(Milestones!$AB$21="FT",Milestones!$AA$21=FT_Y5,EDATE($D72,Milestones!$AA$21)&lt;PolicyDate),1,Milestones!$AC$21)&amp;";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"&amp;IF(AND(Milestones!$AB$22="FT",Milestones!$AA$22=FT_Y5,EDATE($D72,Milestones!$AA$22)&lt;PolicyDate),1,Milestones!$AC$22)&amp;";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"&amp;IF(AND(Milestones!$AB$23="FT",Milestones!$AA$23=FT_Y5,EDATE($D72,Milestones!$AA$23)&lt;PolicyDate),1,Milestones!$AC$23)&amp;";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"&amp;IF(AND(Milestones!$AB$24="FT",Milestones!$AA$24=FT_Y5,EDATE($D72,Milestones!$AA$24)&lt;PolicyDate),1,Milestones!$AC$24)&amp;";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"&amp;IF(AND(Milestones!$AB$25="FT",Milestones!$AA$25=FT_Y5,EDATE($D72,Milestones!$AA$25)&lt;PolicyDate),1,Milestones!$AC$25)&amp;";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"&amp;IF(AND(Milestones!$AB$26="FT",Milestones!$AA$26=FT_Y5,EDATE($D72,Milestones!$AA$26)&lt;PolicyDate),1,Milestones!$AC$26)&amp;";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"&amp;IF(AND(Milestones!$AB$27="FT",Milestones!$AA$27=FT_Y5,EDATE($D72,Milestones!$AA$27)&lt;PolicyDate),1,Milestones!$AC$27)&amp;";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"&amp;IF(AND(Milestones!$AB$28="FT",Milestones!$AA$28=FT_Y5,EDATE($D72,Milestones!$AA$28)&lt;PolicyDate),1,Milestones!$AC$28)&amp;";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"&amp;IF(AND(Milestones!$AB$29="FT",Milestones!$AA$29=FT_Y5,EDATE($D72,Milestones!$AA$29)&lt;PolicyDate),1,Milestones!$AC$29)&amp;";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"&amp;IF(AND(Milestones!$AB$30="FT",Milestones!$AA$30=FT_Y5,EDATE($D72,Milestones!$AA$30)&lt;PolicyDate),1,Milestones!$AC$30)&amp;";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"&amp;IF(AND(Milestones!$AB$31="FT",Milestones!$AA$31=FT_Y5,EDATE($D72,Milestones!$AA$31)&lt;PolicyDate),1,Milestones!$AC$31)&amp;";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"&amp;IF(AND(Milestones!$AB$32="FT",Milestones!$AA$32=FT_Y5,EDATE($D72,Milestones!$AA$32)&lt;PolicyDate),1,Milestones!$AC$32)&amp;";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"&amp;IF(AND(Milestones!$AB$33="FT",Milestones!$AA$33=FT_Y5,EDATE($D72,Milestones!$AA$33)&lt;PolicyDate),1,Milestones!$AC$33)&amp;";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"&amp;IF(AND(Milestones!$AB$34="FT",Milestones!$AA$34=FT_Y5,EDATE($D72,Milestones!$AA$34)&lt;PolicyDate),1,Milestones!$AC$34)&amp;";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"&amp;IF(AND(Milestones!$AB$35="FT",Milestones!$AA$35=FT_Y5,EDATE($D72,Milestones!$AA$35)&lt;PolicyDate),1,Milestones!$AC$35)&amp;";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"&amp;IF(AND(Milestones!$AB$36="FT",Milestones!$AA$36=FT_Y5,EDATE($D72,Milestones!$AA$36)&lt;PolicyDate),1,Milestones!$AC$36)&amp;";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"&amp;IF(AND(Milestones!$AB$37="FT",Milestones!$AA$37=FT_Y5,EDATE($D72,Milestones!$AA$37)&lt;PolicyDate),1,Milestones!$AC$37)&amp;";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"&amp;IF(AND(Milestones!$AB$38="FT",Milestones!$AA$38=FT_Y5,EDATE($D72,Milestones!$AA$38)&lt;PolicyDate),1,Milestones!$AC$38)&amp;";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"&amp;IF(AND(Milestones!$AB$39="FT",Milestones!$AA$39=FT_Y5,EDATE($D72,Milestones!$AA$39)&lt;PolicyDate),1,Milestones!$AC$39)&amp;";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"&amp;IF(AND(Milestones!$AB$40="FT",Milestones!$AA$40=FT_Y5,EDATE($D72,Milestones!$AA$40)&lt;PolicyDate),1,Milestones!$AC$40)&amp;";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"&amp;IF(AND(Milestones!$AB$41="FT",Milestones!$AA$41=FT_Y5,EDATE($D72,Milestones!$AA$41)&lt;PolicyDate),1,Milestones!$AC$41)&amp;";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"&amp;IF(AND(Milestones!$AB$42="FT",Milestones!$AA$42=FT_Y5,EDATE($D72,Milestones!$AA$42)&lt;PolicyDate),1,Milestones!$AC$42)&amp;";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"&amp;IF(AND(Milestones!$AB$43="FT",Milestones!$AA$43=FT_Y5,EDATE($D72,Milestones!$AA$43)&lt;PolicyDate),1,Milestones!$AC$43)&amp;";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"&amp;IF(AND(Milestones!$AB$44="FT",Milestones!$AA$44=FT_Y5,EDATE($D72,Milestones!$AA$44)&lt;PolicyDate),1,Milestones!$AC$44)&amp;";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"&amp;IF(AND(Milestones!$AB$45="FT",Milestones!$AA$45=FT_Y5,EDATE($D72,Milestones!$AA$45)&lt;PolicyDate),1,Milestones!$AC$45)&amp;";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"&amp;IF(AND(Milestones!$AB$46="FT",Milestones!$AA$46=FT_Y5,EDATE($D72,Milestones!$AA$46)&lt;PolicyDate),1,Milestones!$AC$46)&amp;";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"&amp;IF(AND(Milestones!$AB$47="FT",Milestones!$AA$47=FT_Y5,EDATE($D72,Milestones!$AA$47)&lt;PolicyDate),1,Milestones!$AC$47)&amp;";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"&amp;IF(AND(Milestones!$AB$48="FT",Milestones!$AA$48=FT_Y5,EDATE($D72,Milestones!$AA$48)&lt;PolicyDate),1,Milestones!$AC$48)&amp;";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"&amp;IF(AND(Milestones!$AB$49="FT",Milestones!$AA$49=FT_Y5,EDATE($D72,Milestones!$AA$49)&lt;PolicyDate),1,Milestones!$AC$49)&amp;";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"&amp;IF(AND(Milestones!$AB$50="FT",Milestones!$AA$50=FT_Y5,EDATE($D72,Milestones!$AA$50)&lt;PolicyDate),1,Milestones!$AC$50)&amp;";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"&amp;IF(AND(Milestones!$AB$51="FT",Milestones!$AA$51=FT_Y5,EDATE($D72,Milestones!$AA$51)&lt;PolicyDate),1,Milestones!$AC$51)&amp;";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"&amp;IF(AND(Milestones!$AB$52="FT",Milestones!$AA$52=FT_Y5,EDATE($D72,Milestones!$AA$52)&lt;PolicyDate),1,Milestones!$AC$52)&amp;";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"&amp;IF(AND(Milestones!$AB$53="FT",Milestones!$AA$53=FT_Y5,EDATE($D72,Milestones!$AA$53)&lt;PolicyDate),1,Milestones!$AC$53)&amp;";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"&amp;IF(AND(Milestones!$AB$54="FT",Milestones!$AA$54=FT_Y5,EDATE($D72,Milestones!$AA$54)&lt;PolicyDate),1,Milestones!$AC$54)&amp;";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"&amp;IF(AND(Milestones!$AB$55="FT",Milestones!$AA$55=FT_Y5,EDATE($D72,Milestones!$AA$55)&lt;PolicyDate),1,Milestones!$AC$55)&amp;";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"&amp;IF(AND(Milestones!$AB$56="FT",Milestones!$AA$56=FT_Y5,EDATE($D72,Milestones!$AA$56)&lt;PolicyDate),1,Milestones!$AC$56)&amp;";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"&amp;IF(AND(Milestones!$AB$57="FT",Milestones!$AA$57=FT_Y5,EDATE($D72,Milestones!$AA$57)&lt;PolicyDate),1,Milestones!$AC$57)&amp;";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"&amp;IF(AND(Milestones!$AB$58="FT",Milestones!$AA$58=FT_Y5,EDATE($D72,Milestones!$AA$58)&lt;PolicyDate),1,Milestones!$AC$58)&amp;";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"&amp;IF(AND(Milestones!$AB$59="FT",Milestones!$AA$59=FT_Y5,EDATE($D72,Milestones!$AA$59)&lt;PolicyDate),1,Milestones!$AC$59)&amp;";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"&amp;IF(AND(Milestones!$AB$60="FT",Milestones!$AA$60=FT_Y5,EDATE($D72,Milestones!$AA$60)&lt;PolicyDate),1,Milestones!$AC$60)&amp;";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"&amp;IF(AND(Milestones!$AB$61="FT",Milestones!$AA$61=FT_Y5,EDATE($D72,Milestones!$AA$61)&lt;PolicyDate),1,Milestones!$AC$61)&amp;";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"&amp;IF(AND(Milestones!$AB$62="FT",Milestones!$AA$62=FT_Y5,EDATE($D72,Milestones!$AA$62)&lt;PolicyDate),1,Milestones!$AC$62)&amp;";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"&amp;IF(AND(Milestones!$AB$63="FT",Milestones!$AA$63=FT_Y5,EDATE($D72,Milestones!$AA$63)&lt;PolicyDate),1,Milestones!$AC$63)&amp;";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"&amp;IF(AND(Milestones!$AB$64="FT",Milestones!$AA$64=FT_Y5,EDATE($D72,Milestones!$AA$64)&lt;PolicyDate),1,Milestones!$AC$64)&amp;";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"&amp;IF(AND(Milestones!$AB$65="FT",Milestones!$AA$65=FT_Y5,EDATE($D72,Milestones!$AA$65)&lt;PolicyDate),1,Milestones!$AC$65)&amp;";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"&amp;IF(AND(Milestones!$AB$66="FT",Milestones!$AA$66=FT_Y5,EDATE($D72,Milestones!$AA$66)&lt;PolicyDate),1,Milestones!$AC$66)&amp;";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"&amp;IF(AND(Milestones!$AB$67="FT",Milestones!$AA$67=FT_Y5,EDATE($D72,Milestones!$AA$67)&lt;PolicyDate),1,Milestones!$AC$67)&amp;";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"&amp;IF(AND(Milestones!$AB$68="FT",Milestones!$AA$68=FT_Y5,EDATE($D72,Milestones!$AA$68)&lt;PolicyDate),1,Milestones!$AC$68)&amp;";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"&amp;IF(AND(Milestones!$AB$69="FT",Milestones!$AA$69=FT_Y5,EDATE($D72,Milestones!$AA$69)&lt;PolicyDate),1,Milestones!$AC$69)&amp;";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"&amp;IF(AND(Milestones!$AB$70="FT",Milestones!$AA$70=FT_Y5,EDATE($D72,Milestones!$AA$70)&lt;PolicyDate),1,Milestones!$AC$70)&amp;";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"&amp;IF(AND(Milestones!$AB$71="FT",Milestones!$AA$71=FT_Y5,EDATE($D72,Milestones!$AA$71)&lt;PolicyDate),1,Milestones!$AC$71)&amp;";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"&amp;IF(AND(Milestones!$AB$72="FT",Milestones!$AA$72=FT_Y5,EDATE($D72,Milestones!$AA$72)&lt;PolicyDate),1,Milestones!$AC$72)&amp;";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"&amp;IF(AND(Milestones!$AB$73="FT",Milestones!$AA$73=FT_Y5,EDATE($D72,Milestones!$AA$73)&lt;PolicyDate),1,Milestones!$AC$73)&amp;";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"&amp;IF(AND(Milestones!$AB$74="FT",Milestones!$AA$74=FT_Y5,EDATE($D72,Milestones!$AA$74)&lt;PolicyDate),1,Milestones!$AC$74)&amp;";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"&amp;IF(AND(Milestones!$AB$75="FT",Milestones!$AA$75=FT_Y5,EDATE($D72,Milestones!$AA$75)&lt;PolicyDate),1,Milestones!$AC$75)&amp;";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"&amp;IF(AND(Milestones!$AB$76="FT",Milestones!$AA$76=FT_Y5,EDATE($D72,Milestones!$AA$76)&lt;PolicyDate),1,Milestones!$AC$76)&amp;";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"&amp;IF(AND(Milestones!$AB$77="FT",Milestones!$AA$77=FT_Y5,EDATE($D72,Milestones!$AA$77)&lt;PolicyDate),1,Milestones!$AC$77)&amp;";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"&amp;IF(AND(Milestones!$AB$78="FT",Milestones!$AA$78=FT_Y5,EDATE($D72,Milestones!$AA$78)&lt;PolicyDate),1,Milestones!$AC$78)&amp;";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"&amp;IF(AND(Milestones!$AB$79="FT",Milestones!$AA$79=FT_Y5,EDATE($D72,Milestones!$AA$79)&lt;PolicyDate),1,Milestones!$AC$79)&amp;";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"&amp;IF(AND(Milestones!$AB$80="FT",Milestones!$AA$80=FT_Y5,EDATE($D72,Milestones!$AA$80)&lt;PolicyDate),1,Milestones!$AC$80)&amp;";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"&amp;IF(AND(Milestones!$AB$81="FT",Milestones!$AA$81=FT_Y5,EDATE($D72,Milestones!$AA$81)&lt;PolicyDate),1,Milestones!$AC$81)&amp;";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"&amp;IF(AND(Milestones!$AB$82="FT",Milestones!$AA$82=FT_Y5,EDATE($D72,Milestones!$AA$82)&lt;PolicyDate),1,Milestones!$AC$82)&amp;";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"&amp;IF(AND(Milestones!$AB$83="FT",Milestones!$AA$83=FT_Y5,EDATE($D72,Milestones!$AA$83)&lt;PolicyDate),1,Milestones!$AC$83)&amp;";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"&amp;IF(AND(Milestones!$AB$84="FT",Milestones!$AA$84=FT_Y5,EDATE($D72,Milestones!$AA$84)&lt;PolicyDate),1,Milestones!$AC$84)&amp;";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"&amp;IF(AND(Milestones!$AB$85="FT",Milestones!$AA$85=FT_Y5,EDATE($D72,Milestones!$AA$85)&lt;PolicyDate),1,Milestones!$AC$85)&amp;";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"&amp;IF(AND(Milestones!$AB$86="FT",Milestones!$AA$86=FT_Y5,EDATE($D72,Milestones!$AA$86)&lt;PolicyDate),1,Milestones!$AC$86)&amp;";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"&amp;IF(AND(Milestones!$AB$87="FT",Milestones!$AA$87=FT_Y5,EDATE($D72,Milestones!$AA$87)&lt;PolicyDate),1,Milestones!$AC$87)&amp;";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"&amp;IF(AND(Milestones!$AB$88="FT",Milestones!$AA$88=FT_Y5,EDATE($D72,Milestones!$AA$88)&lt;PolicyDate),1,Milestones!$AC$88)&amp;";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"&amp;IF(AND(Milestones!$AB$89="FT",Milestones!$AA$89=FT_Y5,EDATE($D72,Milestones!$AA$89)&lt;PolicyDate),1,Milestones!$AC$89)&amp;";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"&amp;IF(AND(Milestones!$AB$90="FT",Milestones!$AA$90=FT_Y5,EDATE($D72,Milestones!$AA$90)&lt;PolicyDate),1,Milestones!$AC$90)&amp;";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"&amp;IF(AND(Milestones!$AB$91="FT",Milestones!$AA$91=FT_Y5,EDATE($D72,Milestones!$AA$91)&lt;PolicyDate),1,Milestones!$AC$91)&amp;";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"&amp;IF(AND(Milestones!$AB$92="FT",Milestones!$AA$92=FT_Y5,EDATE($D72,Milestones!$AA$92)&lt;PolicyDate),1,Milestones!$AC$92)&amp;";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"&amp;IF(AND(Milestones!$AB$93="FT",Milestones!$AA$93=FT_Y5,EDATE($D72,Milestones!$AA$93)&lt;PolicyDate),1,Milestones!$AC$93)&amp;";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"&amp;IF(AND(Milestones!$AB$94="FT",Milestones!$AA$94=FT_Y5,EDATE($D72,Milestones!$AA$94)&lt;PolicyDate),1,Milestones!$AC$94)&amp;";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"&amp;IF(AND(Milestones!$AB$95="FT",Milestones!$AA$95=FT_Y5,EDATE($D72,Milestones!$AA$95)&lt;PolicyDate),1,Milestones!$AC$95)&amp;";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"&amp;IF(AND(Milestones!$AB$96="FT",Milestones!$AA$96=FT_Y5,EDATE($D72,Milestones!$AA$96)&lt;PolicyDate),1,Milestones!$AC$96)&amp;";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"&amp;IF(AND(Milestones!$AB$97="FT",Milestones!$AA$97=FT_Y5,EDATE($D72,Milestones!$AA$97)&lt;PolicyDate),1,Milestones!$AC$97)&amp;";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"&amp;IF(AND(Milestones!$AB$98="FT",Milestones!$AA$98=FT_Y5,EDATE($D72,Milestones!$AA$98)&lt;PolicyDate),1,Milestones!$AC$98)&amp;";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"&amp;IF(AND(Milestones!$AB$99="FT",Milestones!$AA$99=FT_Y5,EDATE($D72,Milestones!$AA$99)&lt;PolicyDate),1,Milestones!$AC$99)&amp;";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"&amp;IF(AND(Milestones!$AB$100="FT",Milestones!$AA$100=FT_Y5,EDATE($D72,Milestones!$AA$100)&lt;PolicyDate),1,Milestones!$AC$100)&amp;";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"&amp;IF(AND(Milestones!$AB$101="FT",Milestones!$AA$101=FT_Y5,EDATE($D72,Milestones!$AA$101)&lt;PolicyDate),1,Milestones!$AC$101)&amp;";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"&amp;IF(AND(Milestones!$AB$102="FT",Milestones!$AA$102=FT_Y5,EDATE($D72,Milestones!$AA$102)&lt;PolicyDate),1,Milestones!$AC$102)&amp;";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"&amp;IF(AND(Milestones!$AB$103="FT",Milestones!$AA$103=FT_Y5,EDATE($D72,Milestones!$AA$103)&lt;PolicyDate),1,Milestones!$AC$103)&amp;";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"&amp;IF(AND(Milestones!$AB$104="FT",Milestones!$AA$104=FT_Y5,EDATE($D72,Milestones!$AA$104)&lt;PolicyDate),1,Milestones!$AC$104)&amp;";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"&amp;IF(AND(Milestones!$AB$105="FT",Milestones!$AA$105=FT_Y5,EDATE($D72,Milestones!$AA$105)&lt;PolicyDate),1,Milestones!$AC$105)&amp;";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"&amp;IF(AND(Milestones!$AB$106="FT",Milestones!$AA$106=FT_Y5,EDATE($D72,Milestones!$AA$106)&lt;PolicyDate),1,Milestones!$AC$106)&amp;";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"&amp;IF(AND(Milestones!$AB$107="FT",Milestones!$AA$107=FT_Y5,EDATE($D72,Milestones!$AA$107)&lt;PolicyDate),1,Milestones!$AC$107)&amp;";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"&amp;IF(AND(Milestones!$AB$108="FT",Milestones!$AA$108=FT_Y5,EDATE($D72,Milestones!$AA$108)&lt;PolicyDate),1,Milestones!$AC$108)&amp;";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"&amp;IF(AND(Milestones!$AB$109="FT",Milestones!$AA$109=FT_Y5,EDATE($D72,Milestones!$AA$109)&lt;PolicyDate),1,Milestones!$AC$109)&amp;";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"&amp;IF(AND(Milestones!$AB$110="FT",Milestones!$AA$110=FT_Y5,EDATE($D72,Milestones!$AA$110)&lt;PolicyDate),1,Milestones!$AC$110)&amp;";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"&amp;IF(AND(Milestones!$AB$111="FT",Milestones!$AA$111=FT_Y5,EDATE($D72,Milestones!$AA$111)&lt;PolicyDate),1,Milestones!$AC$111)&amp;";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"&amp;IF(AND(Milestones!$AB$112="FT",Milestones!$AA$112=FT_Y5,EDATE($D72,Milestones!$AA$112)&lt;PolicyDate),1,Milestones!$AC$112)&amp;";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"&amp;IF(AND(Milestones!$AB$113="FT",Milestones!$AA$113=FT_Y5,EDATE($D72,Milestones!$AA$113)&lt;PolicyDate),1,Milestones!$AC$113)&amp;";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"&amp;IF(AND(Milestones!$AB$114="FT",Milestones!$AA$114=FT_Y5,EDATE($D72,Milestones!$AA$114)&lt;PolicyDate),1,Milestones!$AC$114)&amp;";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"&amp;IF(AND(Milestones!$AB$115="FT",Milestones!$AA$115=FT_Y5,EDATE($D72,Milestones!$AA$115)&lt;PolicyDate),1,Milestones!$AC$115)&amp;";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"&amp;IF(AND(Milestones!$AB$116="FT",Milestones!$AA$116=FT_Y5,EDATE($D72,Milestones!$AA$116)&lt;PolicyDate),1,Milestones!$AC$116)&amp;";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"&amp;IF(AND(Milestones!$AB$117="FT",Milestones!$AA$117=FT_Y5,EDATE($D72,Milestones!$AA$117)&lt;PolicyDate),1,Milestones!$AC$117)&amp;";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"&amp;IF(AND(Milestones!$AB$118="FT",Milestones!$AA$118=FT_Y5,EDATE($D72,Milestones!$AA$118)&lt;PolicyDate),1,Milestones!$AC$118)&amp;";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"&amp;IF(AND(Milestones!$AB$119="FT",Milestones!$AA$119=FT_Y5,EDATE($D72,Milestones!$AA$119)&lt;PolicyDate),1,Milestones!$AC$119)&amp;";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"&amp;IF(AND(Milestones!$AB$120="FT",Milestones!$AA$120=FT_Y5,EDATE($D72,Milestones!$AA$120)&lt;PolicyDate),1,Milestones!$AC$120)&amp;";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"&amp;IF(AND(Milestones!$AB$121="FT",Milestones!$AA$121=FT_Y5,EDATE($D72,Milestones!$AA$121)&lt;PolicyDate),1,Milestones!$AC$121)&amp;";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"&amp;IF(AND(Milestones!$AB$122="FT",Milestones!$AA$122=FT_Y5,EDATE($D72,Milestones!$AA$122)&lt;PolicyDate),1,Milestones!$AC$122)&amp;";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"&amp;IF(AND(Milestones!$AB$123="FT",Milestones!$AA$123=FT_Y5,EDATE($D72,Milestones!$AA$123)&lt;PolicyDate),1,Milestones!$AC$123)&amp;";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"&amp;IF(AND(Milestones!$AB$124="FT",Milestones!$AA$124=FT_Y5,EDATE($D72,Milestones!$AA$124)&lt;PolicyDate),1,Milestones!$AC$124)&amp;";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"&amp;IF(AND(Milestones!$AB$125="FT",Milestones!$AA$125=FT_Y5,EDATE($D72,Milestones!$AA$125)&lt;PolicyDate),1,Milestones!$AC$125)&amp;";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"&amp;IF(AND(Milestones!$AB$126="FT",Milestones!$AA$126=FT_Y5,EDATE($D72,Milestones!$AA$126)&lt;PolicyDate),1,Milestones!$AC$126)&amp;";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"&amp;IF(AND(Milestones!$AB$127="FT",Milestones!$AA$127=FT_Y5,EDATE($D72,Milestones!$AA$127)&lt;PolicyDate),1,Milestones!$AC$127)&amp;";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"&amp;IF(AND(Milestones!$AB$128="FT",Milestones!$AA$128=FT_Y5,EDATE($D72,Milestones!$AA$128)&lt;PolicyDate),1,Milestones!$AC$128)&amp;";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"&amp;IF(AND(Milestones!$AB$129="FT",Milestones!$AA$129=FT_Y5,EDATE($D72,Milestones!$AA$129)&lt;PolicyDate),1,Milestones!$AC$129)&amp;";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"&amp;IF(AND(Milestones!$AB$130="FT",Milestones!$AA$130=FT_Y5,EDATE($D72,Milestones!$AA$130)&lt;PolicyDate),1,Milestones!$AC$130)&amp;";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"&amp;IF(AND(Milestones!$AB$131="FT",Milestones!$AA$131=FT_Y5,EDATE($D72,Milestones!$AA$131)&lt;PolicyDate),1,Milestones!$AC$131)&amp;";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"&amp;IF(AND(Milestones!$AB$132="FT",Milestones!$AA$132=FT_Y5,EDATE($D72,Milestones!$AA$132)&lt;PolicyDate),1,Milestones!$AC$132)&amp;";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"&amp;IF(AND(Milestones!$AB$133="FT",Milestones!$AA$133=FT_Y5,EDATE($D72,Milestones!$AA$133)&lt;PolicyDate),1,Milestones!$AC$133)&amp;";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"&amp;IF(AND(Milestones!$AB$134="FT",Milestones!$AA$134=FT_Y5,EDATE($D72,Milestones!$AA$134)&lt;PolicyDate),1,Milestones!$AC$134)&amp;";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"&amp;IF(AND(Milestones!$AB$135="FT",Milestones!$AA$135=FT_Y5,EDATE($D72,Milestones!$AA$135)&lt;PolicyDate),1,Milestones!$AC$135)&amp;";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"&amp;IF(AND(Milestones!$AB$136="FT",Milestones!$AA$136=FT_Y5,EDATE($D72,Milestones!$AA$136)&lt;PolicyDate),1,Milestones!$AC$136)&amp;";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"&amp;IF(AND(Milestones!$AB$137="FT",Milestones!$AA$137=FT_Y5,EDATE($D72,Milestones!$AA$137)&lt;PolicyDate),1,Milestones!$AC$137)&amp;";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"&amp;IF(AND(Milestones!$AB$138="FT",Milestones!$AA$138=FT_Y5,EDATE($D72,Milestones!$AA$138)&lt;PolicyDate),1,Milestones!$AC$138)&amp;";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"&amp;IF(AND(Milestones!$AB$139="FT",Milestones!$AA$139=FT_Y5,EDATE($D72,Milestones!$AA$139)&lt;PolicyDate),1,Milestones!$AC$139)&amp;";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"&amp;IF(AND(Milestones!$AB$140="FT",Milestones!$AA$140=FT_Y5,EDATE($D72,Milestones!$AA$140)&lt;PolicyDate),1,Milestones!$AC$140)&amp;";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"&amp;IF(AND(Milestones!$AB$141="FT",Milestones!$AA$141=FT_Y5,EDATE($D72,Milestones!$AA$141)&lt;PolicyDate),1,Milestones!$AC$141)&amp;";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"&amp;IF(AND(Milestones!$AB$142="FT",Milestones!$AA$142=FT_Y5,EDATE($D72,Milestones!$AA$142)&lt;PolicyDate),1,Milestones!$AC$142)&amp;";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"&amp;IF(AND(Milestones!$AB$143="FT",Milestones!$AA$143=FT_Y5,EDATE($D72,Milestones!$AA$143)&lt;PolicyDate),1,Milestones!$AC$143)&amp;";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"&amp;IF(AND(Milestones!$AB$144="FT",Milestones!$AA$144=FT_Y5,EDATE($D72,Milestones!$AA$144)&lt;PolicyDate),1,Milestones!$AC$144)&amp;";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"&amp;IF(AND(Milestones!$AB$145="FT",Milestones!$AA$145=FT_Y5,EDATE($D72,Milestones!$AA$145)&lt;PolicyDate),1,Milestones!$AC$145)&amp;";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"&amp;IF(AND(Milestones!$AB$146="FT",Milestones!$AA$146=FT_Y5,EDATE($D72,Milestones!$AA$146)&lt;PolicyDate),1,Milestones!$AC$146)&amp;";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"&amp;IF(AND(Milestones!$AB$147="FT",Milestones!$AA$147=FT_Y5,EDATE($D72,Milestones!$AA$147)&lt;PolicyDate),1,Milestones!$AC$147)&amp;";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"&amp;IF(AND(Milestones!$AB$148="FT",Milestones!$AA$148=FT_Y5,EDATE($D72,Milestones!$AA$148)&lt;PolicyDate),1,Milestones!$AC$148)&amp;";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"&amp;IF(AND(Milestones!$AB$149="FT",Milestones!$AA$149=FT_Y5,EDATE($D72,Milestones!$AA$149)&lt;PolicyDate),1,Milestones!$AC$149)&amp;";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"&amp;IF(AND(Milestones!$AB$150="FT",Milestones!$AA$150=FT_Y5,EDATE($D72,Milestones!$AA$150)&lt;PolicyDate),1,Milestones!$AC$150)&amp;";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"&amp;IF(AND(Milestones!$AB$151="FT",Milestones!$AA$151=FT_Y5,EDATE($D72,Milestones!$AA$151)&lt;PolicyDate),1,Milestones!$AC$151)&amp;";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"&amp;IF(AND(Milestones!$AB$152="FT",Milestones!$AA$152=FT_Y5,EDATE($D72,Milestones!$AA$152)&lt;PolicyDate),1,Milestones!$AC$152)&amp;";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"&amp;IF(AND(Milestones!$AB$153="FT",Milestones!$AA$153=FT_Y5,EDATE($D72,Milestones!$AA$153)&lt;PolicyDate),1,Milestones!$AC$153)&amp;";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"&amp;IF(AND(Milestones!$AB$154="FT",Milestones!$AA$154=FT_Y5,EDATE($D72,Milestones!$AA$154)&lt;PolicyDate),1,Milestones!$AC$154)&amp;";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"&amp;IF(AND(Milestones!$AB$155="FT",Milestones!$AA$155=FT_Y5,EDATE($D72,Milestones!$AA$155)&lt;PolicyDate),1,Milestones!$AC$155)&amp;";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"&amp;IF(AND(Milestones!$AB$156="FT",Milestones!$AA$156=FT_Y5,EDATE($D72,Milestones!$AA$156)&lt;PolicyDate),1,Milestones!$AC$156)&amp;";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"&amp;IF(AND(Milestones!$AB$157="FT",Milestones!$AA$157=FT_Y5,EDATE($D72,Milestones!$AA$157)&lt;PolicyDate),1,Milestones!$AC$157)&amp;";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"&amp;IF(AND(Milestones!$AB$158="FT",Milestones!$AA$158=FT_Y5,EDATE($D72,Milestones!$AA$158)&lt;PolicyDate),1,Milestones!$AC$158)&amp;";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"&amp;IF(AND(Milestones!$AB$159="FT",Milestones!$AA$159=FT_Y5,EDATE($D72,Milestones!$AA$159)&lt;PolicyDate),1,Milestones!$AC$159)&amp;";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"&amp;IF(AND(Milestones!$AB$160="FT",Milestones!$AA$160=FT_Y5,EDATE($D72,Milestones!$AA$160)&lt;PolicyDate),1,Milestones!$AC$160)&amp;";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"&amp;IF(AND(Milestones!$AB$161="FT",Milestones!$AA$161=FT_Y5,EDATE($D72,Milestones!$AA$161)&lt;PolicyDate),1,Milestones!$AC$161)&amp;";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"&amp;IF(AND(Milestones!$AB$162="FT",Milestones!$AA$162=FT_Y5,EDATE($D72,Milestones!$AA$162)&lt;PolicyDate),1,Milestones!$AC$162)&amp;";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"&amp;IF(AND(Milestones!$AB$163="FT",Milestones!$AA$163=FT_Y5,EDATE($D72,Milestones!$AA$163)&lt;PolicyDate),1,Milestones!$AC$163)&amp;";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"&amp;IF(AND(Milestones!$AB$164="FT",Milestones!$AA$164=FT_Y5,EDATE($D72,Milestones!$AA$164)&lt;PolicyDate),1,Milestones!$AC$164)&amp;";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"&amp;IF(AND(Milestones!$AB$165="FT",Milestones!$AA$165=FT_Y5,EDATE($D72,Milestones!$AA$165)&lt;PolicyDate),1,Milestones!$AC$165)&amp;";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"&amp;IF(AND(Milestones!$AB$166="FT",Milestones!$AA$166=FT_Y5,EDATE($D72,Milestones!$AA$166)&lt;PolicyDate),1,Milestones!$AC$166)&amp;";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"&amp;IF(AND(Milestones!$AB$167="FT",Milestones!$AA$167=FT_Y5,EDATE($D72,Milestones!$AA$167)&lt;PolicyDate),1,Milestones!$AC$167)&amp;";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"&amp;IF(AND(Milestones!$AB$168="FT",Milestones!$AA$168=FT_Y5,EDATE($D72,Milestones!$AA$168)&lt;PolicyDate),1,Milestones!$AC$168)&amp;";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"&amp;IF(AND(Milestones!$AB$169="FT",Milestones!$AA$169=FT_Y5,EDATE($D72,Milestones!$AA$169)&lt;PolicyDate),1,Milestones!$AC$169)&amp;";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"&amp;IF(AND(Milestones!$AB$170="FT",Milestones!$AA$170=FT_Y5,EDATE($D72,Milestones!$AA$170)&lt;PolicyDate),1,Milestones!$AC$170)&amp;";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"&amp;IF(AND(Milestones!$AB$171="FT",Milestones!$AA$171=FT_Y5,EDATE($D72,Milestones!$AA$171)&lt;PolicyDate),1,Milestones!$AC$171)&amp;";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"&amp;IF(AND(Milestones!$AB$172="FT",Milestones!$AA$172=FT_Y5,EDATE($D72,Milestones!$AA$172)&lt;PolicyDate),1,Milestones!$AC$172)&amp;";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"&amp;IF(AND(Milestones!$AB$173="FT",Milestones!$AA$173=FT_Y5,EDATE($D72,Milestones!$AA$173)&lt;PolicyDate),1,Milestones!$AC$173)&amp;";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"&amp;IF(AND(Milestones!$AB$174="FT",Milestones!$AA$174=FT_Y5,EDATE($D72,Milestones!$AA$174)&lt;PolicyDate),1,Milestones!$AC$174)&amp;";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"&amp;IF(AND(Milestones!$AB$175="FT",Milestones!$AA$175=FT_Y5,EDATE($D72,Milestones!$AA$175)&lt;PolicyDate),1,Milestones!$AC$175)&amp;";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"&amp;IF(AND(Milestones!$AB$176="FT",Milestones!$AA$176=FT_Y5,EDATE($D72,Milestones!$AA$176)&lt;PolicyDate),1,Milestones!$AC$176)&amp;";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"&amp;IF(AND(Milestones!$AB$177="FT",Milestones!$AA$177=FT_Y5,EDATE($D72,Milestones!$AA$177)&lt;PolicyDate),1,Milestones!$AC$177)&amp;";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"&amp;IF(AND(Milestones!$AB$178="FT",Milestones!$AA$178=FT_Y5,EDATE($D72,Milestones!$AA$178)&lt;PolicyDate),1,Milestones!$AC$178)&amp;";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"&amp;IF(AND(Milestones!$AB$179="FT",Milestones!$AA$179=FT_Y5,EDATE($D72,Milestones!$AA$179)&lt;PolicyDate),1,Milestones!$AC$179)&amp;";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"&amp;IF(AND(Milestones!$AB$180="FT",Milestones!$AA$180=FT_Y5,EDATE($D72,Milestones!$AA$180)&lt;PolicyDate),1,Milestones!$AC$180)&amp;";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"&amp;IF(AND(Milestones!$AB$181="FT",Milestones!$AA$181=FT_Y5,EDATE($D72,Milestones!$AA$181)&lt;PolicyDate),1,Milestones!$AC$181)&amp;";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"&amp;IF(AND(Milestones!$AB$182="FT",Milestones!$AA$182=FT_Y5,EDATE($D72,Milestones!$AA$182)&lt;PolicyDate),1,Milestones!$AC$182)&amp;";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"&amp;IF(AND(Milestones!$AB$183="FT",Milestones!$AA$183=FT_Y5,EDATE($D72,Milestones!$AA$183)&lt;PolicyDate),1,Milestones!$AC$183)&amp;";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"&amp;IF(AND(Milestones!$AB$184="FT",Milestones!$AA$184=FT_Y5,EDATE($D72,Milestones!$AA$184)&lt;PolicyDate),1,Milestones!$AC$184)&amp;";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"&amp;IF(AND(Milestones!$AB$185="FT",Milestones!$AA$185=FT_Y5,EDATE($D72,Milestones!$AA$185)&lt;PolicyDate),1,Milestones!$AC$185)&amp;";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"&amp;IF(AND(Milestones!$AB$186="FT",Milestones!$AA$186=FT_Y5,EDATE($D72,Milestones!$AA$186)&lt;PolicyDate),1,Milestones!$AC$186)&amp;";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"&amp;IF(AND(Milestones!$AB$187="FT",Milestones!$AA$187=FT_Y5,EDATE($D72,Milestones!$AA$187)&lt;PolicyDate),1,Milestones!$AC$187)&amp;";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"&amp;IF(AND(Milestones!$AB$188="FT",Milestones!$AA$188=FT_Y5,EDATE($D72,Milestones!$AA$188)&lt;PolicyDate),1,Milestones!$AC$188)&amp;";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"&amp;IF(AND(Milestones!$AB$189="FT",Milestones!$AA$189=FT_Y5,EDATE($D72,Milestones!$AA$189)&lt;PolicyDate),1,Milestones!$AC$189)&amp;";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"&amp;IF(AND(Milestones!$AB$190="FT",Milestones!$AA$190=FT_Y5,EDATE($D72,Milestones!$AA$190)&lt;PolicyDate),1,Milestones!$AC$190)&amp;";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"&amp;IF(AND(Milestones!$AB$191="FT",Milestones!$AA$191=FT_Y5,EDATE($D72,Milestones!$AA$191)&lt;PolicyDate),1,Milestones!$AC$191)&amp;";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"&amp;IF(AND(Milestones!$AB$192="FT",Milestones!$AA$192=FT_Y5,EDATE($D72,Milestones!$AA$192)&lt;PolicyDate),1,Milestones!$AC$192)&amp;";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"&amp;IF(AND(Milestones!$AB$193="FT",Milestones!$AA$193=FT_Y5,EDATE($D72,Milestones!$AA$193)&lt;PolicyDate),1,Milestones!$AC$193)&amp;";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"&amp;IF(AND(Milestones!$AB$194="FT",Milestones!$AA$194=FT_Y5,EDATE($D72,Milestones!$AA$194)&lt;PolicyDate),1,Milestones!$AC$194)&amp;";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"&amp;IF(AND(Milestones!$AB$195="FT",Milestones!$AA$195=FT_Y5,EDATE($D72,Milestones!$AA$195)&lt;PolicyDate),1,Milestones!$AC$195)&amp;";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"&amp;IF(AND(Milestones!$AB$196="FT",Milestones!$AA$196=FT_Y5,EDATE($D72,Milestones!$AA$196)&lt;PolicyDate),1,Milestones!$AC$196)&amp;";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"&amp;IF(AND(Milestones!$AB$197="FT",Milestones!$AA$197=FT_Y5,EDATE($D72,Milestones!$AA$197)&lt;PolicyDate),1,Milestones!$AC$197)&amp;";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"&amp;IF(AND(Milestones!$AB$198="FT",Milestones!$AA$198=FT_Y5,EDATE($D72,Milestones!$AA$198)&lt;PolicyDate),1,Milestones!$AC$198)&amp;";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"&amp;IF(AND(Milestones!$AB$199="FT",Milestones!$AA$199=FT_Y5,EDATE($D72,Milestones!$AA$199)&lt;PolicyDate),1,Milestones!$AC$199)&amp;";  ",""))</f>
        <v/>
      </c>
      <c r="X72" s="0" t="str">
        <f aca="false">IF(Staff!$A72="","",Staff!$AJ72)</f>
        <v/>
      </c>
      <c r="Y72" s="0" t="str">
        <f aca="false">IF(Staff!$A72="","",Staff!$AL72)</f>
        <v/>
      </c>
      <c r="Z72" s="0" t="str">
        <f aca="false">IF(Staff!$A72="","",Staff!$AM72)</f>
        <v/>
      </c>
      <c r="AA72" s="0" t="str">
        <f aca="false">IF(Staff!$A72="","",Staff!$AQ72)</f>
        <v/>
      </c>
      <c r="AB72" s="0" t="str">
        <f aca="false">IF(Staff!$A72="","",Staff!$AR72)</f>
        <v/>
      </c>
      <c r="AC72" s="0" t="str">
        <f aca="false">IF(Staff!$A72="","",Staff!$AS72)</f>
        <v/>
      </c>
      <c r="AD72" s="0" t="str">
        <f aca="false">IF(Staff!$A72="","",Staff!$AT72)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IF(Staff!$A73="","",Staff!$AI73)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"&amp;IF(AND(Milestones!$AB$20="FT",Milestones!$AA$20=FT_Y5,EDATE($D73,Milestones!$AA$20)&lt;PolicyDate),1,Milestones!$AC$20)&amp;";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"&amp;IF(AND(Milestones!$AB$21="FT",Milestones!$AA$21=FT_Y5,EDATE($D73,Milestones!$AA$21)&lt;PolicyDate),1,Milestones!$AC$21)&amp;";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"&amp;IF(AND(Milestones!$AB$22="FT",Milestones!$AA$22=FT_Y5,EDATE($D73,Milestones!$AA$22)&lt;PolicyDate),1,Milestones!$AC$22)&amp;";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"&amp;IF(AND(Milestones!$AB$23="FT",Milestones!$AA$23=FT_Y5,EDATE($D73,Milestones!$AA$23)&lt;PolicyDate),1,Milestones!$AC$23)&amp;";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"&amp;IF(AND(Milestones!$AB$24="FT",Milestones!$AA$24=FT_Y5,EDATE($D73,Milestones!$AA$24)&lt;PolicyDate),1,Milestones!$AC$24)&amp;";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"&amp;IF(AND(Milestones!$AB$25="FT",Milestones!$AA$25=FT_Y5,EDATE($D73,Milestones!$AA$25)&lt;PolicyDate),1,Milestones!$AC$25)&amp;";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"&amp;IF(AND(Milestones!$AB$26="FT",Milestones!$AA$26=FT_Y5,EDATE($D73,Milestones!$AA$26)&lt;PolicyDate),1,Milestones!$AC$26)&amp;";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"&amp;IF(AND(Milestones!$AB$27="FT",Milestones!$AA$27=FT_Y5,EDATE($D73,Milestones!$AA$27)&lt;PolicyDate),1,Milestones!$AC$27)&amp;";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"&amp;IF(AND(Milestones!$AB$28="FT",Milestones!$AA$28=FT_Y5,EDATE($D73,Milestones!$AA$28)&lt;PolicyDate),1,Milestones!$AC$28)&amp;";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"&amp;IF(AND(Milestones!$AB$29="FT",Milestones!$AA$29=FT_Y5,EDATE($D73,Milestones!$AA$29)&lt;PolicyDate),1,Milestones!$AC$29)&amp;";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"&amp;IF(AND(Milestones!$AB$30="FT",Milestones!$AA$30=FT_Y5,EDATE($D73,Milestones!$AA$30)&lt;PolicyDate),1,Milestones!$AC$30)&amp;";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"&amp;IF(AND(Milestones!$AB$31="FT",Milestones!$AA$31=FT_Y5,EDATE($D73,Milestones!$AA$31)&lt;PolicyDate),1,Milestones!$AC$31)&amp;";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"&amp;IF(AND(Milestones!$AB$32="FT",Milestones!$AA$32=FT_Y5,EDATE($D73,Milestones!$AA$32)&lt;PolicyDate),1,Milestones!$AC$32)&amp;";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"&amp;IF(AND(Milestones!$AB$33="FT",Milestones!$AA$33=FT_Y5,EDATE($D73,Milestones!$AA$33)&lt;PolicyDate),1,Milestones!$AC$33)&amp;";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"&amp;IF(AND(Milestones!$AB$34="FT",Milestones!$AA$34=FT_Y5,EDATE($D73,Milestones!$AA$34)&lt;PolicyDate),1,Milestones!$AC$34)&amp;";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"&amp;IF(AND(Milestones!$AB$35="FT",Milestones!$AA$35=FT_Y5,EDATE($D73,Milestones!$AA$35)&lt;PolicyDate),1,Milestones!$AC$35)&amp;";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"&amp;IF(AND(Milestones!$AB$36="FT",Milestones!$AA$36=FT_Y5,EDATE($D73,Milestones!$AA$36)&lt;PolicyDate),1,Milestones!$AC$36)&amp;";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"&amp;IF(AND(Milestones!$AB$37="FT",Milestones!$AA$37=FT_Y5,EDATE($D73,Milestones!$AA$37)&lt;PolicyDate),1,Milestones!$AC$37)&amp;";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"&amp;IF(AND(Milestones!$AB$38="FT",Milestones!$AA$38=FT_Y5,EDATE($D73,Milestones!$AA$38)&lt;PolicyDate),1,Milestones!$AC$38)&amp;";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"&amp;IF(AND(Milestones!$AB$39="FT",Milestones!$AA$39=FT_Y5,EDATE($D73,Milestones!$AA$39)&lt;PolicyDate),1,Milestones!$AC$39)&amp;";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"&amp;IF(AND(Milestones!$AB$40="FT",Milestones!$AA$40=FT_Y5,EDATE($D73,Milestones!$AA$40)&lt;PolicyDate),1,Milestones!$AC$40)&amp;";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"&amp;IF(AND(Milestones!$AB$41="FT",Milestones!$AA$41=FT_Y5,EDATE($D73,Milestones!$AA$41)&lt;PolicyDate),1,Milestones!$AC$41)&amp;";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"&amp;IF(AND(Milestones!$AB$42="FT",Milestones!$AA$42=FT_Y5,EDATE($D73,Milestones!$AA$42)&lt;PolicyDate),1,Milestones!$AC$42)&amp;";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"&amp;IF(AND(Milestones!$AB$43="FT",Milestones!$AA$43=FT_Y5,EDATE($D73,Milestones!$AA$43)&lt;PolicyDate),1,Milestones!$AC$43)&amp;";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"&amp;IF(AND(Milestones!$AB$44="FT",Milestones!$AA$44=FT_Y5,EDATE($D73,Milestones!$AA$44)&lt;PolicyDate),1,Milestones!$AC$44)&amp;";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"&amp;IF(AND(Milestones!$AB$45="FT",Milestones!$AA$45=FT_Y5,EDATE($D73,Milestones!$AA$45)&lt;PolicyDate),1,Milestones!$AC$45)&amp;";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"&amp;IF(AND(Milestones!$AB$46="FT",Milestones!$AA$46=FT_Y5,EDATE($D73,Milestones!$AA$46)&lt;PolicyDate),1,Milestones!$AC$46)&amp;";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"&amp;IF(AND(Milestones!$AB$47="FT",Milestones!$AA$47=FT_Y5,EDATE($D73,Milestones!$AA$47)&lt;PolicyDate),1,Milestones!$AC$47)&amp;";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"&amp;IF(AND(Milestones!$AB$48="FT",Milestones!$AA$48=FT_Y5,EDATE($D73,Milestones!$AA$48)&lt;PolicyDate),1,Milestones!$AC$48)&amp;";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"&amp;IF(AND(Milestones!$AB$49="FT",Milestones!$AA$49=FT_Y5,EDATE($D73,Milestones!$AA$49)&lt;PolicyDate),1,Milestones!$AC$49)&amp;";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"&amp;IF(AND(Milestones!$AB$50="FT",Milestones!$AA$50=FT_Y5,EDATE($D73,Milestones!$AA$50)&lt;PolicyDate),1,Milestones!$AC$50)&amp;";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"&amp;IF(AND(Milestones!$AB$51="FT",Milestones!$AA$51=FT_Y5,EDATE($D73,Milestones!$AA$51)&lt;PolicyDate),1,Milestones!$AC$51)&amp;";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"&amp;IF(AND(Milestones!$AB$52="FT",Milestones!$AA$52=FT_Y5,EDATE($D73,Milestones!$AA$52)&lt;PolicyDate),1,Milestones!$AC$52)&amp;";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"&amp;IF(AND(Milestones!$AB$53="FT",Milestones!$AA$53=FT_Y5,EDATE($D73,Milestones!$AA$53)&lt;PolicyDate),1,Milestones!$AC$53)&amp;";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"&amp;IF(AND(Milestones!$AB$54="FT",Milestones!$AA$54=FT_Y5,EDATE($D73,Milestones!$AA$54)&lt;PolicyDate),1,Milestones!$AC$54)&amp;";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"&amp;IF(AND(Milestones!$AB$55="FT",Milestones!$AA$55=FT_Y5,EDATE($D73,Milestones!$AA$55)&lt;PolicyDate),1,Milestones!$AC$55)&amp;";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"&amp;IF(AND(Milestones!$AB$56="FT",Milestones!$AA$56=FT_Y5,EDATE($D73,Milestones!$AA$56)&lt;PolicyDate),1,Milestones!$AC$56)&amp;";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"&amp;IF(AND(Milestones!$AB$57="FT",Milestones!$AA$57=FT_Y5,EDATE($D73,Milestones!$AA$57)&lt;PolicyDate),1,Milestones!$AC$57)&amp;";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"&amp;IF(AND(Milestones!$AB$58="FT",Milestones!$AA$58=FT_Y5,EDATE($D73,Milestones!$AA$58)&lt;PolicyDate),1,Milestones!$AC$58)&amp;";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"&amp;IF(AND(Milestones!$AB$59="FT",Milestones!$AA$59=FT_Y5,EDATE($D73,Milestones!$AA$59)&lt;PolicyDate),1,Milestones!$AC$59)&amp;";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"&amp;IF(AND(Milestones!$AB$60="FT",Milestones!$AA$60=FT_Y5,EDATE($D73,Milestones!$AA$60)&lt;PolicyDate),1,Milestones!$AC$60)&amp;";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"&amp;IF(AND(Milestones!$AB$61="FT",Milestones!$AA$61=FT_Y5,EDATE($D73,Milestones!$AA$61)&lt;PolicyDate),1,Milestones!$AC$61)&amp;";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"&amp;IF(AND(Milestones!$AB$62="FT",Milestones!$AA$62=FT_Y5,EDATE($D73,Milestones!$AA$62)&lt;PolicyDate),1,Milestones!$AC$62)&amp;";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"&amp;IF(AND(Milestones!$AB$63="FT",Milestones!$AA$63=FT_Y5,EDATE($D73,Milestones!$AA$63)&lt;PolicyDate),1,Milestones!$AC$63)&amp;";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"&amp;IF(AND(Milestones!$AB$64="FT",Milestones!$AA$64=FT_Y5,EDATE($D73,Milestones!$AA$64)&lt;PolicyDate),1,Milestones!$AC$64)&amp;";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"&amp;IF(AND(Milestones!$AB$65="FT",Milestones!$AA$65=FT_Y5,EDATE($D73,Milestones!$AA$65)&lt;PolicyDate),1,Milestones!$AC$65)&amp;";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"&amp;IF(AND(Milestones!$AB$66="FT",Milestones!$AA$66=FT_Y5,EDATE($D73,Milestones!$AA$66)&lt;PolicyDate),1,Milestones!$AC$66)&amp;";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"&amp;IF(AND(Milestones!$AB$67="FT",Milestones!$AA$67=FT_Y5,EDATE($D73,Milestones!$AA$67)&lt;PolicyDate),1,Milestones!$AC$67)&amp;";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"&amp;IF(AND(Milestones!$AB$68="FT",Milestones!$AA$68=FT_Y5,EDATE($D73,Milestones!$AA$68)&lt;PolicyDate),1,Milestones!$AC$68)&amp;";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"&amp;IF(AND(Milestones!$AB$69="FT",Milestones!$AA$69=FT_Y5,EDATE($D73,Milestones!$AA$69)&lt;PolicyDate),1,Milestones!$AC$69)&amp;";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"&amp;IF(AND(Milestones!$AB$70="FT",Milestones!$AA$70=FT_Y5,EDATE($D73,Milestones!$AA$70)&lt;PolicyDate),1,Milestones!$AC$70)&amp;";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"&amp;IF(AND(Milestones!$AB$71="FT",Milestones!$AA$71=FT_Y5,EDATE($D73,Milestones!$AA$71)&lt;PolicyDate),1,Milestones!$AC$71)&amp;";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"&amp;IF(AND(Milestones!$AB$72="FT",Milestones!$AA$72=FT_Y5,EDATE($D73,Milestones!$AA$72)&lt;PolicyDate),1,Milestones!$AC$72)&amp;";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"&amp;IF(AND(Milestones!$AB$73="FT",Milestones!$AA$73=FT_Y5,EDATE($D73,Milestones!$AA$73)&lt;PolicyDate),1,Milestones!$AC$73)&amp;";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"&amp;IF(AND(Milestones!$AB$74="FT",Milestones!$AA$74=FT_Y5,EDATE($D73,Milestones!$AA$74)&lt;PolicyDate),1,Milestones!$AC$74)&amp;";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"&amp;IF(AND(Milestones!$AB$75="FT",Milestones!$AA$75=FT_Y5,EDATE($D73,Milestones!$AA$75)&lt;PolicyDate),1,Milestones!$AC$75)&amp;";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"&amp;IF(AND(Milestones!$AB$76="FT",Milestones!$AA$76=FT_Y5,EDATE($D73,Milestones!$AA$76)&lt;PolicyDate),1,Milestones!$AC$76)&amp;";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"&amp;IF(AND(Milestones!$AB$77="FT",Milestones!$AA$77=FT_Y5,EDATE($D73,Milestones!$AA$77)&lt;PolicyDate),1,Milestones!$AC$77)&amp;";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"&amp;IF(AND(Milestones!$AB$78="FT",Milestones!$AA$78=FT_Y5,EDATE($D73,Milestones!$AA$78)&lt;PolicyDate),1,Milestones!$AC$78)&amp;";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"&amp;IF(AND(Milestones!$AB$79="FT",Milestones!$AA$79=FT_Y5,EDATE($D73,Milestones!$AA$79)&lt;PolicyDate),1,Milestones!$AC$79)&amp;";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"&amp;IF(AND(Milestones!$AB$80="FT",Milestones!$AA$80=FT_Y5,EDATE($D73,Milestones!$AA$80)&lt;PolicyDate),1,Milestones!$AC$80)&amp;";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"&amp;IF(AND(Milestones!$AB$81="FT",Milestones!$AA$81=FT_Y5,EDATE($D73,Milestones!$AA$81)&lt;PolicyDate),1,Milestones!$AC$81)&amp;";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"&amp;IF(AND(Milestones!$AB$82="FT",Milestones!$AA$82=FT_Y5,EDATE($D73,Milestones!$AA$82)&lt;PolicyDate),1,Milestones!$AC$82)&amp;";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"&amp;IF(AND(Milestones!$AB$83="FT",Milestones!$AA$83=FT_Y5,EDATE($D73,Milestones!$AA$83)&lt;PolicyDate),1,Milestones!$AC$83)&amp;";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"&amp;IF(AND(Milestones!$AB$84="FT",Milestones!$AA$84=FT_Y5,EDATE($D73,Milestones!$AA$84)&lt;PolicyDate),1,Milestones!$AC$84)&amp;";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"&amp;IF(AND(Milestones!$AB$85="FT",Milestones!$AA$85=FT_Y5,EDATE($D73,Milestones!$AA$85)&lt;PolicyDate),1,Milestones!$AC$85)&amp;";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"&amp;IF(AND(Milestones!$AB$86="FT",Milestones!$AA$86=FT_Y5,EDATE($D73,Milestones!$AA$86)&lt;PolicyDate),1,Milestones!$AC$86)&amp;";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"&amp;IF(AND(Milestones!$AB$87="FT",Milestones!$AA$87=FT_Y5,EDATE($D73,Milestones!$AA$87)&lt;PolicyDate),1,Milestones!$AC$87)&amp;";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"&amp;IF(AND(Milestones!$AB$88="FT",Milestones!$AA$88=FT_Y5,EDATE($D73,Milestones!$AA$88)&lt;PolicyDate),1,Milestones!$AC$88)&amp;";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"&amp;IF(AND(Milestones!$AB$89="FT",Milestones!$AA$89=FT_Y5,EDATE($D73,Milestones!$AA$89)&lt;PolicyDate),1,Milestones!$AC$89)&amp;";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"&amp;IF(AND(Milestones!$AB$90="FT",Milestones!$AA$90=FT_Y5,EDATE($D73,Milestones!$AA$90)&lt;PolicyDate),1,Milestones!$AC$90)&amp;";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"&amp;IF(AND(Milestones!$AB$91="FT",Milestones!$AA$91=FT_Y5,EDATE($D73,Milestones!$AA$91)&lt;PolicyDate),1,Milestones!$AC$91)&amp;";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"&amp;IF(AND(Milestones!$AB$92="FT",Milestones!$AA$92=FT_Y5,EDATE($D73,Milestones!$AA$92)&lt;PolicyDate),1,Milestones!$AC$92)&amp;";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"&amp;IF(AND(Milestones!$AB$93="FT",Milestones!$AA$93=FT_Y5,EDATE($D73,Milestones!$AA$93)&lt;PolicyDate),1,Milestones!$AC$93)&amp;";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"&amp;IF(AND(Milestones!$AB$94="FT",Milestones!$AA$94=FT_Y5,EDATE($D73,Milestones!$AA$94)&lt;PolicyDate),1,Milestones!$AC$94)&amp;";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"&amp;IF(AND(Milestones!$AB$95="FT",Milestones!$AA$95=FT_Y5,EDATE($D73,Milestones!$AA$95)&lt;PolicyDate),1,Milestones!$AC$95)&amp;";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"&amp;IF(AND(Milestones!$AB$96="FT",Milestones!$AA$96=FT_Y5,EDATE($D73,Milestones!$AA$96)&lt;PolicyDate),1,Milestones!$AC$96)&amp;";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"&amp;IF(AND(Milestones!$AB$97="FT",Milestones!$AA$97=FT_Y5,EDATE($D73,Milestones!$AA$97)&lt;PolicyDate),1,Milestones!$AC$97)&amp;";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"&amp;IF(AND(Milestones!$AB$98="FT",Milestones!$AA$98=FT_Y5,EDATE($D73,Milestones!$AA$98)&lt;PolicyDate),1,Milestones!$AC$98)&amp;";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"&amp;IF(AND(Milestones!$AB$99="FT",Milestones!$AA$99=FT_Y5,EDATE($D73,Milestones!$AA$99)&lt;PolicyDate),1,Milestones!$AC$99)&amp;";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"&amp;IF(AND(Milestones!$AB$100="FT",Milestones!$AA$100=FT_Y5,EDATE($D73,Milestones!$AA$100)&lt;PolicyDate),1,Milestones!$AC$100)&amp;";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"&amp;IF(AND(Milestones!$AB$101="FT",Milestones!$AA$101=FT_Y5,EDATE($D73,Milestones!$AA$101)&lt;PolicyDate),1,Milestones!$AC$101)&amp;";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"&amp;IF(AND(Milestones!$AB$102="FT",Milestones!$AA$102=FT_Y5,EDATE($D73,Milestones!$AA$102)&lt;PolicyDate),1,Milestones!$AC$102)&amp;";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"&amp;IF(AND(Milestones!$AB$103="FT",Milestones!$AA$103=FT_Y5,EDATE($D73,Milestones!$AA$103)&lt;PolicyDate),1,Milestones!$AC$103)&amp;";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"&amp;IF(AND(Milestones!$AB$104="FT",Milestones!$AA$104=FT_Y5,EDATE($D73,Milestones!$AA$104)&lt;PolicyDate),1,Milestones!$AC$104)&amp;";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"&amp;IF(AND(Milestones!$AB$105="FT",Milestones!$AA$105=FT_Y5,EDATE($D73,Milestones!$AA$105)&lt;PolicyDate),1,Milestones!$AC$105)&amp;";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"&amp;IF(AND(Milestones!$AB$106="FT",Milestones!$AA$106=FT_Y5,EDATE($D73,Milestones!$AA$106)&lt;PolicyDate),1,Milestones!$AC$106)&amp;";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"&amp;IF(AND(Milestones!$AB$107="FT",Milestones!$AA$107=FT_Y5,EDATE($D73,Milestones!$AA$107)&lt;PolicyDate),1,Milestones!$AC$107)&amp;";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"&amp;IF(AND(Milestones!$AB$108="FT",Milestones!$AA$108=FT_Y5,EDATE($D73,Milestones!$AA$108)&lt;PolicyDate),1,Milestones!$AC$108)&amp;";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"&amp;IF(AND(Milestones!$AB$109="FT",Milestones!$AA$109=FT_Y5,EDATE($D73,Milestones!$AA$109)&lt;PolicyDate),1,Milestones!$AC$109)&amp;";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"&amp;IF(AND(Milestones!$AB$110="FT",Milestones!$AA$110=FT_Y5,EDATE($D73,Milestones!$AA$110)&lt;PolicyDate),1,Milestones!$AC$110)&amp;";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"&amp;IF(AND(Milestones!$AB$111="FT",Milestones!$AA$111=FT_Y5,EDATE($D73,Milestones!$AA$111)&lt;PolicyDate),1,Milestones!$AC$111)&amp;";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"&amp;IF(AND(Milestones!$AB$112="FT",Milestones!$AA$112=FT_Y5,EDATE($D73,Milestones!$AA$112)&lt;PolicyDate),1,Milestones!$AC$112)&amp;";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"&amp;IF(AND(Milestones!$AB$113="FT",Milestones!$AA$113=FT_Y5,EDATE($D73,Milestones!$AA$113)&lt;PolicyDate),1,Milestones!$AC$113)&amp;";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"&amp;IF(AND(Milestones!$AB$114="FT",Milestones!$AA$114=FT_Y5,EDATE($D73,Milestones!$AA$114)&lt;PolicyDate),1,Milestones!$AC$114)&amp;";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"&amp;IF(AND(Milestones!$AB$115="FT",Milestones!$AA$115=FT_Y5,EDATE($D73,Milestones!$AA$115)&lt;PolicyDate),1,Milestones!$AC$115)&amp;";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"&amp;IF(AND(Milestones!$AB$116="FT",Milestones!$AA$116=FT_Y5,EDATE($D73,Milestones!$AA$116)&lt;PolicyDate),1,Milestones!$AC$116)&amp;";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"&amp;IF(AND(Milestones!$AB$117="FT",Milestones!$AA$117=FT_Y5,EDATE($D73,Milestones!$AA$117)&lt;PolicyDate),1,Milestones!$AC$117)&amp;";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"&amp;IF(AND(Milestones!$AB$118="FT",Milestones!$AA$118=FT_Y5,EDATE($D73,Milestones!$AA$118)&lt;PolicyDate),1,Milestones!$AC$118)&amp;";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"&amp;IF(AND(Milestones!$AB$119="FT",Milestones!$AA$119=FT_Y5,EDATE($D73,Milestones!$AA$119)&lt;PolicyDate),1,Milestones!$AC$119)&amp;";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"&amp;IF(AND(Milestones!$AB$120="FT",Milestones!$AA$120=FT_Y5,EDATE($D73,Milestones!$AA$120)&lt;PolicyDate),1,Milestones!$AC$120)&amp;";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"&amp;IF(AND(Milestones!$AB$121="FT",Milestones!$AA$121=FT_Y5,EDATE($D73,Milestones!$AA$121)&lt;PolicyDate),1,Milestones!$AC$121)&amp;";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"&amp;IF(AND(Milestones!$AB$122="FT",Milestones!$AA$122=FT_Y5,EDATE($D73,Milestones!$AA$122)&lt;PolicyDate),1,Milestones!$AC$122)&amp;";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"&amp;IF(AND(Milestones!$AB$123="FT",Milestones!$AA$123=FT_Y5,EDATE($D73,Milestones!$AA$123)&lt;PolicyDate),1,Milestones!$AC$123)&amp;";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"&amp;IF(AND(Milestones!$AB$124="FT",Milestones!$AA$124=FT_Y5,EDATE($D73,Milestones!$AA$124)&lt;PolicyDate),1,Milestones!$AC$124)&amp;";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"&amp;IF(AND(Milestones!$AB$125="FT",Milestones!$AA$125=FT_Y5,EDATE($D73,Milestones!$AA$125)&lt;PolicyDate),1,Milestones!$AC$125)&amp;";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"&amp;IF(AND(Milestones!$AB$126="FT",Milestones!$AA$126=FT_Y5,EDATE($D73,Milestones!$AA$126)&lt;PolicyDate),1,Milestones!$AC$126)&amp;";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"&amp;IF(AND(Milestones!$AB$127="FT",Milestones!$AA$127=FT_Y5,EDATE($D73,Milestones!$AA$127)&lt;PolicyDate),1,Milestones!$AC$127)&amp;";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"&amp;IF(AND(Milestones!$AB$128="FT",Milestones!$AA$128=FT_Y5,EDATE($D73,Milestones!$AA$128)&lt;PolicyDate),1,Milestones!$AC$128)&amp;";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"&amp;IF(AND(Milestones!$AB$129="FT",Milestones!$AA$129=FT_Y5,EDATE($D73,Milestones!$AA$129)&lt;PolicyDate),1,Milestones!$AC$129)&amp;";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"&amp;IF(AND(Milestones!$AB$130="FT",Milestones!$AA$130=FT_Y5,EDATE($D73,Milestones!$AA$130)&lt;PolicyDate),1,Milestones!$AC$130)&amp;";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"&amp;IF(AND(Milestones!$AB$131="FT",Milestones!$AA$131=FT_Y5,EDATE($D73,Milestones!$AA$131)&lt;PolicyDate),1,Milestones!$AC$131)&amp;";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"&amp;IF(AND(Milestones!$AB$132="FT",Milestones!$AA$132=FT_Y5,EDATE($D73,Milestones!$AA$132)&lt;PolicyDate),1,Milestones!$AC$132)&amp;";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"&amp;IF(AND(Milestones!$AB$133="FT",Milestones!$AA$133=FT_Y5,EDATE($D73,Milestones!$AA$133)&lt;PolicyDate),1,Milestones!$AC$133)&amp;";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"&amp;IF(AND(Milestones!$AB$134="FT",Milestones!$AA$134=FT_Y5,EDATE($D73,Milestones!$AA$134)&lt;PolicyDate),1,Milestones!$AC$134)&amp;";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"&amp;IF(AND(Milestones!$AB$135="FT",Milestones!$AA$135=FT_Y5,EDATE($D73,Milestones!$AA$135)&lt;PolicyDate),1,Milestones!$AC$135)&amp;";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"&amp;IF(AND(Milestones!$AB$136="FT",Milestones!$AA$136=FT_Y5,EDATE($D73,Milestones!$AA$136)&lt;PolicyDate),1,Milestones!$AC$136)&amp;";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"&amp;IF(AND(Milestones!$AB$137="FT",Milestones!$AA$137=FT_Y5,EDATE($D73,Milestones!$AA$137)&lt;PolicyDate),1,Milestones!$AC$137)&amp;";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"&amp;IF(AND(Milestones!$AB$138="FT",Milestones!$AA$138=FT_Y5,EDATE($D73,Milestones!$AA$138)&lt;PolicyDate),1,Milestones!$AC$138)&amp;";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"&amp;IF(AND(Milestones!$AB$139="FT",Milestones!$AA$139=FT_Y5,EDATE($D73,Milestones!$AA$139)&lt;PolicyDate),1,Milestones!$AC$139)&amp;";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"&amp;IF(AND(Milestones!$AB$140="FT",Milestones!$AA$140=FT_Y5,EDATE($D73,Milestones!$AA$140)&lt;PolicyDate),1,Milestones!$AC$140)&amp;";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"&amp;IF(AND(Milestones!$AB$141="FT",Milestones!$AA$141=FT_Y5,EDATE($D73,Milestones!$AA$141)&lt;PolicyDate),1,Milestones!$AC$141)&amp;";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"&amp;IF(AND(Milestones!$AB$142="FT",Milestones!$AA$142=FT_Y5,EDATE($D73,Milestones!$AA$142)&lt;PolicyDate),1,Milestones!$AC$142)&amp;";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"&amp;IF(AND(Milestones!$AB$143="FT",Milestones!$AA$143=FT_Y5,EDATE($D73,Milestones!$AA$143)&lt;PolicyDate),1,Milestones!$AC$143)&amp;";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"&amp;IF(AND(Milestones!$AB$144="FT",Milestones!$AA$144=FT_Y5,EDATE($D73,Milestones!$AA$144)&lt;PolicyDate),1,Milestones!$AC$144)&amp;";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"&amp;IF(AND(Milestones!$AB$145="FT",Milestones!$AA$145=FT_Y5,EDATE($D73,Milestones!$AA$145)&lt;PolicyDate),1,Milestones!$AC$145)&amp;";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"&amp;IF(AND(Milestones!$AB$146="FT",Milestones!$AA$146=FT_Y5,EDATE($D73,Milestones!$AA$146)&lt;PolicyDate),1,Milestones!$AC$146)&amp;";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"&amp;IF(AND(Milestones!$AB$147="FT",Milestones!$AA$147=FT_Y5,EDATE($D73,Milestones!$AA$147)&lt;PolicyDate),1,Milestones!$AC$147)&amp;";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"&amp;IF(AND(Milestones!$AB$148="FT",Milestones!$AA$148=FT_Y5,EDATE($D73,Milestones!$AA$148)&lt;PolicyDate),1,Milestones!$AC$148)&amp;";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"&amp;IF(AND(Milestones!$AB$149="FT",Milestones!$AA$149=FT_Y5,EDATE($D73,Milestones!$AA$149)&lt;PolicyDate),1,Milestones!$AC$149)&amp;";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"&amp;IF(AND(Milestones!$AB$150="FT",Milestones!$AA$150=FT_Y5,EDATE($D73,Milestones!$AA$150)&lt;PolicyDate),1,Milestones!$AC$150)&amp;";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"&amp;IF(AND(Milestones!$AB$151="FT",Milestones!$AA$151=FT_Y5,EDATE($D73,Milestones!$AA$151)&lt;PolicyDate),1,Milestones!$AC$151)&amp;";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"&amp;IF(AND(Milestones!$AB$152="FT",Milestones!$AA$152=FT_Y5,EDATE($D73,Milestones!$AA$152)&lt;PolicyDate),1,Milestones!$AC$152)&amp;";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"&amp;IF(AND(Milestones!$AB$153="FT",Milestones!$AA$153=FT_Y5,EDATE($D73,Milestones!$AA$153)&lt;PolicyDate),1,Milestones!$AC$153)&amp;";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"&amp;IF(AND(Milestones!$AB$154="FT",Milestones!$AA$154=FT_Y5,EDATE($D73,Milestones!$AA$154)&lt;PolicyDate),1,Milestones!$AC$154)&amp;";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"&amp;IF(AND(Milestones!$AB$155="FT",Milestones!$AA$155=FT_Y5,EDATE($D73,Milestones!$AA$155)&lt;PolicyDate),1,Milestones!$AC$155)&amp;";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"&amp;IF(AND(Milestones!$AB$156="FT",Milestones!$AA$156=FT_Y5,EDATE($D73,Milestones!$AA$156)&lt;PolicyDate),1,Milestones!$AC$156)&amp;";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"&amp;IF(AND(Milestones!$AB$157="FT",Milestones!$AA$157=FT_Y5,EDATE($D73,Milestones!$AA$157)&lt;PolicyDate),1,Milestones!$AC$157)&amp;";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"&amp;IF(AND(Milestones!$AB$158="FT",Milestones!$AA$158=FT_Y5,EDATE($D73,Milestones!$AA$158)&lt;PolicyDate),1,Milestones!$AC$158)&amp;";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"&amp;IF(AND(Milestones!$AB$159="FT",Milestones!$AA$159=FT_Y5,EDATE($D73,Milestones!$AA$159)&lt;PolicyDate),1,Milestones!$AC$159)&amp;";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"&amp;IF(AND(Milestones!$AB$160="FT",Milestones!$AA$160=FT_Y5,EDATE($D73,Milestones!$AA$160)&lt;PolicyDate),1,Milestones!$AC$160)&amp;";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"&amp;IF(AND(Milestones!$AB$161="FT",Milestones!$AA$161=FT_Y5,EDATE($D73,Milestones!$AA$161)&lt;PolicyDate),1,Milestones!$AC$161)&amp;";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"&amp;IF(AND(Milestones!$AB$162="FT",Milestones!$AA$162=FT_Y5,EDATE($D73,Milestones!$AA$162)&lt;PolicyDate),1,Milestones!$AC$162)&amp;";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"&amp;IF(AND(Milestones!$AB$163="FT",Milestones!$AA$163=FT_Y5,EDATE($D73,Milestones!$AA$163)&lt;PolicyDate),1,Milestones!$AC$163)&amp;";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"&amp;IF(AND(Milestones!$AB$164="FT",Milestones!$AA$164=FT_Y5,EDATE($D73,Milestones!$AA$164)&lt;PolicyDate),1,Milestones!$AC$164)&amp;";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"&amp;IF(AND(Milestones!$AB$165="FT",Milestones!$AA$165=FT_Y5,EDATE($D73,Milestones!$AA$165)&lt;PolicyDate),1,Milestones!$AC$165)&amp;";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"&amp;IF(AND(Milestones!$AB$166="FT",Milestones!$AA$166=FT_Y5,EDATE($D73,Milestones!$AA$166)&lt;PolicyDate),1,Milestones!$AC$166)&amp;";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"&amp;IF(AND(Milestones!$AB$167="FT",Milestones!$AA$167=FT_Y5,EDATE($D73,Milestones!$AA$167)&lt;PolicyDate),1,Milestones!$AC$167)&amp;";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"&amp;IF(AND(Milestones!$AB$168="FT",Milestones!$AA$168=FT_Y5,EDATE($D73,Milestones!$AA$168)&lt;PolicyDate),1,Milestones!$AC$168)&amp;";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"&amp;IF(AND(Milestones!$AB$169="FT",Milestones!$AA$169=FT_Y5,EDATE($D73,Milestones!$AA$169)&lt;PolicyDate),1,Milestones!$AC$169)&amp;";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"&amp;IF(AND(Milestones!$AB$170="FT",Milestones!$AA$170=FT_Y5,EDATE($D73,Milestones!$AA$170)&lt;PolicyDate),1,Milestones!$AC$170)&amp;";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"&amp;IF(AND(Milestones!$AB$171="FT",Milestones!$AA$171=FT_Y5,EDATE($D73,Milestones!$AA$171)&lt;PolicyDate),1,Milestones!$AC$171)&amp;";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"&amp;IF(AND(Milestones!$AB$172="FT",Milestones!$AA$172=FT_Y5,EDATE($D73,Milestones!$AA$172)&lt;PolicyDate),1,Milestones!$AC$172)&amp;";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"&amp;IF(AND(Milestones!$AB$173="FT",Milestones!$AA$173=FT_Y5,EDATE($D73,Milestones!$AA$173)&lt;PolicyDate),1,Milestones!$AC$173)&amp;";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"&amp;IF(AND(Milestones!$AB$174="FT",Milestones!$AA$174=FT_Y5,EDATE($D73,Milestones!$AA$174)&lt;PolicyDate),1,Milestones!$AC$174)&amp;";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"&amp;IF(AND(Milestones!$AB$175="FT",Milestones!$AA$175=FT_Y5,EDATE($D73,Milestones!$AA$175)&lt;PolicyDate),1,Milestones!$AC$175)&amp;";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"&amp;IF(AND(Milestones!$AB$176="FT",Milestones!$AA$176=FT_Y5,EDATE($D73,Milestones!$AA$176)&lt;PolicyDate),1,Milestones!$AC$176)&amp;";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"&amp;IF(AND(Milestones!$AB$177="FT",Milestones!$AA$177=FT_Y5,EDATE($D73,Milestones!$AA$177)&lt;PolicyDate),1,Milestones!$AC$177)&amp;";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"&amp;IF(AND(Milestones!$AB$178="FT",Milestones!$AA$178=FT_Y5,EDATE($D73,Milestones!$AA$178)&lt;PolicyDate),1,Milestones!$AC$178)&amp;";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"&amp;IF(AND(Milestones!$AB$179="FT",Milestones!$AA$179=FT_Y5,EDATE($D73,Milestones!$AA$179)&lt;PolicyDate),1,Milestones!$AC$179)&amp;";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"&amp;IF(AND(Milestones!$AB$180="FT",Milestones!$AA$180=FT_Y5,EDATE($D73,Milestones!$AA$180)&lt;PolicyDate),1,Milestones!$AC$180)&amp;";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"&amp;IF(AND(Milestones!$AB$181="FT",Milestones!$AA$181=FT_Y5,EDATE($D73,Milestones!$AA$181)&lt;PolicyDate),1,Milestones!$AC$181)&amp;";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"&amp;IF(AND(Milestones!$AB$182="FT",Milestones!$AA$182=FT_Y5,EDATE($D73,Milestones!$AA$182)&lt;PolicyDate),1,Milestones!$AC$182)&amp;";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"&amp;IF(AND(Milestones!$AB$183="FT",Milestones!$AA$183=FT_Y5,EDATE($D73,Milestones!$AA$183)&lt;PolicyDate),1,Milestones!$AC$183)&amp;";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"&amp;IF(AND(Milestones!$AB$184="FT",Milestones!$AA$184=FT_Y5,EDATE($D73,Milestones!$AA$184)&lt;PolicyDate),1,Milestones!$AC$184)&amp;";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"&amp;IF(AND(Milestones!$AB$185="FT",Milestones!$AA$185=FT_Y5,EDATE($D73,Milestones!$AA$185)&lt;PolicyDate),1,Milestones!$AC$185)&amp;";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"&amp;IF(AND(Milestones!$AB$186="FT",Milestones!$AA$186=FT_Y5,EDATE($D73,Milestones!$AA$186)&lt;PolicyDate),1,Milestones!$AC$186)&amp;";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"&amp;IF(AND(Milestones!$AB$187="FT",Milestones!$AA$187=FT_Y5,EDATE($D73,Milestones!$AA$187)&lt;PolicyDate),1,Milestones!$AC$187)&amp;";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"&amp;IF(AND(Milestones!$AB$188="FT",Milestones!$AA$188=FT_Y5,EDATE($D73,Milestones!$AA$188)&lt;PolicyDate),1,Milestones!$AC$188)&amp;";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"&amp;IF(AND(Milestones!$AB$189="FT",Milestones!$AA$189=FT_Y5,EDATE($D73,Milestones!$AA$189)&lt;PolicyDate),1,Milestones!$AC$189)&amp;";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"&amp;IF(AND(Milestones!$AB$190="FT",Milestones!$AA$190=FT_Y5,EDATE($D73,Milestones!$AA$190)&lt;PolicyDate),1,Milestones!$AC$190)&amp;";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"&amp;IF(AND(Milestones!$AB$191="FT",Milestones!$AA$191=FT_Y5,EDATE($D73,Milestones!$AA$191)&lt;PolicyDate),1,Milestones!$AC$191)&amp;";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"&amp;IF(AND(Milestones!$AB$192="FT",Milestones!$AA$192=FT_Y5,EDATE($D73,Milestones!$AA$192)&lt;PolicyDate),1,Milestones!$AC$192)&amp;";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"&amp;IF(AND(Milestones!$AB$193="FT",Milestones!$AA$193=FT_Y5,EDATE($D73,Milestones!$AA$193)&lt;PolicyDate),1,Milestones!$AC$193)&amp;";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"&amp;IF(AND(Milestones!$AB$194="FT",Milestones!$AA$194=FT_Y5,EDATE($D73,Milestones!$AA$194)&lt;PolicyDate),1,Milestones!$AC$194)&amp;";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"&amp;IF(AND(Milestones!$AB$195="FT",Milestones!$AA$195=FT_Y5,EDATE($D73,Milestones!$AA$195)&lt;PolicyDate),1,Milestones!$AC$195)&amp;";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"&amp;IF(AND(Milestones!$AB$196="FT",Milestones!$AA$196=FT_Y5,EDATE($D73,Milestones!$AA$196)&lt;PolicyDate),1,Milestones!$AC$196)&amp;";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"&amp;IF(AND(Milestones!$AB$197="FT",Milestones!$AA$197=FT_Y5,EDATE($D73,Milestones!$AA$197)&lt;PolicyDate),1,Milestones!$AC$197)&amp;";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"&amp;IF(AND(Milestones!$AB$198="FT",Milestones!$AA$198=FT_Y5,EDATE($D73,Milestones!$AA$198)&lt;PolicyDate),1,Milestones!$AC$198)&amp;";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"&amp;IF(AND(Milestones!$AB$199="FT",Milestones!$AA$199=FT_Y5,EDATE($D73,Milestones!$AA$199)&lt;PolicyDate),1,Milestones!$AC$199)&amp;";  ",""))</f>
        <v/>
      </c>
      <c r="X73" s="0" t="str">
        <f aca="false">IF(Staff!$A73="","",Staff!$AJ73)</f>
        <v/>
      </c>
      <c r="Y73" s="0" t="str">
        <f aca="false">IF(Staff!$A73="","",Staff!$AL73)</f>
        <v/>
      </c>
      <c r="Z73" s="0" t="str">
        <f aca="false">IF(Staff!$A73="","",Staff!$AM73)</f>
        <v/>
      </c>
      <c r="AA73" s="0" t="str">
        <f aca="false">IF(Staff!$A73="","",Staff!$AQ73)</f>
        <v/>
      </c>
      <c r="AB73" s="0" t="str">
        <f aca="false">IF(Staff!$A73="","",Staff!$AR73)</f>
        <v/>
      </c>
      <c r="AC73" s="0" t="str">
        <f aca="false">IF(Staff!$A73="","",Staff!$AS73)</f>
        <v/>
      </c>
      <c r="AD73" s="0" t="str">
        <f aca="false">IF(Staff!$A73="","",Staff!$AT73)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IF(Staff!$A74="","",Staff!$AI74)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"&amp;IF(AND(Milestones!$AB$20="FT",Milestones!$AA$20=FT_Y5,EDATE($D74,Milestones!$AA$20)&lt;PolicyDate),1,Milestones!$AC$20)&amp;";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"&amp;IF(AND(Milestones!$AB$21="FT",Milestones!$AA$21=FT_Y5,EDATE($D74,Milestones!$AA$21)&lt;PolicyDate),1,Milestones!$AC$21)&amp;";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"&amp;IF(AND(Milestones!$AB$22="FT",Milestones!$AA$22=FT_Y5,EDATE($D74,Milestones!$AA$22)&lt;PolicyDate),1,Milestones!$AC$22)&amp;";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"&amp;IF(AND(Milestones!$AB$23="FT",Milestones!$AA$23=FT_Y5,EDATE($D74,Milestones!$AA$23)&lt;PolicyDate),1,Milestones!$AC$23)&amp;";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"&amp;IF(AND(Milestones!$AB$24="FT",Milestones!$AA$24=FT_Y5,EDATE($D74,Milestones!$AA$24)&lt;PolicyDate),1,Milestones!$AC$24)&amp;";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"&amp;IF(AND(Milestones!$AB$25="FT",Milestones!$AA$25=FT_Y5,EDATE($D74,Milestones!$AA$25)&lt;PolicyDate),1,Milestones!$AC$25)&amp;";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"&amp;IF(AND(Milestones!$AB$26="FT",Milestones!$AA$26=FT_Y5,EDATE($D74,Milestones!$AA$26)&lt;PolicyDate),1,Milestones!$AC$26)&amp;";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"&amp;IF(AND(Milestones!$AB$27="FT",Milestones!$AA$27=FT_Y5,EDATE($D74,Milestones!$AA$27)&lt;PolicyDate),1,Milestones!$AC$27)&amp;";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"&amp;IF(AND(Milestones!$AB$28="FT",Milestones!$AA$28=FT_Y5,EDATE($D74,Milestones!$AA$28)&lt;PolicyDate),1,Milestones!$AC$28)&amp;";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"&amp;IF(AND(Milestones!$AB$29="FT",Milestones!$AA$29=FT_Y5,EDATE($D74,Milestones!$AA$29)&lt;PolicyDate),1,Milestones!$AC$29)&amp;";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"&amp;IF(AND(Milestones!$AB$30="FT",Milestones!$AA$30=FT_Y5,EDATE($D74,Milestones!$AA$30)&lt;PolicyDate),1,Milestones!$AC$30)&amp;";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"&amp;IF(AND(Milestones!$AB$31="FT",Milestones!$AA$31=FT_Y5,EDATE($D74,Milestones!$AA$31)&lt;PolicyDate),1,Milestones!$AC$31)&amp;";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"&amp;IF(AND(Milestones!$AB$32="FT",Milestones!$AA$32=FT_Y5,EDATE($D74,Milestones!$AA$32)&lt;PolicyDate),1,Milestones!$AC$32)&amp;";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"&amp;IF(AND(Milestones!$AB$33="FT",Milestones!$AA$33=FT_Y5,EDATE($D74,Milestones!$AA$33)&lt;PolicyDate),1,Milestones!$AC$33)&amp;";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"&amp;IF(AND(Milestones!$AB$34="FT",Milestones!$AA$34=FT_Y5,EDATE($D74,Milestones!$AA$34)&lt;PolicyDate),1,Milestones!$AC$34)&amp;";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"&amp;IF(AND(Milestones!$AB$35="FT",Milestones!$AA$35=FT_Y5,EDATE($D74,Milestones!$AA$35)&lt;PolicyDate),1,Milestones!$AC$35)&amp;";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"&amp;IF(AND(Milestones!$AB$36="FT",Milestones!$AA$36=FT_Y5,EDATE($D74,Milestones!$AA$36)&lt;PolicyDate),1,Milestones!$AC$36)&amp;";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"&amp;IF(AND(Milestones!$AB$37="FT",Milestones!$AA$37=FT_Y5,EDATE($D74,Milestones!$AA$37)&lt;PolicyDate),1,Milestones!$AC$37)&amp;";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"&amp;IF(AND(Milestones!$AB$38="FT",Milestones!$AA$38=FT_Y5,EDATE($D74,Milestones!$AA$38)&lt;PolicyDate),1,Milestones!$AC$38)&amp;";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"&amp;IF(AND(Milestones!$AB$39="FT",Milestones!$AA$39=FT_Y5,EDATE($D74,Milestones!$AA$39)&lt;PolicyDate),1,Milestones!$AC$39)&amp;";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"&amp;IF(AND(Milestones!$AB$40="FT",Milestones!$AA$40=FT_Y5,EDATE($D74,Milestones!$AA$40)&lt;PolicyDate),1,Milestones!$AC$40)&amp;";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"&amp;IF(AND(Milestones!$AB$41="FT",Milestones!$AA$41=FT_Y5,EDATE($D74,Milestones!$AA$41)&lt;PolicyDate),1,Milestones!$AC$41)&amp;";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"&amp;IF(AND(Milestones!$AB$42="FT",Milestones!$AA$42=FT_Y5,EDATE($D74,Milestones!$AA$42)&lt;PolicyDate),1,Milestones!$AC$42)&amp;";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"&amp;IF(AND(Milestones!$AB$43="FT",Milestones!$AA$43=FT_Y5,EDATE($D74,Milestones!$AA$43)&lt;PolicyDate),1,Milestones!$AC$43)&amp;";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"&amp;IF(AND(Milestones!$AB$44="FT",Milestones!$AA$44=FT_Y5,EDATE($D74,Milestones!$AA$44)&lt;PolicyDate),1,Milestones!$AC$44)&amp;";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"&amp;IF(AND(Milestones!$AB$45="FT",Milestones!$AA$45=FT_Y5,EDATE($D74,Milestones!$AA$45)&lt;PolicyDate),1,Milestones!$AC$45)&amp;";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"&amp;IF(AND(Milestones!$AB$46="FT",Milestones!$AA$46=FT_Y5,EDATE($D74,Milestones!$AA$46)&lt;PolicyDate),1,Milestones!$AC$46)&amp;";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"&amp;IF(AND(Milestones!$AB$47="FT",Milestones!$AA$47=FT_Y5,EDATE($D74,Milestones!$AA$47)&lt;PolicyDate),1,Milestones!$AC$47)&amp;";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"&amp;IF(AND(Milestones!$AB$48="FT",Milestones!$AA$48=FT_Y5,EDATE($D74,Milestones!$AA$48)&lt;PolicyDate),1,Milestones!$AC$48)&amp;";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"&amp;IF(AND(Milestones!$AB$49="FT",Milestones!$AA$49=FT_Y5,EDATE($D74,Milestones!$AA$49)&lt;PolicyDate),1,Milestones!$AC$49)&amp;";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"&amp;IF(AND(Milestones!$AB$50="FT",Milestones!$AA$50=FT_Y5,EDATE($D74,Milestones!$AA$50)&lt;PolicyDate),1,Milestones!$AC$50)&amp;";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"&amp;IF(AND(Milestones!$AB$51="FT",Milestones!$AA$51=FT_Y5,EDATE($D74,Milestones!$AA$51)&lt;PolicyDate),1,Milestones!$AC$51)&amp;";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"&amp;IF(AND(Milestones!$AB$52="FT",Milestones!$AA$52=FT_Y5,EDATE($D74,Milestones!$AA$52)&lt;PolicyDate),1,Milestones!$AC$52)&amp;";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"&amp;IF(AND(Milestones!$AB$53="FT",Milestones!$AA$53=FT_Y5,EDATE($D74,Milestones!$AA$53)&lt;PolicyDate),1,Milestones!$AC$53)&amp;";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"&amp;IF(AND(Milestones!$AB$54="FT",Milestones!$AA$54=FT_Y5,EDATE($D74,Milestones!$AA$54)&lt;PolicyDate),1,Milestones!$AC$54)&amp;";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"&amp;IF(AND(Milestones!$AB$55="FT",Milestones!$AA$55=FT_Y5,EDATE($D74,Milestones!$AA$55)&lt;PolicyDate),1,Milestones!$AC$55)&amp;";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"&amp;IF(AND(Milestones!$AB$56="FT",Milestones!$AA$56=FT_Y5,EDATE($D74,Milestones!$AA$56)&lt;PolicyDate),1,Milestones!$AC$56)&amp;";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"&amp;IF(AND(Milestones!$AB$57="FT",Milestones!$AA$57=FT_Y5,EDATE($D74,Milestones!$AA$57)&lt;PolicyDate),1,Milestones!$AC$57)&amp;";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"&amp;IF(AND(Milestones!$AB$58="FT",Milestones!$AA$58=FT_Y5,EDATE($D74,Milestones!$AA$58)&lt;PolicyDate),1,Milestones!$AC$58)&amp;";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"&amp;IF(AND(Milestones!$AB$59="FT",Milestones!$AA$59=FT_Y5,EDATE($D74,Milestones!$AA$59)&lt;PolicyDate),1,Milestones!$AC$59)&amp;";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"&amp;IF(AND(Milestones!$AB$60="FT",Milestones!$AA$60=FT_Y5,EDATE($D74,Milestones!$AA$60)&lt;PolicyDate),1,Milestones!$AC$60)&amp;";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"&amp;IF(AND(Milestones!$AB$61="FT",Milestones!$AA$61=FT_Y5,EDATE($D74,Milestones!$AA$61)&lt;PolicyDate),1,Milestones!$AC$61)&amp;";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"&amp;IF(AND(Milestones!$AB$62="FT",Milestones!$AA$62=FT_Y5,EDATE($D74,Milestones!$AA$62)&lt;PolicyDate),1,Milestones!$AC$62)&amp;";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"&amp;IF(AND(Milestones!$AB$63="FT",Milestones!$AA$63=FT_Y5,EDATE($D74,Milestones!$AA$63)&lt;PolicyDate),1,Milestones!$AC$63)&amp;";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"&amp;IF(AND(Milestones!$AB$64="FT",Milestones!$AA$64=FT_Y5,EDATE($D74,Milestones!$AA$64)&lt;PolicyDate),1,Milestones!$AC$64)&amp;";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"&amp;IF(AND(Milestones!$AB$65="FT",Milestones!$AA$65=FT_Y5,EDATE($D74,Milestones!$AA$65)&lt;PolicyDate),1,Milestones!$AC$65)&amp;";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"&amp;IF(AND(Milestones!$AB$66="FT",Milestones!$AA$66=FT_Y5,EDATE($D74,Milestones!$AA$66)&lt;PolicyDate),1,Milestones!$AC$66)&amp;";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"&amp;IF(AND(Milestones!$AB$67="FT",Milestones!$AA$67=FT_Y5,EDATE($D74,Milestones!$AA$67)&lt;PolicyDate),1,Milestones!$AC$67)&amp;";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"&amp;IF(AND(Milestones!$AB$68="FT",Milestones!$AA$68=FT_Y5,EDATE($D74,Milestones!$AA$68)&lt;PolicyDate),1,Milestones!$AC$68)&amp;";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"&amp;IF(AND(Milestones!$AB$69="FT",Milestones!$AA$69=FT_Y5,EDATE($D74,Milestones!$AA$69)&lt;PolicyDate),1,Milestones!$AC$69)&amp;";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"&amp;IF(AND(Milestones!$AB$70="FT",Milestones!$AA$70=FT_Y5,EDATE($D74,Milestones!$AA$70)&lt;PolicyDate),1,Milestones!$AC$70)&amp;";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"&amp;IF(AND(Milestones!$AB$71="FT",Milestones!$AA$71=FT_Y5,EDATE($D74,Milestones!$AA$71)&lt;PolicyDate),1,Milestones!$AC$71)&amp;";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"&amp;IF(AND(Milestones!$AB$72="FT",Milestones!$AA$72=FT_Y5,EDATE($D74,Milestones!$AA$72)&lt;PolicyDate),1,Milestones!$AC$72)&amp;";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"&amp;IF(AND(Milestones!$AB$73="FT",Milestones!$AA$73=FT_Y5,EDATE($D74,Milestones!$AA$73)&lt;PolicyDate),1,Milestones!$AC$73)&amp;";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"&amp;IF(AND(Milestones!$AB$74="FT",Milestones!$AA$74=FT_Y5,EDATE($D74,Milestones!$AA$74)&lt;PolicyDate),1,Milestones!$AC$74)&amp;";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"&amp;IF(AND(Milestones!$AB$75="FT",Milestones!$AA$75=FT_Y5,EDATE($D74,Milestones!$AA$75)&lt;PolicyDate),1,Milestones!$AC$75)&amp;";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"&amp;IF(AND(Milestones!$AB$76="FT",Milestones!$AA$76=FT_Y5,EDATE($D74,Milestones!$AA$76)&lt;PolicyDate),1,Milestones!$AC$76)&amp;";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"&amp;IF(AND(Milestones!$AB$77="FT",Milestones!$AA$77=FT_Y5,EDATE($D74,Milestones!$AA$77)&lt;PolicyDate),1,Milestones!$AC$77)&amp;";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"&amp;IF(AND(Milestones!$AB$78="FT",Milestones!$AA$78=FT_Y5,EDATE($D74,Milestones!$AA$78)&lt;PolicyDate),1,Milestones!$AC$78)&amp;";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"&amp;IF(AND(Milestones!$AB$79="FT",Milestones!$AA$79=FT_Y5,EDATE($D74,Milestones!$AA$79)&lt;PolicyDate),1,Milestones!$AC$79)&amp;";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"&amp;IF(AND(Milestones!$AB$80="FT",Milestones!$AA$80=FT_Y5,EDATE($D74,Milestones!$AA$80)&lt;PolicyDate),1,Milestones!$AC$80)&amp;";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"&amp;IF(AND(Milestones!$AB$81="FT",Milestones!$AA$81=FT_Y5,EDATE($D74,Milestones!$AA$81)&lt;PolicyDate),1,Milestones!$AC$81)&amp;";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"&amp;IF(AND(Milestones!$AB$82="FT",Milestones!$AA$82=FT_Y5,EDATE($D74,Milestones!$AA$82)&lt;PolicyDate),1,Milestones!$AC$82)&amp;";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"&amp;IF(AND(Milestones!$AB$83="FT",Milestones!$AA$83=FT_Y5,EDATE($D74,Milestones!$AA$83)&lt;PolicyDate),1,Milestones!$AC$83)&amp;";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"&amp;IF(AND(Milestones!$AB$84="FT",Milestones!$AA$84=FT_Y5,EDATE($D74,Milestones!$AA$84)&lt;PolicyDate),1,Milestones!$AC$84)&amp;";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"&amp;IF(AND(Milestones!$AB$85="FT",Milestones!$AA$85=FT_Y5,EDATE($D74,Milestones!$AA$85)&lt;PolicyDate),1,Milestones!$AC$85)&amp;";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"&amp;IF(AND(Milestones!$AB$86="FT",Milestones!$AA$86=FT_Y5,EDATE($D74,Milestones!$AA$86)&lt;PolicyDate),1,Milestones!$AC$86)&amp;";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"&amp;IF(AND(Milestones!$AB$87="FT",Milestones!$AA$87=FT_Y5,EDATE($D74,Milestones!$AA$87)&lt;PolicyDate),1,Milestones!$AC$87)&amp;";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"&amp;IF(AND(Milestones!$AB$88="FT",Milestones!$AA$88=FT_Y5,EDATE($D74,Milestones!$AA$88)&lt;PolicyDate),1,Milestones!$AC$88)&amp;";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"&amp;IF(AND(Milestones!$AB$89="FT",Milestones!$AA$89=FT_Y5,EDATE($D74,Milestones!$AA$89)&lt;PolicyDate),1,Milestones!$AC$89)&amp;";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"&amp;IF(AND(Milestones!$AB$90="FT",Milestones!$AA$90=FT_Y5,EDATE($D74,Milestones!$AA$90)&lt;PolicyDate),1,Milestones!$AC$90)&amp;";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"&amp;IF(AND(Milestones!$AB$91="FT",Milestones!$AA$91=FT_Y5,EDATE($D74,Milestones!$AA$91)&lt;PolicyDate),1,Milestones!$AC$91)&amp;";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"&amp;IF(AND(Milestones!$AB$92="FT",Milestones!$AA$92=FT_Y5,EDATE($D74,Milestones!$AA$92)&lt;PolicyDate),1,Milestones!$AC$92)&amp;";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"&amp;IF(AND(Milestones!$AB$93="FT",Milestones!$AA$93=FT_Y5,EDATE($D74,Milestones!$AA$93)&lt;PolicyDate),1,Milestones!$AC$93)&amp;";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"&amp;IF(AND(Milestones!$AB$94="FT",Milestones!$AA$94=FT_Y5,EDATE($D74,Milestones!$AA$94)&lt;PolicyDate),1,Milestones!$AC$94)&amp;";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"&amp;IF(AND(Milestones!$AB$95="FT",Milestones!$AA$95=FT_Y5,EDATE($D74,Milestones!$AA$95)&lt;PolicyDate),1,Milestones!$AC$95)&amp;";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"&amp;IF(AND(Milestones!$AB$96="FT",Milestones!$AA$96=FT_Y5,EDATE($D74,Milestones!$AA$96)&lt;PolicyDate),1,Milestones!$AC$96)&amp;";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"&amp;IF(AND(Milestones!$AB$97="FT",Milestones!$AA$97=FT_Y5,EDATE($D74,Milestones!$AA$97)&lt;PolicyDate),1,Milestones!$AC$97)&amp;";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"&amp;IF(AND(Milestones!$AB$98="FT",Milestones!$AA$98=FT_Y5,EDATE($D74,Milestones!$AA$98)&lt;PolicyDate),1,Milestones!$AC$98)&amp;";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"&amp;IF(AND(Milestones!$AB$99="FT",Milestones!$AA$99=FT_Y5,EDATE($D74,Milestones!$AA$99)&lt;PolicyDate),1,Milestones!$AC$99)&amp;";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"&amp;IF(AND(Milestones!$AB$100="FT",Milestones!$AA$100=FT_Y5,EDATE($D74,Milestones!$AA$100)&lt;PolicyDate),1,Milestones!$AC$100)&amp;";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"&amp;IF(AND(Milestones!$AB$101="FT",Milestones!$AA$101=FT_Y5,EDATE($D74,Milestones!$AA$101)&lt;PolicyDate),1,Milestones!$AC$101)&amp;";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"&amp;IF(AND(Milestones!$AB$102="FT",Milestones!$AA$102=FT_Y5,EDATE($D74,Milestones!$AA$102)&lt;PolicyDate),1,Milestones!$AC$102)&amp;";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"&amp;IF(AND(Milestones!$AB$103="FT",Milestones!$AA$103=FT_Y5,EDATE($D74,Milestones!$AA$103)&lt;PolicyDate),1,Milestones!$AC$103)&amp;";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"&amp;IF(AND(Milestones!$AB$104="FT",Milestones!$AA$104=FT_Y5,EDATE($D74,Milestones!$AA$104)&lt;PolicyDate),1,Milestones!$AC$104)&amp;";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"&amp;IF(AND(Milestones!$AB$105="FT",Milestones!$AA$105=FT_Y5,EDATE($D74,Milestones!$AA$105)&lt;PolicyDate),1,Milestones!$AC$105)&amp;";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"&amp;IF(AND(Milestones!$AB$106="FT",Milestones!$AA$106=FT_Y5,EDATE($D74,Milestones!$AA$106)&lt;PolicyDate),1,Milestones!$AC$106)&amp;";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"&amp;IF(AND(Milestones!$AB$107="FT",Milestones!$AA$107=FT_Y5,EDATE($D74,Milestones!$AA$107)&lt;PolicyDate),1,Milestones!$AC$107)&amp;";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"&amp;IF(AND(Milestones!$AB$108="FT",Milestones!$AA$108=FT_Y5,EDATE($D74,Milestones!$AA$108)&lt;PolicyDate),1,Milestones!$AC$108)&amp;";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"&amp;IF(AND(Milestones!$AB$109="FT",Milestones!$AA$109=FT_Y5,EDATE($D74,Milestones!$AA$109)&lt;PolicyDate),1,Milestones!$AC$109)&amp;";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"&amp;IF(AND(Milestones!$AB$110="FT",Milestones!$AA$110=FT_Y5,EDATE($D74,Milestones!$AA$110)&lt;PolicyDate),1,Milestones!$AC$110)&amp;";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"&amp;IF(AND(Milestones!$AB$111="FT",Milestones!$AA$111=FT_Y5,EDATE($D74,Milestones!$AA$111)&lt;PolicyDate),1,Milestones!$AC$111)&amp;";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"&amp;IF(AND(Milestones!$AB$112="FT",Milestones!$AA$112=FT_Y5,EDATE($D74,Milestones!$AA$112)&lt;PolicyDate),1,Milestones!$AC$112)&amp;";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"&amp;IF(AND(Milestones!$AB$113="FT",Milestones!$AA$113=FT_Y5,EDATE($D74,Milestones!$AA$113)&lt;PolicyDate),1,Milestones!$AC$113)&amp;";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"&amp;IF(AND(Milestones!$AB$114="FT",Milestones!$AA$114=FT_Y5,EDATE($D74,Milestones!$AA$114)&lt;PolicyDate),1,Milestones!$AC$114)&amp;";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"&amp;IF(AND(Milestones!$AB$115="FT",Milestones!$AA$115=FT_Y5,EDATE($D74,Milestones!$AA$115)&lt;PolicyDate),1,Milestones!$AC$115)&amp;";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"&amp;IF(AND(Milestones!$AB$116="FT",Milestones!$AA$116=FT_Y5,EDATE($D74,Milestones!$AA$116)&lt;PolicyDate),1,Milestones!$AC$116)&amp;";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"&amp;IF(AND(Milestones!$AB$117="FT",Milestones!$AA$117=FT_Y5,EDATE($D74,Milestones!$AA$117)&lt;PolicyDate),1,Milestones!$AC$117)&amp;";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"&amp;IF(AND(Milestones!$AB$118="FT",Milestones!$AA$118=FT_Y5,EDATE($D74,Milestones!$AA$118)&lt;PolicyDate),1,Milestones!$AC$118)&amp;";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"&amp;IF(AND(Milestones!$AB$119="FT",Milestones!$AA$119=FT_Y5,EDATE($D74,Milestones!$AA$119)&lt;PolicyDate),1,Milestones!$AC$119)&amp;";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"&amp;IF(AND(Milestones!$AB$120="FT",Milestones!$AA$120=FT_Y5,EDATE($D74,Milestones!$AA$120)&lt;PolicyDate),1,Milestones!$AC$120)&amp;";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"&amp;IF(AND(Milestones!$AB$121="FT",Milestones!$AA$121=FT_Y5,EDATE($D74,Milestones!$AA$121)&lt;PolicyDate),1,Milestones!$AC$121)&amp;";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"&amp;IF(AND(Milestones!$AB$122="FT",Milestones!$AA$122=FT_Y5,EDATE($D74,Milestones!$AA$122)&lt;PolicyDate),1,Milestones!$AC$122)&amp;";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"&amp;IF(AND(Milestones!$AB$123="FT",Milestones!$AA$123=FT_Y5,EDATE($D74,Milestones!$AA$123)&lt;PolicyDate),1,Milestones!$AC$123)&amp;";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"&amp;IF(AND(Milestones!$AB$124="FT",Milestones!$AA$124=FT_Y5,EDATE($D74,Milestones!$AA$124)&lt;PolicyDate),1,Milestones!$AC$124)&amp;";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"&amp;IF(AND(Milestones!$AB$125="FT",Milestones!$AA$125=FT_Y5,EDATE($D74,Milestones!$AA$125)&lt;PolicyDate),1,Milestones!$AC$125)&amp;";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"&amp;IF(AND(Milestones!$AB$126="FT",Milestones!$AA$126=FT_Y5,EDATE($D74,Milestones!$AA$126)&lt;PolicyDate),1,Milestones!$AC$126)&amp;";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"&amp;IF(AND(Milestones!$AB$127="FT",Milestones!$AA$127=FT_Y5,EDATE($D74,Milestones!$AA$127)&lt;PolicyDate),1,Milestones!$AC$127)&amp;";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"&amp;IF(AND(Milestones!$AB$128="FT",Milestones!$AA$128=FT_Y5,EDATE($D74,Milestones!$AA$128)&lt;PolicyDate),1,Milestones!$AC$128)&amp;";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"&amp;IF(AND(Milestones!$AB$129="FT",Milestones!$AA$129=FT_Y5,EDATE($D74,Milestones!$AA$129)&lt;PolicyDate),1,Milestones!$AC$129)&amp;";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"&amp;IF(AND(Milestones!$AB$130="FT",Milestones!$AA$130=FT_Y5,EDATE($D74,Milestones!$AA$130)&lt;PolicyDate),1,Milestones!$AC$130)&amp;";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"&amp;IF(AND(Milestones!$AB$131="FT",Milestones!$AA$131=FT_Y5,EDATE($D74,Milestones!$AA$131)&lt;PolicyDate),1,Milestones!$AC$131)&amp;";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"&amp;IF(AND(Milestones!$AB$132="FT",Milestones!$AA$132=FT_Y5,EDATE($D74,Milestones!$AA$132)&lt;PolicyDate),1,Milestones!$AC$132)&amp;";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"&amp;IF(AND(Milestones!$AB$133="FT",Milestones!$AA$133=FT_Y5,EDATE($D74,Milestones!$AA$133)&lt;PolicyDate),1,Milestones!$AC$133)&amp;";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"&amp;IF(AND(Milestones!$AB$134="FT",Milestones!$AA$134=FT_Y5,EDATE($D74,Milestones!$AA$134)&lt;PolicyDate),1,Milestones!$AC$134)&amp;";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"&amp;IF(AND(Milestones!$AB$135="FT",Milestones!$AA$135=FT_Y5,EDATE($D74,Milestones!$AA$135)&lt;PolicyDate),1,Milestones!$AC$135)&amp;";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"&amp;IF(AND(Milestones!$AB$136="FT",Milestones!$AA$136=FT_Y5,EDATE($D74,Milestones!$AA$136)&lt;PolicyDate),1,Milestones!$AC$136)&amp;";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"&amp;IF(AND(Milestones!$AB$137="FT",Milestones!$AA$137=FT_Y5,EDATE($D74,Milestones!$AA$137)&lt;PolicyDate),1,Milestones!$AC$137)&amp;";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"&amp;IF(AND(Milestones!$AB$138="FT",Milestones!$AA$138=FT_Y5,EDATE($D74,Milestones!$AA$138)&lt;PolicyDate),1,Milestones!$AC$138)&amp;";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"&amp;IF(AND(Milestones!$AB$139="FT",Milestones!$AA$139=FT_Y5,EDATE($D74,Milestones!$AA$139)&lt;PolicyDate),1,Milestones!$AC$139)&amp;";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"&amp;IF(AND(Milestones!$AB$140="FT",Milestones!$AA$140=FT_Y5,EDATE($D74,Milestones!$AA$140)&lt;PolicyDate),1,Milestones!$AC$140)&amp;";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"&amp;IF(AND(Milestones!$AB$141="FT",Milestones!$AA$141=FT_Y5,EDATE($D74,Milestones!$AA$141)&lt;PolicyDate),1,Milestones!$AC$141)&amp;";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"&amp;IF(AND(Milestones!$AB$142="FT",Milestones!$AA$142=FT_Y5,EDATE($D74,Milestones!$AA$142)&lt;PolicyDate),1,Milestones!$AC$142)&amp;";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"&amp;IF(AND(Milestones!$AB$143="FT",Milestones!$AA$143=FT_Y5,EDATE($D74,Milestones!$AA$143)&lt;PolicyDate),1,Milestones!$AC$143)&amp;";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"&amp;IF(AND(Milestones!$AB$144="FT",Milestones!$AA$144=FT_Y5,EDATE($D74,Milestones!$AA$144)&lt;PolicyDate),1,Milestones!$AC$144)&amp;";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"&amp;IF(AND(Milestones!$AB$145="FT",Milestones!$AA$145=FT_Y5,EDATE($D74,Milestones!$AA$145)&lt;PolicyDate),1,Milestones!$AC$145)&amp;";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"&amp;IF(AND(Milestones!$AB$146="FT",Milestones!$AA$146=FT_Y5,EDATE($D74,Milestones!$AA$146)&lt;PolicyDate),1,Milestones!$AC$146)&amp;";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"&amp;IF(AND(Milestones!$AB$147="FT",Milestones!$AA$147=FT_Y5,EDATE($D74,Milestones!$AA$147)&lt;PolicyDate),1,Milestones!$AC$147)&amp;";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"&amp;IF(AND(Milestones!$AB$148="FT",Milestones!$AA$148=FT_Y5,EDATE($D74,Milestones!$AA$148)&lt;PolicyDate),1,Milestones!$AC$148)&amp;";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"&amp;IF(AND(Milestones!$AB$149="FT",Milestones!$AA$149=FT_Y5,EDATE($D74,Milestones!$AA$149)&lt;PolicyDate),1,Milestones!$AC$149)&amp;";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"&amp;IF(AND(Milestones!$AB$150="FT",Milestones!$AA$150=FT_Y5,EDATE($D74,Milestones!$AA$150)&lt;PolicyDate),1,Milestones!$AC$150)&amp;";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"&amp;IF(AND(Milestones!$AB$151="FT",Milestones!$AA$151=FT_Y5,EDATE($D74,Milestones!$AA$151)&lt;PolicyDate),1,Milestones!$AC$151)&amp;";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"&amp;IF(AND(Milestones!$AB$152="FT",Milestones!$AA$152=FT_Y5,EDATE($D74,Milestones!$AA$152)&lt;PolicyDate),1,Milestones!$AC$152)&amp;";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"&amp;IF(AND(Milestones!$AB$153="FT",Milestones!$AA$153=FT_Y5,EDATE($D74,Milestones!$AA$153)&lt;PolicyDate),1,Milestones!$AC$153)&amp;";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"&amp;IF(AND(Milestones!$AB$154="FT",Milestones!$AA$154=FT_Y5,EDATE($D74,Milestones!$AA$154)&lt;PolicyDate),1,Milestones!$AC$154)&amp;";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"&amp;IF(AND(Milestones!$AB$155="FT",Milestones!$AA$155=FT_Y5,EDATE($D74,Milestones!$AA$155)&lt;PolicyDate),1,Milestones!$AC$155)&amp;";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"&amp;IF(AND(Milestones!$AB$156="FT",Milestones!$AA$156=FT_Y5,EDATE($D74,Milestones!$AA$156)&lt;PolicyDate),1,Milestones!$AC$156)&amp;";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"&amp;IF(AND(Milestones!$AB$157="FT",Milestones!$AA$157=FT_Y5,EDATE($D74,Milestones!$AA$157)&lt;PolicyDate),1,Milestones!$AC$157)&amp;";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"&amp;IF(AND(Milestones!$AB$158="FT",Milestones!$AA$158=FT_Y5,EDATE($D74,Milestones!$AA$158)&lt;PolicyDate),1,Milestones!$AC$158)&amp;";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"&amp;IF(AND(Milestones!$AB$159="FT",Milestones!$AA$159=FT_Y5,EDATE($D74,Milestones!$AA$159)&lt;PolicyDate),1,Milestones!$AC$159)&amp;";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"&amp;IF(AND(Milestones!$AB$160="FT",Milestones!$AA$160=FT_Y5,EDATE($D74,Milestones!$AA$160)&lt;PolicyDate),1,Milestones!$AC$160)&amp;";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"&amp;IF(AND(Milestones!$AB$161="FT",Milestones!$AA$161=FT_Y5,EDATE($D74,Milestones!$AA$161)&lt;PolicyDate),1,Milestones!$AC$161)&amp;";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"&amp;IF(AND(Milestones!$AB$162="FT",Milestones!$AA$162=FT_Y5,EDATE($D74,Milestones!$AA$162)&lt;PolicyDate),1,Milestones!$AC$162)&amp;";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"&amp;IF(AND(Milestones!$AB$163="FT",Milestones!$AA$163=FT_Y5,EDATE($D74,Milestones!$AA$163)&lt;PolicyDate),1,Milestones!$AC$163)&amp;";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"&amp;IF(AND(Milestones!$AB$164="FT",Milestones!$AA$164=FT_Y5,EDATE($D74,Milestones!$AA$164)&lt;PolicyDate),1,Milestones!$AC$164)&amp;";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"&amp;IF(AND(Milestones!$AB$165="FT",Milestones!$AA$165=FT_Y5,EDATE($D74,Milestones!$AA$165)&lt;PolicyDate),1,Milestones!$AC$165)&amp;";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"&amp;IF(AND(Milestones!$AB$166="FT",Milestones!$AA$166=FT_Y5,EDATE($D74,Milestones!$AA$166)&lt;PolicyDate),1,Milestones!$AC$166)&amp;";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"&amp;IF(AND(Milestones!$AB$167="FT",Milestones!$AA$167=FT_Y5,EDATE($D74,Milestones!$AA$167)&lt;PolicyDate),1,Milestones!$AC$167)&amp;";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"&amp;IF(AND(Milestones!$AB$168="FT",Milestones!$AA$168=FT_Y5,EDATE($D74,Milestones!$AA$168)&lt;PolicyDate),1,Milestones!$AC$168)&amp;";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"&amp;IF(AND(Milestones!$AB$169="FT",Milestones!$AA$169=FT_Y5,EDATE($D74,Milestones!$AA$169)&lt;PolicyDate),1,Milestones!$AC$169)&amp;";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"&amp;IF(AND(Milestones!$AB$170="FT",Milestones!$AA$170=FT_Y5,EDATE($D74,Milestones!$AA$170)&lt;PolicyDate),1,Milestones!$AC$170)&amp;";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"&amp;IF(AND(Milestones!$AB$171="FT",Milestones!$AA$171=FT_Y5,EDATE($D74,Milestones!$AA$171)&lt;PolicyDate),1,Milestones!$AC$171)&amp;";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"&amp;IF(AND(Milestones!$AB$172="FT",Milestones!$AA$172=FT_Y5,EDATE($D74,Milestones!$AA$172)&lt;PolicyDate),1,Milestones!$AC$172)&amp;";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"&amp;IF(AND(Milestones!$AB$173="FT",Milestones!$AA$173=FT_Y5,EDATE($D74,Milestones!$AA$173)&lt;PolicyDate),1,Milestones!$AC$173)&amp;";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"&amp;IF(AND(Milestones!$AB$174="FT",Milestones!$AA$174=FT_Y5,EDATE($D74,Milestones!$AA$174)&lt;PolicyDate),1,Milestones!$AC$174)&amp;";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"&amp;IF(AND(Milestones!$AB$175="FT",Milestones!$AA$175=FT_Y5,EDATE($D74,Milestones!$AA$175)&lt;PolicyDate),1,Milestones!$AC$175)&amp;";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"&amp;IF(AND(Milestones!$AB$176="FT",Milestones!$AA$176=FT_Y5,EDATE($D74,Milestones!$AA$176)&lt;PolicyDate),1,Milestones!$AC$176)&amp;";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"&amp;IF(AND(Milestones!$AB$177="FT",Milestones!$AA$177=FT_Y5,EDATE($D74,Milestones!$AA$177)&lt;PolicyDate),1,Milestones!$AC$177)&amp;";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"&amp;IF(AND(Milestones!$AB$178="FT",Milestones!$AA$178=FT_Y5,EDATE($D74,Milestones!$AA$178)&lt;PolicyDate),1,Milestones!$AC$178)&amp;";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"&amp;IF(AND(Milestones!$AB$179="FT",Milestones!$AA$179=FT_Y5,EDATE($D74,Milestones!$AA$179)&lt;PolicyDate),1,Milestones!$AC$179)&amp;";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"&amp;IF(AND(Milestones!$AB$180="FT",Milestones!$AA$180=FT_Y5,EDATE($D74,Milestones!$AA$180)&lt;PolicyDate),1,Milestones!$AC$180)&amp;";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"&amp;IF(AND(Milestones!$AB$181="FT",Milestones!$AA$181=FT_Y5,EDATE($D74,Milestones!$AA$181)&lt;PolicyDate),1,Milestones!$AC$181)&amp;";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"&amp;IF(AND(Milestones!$AB$182="FT",Milestones!$AA$182=FT_Y5,EDATE($D74,Milestones!$AA$182)&lt;PolicyDate),1,Milestones!$AC$182)&amp;";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"&amp;IF(AND(Milestones!$AB$183="FT",Milestones!$AA$183=FT_Y5,EDATE($D74,Milestones!$AA$183)&lt;PolicyDate),1,Milestones!$AC$183)&amp;";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"&amp;IF(AND(Milestones!$AB$184="FT",Milestones!$AA$184=FT_Y5,EDATE($D74,Milestones!$AA$184)&lt;PolicyDate),1,Milestones!$AC$184)&amp;";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"&amp;IF(AND(Milestones!$AB$185="FT",Milestones!$AA$185=FT_Y5,EDATE($D74,Milestones!$AA$185)&lt;PolicyDate),1,Milestones!$AC$185)&amp;";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"&amp;IF(AND(Milestones!$AB$186="FT",Milestones!$AA$186=FT_Y5,EDATE($D74,Milestones!$AA$186)&lt;PolicyDate),1,Milestones!$AC$186)&amp;";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"&amp;IF(AND(Milestones!$AB$187="FT",Milestones!$AA$187=FT_Y5,EDATE($D74,Milestones!$AA$187)&lt;PolicyDate),1,Milestones!$AC$187)&amp;";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"&amp;IF(AND(Milestones!$AB$188="FT",Milestones!$AA$188=FT_Y5,EDATE($D74,Milestones!$AA$188)&lt;PolicyDate),1,Milestones!$AC$188)&amp;";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"&amp;IF(AND(Milestones!$AB$189="FT",Milestones!$AA$189=FT_Y5,EDATE($D74,Milestones!$AA$189)&lt;PolicyDate),1,Milestones!$AC$189)&amp;";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"&amp;IF(AND(Milestones!$AB$190="FT",Milestones!$AA$190=FT_Y5,EDATE($D74,Milestones!$AA$190)&lt;PolicyDate),1,Milestones!$AC$190)&amp;";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"&amp;IF(AND(Milestones!$AB$191="FT",Milestones!$AA$191=FT_Y5,EDATE($D74,Milestones!$AA$191)&lt;PolicyDate),1,Milestones!$AC$191)&amp;";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"&amp;IF(AND(Milestones!$AB$192="FT",Milestones!$AA$192=FT_Y5,EDATE($D74,Milestones!$AA$192)&lt;PolicyDate),1,Milestones!$AC$192)&amp;";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"&amp;IF(AND(Milestones!$AB$193="FT",Milestones!$AA$193=FT_Y5,EDATE($D74,Milestones!$AA$193)&lt;PolicyDate),1,Milestones!$AC$193)&amp;";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"&amp;IF(AND(Milestones!$AB$194="FT",Milestones!$AA$194=FT_Y5,EDATE($D74,Milestones!$AA$194)&lt;PolicyDate),1,Milestones!$AC$194)&amp;";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"&amp;IF(AND(Milestones!$AB$195="FT",Milestones!$AA$195=FT_Y5,EDATE($D74,Milestones!$AA$195)&lt;PolicyDate),1,Milestones!$AC$195)&amp;";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"&amp;IF(AND(Milestones!$AB$196="FT",Milestones!$AA$196=FT_Y5,EDATE($D74,Milestones!$AA$196)&lt;PolicyDate),1,Milestones!$AC$196)&amp;";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"&amp;IF(AND(Milestones!$AB$197="FT",Milestones!$AA$197=FT_Y5,EDATE($D74,Milestones!$AA$197)&lt;PolicyDate),1,Milestones!$AC$197)&amp;";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"&amp;IF(AND(Milestones!$AB$198="FT",Milestones!$AA$198=FT_Y5,EDATE($D74,Milestones!$AA$198)&lt;PolicyDate),1,Milestones!$AC$198)&amp;";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"&amp;IF(AND(Milestones!$AB$199="FT",Milestones!$AA$199=FT_Y5,EDATE($D74,Milestones!$AA$199)&lt;PolicyDate),1,Milestones!$AC$199)&amp;";  ",""))</f>
        <v/>
      </c>
      <c r="X74" s="0" t="str">
        <f aca="false">IF(Staff!$A74="","",Staff!$AJ74)</f>
        <v/>
      </c>
      <c r="Y74" s="0" t="str">
        <f aca="false">IF(Staff!$A74="","",Staff!$AL74)</f>
        <v/>
      </c>
      <c r="Z74" s="0" t="str">
        <f aca="false">IF(Staff!$A74="","",Staff!$AM74)</f>
        <v/>
      </c>
      <c r="AA74" s="0" t="str">
        <f aca="false">IF(Staff!$A74="","",Staff!$AQ74)</f>
        <v/>
      </c>
      <c r="AB74" s="0" t="str">
        <f aca="false">IF(Staff!$A74="","",Staff!$AR74)</f>
        <v/>
      </c>
      <c r="AC74" s="0" t="str">
        <f aca="false">IF(Staff!$A74="","",Staff!$AS74)</f>
        <v/>
      </c>
      <c r="AD74" s="0" t="str">
        <f aca="false">IF(Staff!$A74="","",Staff!$AT74)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IF(Staff!$A75="","",Staff!$AI75)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"&amp;IF(AND(Milestones!$AB$20="FT",Milestones!$AA$20=FT_Y5,EDATE($D75,Milestones!$AA$20)&lt;PolicyDate),1,Milestones!$AC$20)&amp;";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"&amp;IF(AND(Milestones!$AB$21="FT",Milestones!$AA$21=FT_Y5,EDATE($D75,Milestones!$AA$21)&lt;PolicyDate),1,Milestones!$AC$21)&amp;";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"&amp;IF(AND(Milestones!$AB$22="FT",Milestones!$AA$22=FT_Y5,EDATE($D75,Milestones!$AA$22)&lt;PolicyDate),1,Milestones!$AC$22)&amp;";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"&amp;IF(AND(Milestones!$AB$23="FT",Milestones!$AA$23=FT_Y5,EDATE($D75,Milestones!$AA$23)&lt;PolicyDate),1,Milestones!$AC$23)&amp;";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"&amp;IF(AND(Milestones!$AB$24="FT",Milestones!$AA$24=FT_Y5,EDATE($D75,Milestones!$AA$24)&lt;PolicyDate),1,Milestones!$AC$24)&amp;";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"&amp;IF(AND(Milestones!$AB$25="FT",Milestones!$AA$25=FT_Y5,EDATE($D75,Milestones!$AA$25)&lt;PolicyDate),1,Milestones!$AC$25)&amp;";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"&amp;IF(AND(Milestones!$AB$26="FT",Milestones!$AA$26=FT_Y5,EDATE($D75,Milestones!$AA$26)&lt;PolicyDate),1,Milestones!$AC$26)&amp;";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"&amp;IF(AND(Milestones!$AB$27="FT",Milestones!$AA$27=FT_Y5,EDATE($D75,Milestones!$AA$27)&lt;PolicyDate),1,Milestones!$AC$27)&amp;";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"&amp;IF(AND(Milestones!$AB$28="FT",Milestones!$AA$28=FT_Y5,EDATE($D75,Milestones!$AA$28)&lt;PolicyDate),1,Milestones!$AC$28)&amp;";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"&amp;IF(AND(Milestones!$AB$29="FT",Milestones!$AA$29=FT_Y5,EDATE($D75,Milestones!$AA$29)&lt;PolicyDate),1,Milestones!$AC$29)&amp;";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"&amp;IF(AND(Milestones!$AB$30="FT",Milestones!$AA$30=FT_Y5,EDATE($D75,Milestones!$AA$30)&lt;PolicyDate),1,Milestones!$AC$30)&amp;";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"&amp;IF(AND(Milestones!$AB$31="FT",Milestones!$AA$31=FT_Y5,EDATE($D75,Milestones!$AA$31)&lt;PolicyDate),1,Milestones!$AC$31)&amp;";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"&amp;IF(AND(Milestones!$AB$32="FT",Milestones!$AA$32=FT_Y5,EDATE($D75,Milestones!$AA$32)&lt;PolicyDate),1,Milestones!$AC$32)&amp;";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"&amp;IF(AND(Milestones!$AB$33="FT",Milestones!$AA$33=FT_Y5,EDATE($D75,Milestones!$AA$33)&lt;PolicyDate),1,Milestones!$AC$33)&amp;";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"&amp;IF(AND(Milestones!$AB$34="FT",Milestones!$AA$34=FT_Y5,EDATE($D75,Milestones!$AA$34)&lt;PolicyDate),1,Milestones!$AC$34)&amp;";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"&amp;IF(AND(Milestones!$AB$35="FT",Milestones!$AA$35=FT_Y5,EDATE($D75,Milestones!$AA$35)&lt;PolicyDate),1,Milestones!$AC$35)&amp;";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"&amp;IF(AND(Milestones!$AB$36="FT",Milestones!$AA$36=FT_Y5,EDATE($D75,Milestones!$AA$36)&lt;PolicyDate),1,Milestones!$AC$36)&amp;";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"&amp;IF(AND(Milestones!$AB$37="FT",Milestones!$AA$37=FT_Y5,EDATE($D75,Milestones!$AA$37)&lt;PolicyDate),1,Milestones!$AC$37)&amp;";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"&amp;IF(AND(Milestones!$AB$38="FT",Milestones!$AA$38=FT_Y5,EDATE($D75,Milestones!$AA$38)&lt;PolicyDate),1,Milestones!$AC$38)&amp;";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"&amp;IF(AND(Milestones!$AB$39="FT",Milestones!$AA$39=FT_Y5,EDATE($D75,Milestones!$AA$39)&lt;PolicyDate),1,Milestones!$AC$39)&amp;";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"&amp;IF(AND(Milestones!$AB$40="FT",Milestones!$AA$40=FT_Y5,EDATE($D75,Milestones!$AA$40)&lt;PolicyDate),1,Milestones!$AC$40)&amp;";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"&amp;IF(AND(Milestones!$AB$41="FT",Milestones!$AA$41=FT_Y5,EDATE($D75,Milestones!$AA$41)&lt;PolicyDate),1,Milestones!$AC$41)&amp;";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"&amp;IF(AND(Milestones!$AB$42="FT",Milestones!$AA$42=FT_Y5,EDATE($D75,Milestones!$AA$42)&lt;PolicyDate),1,Milestones!$AC$42)&amp;";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"&amp;IF(AND(Milestones!$AB$43="FT",Milestones!$AA$43=FT_Y5,EDATE($D75,Milestones!$AA$43)&lt;PolicyDate),1,Milestones!$AC$43)&amp;";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"&amp;IF(AND(Milestones!$AB$44="FT",Milestones!$AA$44=FT_Y5,EDATE($D75,Milestones!$AA$44)&lt;PolicyDate),1,Milestones!$AC$44)&amp;";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"&amp;IF(AND(Milestones!$AB$45="FT",Milestones!$AA$45=FT_Y5,EDATE($D75,Milestones!$AA$45)&lt;PolicyDate),1,Milestones!$AC$45)&amp;";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"&amp;IF(AND(Milestones!$AB$46="FT",Milestones!$AA$46=FT_Y5,EDATE($D75,Milestones!$AA$46)&lt;PolicyDate),1,Milestones!$AC$46)&amp;";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"&amp;IF(AND(Milestones!$AB$47="FT",Milestones!$AA$47=FT_Y5,EDATE($D75,Milestones!$AA$47)&lt;PolicyDate),1,Milestones!$AC$47)&amp;";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"&amp;IF(AND(Milestones!$AB$48="FT",Milestones!$AA$48=FT_Y5,EDATE($D75,Milestones!$AA$48)&lt;PolicyDate),1,Milestones!$AC$48)&amp;";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"&amp;IF(AND(Milestones!$AB$49="FT",Milestones!$AA$49=FT_Y5,EDATE($D75,Milestones!$AA$49)&lt;PolicyDate),1,Milestones!$AC$49)&amp;";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"&amp;IF(AND(Milestones!$AB$50="FT",Milestones!$AA$50=FT_Y5,EDATE($D75,Milestones!$AA$50)&lt;PolicyDate),1,Milestones!$AC$50)&amp;";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"&amp;IF(AND(Milestones!$AB$51="FT",Milestones!$AA$51=FT_Y5,EDATE($D75,Milestones!$AA$51)&lt;PolicyDate),1,Milestones!$AC$51)&amp;";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"&amp;IF(AND(Milestones!$AB$52="FT",Milestones!$AA$52=FT_Y5,EDATE($D75,Milestones!$AA$52)&lt;PolicyDate),1,Milestones!$AC$52)&amp;";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"&amp;IF(AND(Milestones!$AB$53="FT",Milestones!$AA$53=FT_Y5,EDATE($D75,Milestones!$AA$53)&lt;PolicyDate),1,Milestones!$AC$53)&amp;";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"&amp;IF(AND(Milestones!$AB$54="FT",Milestones!$AA$54=FT_Y5,EDATE($D75,Milestones!$AA$54)&lt;PolicyDate),1,Milestones!$AC$54)&amp;";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"&amp;IF(AND(Milestones!$AB$55="FT",Milestones!$AA$55=FT_Y5,EDATE($D75,Milestones!$AA$55)&lt;PolicyDate),1,Milestones!$AC$55)&amp;";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"&amp;IF(AND(Milestones!$AB$56="FT",Milestones!$AA$56=FT_Y5,EDATE($D75,Milestones!$AA$56)&lt;PolicyDate),1,Milestones!$AC$56)&amp;";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"&amp;IF(AND(Milestones!$AB$57="FT",Milestones!$AA$57=FT_Y5,EDATE($D75,Milestones!$AA$57)&lt;PolicyDate),1,Milestones!$AC$57)&amp;";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"&amp;IF(AND(Milestones!$AB$58="FT",Milestones!$AA$58=FT_Y5,EDATE($D75,Milestones!$AA$58)&lt;PolicyDate),1,Milestones!$AC$58)&amp;";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"&amp;IF(AND(Milestones!$AB$59="FT",Milestones!$AA$59=FT_Y5,EDATE($D75,Milestones!$AA$59)&lt;PolicyDate),1,Milestones!$AC$59)&amp;";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"&amp;IF(AND(Milestones!$AB$60="FT",Milestones!$AA$60=FT_Y5,EDATE($D75,Milestones!$AA$60)&lt;PolicyDate),1,Milestones!$AC$60)&amp;";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"&amp;IF(AND(Milestones!$AB$61="FT",Milestones!$AA$61=FT_Y5,EDATE($D75,Milestones!$AA$61)&lt;PolicyDate),1,Milestones!$AC$61)&amp;";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"&amp;IF(AND(Milestones!$AB$62="FT",Milestones!$AA$62=FT_Y5,EDATE($D75,Milestones!$AA$62)&lt;PolicyDate),1,Milestones!$AC$62)&amp;";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"&amp;IF(AND(Milestones!$AB$63="FT",Milestones!$AA$63=FT_Y5,EDATE($D75,Milestones!$AA$63)&lt;PolicyDate),1,Milestones!$AC$63)&amp;";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"&amp;IF(AND(Milestones!$AB$64="FT",Milestones!$AA$64=FT_Y5,EDATE($D75,Milestones!$AA$64)&lt;PolicyDate),1,Milestones!$AC$64)&amp;";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"&amp;IF(AND(Milestones!$AB$65="FT",Milestones!$AA$65=FT_Y5,EDATE($D75,Milestones!$AA$65)&lt;PolicyDate),1,Milestones!$AC$65)&amp;";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"&amp;IF(AND(Milestones!$AB$66="FT",Milestones!$AA$66=FT_Y5,EDATE($D75,Milestones!$AA$66)&lt;PolicyDate),1,Milestones!$AC$66)&amp;";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"&amp;IF(AND(Milestones!$AB$67="FT",Milestones!$AA$67=FT_Y5,EDATE($D75,Milestones!$AA$67)&lt;PolicyDate),1,Milestones!$AC$67)&amp;";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"&amp;IF(AND(Milestones!$AB$68="FT",Milestones!$AA$68=FT_Y5,EDATE($D75,Milestones!$AA$68)&lt;PolicyDate),1,Milestones!$AC$68)&amp;";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"&amp;IF(AND(Milestones!$AB$69="FT",Milestones!$AA$69=FT_Y5,EDATE($D75,Milestones!$AA$69)&lt;PolicyDate),1,Milestones!$AC$69)&amp;";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"&amp;IF(AND(Milestones!$AB$70="FT",Milestones!$AA$70=FT_Y5,EDATE($D75,Milestones!$AA$70)&lt;PolicyDate),1,Milestones!$AC$70)&amp;";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"&amp;IF(AND(Milestones!$AB$71="FT",Milestones!$AA$71=FT_Y5,EDATE($D75,Milestones!$AA$71)&lt;PolicyDate),1,Milestones!$AC$71)&amp;";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"&amp;IF(AND(Milestones!$AB$72="FT",Milestones!$AA$72=FT_Y5,EDATE($D75,Milestones!$AA$72)&lt;PolicyDate),1,Milestones!$AC$72)&amp;";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"&amp;IF(AND(Milestones!$AB$73="FT",Milestones!$AA$73=FT_Y5,EDATE($D75,Milestones!$AA$73)&lt;PolicyDate),1,Milestones!$AC$73)&amp;";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"&amp;IF(AND(Milestones!$AB$74="FT",Milestones!$AA$74=FT_Y5,EDATE($D75,Milestones!$AA$74)&lt;PolicyDate),1,Milestones!$AC$74)&amp;";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"&amp;IF(AND(Milestones!$AB$75="FT",Milestones!$AA$75=FT_Y5,EDATE($D75,Milestones!$AA$75)&lt;PolicyDate),1,Milestones!$AC$75)&amp;";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"&amp;IF(AND(Milestones!$AB$76="FT",Milestones!$AA$76=FT_Y5,EDATE($D75,Milestones!$AA$76)&lt;PolicyDate),1,Milestones!$AC$76)&amp;";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"&amp;IF(AND(Milestones!$AB$77="FT",Milestones!$AA$77=FT_Y5,EDATE($D75,Milestones!$AA$77)&lt;PolicyDate),1,Milestones!$AC$77)&amp;";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"&amp;IF(AND(Milestones!$AB$78="FT",Milestones!$AA$78=FT_Y5,EDATE($D75,Milestones!$AA$78)&lt;PolicyDate),1,Milestones!$AC$78)&amp;";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"&amp;IF(AND(Milestones!$AB$79="FT",Milestones!$AA$79=FT_Y5,EDATE($D75,Milestones!$AA$79)&lt;PolicyDate),1,Milestones!$AC$79)&amp;";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"&amp;IF(AND(Milestones!$AB$80="FT",Milestones!$AA$80=FT_Y5,EDATE($D75,Milestones!$AA$80)&lt;PolicyDate),1,Milestones!$AC$80)&amp;";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"&amp;IF(AND(Milestones!$AB$81="FT",Milestones!$AA$81=FT_Y5,EDATE($D75,Milestones!$AA$81)&lt;PolicyDate),1,Milestones!$AC$81)&amp;";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"&amp;IF(AND(Milestones!$AB$82="FT",Milestones!$AA$82=FT_Y5,EDATE($D75,Milestones!$AA$82)&lt;PolicyDate),1,Milestones!$AC$82)&amp;";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"&amp;IF(AND(Milestones!$AB$83="FT",Milestones!$AA$83=FT_Y5,EDATE($D75,Milestones!$AA$83)&lt;PolicyDate),1,Milestones!$AC$83)&amp;";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"&amp;IF(AND(Milestones!$AB$84="FT",Milestones!$AA$84=FT_Y5,EDATE($D75,Milestones!$AA$84)&lt;PolicyDate),1,Milestones!$AC$84)&amp;";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"&amp;IF(AND(Milestones!$AB$85="FT",Milestones!$AA$85=FT_Y5,EDATE($D75,Milestones!$AA$85)&lt;PolicyDate),1,Milestones!$AC$85)&amp;";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"&amp;IF(AND(Milestones!$AB$86="FT",Milestones!$AA$86=FT_Y5,EDATE($D75,Milestones!$AA$86)&lt;PolicyDate),1,Milestones!$AC$86)&amp;";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"&amp;IF(AND(Milestones!$AB$87="FT",Milestones!$AA$87=FT_Y5,EDATE($D75,Milestones!$AA$87)&lt;PolicyDate),1,Milestones!$AC$87)&amp;";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"&amp;IF(AND(Milestones!$AB$88="FT",Milestones!$AA$88=FT_Y5,EDATE($D75,Milestones!$AA$88)&lt;PolicyDate),1,Milestones!$AC$88)&amp;";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"&amp;IF(AND(Milestones!$AB$89="FT",Milestones!$AA$89=FT_Y5,EDATE($D75,Milestones!$AA$89)&lt;PolicyDate),1,Milestones!$AC$89)&amp;";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"&amp;IF(AND(Milestones!$AB$90="FT",Milestones!$AA$90=FT_Y5,EDATE($D75,Milestones!$AA$90)&lt;PolicyDate),1,Milestones!$AC$90)&amp;";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"&amp;IF(AND(Milestones!$AB$91="FT",Milestones!$AA$91=FT_Y5,EDATE($D75,Milestones!$AA$91)&lt;PolicyDate),1,Milestones!$AC$91)&amp;";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"&amp;IF(AND(Milestones!$AB$92="FT",Milestones!$AA$92=FT_Y5,EDATE($D75,Milestones!$AA$92)&lt;PolicyDate),1,Milestones!$AC$92)&amp;";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"&amp;IF(AND(Milestones!$AB$93="FT",Milestones!$AA$93=FT_Y5,EDATE($D75,Milestones!$AA$93)&lt;PolicyDate),1,Milestones!$AC$93)&amp;";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"&amp;IF(AND(Milestones!$AB$94="FT",Milestones!$AA$94=FT_Y5,EDATE($D75,Milestones!$AA$94)&lt;PolicyDate),1,Milestones!$AC$94)&amp;";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"&amp;IF(AND(Milestones!$AB$95="FT",Milestones!$AA$95=FT_Y5,EDATE($D75,Milestones!$AA$95)&lt;PolicyDate),1,Milestones!$AC$95)&amp;";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"&amp;IF(AND(Milestones!$AB$96="FT",Milestones!$AA$96=FT_Y5,EDATE($D75,Milestones!$AA$96)&lt;PolicyDate),1,Milestones!$AC$96)&amp;";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"&amp;IF(AND(Milestones!$AB$97="FT",Milestones!$AA$97=FT_Y5,EDATE($D75,Milestones!$AA$97)&lt;PolicyDate),1,Milestones!$AC$97)&amp;";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"&amp;IF(AND(Milestones!$AB$98="FT",Milestones!$AA$98=FT_Y5,EDATE($D75,Milestones!$AA$98)&lt;PolicyDate),1,Milestones!$AC$98)&amp;";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"&amp;IF(AND(Milestones!$AB$99="FT",Milestones!$AA$99=FT_Y5,EDATE($D75,Milestones!$AA$99)&lt;PolicyDate),1,Milestones!$AC$99)&amp;";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"&amp;IF(AND(Milestones!$AB$100="FT",Milestones!$AA$100=FT_Y5,EDATE($D75,Milestones!$AA$100)&lt;PolicyDate),1,Milestones!$AC$100)&amp;";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"&amp;IF(AND(Milestones!$AB$101="FT",Milestones!$AA$101=FT_Y5,EDATE($D75,Milestones!$AA$101)&lt;PolicyDate),1,Milestones!$AC$101)&amp;";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"&amp;IF(AND(Milestones!$AB$102="FT",Milestones!$AA$102=FT_Y5,EDATE($D75,Milestones!$AA$102)&lt;PolicyDate),1,Milestones!$AC$102)&amp;";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"&amp;IF(AND(Milestones!$AB$103="FT",Milestones!$AA$103=FT_Y5,EDATE($D75,Milestones!$AA$103)&lt;PolicyDate),1,Milestones!$AC$103)&amp;";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"&amp;IF(AND(Milestones!$AB$104="FT",Milestones!$AA$104=FT_Y5,EDATE($D75,Milestones!$AA$104)&lt;PolicyDate),1,Milestones!$AC$104)&amp;";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"&amp;IF(AND(Milestones!$AB$105="FT",Milestones!$AA$105=FT_Y5,EDATE($D75,Milestones!$AA$105)&lt;PolicyDate),1,Milestones!$AC$105)&amp;";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"&amp;IF(AND(Milestones!$AB$106="FT",Milestones!$AA$106=FT_Y5,EDATE($D75,Milestones!$AA$106)&lt;PolicyDate),1,Milestones!$AC$106)&amp;";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"&amp;IF(AND(Milestones!$AB$107="FT",Milestones!$AA$107=FT_Y5,EDATE($D75,Milestones!$AA$107)&lt;PolicyDate),1,Milestones!$AC$107)&amp;";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"&amp;IF(AND(Milestones!$AB$108="FT",Milestones!$AA$108=FT_Y5,EDATE($D75,Milestones!$AA$108)&lt;PolicyDate),1,Milestones!$AC$108)&amp;";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"&amp;IF(AND(Milestones!$AB$109="FT",Milestones!$AA$109=FT_Y5,EDATE($D75,Milestones!$AA$109)&lt;PolicyDate),1,Milestones!$AC$109)&amp;";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"&amp;IF(AND(Milestones!$AB$110="FT",Milestones!$AA$110=FT_Y5,EDATE($D75,Milestones!$AA$110)&lt;PolicyDate),1,Milestones!$AC$110)&amp;";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"&amp;IF(AND(Milestones!$AB$111="FT",Milestones!$AA$111=FT_Y5,EDATE($D75,Milestones!$AA$111)&lt;PolicyDate),1,Milestones!$AC$111)&amp;";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"&amp;IF(AND(Milestones!$AB$112="FT",Milestones!$AA$112=FT_Y5,EDATE($D75,Milestones!$AA$112)&lt;PolicyDate),1,Milestones!$AC$112)&amp;";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"&amp;IF(AND(Milestones!$AB$113="FT",Milestones!$AA$113=FT_Y5,EDATE($D75,Milestones!$AA$113)&lt;PolicyDate),1,Milestones!$AC$113)&amp;";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"&amp;IF(AND(Milestones!$AB$114="FT",Milestones!$AA$114=FT_Y5,EDATE($D75,Milestones!$AA$114)&lt;PolicyDate),1,Milestones!$AC$114)&amp;";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"&amp;IF(AND(Milestones!$AB$115="FT",Milestones!$AA$115=FT_Y5,EDATE($D75,Milestones!$AA$115)&lt;PolicyDate),1,Milestones!$AC$115)&amp;";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"&amp;IF(AND(Milestones!$AB$116="FT",Milestones!$AA$116=FT_Y5,EDATE($D75,Milestones!$AA$116)&lt;PolicyDate),1,Milestones!$AC$116)&amp;";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"&amp;IF(AND(Milestones!$AB$117="FT",Milestones!$AA$117=FT_Y5,EDATE($D75,Milestones!$AA$117)&lt;PolicyDate),1,Milestones!$AC$117)&amp;";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"&amp;IF(AND(Milestones!$AB$118="FT",Milestones!$AA$118=FT_Y5,EDATE($D75,Milestones!$AA$118)&lt;PolicyDate),1,Milestones!$AC$118)&amp;";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"&amp;IF(AND(Milestones!$AB$119="FT",Milestones!$AA$119=FT_Y5,EDATE($D75,Milestones!$AA$119)&lt;PolicyDate),1,Milestones!$AC$119)&amp;";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"&amp;IF(AND(Milestones!$AB$120="FT",Milestones!$AA$120=FT_Y5,EDATE($D75,Milestones!$AA$120)&lt;PolicyDate),1,Milestones!$AC$120)&amp;";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"&amp;IF(AND(Milestones!$AB$121="FT",Milestones!$AA$121=FT_Y5,EDATE($D75,Milestones!$AA$121)&lt;PolicyDate),1,Milestones!$AC$121)&amp;";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"&amp;IF(AND(Milestones!$AB$122="FT",Milestones!$AA$122=FT_Y5,EDATE($D75,Milestones!$AA$122)&lt;PolicyDate),1,Milestones!$AC$122)&amp;";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"&amp;IF(AND(Milestones!$AB$123="FT",Milestones!$AA$123=FT_Y5,EDATE($D75,Milestones!$AA$123)&lt;PolicyDate),1,Milestones!$AC$123)&amp;";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"&amp;IF(AND(Milestones!$AB$124="FT",Milestones!$AA$124=FT_Y5,EDATE($D75,Milestones!$AA$124)&lt;PolicyDate),1,Milestones!$AC$124)&amp;";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"&amp;IF(AND(Milestones!$AB$125="FT",Milestones!$AA$125=FT_Y5,EDATE($D75,Milestones!$AA$125)&lt;PolicyDate),1,Milestones!$AC$125)&amp;";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"&amp;IF(AND(Milestones!$AB$126="FT",Milestones!$AA$126=FT_Y5,EDATE($D75,Milestones!$AA$126)&lt;PolicyDate),1,Milestones!$AC$126)&amp;";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"&amp;IF(AND(Milestones!$AB$127="FT",Milestones!$AA$127=FT_Y5,EDATE($D75,Milestones!$AA$127)&lt;PolicyDate),1,Milestones!$AC$127)&amp;";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"&amp;IF(AND(Milestones!$AB$128="FT",Milestones!$AA$128=FT_Y5,EDATE($D75,Milestones!$AA$128)&lt;PolicyDate),1,Milestones!$AC$128)&amp;";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"&amp;IF(AND(Milestones!$AB$129="FT",Milestones!$AA$129=FT_Y5,EDATE($D75,Milestones!$AA$129)&lt;PolicyDate),1,Milestones!$AC$129)&amp;";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"&amp;IF(AND(Milestones!$AB$130="FT",Milestones!$AA$130=FT_Y5,EDATE($D75,Milestones!$AA$130)&lt;PolicyDate),1,Milestones!$AC$130)&amp;";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"&amp;IF(AND(Milestones!$AB$131="FT",Milestones!$AA$131=FT_Y5,EDATE($D75,Milestones!$AA$131)&lt;PolicyDate),1,Milestones!$AC$131)&amp;";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"&amp;IF(AND(Milestones!$AB$132="FT",Milestones!$AA$132=FT_Y5,EDATE($D75,Milestones!$AA$132)&lt;PolicyDate),1,Milestones!$AC$132)&amp;";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"&amp;IF(AND(Milestones!$AB$133="FT",Milestones!$AA$133=FT_Y5,EDATE($D75,Milestones!$AA$133)&lt;PolicyDate),1,Milestones!$AC$133)&amp;";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"&amp;IF(AND(Milestones!$AB$134="FT",Milestones!$AA$134=FT_Y5,EDATE($D75,Milestones!$AA$134)&lt;PolicyDate),1,Milestones!$AC$134)&amp;";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"&amp;IF(AND(Milestones!$AB$135="FT",Milestones!$AA$135=FT_Y5,EDATE($D75,Milestones!$AA$135)&lt;PolicyDate),1,Milestones!$AC$135)&amp;";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"&amp;IF(AND(Milestones!$AB$136="FT",Milestones!$AA$136=FT_Y5,EDATE($D75,Milestones!$AA$136)&lt;PolicyDate),1,Milestones!$AC$136)&amp;";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"&amp;IF(AND(Milestones!$AB$137="FT",Milestones!$AA$137=FT_Y5,EDATE($D75,Milestones!$AA$137)&lt;PolicyDate),1,Milestones!$AC$137)&amp;";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"&amp;IF(AND(Milestones!$AB$138="FT",Milestones!$AA$138=FT_Y5,EDATE($D75,Milestones!$AA$138)&lt;PolicyDate),1,Milestones!$AC$138)&amp;";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"&amp;IF(AND(Milestones!$AB$139="FT",Milestones!$AA$139=FT_Y5,EDATE($D75,Milestones!$AA$139)&lt;PolicyDate),1,Milestones!$AC$139)&amp;";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"&amp;IF(AND(Milestones!$AB$140="FT",Milestones!$AA$140=FT_Y5,EDATE($D75,Milestones!$AA$140)&lt;PolicyDate),1,Milestones!$AC$140)&amp;";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"&amp;IF(AND(Milestones!$AB$141="FT",Milestones!$AA$141=FT_Y5,EDATE($D75,Milestones!$AA$141)&lt;PolicyDate),1,Milestones!$AC$141)&amp;";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"&amp;IF(AND(Milestones!$AB$142="FT",Milestones!$AA$142=FT_Y5,EDATE($D75,Milestones!$AA$142)&lt;PolicyDate),1,Milestones!$AC$142)&amp;";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"&amp;IF(AND(Milestones!$AB$143="FT",Milestones!$AA$143=FT_Y5,EDATE($D75,Milestones!$AA$143)&lt;PolicyDate),1,Milestones!$AC$143)&amp;";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"&amp;IF(AND(Milestones!$AB$144="FT",Milestones!$AA$144=FT_Y5,EDATE($D75,Milestones!$AA$144)&lt;PolicyDate),1,Milestones!$AC$144)&amp;";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"&amp;IF(AND(Milestones!$AB$145="FT",Milestones!$AA$145=FT_Y5,EDATE($D75,Milestones!$AA$145)&lt;PolicyDate),1,Milestones!$AC$145)&amp;";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"&amp;IF(AND(Milestones!$AB$146="FT",Milestones!$AA$146=FT_Y5,EDATE($D75,Milestones!$AA$146)&lt;PolicyDate),1,Milestones!$AC$146)&amp;";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"&amp;IF(AND(Milestones!$AB$147="FT",Milestones!$AA$147=FT_Y5,EDATE($D75,Milestones!$AA$147)&lt;PolicyDate),1,Milestones!$AC$147)&amp;";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"&amp;IF(AND(Milestones!$AB$148="FT",Milestones!$AA$148=FT_Y5,EDATE($D75,Milestones!$AA$148)&lt;PolicyDate),1,Milestones!$AC$148)&amp;";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"&amp;IF(AND(Milestones!$AB$149="FT",Milestones!$AA$149=FT_Y5,EDATE($D75,Milestones!$AA$149)&lt;PolicyDate),1,Milestones!$AC$149)&amp;";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"&amp;IF(AND(Milestones!$AB$150="FT",Milestones!$AA$150=FT_Y5,EDATE($D75,Milestones!$AA$150)&lt;PolicyDate),1,Milestones!$AC$150)&amp;";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"&amp;IF(AND(Milestones!$AB$151="FT",Milestones!$AA$151=FT_Y5,EDATE($D75,Milestones!$AA$151)&lt;PolicyDate),1,Milestones!$AC$151)&amp;";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"&amp;IF(AND(Milestones!$AB$152="FT",Milestones!$AA$152=FT_Y5,EDATE($D75,Milestones!$AA$152)&lt;PolicyDate),1,Milestones!$AC$152)&amp;";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"&amp;IF(AND(Milestones!$AB$153="FT",Milestones!$AA$153=FT_Y5,EDATE($D75,Milestones!$AA$153)&lt;PolicyDate),1,Milestones!$AC$153)&amp;";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"&amp;IF(AND(Milestones!$AB$154="FT",Milestones!$AA$154=FT_Y5,EDATE($D75,Milestones!$AA$154)&lt;PolicyDate),1,Milestones!$AC$154)&amp;";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"&amp;IF(AND(Milestones!$AB$155="FT",Milestones!$AA$155=FT_Y5,EDATE($D75,Milestones!$AA$155)&lt;PolicyDate),1,Milestones!$AC$155)&amp;";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"&amp;IF(AND(Milestones!$AB$156="FT",Milestones!$AA$156=FT_Y5,EDATE($D75,Milestones!$AA$156)&lt;PolicyDate),1,Milestones!$AC$156)&amp;";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"&amp;IF(AND(Milestones!$AB$157="FT",Milestones!$AA$157=FT_Y5,EDATE($D75,Milestones!$AA$157)&lt;PolicyDate),1,Milestones!$AC$157)&amp;";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"&amp;IF(AND(Milestones!$AB$158="FT",Milestones!$AA$158=FT_Y5,EDATE($D75,Milestones!$AA$158)&lt;PolicyDate),1,Milestones!$AC$158)&amp;";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"&amp;IF(AND(Milestones!$AB$159="FT",Milestones!$AA$159=FT_Y5,EDATE($D75,Milestones!$AA$159)&lt;PolicyDate),1,Milestones!$AC$159)&amp;";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"&amp;IF(AND(Milestones!$AB$160="FT",Milestones!$AA$160=FT_Y5,EDATE($D75,Milestones!$AA$160)&lt;PolicyDate),1,Milestones!$AC$160)&amp;";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"&amp;IF(AND(Milestones!$AB$161="FT",Milestones!$AA$161=FT_Y5,EDATE($D75,Milestones!$AA$161)&lt;PolicyDate),1,Milestones!$AC$161)&amp;";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"&amp;IF(AND(Milestones!$AB$162="FT",Milestones!$AA$162=FT_Y5,EDATE($D75,Milestones!$AA$162)&lt;PolicyDate),1,Milestones!$AC$162)&amp;";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"&amp;IF(AND(Milestones!$AB$163="FT",Milestones!$AA$163=FT_Y5,EDATE($D75,Milestones!$AA$163)&lt;PolicyDate),1,Milestones!$AC$163)&amp;";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"&amp;IF(AND(Milestones!$AB$164="FT",Milestones!$AA$164=FT_Y5,EDATE($D75,Milestones!$AA$164)&lt;PolicyDate),1,Milestones!$AC$164)&amp;";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"&amp;IF(AND(Milestones!$AB$165="FT",Milestones!$AA$165=FT_Y5,EDATE($D75,Milestones!$AA$165)&lt;PolicyDate),1,Milestones!$AC$165)&amp;";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"&amp;IF(AND(Milestones!$AB$166="FT",Milestones!$AA$166=FT_Y5,EDATE($D75,Milestones!$AA$166)&lt;PolicyDate),1,Milestones!$AC$166)&amp;";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"&amp;IF(AND(Milestones!$AB$167="FT",Milestones!$AA$167=FT_Y5,EDATE($D75,Milestones!$AA$167)&lt;PolicyDate),1,Milestones!$AC$167)&amp;";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"&amp;IF(AND(Milestones!$AB$168="FT",Milestones!$AA$168=FT_Y5,EDATE($D75,Milestones!$AA$168)&lt;PolicyDate),1,Milestones!$AC$168)&amp;";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"&amp;IF(AND(Milestones!$AB$169="FT",Milestones!$AA$169=FT_Y5,EDATE($D75,Milestones!$AA$169)&lt;PolicyDate),1,Milestones!$AC$169)&amp;";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"&amp;IF(AND(Milestones!$AB$170="FT",Milestones!$AA$170=FT_Y5,EDATE($D75,Milestones!$AA$170)&lt;PolicyDate),1,Milestones!$AC$170)&amp;";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"&amp;IF(AND(Milestones!$AB$171="FT",Milestones!$AA$171=FT_Y5,EDATE($D75,Milestones!$AA$171)&lt;PolicyDate),1,Milestones!$AC$171)&amp;";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"&amp;IF(AND(Milestones!$AB$172="FT",Milestones!$AA$172=FT_Y5,EDATE($D75,Milestones!$AA$172)&lt;PolicyDate),1,Milestones!$AC$172)&amp;";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"&amp;IF(AND(Milestones!$AB$173="FT",Milestones!$AA$173=FT_Y5,EDATE($D75,Milestones!$AA$173)&lt;PolicyDate),1,Milestones!$AC$173)&amp;";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"&amp;IF(AND(Milestones!$AB$174="FT",Milestones!$AA$174=FT_Y5,EDATE($D75,Milestones!$AA$174)&lt;PolicyDate),1,Milestones!$AC$174)&amp;";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"&amp;IF(AND(Milestones!$AB$175="FT",Milestones!$AA$175=FT_Y5,EDATE($D75,Milestones!$AA$175)&lt;PolicyDate),1,Milestones!$AC$175)&amp;";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"&amp;IF(AND(Milestones!$AB$176="FT",Milestones!$AA$176=FT_Y5,EDATE($D75,Milestones!$AA$176)&lt;PolicyDate),1,Milestones!$AC$176)&amp;";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"&amp;IF(AND(Milestones!$AB$177="FT",Milestones!$AA$177=FT_Y5,EDATE($D75,Milestones!$AA$177)&lt;PolicyDate),1,Milestones!$AC$177)&amp;";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"&amp;IF(AND(Milestones!$AB$178="FT",Milestones!$AA$178=FT_Y5,EDATE($D75,Milestones!$AA$178)&lt;PolicyDate),1,Milestones!$AC$178)&amp;";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"&amp;IF(AND(Milestones!$AB$179="FT",Milestones!$AA$179=FT_Y5,EDATE($D75,Milestones!$AA$179)&lt;PolicyDate),1,Milestones!$AC$179)&amp;";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"&amp;IF(AND(Milestones!$AB$180="FT",Milestones!$AA$180=FT_Y5,EDATE($D75,Milestones!$AA$180)&lt;PolicyDate),1,Milestones!$AC$180)&amp;";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"&amp;IF(AND(Milestones!$AB$181="FT",Milestones!$AA$181=FT_Y5,EDATE($D75,Milestones!$AA$181)&lt;PolicyDate),1,Milestones!$AC$181)&amp;";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"&amp;IF(AND(Milestones!$AB$182="FT",Milestones!$AA$182=FT_Y5,EDATE($D75,Milestones!$AA$182)&lt;PolicyDate),1,Milestones!$AC$182)&amp;";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"&amp;IF(AND(Milestones!$AB$183="FT",Milestones!$AA$183=FT_Y5,EDATE($D75,Milestones!$AA$183)&lt;PolicyDate),1,Milestones!$AC$183)&amp;";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"&amp;IF(AND(Milestones!$AB$184="FT",Milestones!$AA$184=FT_Y5,EDATE($D75,Milestones!$AA$184)&lt;PolicyDate),1,Milestones!$AC$184)&amp;";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"&amp;IF(AND(Milestones!$AB$185="FT",Milestones!$AA$185=FT_Y5,EDATE($D75,Milestones!$AA$185)&lt;PolicyDate),1,Milestones!$AC$185)&amp;";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"&amp;IF(AND(Milestones!$AB$186="FT",Milestones!$AA$186=FT_Y5,EDATE($D75,Milestones!$AA$186)&lt;PolicyDate),1,Milestones!$AC$186)&amp;";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"&amp;IF(AND(Milestones!$AB$187="FT",Milestones!$AA$187=FT_Y5,EDATE($D75,Milestones!$AA$187)&lt;PolicyDate),1,Milestones!$AC$187)&amp;";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"&amp;IF(AND(Milestones!$AB$188="FT",Milestones!$AA$188=FT_Y5,EDATE($D75,Milestones!$AA$188)&lt;PolicyDate),1,Milestones!$AC$188)&amp;";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"&amp;IF(AND(Milestones!$AB$189="FT",Milestones!$AA$189=FT_Y5,EDATE($D75,Milestones!$AA$189)&lt;PolicyDate),1,Milestones!$AC$189)&amp;";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"&amp;IF(AND(Milestones!$AB$190="FT",Milestones!$AA$190=FT_Y5,EDATE($D75,Milestones!$AA$190)&lt;PolicyDate),1,Milestones!$AC$190)&amp;";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"&amp;IF(AND(Milestones!$AB$191="FT",Milestones!$AA$191=FT_Y5,EDATE($D75,Milestones!$AA$191)&lt;PolicyDate),1,Milestones!$AC$191)&amp;";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"&amp;IF(AND(Milestones!$AB$192="FT",Milestones!$AA$192=FT_Y5,EDATE($D75,Milestones!$AA$192)&lt;PolicyDate),1,Milestones!$AC$192)&amp;";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"&amp;IF(AND(Milestones!$AB$193="FT",Milestones!$AA$193=FT_Y5,EDATE($D75,Milestones!$AA$193)&lt;PolicyDate),1,Milestones!$AC$193)&amp;";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"&amp;IF(AND(Milestones!$AB$194="FT",Milestones!$AA$194=FT_Y5,EDATE($D75,Milestones!$AA$194)&lt;PolicyDate),1,Milestones!$AC$194)&amp;";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"&amp;IF(AND(Milestones!$AB$195="FT",Milestones!$AA$195=FT_Y5,EDATE($D75,Milestones!$AA$195)&lt;PolicyDate),1,Milestones!$AC$195)&amp;";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"&amp;IF(AND(Milestones!$AB$196="FT",Milestones!$AA$196=FT_Y5,EDATE($D75,Milestones!$AA$196)&lt;PolicyDate),1,Milestones!$AC$196)&amp;";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"&amp;IF(AND(Milestones!$AB$197="FT",Milestones!$AA$197=FT_Y5,EDATE($D75,Milestones!$AA$197)&lt;PolicyDate),1,Milestones!$AC$197)&amp;";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"&amp;IF(AND(Milestones!$AB$198="FT",Milestones!$AA$198=FT_Y5,EDATE($D75,Milestones!$AA$198)&lt;PolicyDate),1,Milestones!$AC$198)&amp;";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"&amp;IF(AND(Milestones!$AB$199="FT",Milestones!$AA$199=FT_Y5,EDATE($D75,Milestones!$AA$199)&lt;PolicyDate),1,Milestones!$AC$199)&amp;";  ",""))</f>
        <v/>
      </c>
      <c r="X75" s="0" t="str">
        <f aca="false">IF(Staff!$A75="","",Staff!$AJ75)</f>
        <v/>
      </c>
      <c r="Y75" s="0" t="str">
        <f aca="false">IF(Staff!$A75="","",Staff!$AL75)</f>
        <v/>
      </c>
      <c r="Z75" s="0" t="str">
        <f aca="false">IF(Staff!$A75="","",Staff!$AM75)</f>
        <v/>
      </c>
      <c r="AA75" s="0" t="str">
        <f aca="false">IF(Staff!$A75="","",Staff!$AQ75)</f>
        <v/>
      </c>
      <c r="AB75" s="0" t="str">
        <f aca="false">IF(Staff!$A75="","",Staff!$AR75)</f>
        <v/>
      </c>
      <c r="AC75" s="0" t="str">
        <f aca="false">IF(Staff!$A75="","",Staff!$AS75)</f>
        <v/>
      </c>
      <c r="AD75" s="0" t="str">
        <f aca="false">IF(Staff!$A75="","",Staff!$AT75)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IF(Staff!$A76="","",Staff!$AI76)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"&amp;IF(AND(Milestones!$AB$20="FT",Milestones!$AA$20=FT_Y5,EDATE($D76,Milestones!$AA$20)&lt;PolicyDate),1,Milestones!$AC$20)&amp;";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"&amp;IF(AND(Milestones!$AB$21="FT",Milestones!$AA$21=FT_Y5,EDATE($D76,Milestones!$AA$21)&lt;PolicyDate),1,Milestones!$AC$21)&amp;";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"&amp;IF(AND(Milestones!$AB$22="FT",Milestones!$AA$22=FT_Y5,EDATE($D76,Milestones!$AA$22)&lt;PolicyDate),1,Milestones!$AC$22)&amp;";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"&amp;IF(AND(Milestones!$AB$23="FT",Milestones!$AA$23=FT_Y5,EDATE($D76,Milestones!$AA$23)&lt;PolicyDate),1,Milestones!$AC$23)&amp;";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"&amp;IF(AND(Milestones!$AB$24="FT",Milestones!$AA$24=FT_Y5,EDATE($D76,Milestones!$AA$24)&lt;PolicyDate),1,Milestones!$AC$24)&amp;";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"&amp;IF(AND(Milestones!$AB$25="FT",Milestones!$AA$25=FT_Y5,EDATE($D76,Milestones!$AA$25)&lt;PolicyDate),1,Milestones!$AC$25)&amp;";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"&amp;IF(AND(Milestones!$AB$26="FT",Milestones!$AA$26=FT_Y5,EDATE($D76,Milestones!$AA$26)&lt;PolicyDate),1,Milestones!$AC$26)&amp;";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"&amp;IF(AND(Milestones!$AB$27="FT",Milestones!$AA$27=FT_Y5,EDATE($D76,Milestones!$AA$27)&lt;PolicyDate),1,Milestones!$AC$27)&amp;";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"&amp;IF(AND(Milestones!$AB$28="FT",Milestones!$AA$28=FT_Y5,EDATE($D76,Milestones!$AA$28)&lt;PolicyDate),1,Milestones!$AC$28)&amp;";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"&amp;IF(AND(Milestones!$AB$29="FT",Milestones!$AA$29=FT_Y5,EDATE($D76,Milestones!$AA$29)&lt;PolicyDate),1,Milestones!$AC$29)&amp;";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"&amp;IF(AND(Milestones!$AB$30="FT",Milestones!$AA$30=FT_Y5,EDATE($D76,Milestones!$AA$30)&lt;PolicyDate),1,Milestones!$AC$30)&amp;";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"&amp;IF(AND(Milestones!$AB$31="FT",Milestones!$AA$31=FT_Y5,EDATE($D76,Milestones!$AA$31)&lt;PolicyDate),1,Milestones!$AC$31)&amp;";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"&amp;IF(AND(Milestones!$AB$32="FT",Milestones!$AA$32=FT_Y5,EDATE($D76,Milestones!$AA$32)&lt;PolicyDate),1,Milestones!$AC$32)&amp;";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"&amp;IF(AND(Milestones!$AB$33="FT",Milestones!$AA$33=FT_Y5,EDATE($D76,Milestones!$AA$33)&lt;PolicyDate),1,Milestones!$AC$33)&amp;";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"&amp;IF(AND(Milestones!$AB$34="FT",Milestones!$AA$34=FT_Y5,EDATE($D76,Milestones!$AA$34)&lt;PolicyDate),1,Milestones!$AC$34)&amp;";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"&amp;IF(AND(Milestones!$AB$35="FT",Milestones!$AA$35=FT_Y5,EDATE($D76,Milestones!$AA$35)&lt;PolicyDate),1,Milestones!$AC$35)&amp;";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"&amp;IF(AND(Milestones!$AB$36="FT",Milestones!$AA$36=FT_Y5,EDATE($D76,Milestones!$AA$36)&lt;PolicyDate),1,Milestones!$AC$36)&amp;";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"&amp;IF(AND(Milestones!$AB$37="FT",Milestones!$AA$37=FT_Y5,EDATE($D76,Milestones!$AA$37)&lt;PolicyDate),1,Milestones!$AC$37)&amp;";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"&amp;IF(AND(Milestones!$AB$38="FT",Milestones!$AA$38=FT_Y5,EDATE($D76,Milestones!$AA$38)&lt;PolicyDate),1,Milestones!$AC$38)&amp;";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"&amp;IF(AND(Milestones!$AB$39="FT",Milestones!$AA$39=FT_Y5,EDATE($D76,Milestones!$AA$39)&lt;PolicyDate),1,Milestones!$AC$39)&amp;";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"&amp;IF(AND(Milestones!$AB$40="FT",Milestones!$AA$40=FT_Y5,EDATE($D76,Milestones!$AA$40)&lt;PolicyDate),1,Milestones!$AC$40)&amp;";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"&amp;IF(AND(Milestones!$AB$41="FT",Milestones!$AA$41=FT_Y5,EDATE($D76,Milestones!$AA$41)&lt;PolicyDate),1,Milestones!$AC$41)&amp;";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"&amp;IF(AND(Milestones!$AB$42="FT",Milestones!$AA$42=FT_Y5,EDATE($D76,Milestones!$AA$42)&lt;PolicyDate),1,Milestones!$AC$42)&amp;";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"&amp;IF(AND(Milestones!$AB$43="FT",Milestones!$AA$43=FT_Y5,EDATE($D76,Milestones!$AA$43)&lt;PolicyDate),1,Milestones!$AC$43)&amp;";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"&amp;IF(AND(Milestones!$AB$44="FT",Milestones!$AA$44=FT_Y5,EDATE($D76,Milestones!$AA$44)&lt;PolicyDate),1,Milestones!$AC$44)&amp;";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"&amp;IF(AND(Milestones!$AB$45="FT",Milestones!$AA$45=FT_Y5,EDATE($D76,Milestones!$AA$45)&lt;PolicyDate),1,Milestones!$AC$45)&amp;";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"&amp;IF(AND(Milestones!$AB$46="FT",Milestones!$AA$46=FT_Y5,EDATE($D76,Milestones!$AA$46)&lt;PolicyDate),1,Milestones!$AC$46)&amp;";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"&amp;IF(AND(Milestones!$AB$47="FT",Milestones!$AA$47=FT_Y5,EDATE($D76,Milestones!$AA$47)&lt;PolicyDate),1,Milestones!$AC$47)&amp;";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"&amp;IF(AND(Milestones!$AB$48="FT",Milestones!$AA$48=FT_Y5,EDATE($D76,Milestones!$AA$48)&lt;PolicyDate),1,Milestones!$AC$48)&amp;";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"&amp;IF(AND(Milestones!$AB$49="FT",Milestones!$AA$49=FT_Y5,EDATE($D76,Milestones!$AA$49)&lt;PolicyDate),1,Milestones!$AC$49)&amp;";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"&amp;IF(AND(Milestones!$AB$50="FT",Milestones!$AA$50=FT_Y5,EDATE($D76,Milestones!$AA$50)&lt;PolicyDate),1,Milestones!$AC$50)&amp;";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"&amp;IF(AND(Milestones!$AB$51="FT",Milestones!$AA$51=FT_Y5,EDATE($D76,Milestones!$AA$51)&lt;PolicyDate),1,Milestones!$AC$51)&amp;";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"&amp;IF(AND(Milestones!$AB$52="FT",Milestones!$AA$52=FT_Y5,EDATE($D76,Milestones!$AA$52)&lt;PolicyDate),1,Milestones!$AC$52)&amp;";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"&amp;IF(AND(Milestones!$AB$53="FT",Milestones!$AA$53=FT_Y5,EDATE($D76,Milestones!$AA$53)&lt;PolicyDate),1,Milestones!$AC$53)&amp;";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"&amp;IF(AND(Milestones!$AB$54="FT",Milestones!$AA$54=FT_Y5,EDATE($D76,Milestones!$AA$54)&lt;PolicyDate),1,Milestones!$AC$54)&amp;";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"&amp;IF(AND(Milestones!$AB$55="FT",Milestones!$AA$55=FT_Y5,EDATE($D76,Milestones!$AA$55)&lt;PolicyDate),1,Milestones!$AC$55)&amp;";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"&amp;IF(AND(Milestones!$AB$56="FT",Milestones!$AA$56=FT_Y5,EDATE($D76,Milestones!$AA$56)&lt;PolicyDate),1,Milestones!$AC$56)&amp;";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"&amp;IF(AND(Milestones!$AB$57="FT",Milestones!$AA$57=FT_Y5,EDATE($D76,Milestones!$AA$57)&lt;PolicyDate),1,Milestones!$AC$57)&amp;";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"&amp;IF(AND(Milestones!$AB$58="FT",Milestones!$AA$58=FT_Y5,EDATE($D76,Milestones!$AA$58)&lt;PolicyDate),1,Milestones!$AC$58)&amp;";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"&amp;IF(AND(Milestones!$AB$59="FT",Milestones!$AA$59=FT_Y5,EDATE($D76,Milestones!$AA$59)&lt;PolicyDate),1,Milestones!$AC$59)&amp;";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"&amp;IF(AND(Milestones!$AB$60="FT",Milestones!$AA$60=FT_Y5,EDATE($D76,Milestones!$AA$60)&lt;PolicyDate),1,Milestones!$AC$60)&amp;";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"&amp;IF(AND(Milestones!$AB$61="FT",Milestones!$AA$61=FT_Y5,EDATE($D76,Milestones!$AA$61)&lt;PolicyDate),1,Milestones!$AC$61)&amp;";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"&amp;IF(AND(Milestones!$AB$62="FT",Milestones!$AA$62=FT_Y5,EDATE($D76,Milestones!$AA$62)&lt;PolicyDate),1,Milestones!$AC$62)&amp;";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"&amp;IF(AND(Milestones!$AB$63="FT",Milestones!$AA$63=FT_Y5,EDATE($D76,Milestones!$AA$63)&lt;PolicyDate),1,Milestones!$AC$63)&amp;";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"&amp;IF(AND(Milestones!$AB$64="FT",Milestones!$AA$64=FT_Y5,EDATE($D76,Milestones!$AA$64)&lt;PolicyDate),1,Milestones!$AC$64)&amp;";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"&amp;IF(AND(Milestones!$AB$65="FT",Milestones!$AA$65=FT_Y5,EDATE($D76,Milestones!$AA$65)&lt;PolicyDate),1,Milestones!$AC$65)&amp;";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"&amp;IF(AND(Milestones!$AB$66="FT",Milestones!$AA$66=FT_Y5,EDATE($D76,Milestones!$AA$66)&lt;PolicyDate),1,Milestones!$AC$66)&amp;";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"&amp;IF(AND(Milestones!$AB$67="FT",Milestones!$AA$67=FT_Y5,EDATE($D76,Milestones!$AA$67)&lt;PolicyDate),1,Milestones!$AC$67)&amp;";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"&amp;IF(AND(Milestones!$AB$68="FT",Milestones!$AA$68=FT_Y5,EDATE($D76,Milestones!$AA$68)&lt;PolicyDate),1,Milestones!$AC$68)&amp;";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"&amp;IF(AND(Milestones!$AB$69="FT",Milestones!$AA$69=FT_Y5,EDATE($D76,Milestones!$AA$69)&lt;PolicyDate),1,Milestones!$AC$69)&amp;";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"&amp;IF(AND(Milestones!$AB$70="FT",Milestones!$AA$70=FT_Y5,EDATE($D76,Milestones!$AA$70)&lt;PolicyDate),1,Milestones!$AC$70)&amp;";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"&amp;IF(AND(Milestones!$AB$71="FT",Milestones!$AA$71=FT_Y5,EDATE($D76,Milestones!$AA$71)&lt;PolicyDate),1,Milestones!$AC$71)&amp;";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"&amp;IF(AND(Milestones!$AB$72="FT",Milestones!$AA$72=FT_Y5,EDATE($D76,Milestones!$AA$72)&lt;PolicyDate),1,Milestones!$AC$72)&amp;";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"&amp;IF(AND(Milestones!$AB$73="FT",Milestones!$AA$73=FT_Y5,EDATE($D76,Milestones!$AA$73)&lt;PolicyDate),1,Milestones!$AC$73)&amp;";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"&amp;IF(AND(Milestones!$AB$74="FT",Milestones!$AA$74=FT_Y5,EDATE($D76,Milestones!$AA$74)&lt;PolicyDate),1,Milestones!$AC$74)&amp;";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"&amp;IF(AND(Milestones!$AB$75="FT",Milestones!$AA$75=FT_Y5,EDATE($D76,Milestones!$AA$75)&lt;PolicyDate),1,Milestones!$AC$75)&amp;";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"&amp;IF(AND(Milestones!$AB$76="FT",Milestones!$AA$76=FT_Y5,EDATE($D76,Milestones!$AA$76)&lt;PolicyDate),1,Milestones!$AC$76)&amp;";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"&amp;IF(AND(Milestones!$AB$77="FT",Milestones!$AA$77=FT_Y5,EDATE($D76,Milestones!$AA$77)&lt;PolicyDate),1,Milestones!$AC$77)&amp;";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"&amp;IF(AND(Milestones!$AB$78="FT",Milestones!$AA$78=FT_Y5,EDATE($D76,Milestones!$AA$78)&lt;PolicyDate),1,Milestones!$AC$78)&amp;";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"&amp;IF(AND(Milestones!$AB$79="FT",Milestones!$AA$79=FT_Y5,EDATE($D76,Milestones!$AA$79)&lt;PolicyDate),1,Milestones!$AC$79)&amp;";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"&amp;IF(AND(Milestones!$AB$80="FT",Milestones!$AA$80=FT_Y5,EDATE($D76,Milestones!$AA$80)&lt;PolicyDate),1,Milestones!$AC$80)&amp;";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"&amp;IF(AND(Milestones!$AB$81="FT",Milestones!$AA$81=FT_Y5,EDATE($D76,Milestones!$AA$81)&lt;PolicyDate),1,Milestones!$AC$81)&amp;";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"&amp;IF(AND(Milestones!$AB$82="FT",Milestones!$AA$82=FT_Y5,EDATE($D76,Milestones!$AA$82)&lt;PolicyDate),1,Milestones!$AC$82)&amp;";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"&amp;IF(AND(Milestones!$AB$83="FT",Milestones!$AA$83=FT_Y5,EDATE($D76,Milestones!$AA$83)&lt;PolicyDate),1,Milestones!$AC$83)&amp;";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"&amp;IF(AND(Milestones!$AB$84="FT",Milestones!$AA$84=FT_Y5,EDATE($D76,Milestones!$AA$84)&lt;PolicyDate),1,Milestones!$AC$84)&amp;";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"&amp;IF(AND(Milestones!$AB$85="FT",Milestones!$AA$85=FT_Y5,EDATE($D76,Milestones!$AA$85)&lt;PolicyDate),1,Milestones!$AC$85)&amp;";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"&amp;IF(AND(Milestones!$AB$86="FT",Milestones!$AA$86=FT_Y5,EDATE($D76,Milestones!$AA$86)&lt;PolicyDate),1,Milestones!$AC$86)&amp;";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"&amp;IF(AND(Milestones!$AB$87="FT",Milestones!$AA$87=FT_Y5,EDATE($D76,Milestones!$AA$87)&lt;PolicyDate),1,Milestones!$AC$87)&amp;";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"&amp;IF(AND(Milestones!$AB$88="FT",Milestones!$AA$88=FT_Y5,EDATE($D76,Milestones!$AA$88)&lt;PolicyDate),1,Milestones!$AC$88)&amp;";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"&amp;IF(AND(Milestones!$AB$89="FT",Milestones!$AA$89=FT_Y5,EDATE($D76,Milestones!$AA$89)&lt;PolicyDate),1,Milestones!$AC$89)&amp;";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"&amp;IF(AND(Milestones!$AB$90="FT",Milestones!$AA$90=FT_Y5,EDATE($D76,Milestones!$AA$90)&lt;PolicyDate),1,Milestones!$AC$90)&amp;";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"&amp;IF(AND(Milestones!$AB$91="FT",Milestones!$AA$91=FT_Y5,EDATE($D76,Milestones!$AA$91)&lt;PolicyDate),1,Milestones!$AC$91)&amp;";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"&amp;IF(AND(Milestones!$AB$92="FT",Milestones!$AA$92=FT_Y5,EDATE($D76,Milestones!$AA$92)&lt;PolicyDate),1,Milestones!$AC$92)&amp;";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"&amp;IF(AND(Milestones!$AB$93="FT",Milestones!$AA$93=FT_Y5,EDATE($D76,Milestones!$AA$93)&lt;PolicyDate),1,Milestones!$AC$93)&amp;";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"&amp;IF(AND(Milestones!$AB$94="FT",Milestones!$AA$94=FT_Y5,EDATE($D76,Milestones!$AA$94)&lt;PolicyDate),1,Milestones!$AC$94)&amp;";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"&amp;IF(AND(Milestones!$AB$95="FT",Milestones!$AA$95=FT_Y5,EDATE($D76,Milestones!$AA$95)&lt;PolicyDate),1,Milestones!$AC$95)&amp;";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"&amp;IF(AND(Milestones!$AB$96="FT",Milestones!$AA$96=FT_Y5,EDATE($D76,Milestones!$AA$96)&lt;PolicyDate),1,Milestones!$AC$96)&amp;";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"&amp;IF(AND(Milestones!$AB$97="FT",Milestones!$AA$97=FT_Y5,EDATE($D76,Milestones!$AA$97)&lt;PolicyDate),1,Milestones!$AC$97)&amp;";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"&amp;IF(AND(Milestones!$AB$98="FT",Milestones!$AA$98=FT_Y5,EDATE($D76,Milestones!$AA$98)&lt;PolicyDate),1,Milestones!$AC$98)&amp;";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"&amp;IF(AND(Milestones!$AB$99="FT",Milestones!$AA$99=FT_Y5,EDATE($D76,Milestones!$AA$99)&lt;PolicyDate),1,Milestones!$AC$99)&amp;";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"&amp;IF(AND(Milestones!$AB$100="FT",Milestones!$AA$100=FT_Y5,EDATE($D76,Milestones!$AA$100)&lt;PolicyDate),1,Milestones!$AC$100)&amp;";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"&amp;IF(AND(Milestones!$AB$101="FT",Milestones!$AA$101=FT_Y5,EDATE($D76,Milestones!$AA$101)&lt;PolicyDate),1,Milestones!$AC$101)&amp;";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"&amp;IF(AND(Milestones!$AB$102="FT",Milestones!$AA$102=FT_Y5,EDATE($D76,Milestones!$AA$102)&lt;PolicyDate),1,Milestones!$AC$102)&amp;";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"&amp;IF(AND(Milestones!$AB$103="FT",Milestones!$AA$103=FT_Y5,EDATE($D76,Milestones!$AA$103)&lt;PolicyDate),1,Milestones!$AC$103)&amp;";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"&amp;IF(AND(Milestones!$AB$104="FT",Milestones!$AA$104=FT_Y5,EDATE($D76,Milestones!$AA$104)&lt;PolicyDate),1,Milestones!$AC$104)&amp;";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"&amp;IF(AND(Milestones!$AB$105="FT",Milestones!$AA$105=FT_Y5,EDATE($D76,Milestones!$AA$105)&lt;PolicyDate),1,Milestones!$AC$105)&amp;";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"&amp;IF(AND(Milestones!$AB$106="FT",Milestones!$AA$106=FT_Y5,EDATE($D76,Milestones!$AA$106)&lt;PolicyDate),1,Milestones!$AC$106)&amp;";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"&amp;IF(AND(Milestones!$AB$107="FT",Milestones!$AA$107=FT_Y5,EDATE($D76,Milestones!$AA$107)&lt;PolicyDate),1,Milestones!$AC$107)&amp;";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"&amp;IF(AND(Milestones!$AB$108="FT",Milestones!$AA$108=FT_Y5,EDATE($D76,Milestones!$AA$108)&lt;PolicyDate),1,Milestones!$AC$108)&amp;";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"&amp;IF(AND(Milestones!$AB$109="FT",Milestones!$AA$109=FT_Y5,EDATE($D76,Milestones!$AA$109)&lt;PolicyDate),1,Milestones!$AC$109)&amp;";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"&amp;IF(AND(Milestones!$AB$110="FT",Milestones!$AA$110=FT_Y5,EDATE($D76,Milestones!$AA$110)&lt;PolicyDate),1,Milestones!$AC$110)&amp;";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"&amp;IF(AND(Milestones!$AB$111="FT",Milestones!$AA$111=FT_Y5,EDATE($D76,Milestones!$AA$111)&lt;PolicyDate),1,Milestones!$AC$111)&amp;";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"&amp;IF(AND(Milestones!$AB$112="FT",Milestones!$AA$112=FT_Y5,EDATE($D76,Milestones!$AA$112)&lt;PolicyDate),1,Milestones!$AC$112)&amp;";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"&amp;IF(AND(Milestones!$AB$113="FT",Milestones!$AA$113=FT_Y5,EDATE($D76,Milestones!$AA$113)&lt;PolicyDate),1,Milestones!$AC$113)&amp;";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"&amp;IF(AND(Milestones!$AB$114="FT",Milestones!$AA$114=FT_Y5,EDATE($D76,Milestones!$AA$114)&lt;PolicyDate),1,Milestones!$AC$114)&amp;";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"&amp;IF(AND(Milestones!$AB$115="FT",Milestones!$AA$115=FT_Y5,EDATE($D76,Milestones!$AA$115)&lt;PolicyDate),1,Milestones!$AC$115)&amp;";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"&amp;IF(AND(Milestones!$AB$116="FT",Milestones!$AA$116=FT_Y5,EDATE($D76,Milestones!$AA$116)&lt;PolicyDate),1,Milestones!$AC$116)&amp;";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"&amp;IF(AND(Milestones!$AB$117="FT",Milestones!$AA$117=FT_Y5,EDATE($D76,Milestones!$AA$117)&lt;PolicyDate),1,Milestones!$AC$117)&amp;";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"&amp;IF(AND(Milestones!$AB$118="FT",Milestones!$AA$118=FT_Y5,EDATE($D76,Milestones!$AA$118)&lt;PolicyDate),1,Milestones!$AC$118)&amp;";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"&amp;IF(AND(Milestones!$AB$119="FT",Milestones!$AA$119=FT_Y5,EDATE($D76,Milestones!$AA$119)&lt;PolicyDate),1,Milestones!$AC$119)&amp;";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"&amp;IF(AND(Milestones!$AB$120="FT",Milestones!$AA$120=FT_Y5,EDATE($D76,Milestones!$AA$120)&lt;PolicyDate),1,Milestones!$AC$120)&amp;";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"&amp;IF(AND(Milestones!$AB$121="FT",Milestones!$AA$121=FT_Y5,EDATE($D76,Milestones!$AA$121)&lt;PolicyDate),1,Milestones!$AC$121)&amp;";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"&amp;IF(AND(Milestones!$AB$122="FT",Milestones!$AA$122=FT_Y5,EDATE($D76,Milestones!$AA$122)&lt;PolicyDate),1,Milestones!$AC$122)&amp;";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"&amp;IF(AND(Milestones!$AB$123="FT",Milestones!$AA$123=FT_Y5,EDATE($D76,Milestones!$AA$123)&lt;PolicyDate),1,Milestones!$AC$123)&amp;";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"&amp;IF(AND(Milestones!$AB$124="FT",Milestones!$AA$124=FT_Y5,EDATE($D76,Milestones!$AA$124)&lt;PolicyDate),1,Milestones!$AC$124)&amp;";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"&amp;IF(AND(Milestones!$AB$125="FT",Milestones!$AA$125=FT_Y5,EDATE($D76,Milestones!$AA$125)&lt;PolicyDate),1,Milestones!$AC$125)&amp;";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"&amp;IF(AND(Milestones!$AB$126="FT",Milestones!$AA$126=FT_Y5,EDATE($D76,Milestones!$AA$126)&lt;PolicyDate),1,Milestones!$AC$126)&amp;";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"&amp;IF(AND(Milestones!$AB$127="FT",Milestones!$AA$127=FT_Y5,EDATE($D76,Milestones!$AA$127)&lt;PolicyDate),1,Milestones!$AC$127)&amp;";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"&amp;IF(AND(Milestones!$AB$128="FT",Milestones!$AA$128=FT_Y5,EDATE($D76,Milestones!$AA$128)&lt;PolicyDate),1,Milestones!$AC$128)&amp;";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"&amp;IF(AND(Milestones!$AB$129="FT",Milestones!$AA$129=FT_Y5,EDATE($D76,Milestones!$AA$129)&lt;PolicyDate),1,Milestones!$AC$129)&amp;";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"&amp;IF(AND(Milestones!$AB$130="FT",Milestones!$AA$130=FT_Y5,EDATE($D76,Milestones!$AA$130)&lt;PolicyDate),1,Milestones!$AC$130)&amp;";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"&amp;IF(AND(Milestones!$AB$131="FT",Milestones!$AA$131=FT_Y5,EDATE($D76,Milestones!$AA$131)&lt;PolicyDate),1,Milestones!$AC$131)&amp;";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"&amp;IF(AND(Milestones!$AB$132="FT",Milestones!$AA$132=FT_Y5,EDATE($D76,Milestones!$AA$132)&lt;PolicyDate),1,Milestones!$AC$132)&amp;";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"&amp;IF(AND(Milestones!$AB$133="FT",Milestones!$AA$133=FT_Y5,EDATE($D76,Milestones!$AA$133)&lt;PolicyDate),1,Milestones!$AC$133)&amp;";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"&amp;IF(AND(Milestones!$AB$134="FT",Milestones!$AA$134=FT_Y5,EDATE($D76,Milestones!$AA$134)&lt;PolicyDate),1,Milestones!$AC$134)&amp;";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"&amp;IF(AND(Milestones!$AB$135="FT",Milestones!$AA$135=FT_Y5,EDATE($D76,Milestones!$AA$135)&lt;PolicyDate),1,Milestones!$AC$135)&amp;";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"&amp;IF(AND(Milestones!$AB$136="FT",Milestones!$AA$136=FT_Y5,EDATE($D76,Milestones!$AA$136)&lt;PolicyDate),1,Milestones!$AC$136)&amp;";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"&amp;IF(AND(Milestones!$AB$137="FT",Milestones!$AA$137=FT_Y5,EDATE($D76,Milestones!$AA$137)&lt;PolicyDate),1,Milestones!$AC$137)&amp;";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"&amp;IF(AND(Milestones!$AB$138="FT",Milestones!$AA$138=FT_Y5,EDATE($D76,Milestones!$AA$138)&lt;PolicyDate),1,Milestones!$AC$138)&amp;";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"&amp;IF(AND(Milestones!$AB$139="FT",Milestones!$AA$139=FT_Y5,EDATE($D76,Milestones!$AA$139)&lt;PolicyDate),1,Milestones!$AC$139)&amp;";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"&amp;IF(AND(Milestones!$AB$140="FT",Milestones!$AA$140=FT_Y5,EDATE($D76,Milestones!$AA$140)&lt;PolicyDate),1,Milestones!$AC$140)&amp;";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"&amp;IF(AND(Milestones!$AB$141="FT",Milestones!$AA$141=FT_Y5,EDATE($D76,Milestones!$AA$141)&lt;PolicyDate),1,Milestones!$AC$141)&amp;";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"&amp;IF(AND(Milestones!$AB$142="FT",Milestones!$AA$142=FT_Y5,EDATE($D76,Milestones!$AA$142)&lt;PolicyDate),1,Milestones!$AC$142)&amp;";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"&amp;IF(AND(Milestones!$AB$143="FT",Milestones!$AA$143=FT_Y5,EDATE($D76,Milestones!$AA$143)&lt;PolicyDate),1,Milestones!$AC$143)&amp;";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"&amp;IF(AND(Milestones!$AB$144="FT",Milestones!$AA$144=FT_Y5,EDATE($D76,Milestones!$AA$144)&lt;PolicyDate),1,Milestones!$AC$144)&amp;";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"&amp;IF(AND(Milestones!$AB$145="FT",Milestones!$AA$145=FT_Y5,EDATE($D76,Milestones!$AA$145)&lt;PolicyDate),1,Milestones!$AC$145)&amp;";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"&amp;IF(AND(Milestones!$AB$146="FT",Milestones!$AA$146=FT_Y5,EDATE($D76,Milestones!$AA$146)&lt;PolicyDate),1,Milestones!$AC$146)&amp;";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"&amp;IF(AND(Milestones!$AB$147="FT",Milestones!$AA$147=FT_Y5,EDATE($D76,Milestones!$AA$147)&lt;PolicyDate),1,Milestones!$AC$147)&amp;";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"&amp;IF(AND(Milestones!$AB$148="FT",Milestones!$AA$148=FT_Y5,EDATE($D76,Milestones!$AA$148)&lt;PolicyDate),1,Milestones!$AC$148)&amp;";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"&amp;IF(AND(Milestones!$AB$149="FT",Milestones!$AA$149=FT_Y5,EDATE($D76,Milestones!$AA$149)&lt;PolicyDate),1,Milestones!$AC$149)&amp;";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"&amp;IF(AND(Milestones!$AB$150="FT",Milestones!$AA$150=FT_Y5,EDATE($D76,Milestones!$AA$150)&lt;PolicyDate),1,Milestones!$AC$150)&amp;";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"&amp;IF(AND(Milestones!$AB$151="FT",Milestones!$AA$151=FT_Y5,EDATE($D76,Milestones!$AA$151)&lt;PolicyDate),1,Milestones!$AC$151)&amp;";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"&amp;IF(AND(Milestones!$AB$152="FT",Milestones!$AA$152=FT_Y5,EDATE($D76,Milestones!$AA$152)&lt;PolicyDate),1,Milestones!$AC$152)&amp;";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"&amp;IF(AND(Milestones!$AB$153="FT",Milestones!$AA$153=FT_Y5,EDATE($D76,Milestones!$AA$153)&lt;PolicyDate),1,Milestones!$AC$153)&amp;";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"&amp;IF(AND(Milestones!$AB$154="FT",Milestones!$AA$154=FT_Y5,EDATE($D76,Milestones!$AA$154)&lt;PolicyDate),1,Milestones!$AC$154)&amp;";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"&amp;IF(AND(Milestones!$AB$155="FT",Milestones!$AA$155=FT_Y5,EDATE($D76,Milestones!$AA$155)&lt;PolicyDate),1,Milestones!$AC$155)&amp;";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"&amp;IF(AND(Milestones!$AB$156="FT",Milestones!$AA$156=FT_Y5,EDATE($D76,Milestones!$AA$156)&lt;PolicyDate),1,Milestones!$AC$156)&amp;";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"&amp;IF(AND(Milestones!$AB$157="FT",Milestones!$AA$157=FT_Y5,EDATE($D76,Milestones!$AA$157)&lt;PolicyDate),1,Milestones!$AC$157)&amp;";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"&amp;IF(AND(Milestones!$AB$158="FT",Milestones!$AA$158=FT_Y5,EDATE($D76,Milestones!$AA$158)&lt;PolicyDate),1,Milestones!$AC$158)&amp;";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"&amp;IF(AND(Milestones!$AB$159="FT",Milestones!$AA$159=FT_Y5,EDATE($D76,Milestones!$AA$159)&lt;PolicyDate),1,Milestones!$AC$159)&amp;";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"&amp;IF(AND(Milestones!$AB$160="FT",Milestones!$AA$160=FT_Y5,EDATE($D76,Milestones!$AA$160)&lt;PolicyDate),1,Milestones!$AC$160)&amp;";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"&amp;IF(AND(Milestones!$AB$161="FT",Milestones!$AA$161=FT_Y5,EDATE($D76,Milestones!$AA$161)&lt;PolicyDate),1,Milestones!$AC$161)&amp;";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"&amp;IF(AND(Milestones!$AB$162="FT",Milestones!$AA$162=FT_Y5,EDATE($D76,Milestones!$AA$162)&lt;PolicyDate),1,Milestones!$AC$162)&amp;";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"&amp;IF(AND(Milestones!$AB$163="FT",Milestones!$AA$163=FT_Y5,EDATE($D76,Milestones!$AA$163)&lt;PolicyDate),1,Milestones!$AC$163)&amp;";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"&amp;IF(AND(Milestones!$AB$164="FT",Milestones!$AA$164=FT_Y5,EDATE($D76,Milestones!$AA$164)&lt;PolicyDate),1,Milestones!$AC$164)&amp;";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"&amp;IF(AND(Milestones!$AB$165="FT",Milestones!$AA$165=FT_Y5,EDATE($D76,Milestones!$AA$165)&lt;PolicyDate),1,Milestones!$AC$165)&amp;";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"&amp;IF(AND(Milestones!$AB$166="FT",Milestones!$AA$166=FT_Y5,EDATE($D76,Milestones!$AA$166)&lt;PolicyDate),1,Milestones!$AC$166)&amp;";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"&amp;IF(AND(Milestones!$AB$167="FT",Milestones!$AA$167=FT_Y5,EDATE($D76,Milestones!$AA$167)&lt;PolicyDate),1,Milestones!$AC$167)&amp;";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"&amp;IF(AND(Milestones!$AB$168="FT",Milestones!$AA$168=FT_Y5,EDATE($D76,Milestones!$AA$168)&lt;PolicyDate),1,Milestones!$AC$168)&amp;";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"&amp;IF(AND(Milestones!$AB$169="FT",Milestones!$AA$169=FT_Y5,EDATE($D76,Milestones!$AA$169)&lt;PolicyDate),1,Milestones!$AC$169)&amp;";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"&amp;IF(AND(Milestones!$AB$170="FT",Milestones!$AA$170=FT_Y5,EDATE($D76,Milestones!$AA$170)&lt;PolicyDate),1,Milestones!$AC$170)&amp;";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"&amp;IF(AND(Milestones!$AB$171="FT",Milestones!$AA$171=FT_Y5,EDATE($D76,Milestones!$AA$171)&lt;PolicyDate),1,Milestones!$AC$171)&amp;";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"&amp;IF(AND(Milestones!$AB$172="FT",Milestones!$AA$172=FT_Y5,EDATE($D76,Milestones!$AA$172)&lt;PolicyDate),1,Milestones!$AC$172)&amp;";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"&amp;IF(AND(Milestones!$AB$173="FT",Milestones!$AA$173=FT_Y5,EDATE($D76,Milestones!$AA$173)&lt;PolicyDate),1,Milestones!$AC$173)&amp;";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"&amp;IF(AND(Milestones!$AB$174="FT",Milestones!$AA$174=FT_Y5,EDATE($D76,Milestones!$AA$174)&lt;PolicyDate),1,Milestones!$AC$174)&amp;";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"&amp;IF(AND(Milestones!$AB$175="FT",Milestones!$AA$175=FT_Y5,EDATE($D76,Milestones!$AA$175)&lt;PolicyDate),1,Milestones!$AC$175)&amp;";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"&amp;IF(AND(Milestones!$AB$176="FT",Milestones!$AA$176=FT_Y5,EDATE($D76,Milestones!$AA$176)&lt;PolicyDate),1,Milestones!$AC$176)&amp;";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"&amp;IF(AND(Milestones!$AB$177="FT",Milestones!$AA$177=FT_Y5,EDATE($D76,Milestones!$AA$177)&lt;PolicyDate),1,Milestones!$AC$177)&amp;";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"&amp;IF(AND(Milestones!$AB$178="FT",Milestones!$AA$178=FT_Y5,EDATE($D76,Milestones!$AA$178)&lt;PolicyDate),1,Milestones!$AC$178)&amp;";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"&amp;IF(AND(Milestones!$AB$179="FT",Milestones!$AA$179=FT_Y5,EDATE($D76,Milestones!$AA$179)&lt;PolicyDate),1,Milestones!$AC$179)&amp;";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"&amp;IF(AND(Milestones!$AB$180="FT",Milestones!$AA$180=FT_Y5,EDATE($D76,Milestones!$AA$180)&lt;PolicyDate),1,Milestones!$AC$180)&amp;";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"&amp;IF(AND(Milestones!$AB$181="FT",Milestones!$AA$181=FT_Y5,EDATE($D76,Milestones!$AA$181)&lt;PolicyDate),1,Milestones!$AC$181)&amp;";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"&amp;IF(AND(Milestones!$AB$182="FT",Milestones!$AA$182=FT_Y5,EDATE($D76,Milestones!$AA$182)&lt;PolicyDate),1,Milestones!$AC$182)&amp;";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"&amp;IF(AND(Milestones!$AB$183="FT",Milestones!$AA$183=FT_Y5,EDATE($D76,Milestones!$AA$183)&lt;PolicyDate),1,Milestones!$AC$183)&amp;";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"&amp;IF(AND(Milestones!$AB$184="FT",Milestones!$AA$184=FT_Y5,EDATE($D76,Milestones!$AA$184)&lt;PolicyDate),1,Milestones!$AC$184)&amp;";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"&amp;IF(AND(Milestones!$AB$185="FT",Milestones!$AA$185=FT_Y5,EDATE($D76,Milestones!$AA$185)&lt;PolicyDate),1,Milestones!$AC$185)&amp;";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"&amp;IF(AND(Milestones!$AB$186="FT",Milestones!$AA$186=FT_Y5,EDATE($D76,Milestones!$AA$186)&lt;PolicyDate),1,Milestones!$AC$186)&amp;";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"&amp;IF(AND(Milestones!$AB$187="FT",Milestones!$AA$187=FT_Y5,EDATE($D76,Milestones!$AA$187)&lt;PolicyDate),1,Milestones!$AC$187)&amp;";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"&amp;IF(AND(Milestones!$AB$188="FT",Milestones!$AA$188=FT_Y5,EDATE($D76,Milestones!$AA$188)&lt;PolicyDate),1,Milestones!$AC$188)&amp;";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"&amp;IF(AND(Milestones!$AB$189="FT",Milestones!$AA$189=FT_Y5,EDATE($D76,Milestones!$AA$189)&lt;PolicyDate),1,Milestones!$AC$189)&amp;";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"&amp;IF(AND(Milestones!$AB$190="FT",Milestones!$AA$190=FT_Y5,EDATE($D76,Milestones!$AA$190)&lt;PolicyDate),1,Milestones!$AC$190)&amp;";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"&amp;IF(AND(Milestones!$AB$191="FT",Milestones!$AA$191=FT_Y5,EDATE($D76,Milestones!$AA$191)&lt;PolicyDate),1,Milestones!$AC$191)&amp;";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"&amp;IF(AND(Milestones!$AB$192="FT",Milestones!$AA$192=FT_Y5,EDATE($D76,Milestones!$AA$192)&lt;PolicyDate),1,Milestones!$AC$192)&amp;";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"&amp;IF(AND(Milestones!$AB$193="FT",Milestones!$AA$193=FT_Y5,EDATE($D76,Milestones!$AA$193)&lt;PolicyDate),1,Milestones!$AC$193)&amp;";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"&amp;IF(AND(Milestones!$AB$194="FT",Milestones!$AA$194=FT_Y5,EDATE($D76,Milestones!$AA$194)&lt;PolicyDate),1,Milestones!$AC$194)&amp;";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"&amp;IF(AND(Milestones!$AB$195="FT",Milestones!$AA$195=FT_Y5,EDATE($D76,Milestones!$AA$195)&lt;PolicyDate),1,Milestones!$AC$195)&amp;";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"&amp;IF(AND(Milestones!$AB$196="FT",Milestones!$AA$196=FT_Y5,EDATE($D76,Milestones!$AA$196)&lt;PolicyDate),1,Milestones!$AC$196)&amp;";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"&amp;IF(AND(Milestones!$AB$197="FT",Milestones!$AA$197=FT_Y5,EDATE($D76,Milestones!$AA$197)&lt;PolicyDate),1,Milestones!$AC$197)&amp;";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"&amp;IF(AND(Milestones!$AB$198="FT",Milestones!$AA$198=FT_Y5,EDATE($D76,Milestones!$AA$198)&lt;PolicyDate),1,Milestones!$AC$198)&amp;";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"&amp;IF(AND(Milestones!$AB$199="FT",Milestones!$AA$199=FT_Y5,EDATE($D76,Milestones!$AA$199)&lt;PolicyDate),1,Milestones!$AC$199)&amp;";  ",""))</f>
        <v/>
      </c>
      <c r="X76" s="0" t="str">
        <f aca="false">IF(Staff!$A76="","",Staff!$AJ76)</f>
        <v/>
      </c>
      <c r="Y76" s="0" t="str">
        <f aca="false">IF(Staff!$A76="","",Staff!$AL76)</f>
        <v/>
      </c>
      <c r="Z76" s="0" t="str">
        <f aca="false">IF(Staff!$A76="","",Staff!$AM76)</f>
        <v/>
      </c>
      <c r="AA76" s="0" t="str">
        <f aca="false">IF(Staff!$A76="","",Staff!$AQ76)</f>
        <v/>
      </c>
      <c r="AB76" s="0" t="str">
        <f aca="false">IF(Staff!$A76="","",Staff!$AR76)</f>
        <v/>
      </c>
      <c r="AC76" s="0" t="str">
        <f aca="false">IF(Staff!$A76="","",Staff!$AS76)</f>
        <v/>
      </c>
      <c r="AD76" s="0" t="str">
        <f aca="false">IF(Staff!$A76="","",Staff!$AT76)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IF(Staff!$A77="","",Staff!$AI77)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"&amp;IF(AND(Milestones!$AB$20="FT",Milestones!$AA$20=FT_Y5,EDATE($D77,Milestones!$AA$20)&lt;PolicyDate),1,Milestones!$AC$20)&amp;";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"&amp;IF(AND(Milestones!$AB$21="FT",Milestones!$AA$21=FT_Y5,EDATE($D77,Milestones!$AA$21)&lt;PolicyDate),1,Milestones!$AC$21)&amp;";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"&amp;IF(AND(Milestones!$AB$22="FT",Milestones!$AA$22=FT_Y5,EDATE($D77,Milestones!$AA$22)&lt;PolicyDate),1,Milestones!$AC$22)&amp;";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"&amp;IF(AND(Milestones!$AB$23="FT",Milestones!$AA$23=FT_Y5,EDATE($D77,Milestones!$AA$23)&lt;PolicyDate),1,Milestones!$AC$23)&amp;";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"&amp;IF(AND(Milestones!$AB$24="FT",Milestones!$AA$24=FT_Y5,EDATE($D77,Milestones!$AA$24)&lt;PolicyDate),1,Milestones!$AC$24)&amp;";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"&amp;IF(AND(Milestones!$AB$25="FT",Milestones!$AA$25=FT_Y5,EDATE($D77,Milestones!$AA$25)&lt;PolicyDate),1,Milestones!$AC$25)&amp;";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"&amp;IF(AND(Milestones!$AB$26="FT",Milestones!$AA$26=FT_Y5,EDATE($D77,Milestones!$AA$26)&lt;PolicyDate),1,Milestones!$AC$26)&amp;";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"&amp;IF(AND(Milestones!$AB$27="FT",Milestones!$AA$27=FT_Y5,EDATE($D77,Milestones!$AA$27)&lt;PolicyDate),1,Milestones!$AC$27)&amp;";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"&amp;IF(AND(Milestones!$AB$28="FT",Milestones!$AA$28=FT_Y5,EDATE($D77,Milestones!$AA$28)&lt;PolicyDate),1,Milestones!$AC$28)&amp;";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"&amp;IF(AND(Milestones!$AB$29="FT",Milestones!$AA$29=FT_Y5,EDATE($D77,Milestones!$AA$29)&lt;PolicyDate),1,Milestones!$AC$29)&amp;";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"&amp;IF(AND(Milestones!$AB$30="FT",Milestones!$AA$30=FT_Y5,EDATE($D77,Milestones!$AA$30)&lt;PolicyDate),1,Milestones!$AC$30)&amp;";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"&amp;IF(AND(Milestones!$AB$31="FT",Milestones!$AA$31=FT_Y5,EDATE($D77,Milestones!$AA$31)&lt;PolicyDate),1,Milestones!$AC$31)&amp;";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"&amp;IF(AND(Milestones!$AB$32="FT",Milestones!$AA$32=FT_Y5,EDATE($D77,Milestones!$AA$32)&lt;PolicyDate),1,Milestones!$AC$32)&amp;";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"&amp;IF(AND(Milestones!$AB$33="FT",Milestones!$AA$33=FT_Y5,EDATE($D77,Milestones!$AA$33)&lt;PolicyDate),1,Milestones!$AC$33)&amp;";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"&amp;IF(AND(Milestones!$AB$34="FT",Milestones!$AA$34=FT_Y5,EDATE($D77,Milestones!$AA$34)&lt;PolicyDate),1,Milestones!$AC$34)&amp;";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"&amp;IF(AND(Milestones!$AB$35="FT",Milestones!$AA$35=FT_Y5,EDATE($D77,Milestones!$AA$35)&lt;PolicyDate),1,Milestones!$AC$35)&amp;";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"&amp;IF(AND(Milestones!$AB$36="FT",Milestones!$AA$36=FT_Y5,EDATE($D77,Milestones!$AA$36)&lt;PolicyDate),1,Milestones!$AC$36)&amp;";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"&amp;IF(AND(Milestones!$AB$37="FT",Milestones!$AA$37=FT_Y5,EDATE($D77,Milestones!$AA$37)&lt;PolicyDate),1,Milestones!$AC$37)&amp;";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"&amp;IF(AND(Milestones!$AB$38="FT",Milestones!$AA$38=FT_Y5,EDATE($D77,Milestones!$AA$38)&lt;PolicyDate),1,Milestones!$AC$38)&amp;";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"&amp;IF(AND(Milestones!$AB$39="FT",Milestones!$AA$39=FT_Y5,EDATE($D77,Milestones!$AA$39)&lt;PolicyDate),1,Milestones!$AC$39)&amp;";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"&amp;IF(AND(Milestones!$AB$40="FT",Milestones!$AA$40=FT_Y5,EDATE($D77,Milestones!$AA$40)&lt;PolicyDate),1,Milestones!$AC$40)&amp;";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"&amp;IF(AND(Milestones!$AB$41="FT",Milestones!$AA$41=FT_Y5,EDATE($D77,Milestones!$AA$41)&lt;PolicyDate),1,Milestones!$AC$41)&amp;";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"&amp;IF(AND(Milestones!$AB$42="FT",Milestones!$AA$42=FT_Y5,EDATE($D77,Milestones!$AA$42)&lt;PolicyDate),1,Milestones!$AC$42)&amp;";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"&amp;IF(AND(Milestones!$AB$43="FT",Milestones!$AA$43=FT_Y5,EDATE($D77,Milestones!$AA$43)&lt;PolicyDate),1,Milestones!$AC$43)&amp;";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"&amp;IF(AND(Milestones!$AB$44="FT",Milestones!$AA$44=FT_Y5,EDATE($D77,Milestones!$AA$44)&lt;PolicyDate),1,Milestones!$AC$44)&amp;";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"&amp;IF(AND(Milestones!$AB$45="FT",Milestones!$AA$45=FT_Y5,EDATE($D77,Milestones!$AA$45)&lt;PolicyDate),1,Milestones!$AC$45)&amp;";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"&amp;IF(AND(Milestones!$AB$46="FT",Milestones!$AA$46=FT_Y5,EDATE($D77,Milestones!$AA$46)&lt;PolicyDate),1,Milestones!$AC$46)&amp;";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"&amp;IF(AND(Milestones!$AB$47="FT",Milestones!$AA$47=FT_Y5,EDATE($D77,Milestones!$AA$47)&lt;PolicyDate),1,Milestones!$AC$47)&amp;";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"&amp;IF(AND(Milestones!$AB$48="FT",Milestones!$AA$48=FT_Y5,EDATE($D77,Milestones!$AA$48)&lt;PolicyDate),1,Milestones!$AC$48)&amp;";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"&amp;IF(AND(Milestones!$AB$49="FT",Milestones!$AA$49=FT_Y5,EDATE($D77,Milestones!$AA$49)&lt;PolicyDate),1,Milestones!$AC$49)&amp;";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"&amp;IF(AND(Milestones!$AB$50="FT",Milestones!$AA$50=FT_Y5,EDATE($D77,Milestones!$AA$50)&lt;PolicyDate),1,Milestones!$AC$50)&amp;";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"&amp;IF(AND(Milestones!$AB$51="FT",Milestones!$AA$51=FT_Y5,EDATE($D77,Milestones!$AA$51)&lt;PolicyDate),1,Milestones!$AC$51)&amp;";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"&amp;IF(AND(Milestones!$AB$52="FT",Milestones!$AA$52=FT_Y5,EDATE($D77,Milestones!$AA$52)&lt;PolicyDate),1,Milestones!$AC$52)&amp;";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"&amp;IF(AND(Milestones!$AB$53="FT",Milestones!$AA$53=FT_Y5,EDATE($D77,Milestones!$AA$53)&lt;PolicyDate),1,Milestones!$AC$53)&amp;";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"&amp;IF(AND(Milestones!$AB$54="FT",Milestones!$AA$54=FT_Y5,EDATE($D77,Milestones!$AA$54)&lt;PolicyDate),1,Milestones!$AC$54)&amp;";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"&amp;IF(AND(Milestones!$AB$55="FT",Milestones!$AA$55=FT_Y5,EDATE($D77,Milestones!$AA$55)&lt;PolicyDate),1,Milestones!$AC$55)&amp;";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"&amp;IF(AND(Milestones!$AB$56="FT",Milestones!$AA$56=FT_Y5,EDATE($D77,Milestones!$AA$56)&lt;PolicyDate),1,Milestones!$AC$56)&amp;";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"&amp;IF(AND(Milestones!$AB$57="FT",Milestones!$AA$57=FT_Y5,EDATE($D77,Milestones!$AA$57)&lt;PolicyDate),1,Milestones!$AC$57)&amp;";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"&amp;IF(AND(Milestones!$AB$58="FT",Milestones!$AA$58=FT_Y5,EDATE($D77,Milestones!$AA$58)&lt;PolicyDate),1,Milestones!$AC$58)&amp;";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"&amp;IF(AND(Milestones!$AB$59="FT",Milestones!$AA$59=FT_Y5,EDATE($D77,Milestones!$AA$59)&lt;PolicyDate),1,Milestones!$AC$59)&amp;";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"&amp;IF(AND(Milestones!$AB$60="FT",Milestones!$AA$60=FT_Y5,EDATE($D77,Milestones!$AA$60)&lt;PolicyDate),1,Milestones!$AC$60)&amp;";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"&amp;IF(AND(Milestones!$AB$61="FT",Milestones!$AA$61=FT_Y5,EDATE($D77,Milestones!$AA$61)&lt;PolicyDate),1,Milestones!$AC$61)&amp;";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"&amp;IF(AND(Milestones!$AB$62="FT",Milestones!$AA$62=FT_Y5,EDATE($D77,Milestones!$AA$62)&lt;PolicyDate),1,Milestones!$AC$62)&amp;";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"&amp;IF(AND(Milestones!$AB$63="FT",Milestones!$AA$63=FT_Y5,EDATE($D77,Milestones!$AA$63)&lt;PolicyDate),1,Milestones!$AC$63)&amp;";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"&amp;IF(AND(Milestones!$AB$64="FT",Milestones!$AA$64=FT_Y5,EDATE($D77,Milestones!$AA$64)&lt;PolicyDate),1,Milestones!$AC$64)&amp;";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"&amp;IF(AND(Milestones!$AB$65="FT",Milestones!$AA$65=FT_Y5,EDATE($D77,Milestones!$AA$65)&lt;PolicyDate),1,Milestones!$AC$65)&amp;";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"&amp;IF(AND(Milestones!$AB$66="FT",Milestones!$AA$66=FT_Y5,EDATE($D77,Milestones!$AA$66)&lt;PolicyDate),1,Milestones!$AC$66)&amp;";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"&amp;IF(AND(Milestones!$AB$67="FT",Milestones!$AA$67=FT_Y5,EDATE($D77,Milestones!$AA$67)&lt;PolicyDate),1,Milestones!$AC$67)&amp;";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"&amp;IF(AND(Milestones!$AB$68="FT",Milestones!$AA$68=FT_Y5,EDATE($D77,Milestones!$AA$68)&lt;PolicyDate),1,Milestones!$AC$68)&amp;";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"&amp;IF(AND(Milestones!$AB$69="FT",Milestones!$AA$69=FT_Y5,EDATE($D77,Milestones!$AA$69)&lt;PolicyDate),1,Milestones!$AC$69)&amp;";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"&amp;IF(AND(Milestones!$AB$70="FT",Milestones!$AA$70=FT_Y5,EDATE($D77,Milestones!$AA$70)&lt;PolicyDate),1,Milestones!$AC$70)&amp;";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"&amp;IF(AND(Milestones!$AB$71="FT",Milestones!$AA$71=FT_Y5,EDATE($D77,Milestones!$AA$71)&lt;PolicyDate),1,Milestones!$AC$71)&amp;";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"&amp;IF(AND(Milestones!$AB$72="FT",Milestones!$AA$72=FT_Y5,EDATE($D77,Milestones!$AA$72)&lt;PolicyDate),1,Milestones!$AC$72)&amp;";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"&amp;IF(AND(Milestones!$AB$73="FT",Milestones!$AA$73=FT_Y5,EDATE($D77,Milestones!$AA$73)&lt;PolicyDate),1,Milestones!$AC$73)&amp;";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"&amp;IF(AND(Milestones!$AB$74="FT",Milestones!$AA$74=FT_Y5,EDATE($D77,Milestones!$AA$74)&lt;PolicyDate),1,Milestones!$AC$74)&amp;";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"&amp;IF(AND(Milestones!$AB$75="FT",Milestones!$AA$75=FT_Y5,EDATE($D77,Milestones!$AA$75)&lt;PolicyDate),1,Milestones!$AC$75)&amp;";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"&amp;IF(AND(Milestones!$AB$76="FT",Milestones!$AA$76=FT_Y5,EDATE($D77,Milestones!$AA$76)&lt;PolicyDate),1,Milestones!$AC$76)&amp;";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"&amp;IF(AND(Milestones!$AB$77="FT",Milestones!$AA$77=FT_Y5,EDATE($D77,Milestones!$AA$77)&lt;PolicyDate),1,Milestones!$AC$77)&amp;";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"&amp;IF(AND(Milestones!$AB$78="FT",Milestones!$AA$78=FT_Y5,EDATE($D77,Milestones!$AA$78)&lt;PolicyDate),1,Milestones!$AC$78)&amp;";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"&amp;IF(AND(Milestones!$AB$79="FT",Milestones!$AA$79=FT_Y5,EDATE($D77,Milestones!$AA$79)&lt;PolicyDate),1,Milestones!$AC$79)&amp;";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"&amp;IF(AND(Milestones!$AB$80="FT",Milestones!$AA$80=FT_Y5,EDATE($D77,Milestones!$AA$80)&lt;PolicyDate),1,Milestones!$AC$80)&amp;";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"&amp;IF(AND(Milestones!$AB$81="FT",Milestones!$AA$81=FT_Y5,EDATE($D77,Milestones!$AA$81)&lt;PolicyDate),1,Milestones!$AC$81)&amp;";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"&amp;IF(AND(Milestones!$AB$82="FT",Milestones!$AA$82=FT_Y5,EDATE($D77,Milestones!$AA$82)&lt;PolicyDate),1,Milestones!$AC$82)&amp;";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"&amp;IF(AND(Milestones!$AB$83="FT",Milestones!$AA$83=FT_Y5,EDATE($D77,Milestones!$AA$83)&lt;PolicyDate),1,Milestones!$AC$83)&amp;";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"&amp;IF(AND(Milestones!$AB$84="FT",Milestones!$AA$84=FT_Y5,EDATE($D77,Milestones!$AA$84)&lt;PolicyDate),1,Milestones!$AC$84)&amp;";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"&amp;IF(AND(Milestones!$AB$85="FT",Milestones!$AA$85=FT_Y5,EDATE($D77,Milestones!$AA$85)&lt;PolicyDate),1,Milestones!$AC$85)&amp;";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"&amp;IF(AND(Milestones!$AB$86="FT",Milestones!$AA$86=FT_Y5,EDATE($D77,Milestones!$AA$86)&lt;PolicyDate),1,Milestones!$AC$86)&amp;";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"&amp;IF(AND(Milestones!$AB$87="FT",Milestones!$AA$87=FT_Y5,EDATE($D77,Milestones!$AA$87)&lt;PolicyDate),1,Milestones!$AC$87)&amp;";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"&amp;IF(AND(Milestones!$AB$88="FT",Milestones!$AA$88=FT_Y5,EDATE($D77,Milestones!$AA$88)&lt;PolicyDate),1,Milestones!$AC$88)&amp;";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"&amp;IF(AND(Milestones!$AB$89="FT",Milestones!$AA$89=FT_Y5,EDATE($D77,Milestones!$AA$89)&lt;PolicyDate),1,Milestones!$AC$89)&amp;";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"&amp;IF(AND(Milestones!$AB$90="FT",Milestones!$AA$90=FT_Y5,EDATE($D77,Milestones!$AA$90)&lt;PolicyDate),1,Milestones!$AC$90)&amp;";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"&amp;IF(AND(Milestones!$AB$91="FT",Milestones!$AA$91=FT_Y5,EDATE($D77,Milestones!$AA$91)&lt;PolicyDate),1,Milestones!$AC$91)&amp;";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"&amp;IF(AND(Milestones!$AB$92="FT",Milestones!$AA$92=FT_Y5,EDATE($D77,Milestones!$AA$92)&lt;PolicyDate),1,Milestones!$AC$92)&amp;";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"&amp;IF(AND(Milestones!$AB$93="FT",Milestones!$AA$93=FT_Y5,EDATE($D77,Milestones!$AA$93)&lt;PolicyDate),1,Milestones!$AC$93)&amp;";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"&amp;IF(AND(Milestones!$AB$94="FT",Milestones!$AA$94=FT_Y5,EDATE($D77,Milestones!$AA$94)&lt;PolicyDate),1,Milestones!$AC$94)&amp;";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"&amp;IF(AND(Milestones!$AB$95="FT",Milestones!$AA$95=FT_Y5,EDATE($D77,Milestones!$AA$95)&lt;PolicyDate),1,Milestones!$AC$95)&amp;";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"&amp;IF(AND(Milestones!$AB$96="FT",Milestones!$AA$96=FT_Y5,EDATE($D77,Milestones!$AA$96)&lt;PolicyDate),1,Milestones!$AC$96)&amp;";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"&amp;IF(AND(Milestones!$AB$97="FT",Milestones!$AA$97=FT_Y5,EDATE($D77,Milestones!$AA$97)&lt;PolicyDate),1,Milestones!$AC$97)&amp;";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"&amp;IF(AND(Milestones!$AB$98="FT",Milestones!$AA$98=FT_Y5,EDATE($D77,Milestones!$AA$98)&lt;PolicyDate),1,Milestones!$AC$98)&amp;";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"&amp;IF(AND(Milestones!$AB$99="FT",Milestones!$AA$99=FT_Y5,EDATE($D77,Milestones!$AA$99)&lt;PolicyDate),1,Milestones!$AC$99)&amp;";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"&amp;IF(AND(Milestones!$AB$100="FT",Milestones!$AA$100=FT_Y5,EDATE($D77,Milestones!$AA$100)&lt;PolicyDate),1,Milestones!$AC$100)&amp;";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"&amp;IF(AND(Milestones!$AB$101="FT",Milestones!$AA$101=FT_Y5,EDATE($D77,Milestones!$AA$101)&lt;PolicyDate),1,Milestones!$AC$101)&amp;";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"&amp;IF(AND(Milestones!$AB$102="FT",Milestones!$AA$102=FT_Y5,EDATE($D77,Milestones!$AA$102)&lt;PolicyDate),1,Milestones!$AC$102)&amp;";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"&amp;IF(AND(Milestones!$AB$103="FT",Milestones!$AA$103=FT_Y5,EDATE($D77,Milestones!$AA$103)&lt;PolicyDate),1,Milestones!$AC$103)&amp;";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"&amp;IF(AND(Milestones!$AB$104="FT",Milestones!$AA$104=FT_Y5,EDATE($D77,Milestones!$AA$104)&lt;PolicyDate),1,Milestones!$AC$104)&amp;";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"&amp;IF(AND(Milestones!$AB$105="FT",Milestones!$AA$105=FT_Y5,EDATE($D77,Milestones!$AA$105)&lt;PolicyDate),1,Milestones!$AC$105)&amp;";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"&amp;IF(AND(Milestones!$AB$106="FT",Milestones!$AA$106=FT_Y5,EDATE($D77,Milestones!$AA$106)&lt;PolicyDate),1,Milestones!$AC$106)&amp;";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"&amp;IF(AND(Milestones!$AB$107="FT",Milestones!$AA$107=FT_Y5,EDATE($D77,Milestones!$AA$107)&lt;PolicyDate),1,Milestones!$AC$107)&amp;";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"&amp;IF(AND(Milestones!$AB$108="FT",Milestones!$AA$108=FT_Y5,EDATE($D77,Milestones!$AA$108)&lt;PolicyDate),1,Milestones!$AC$108)&amp;";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"&amp;IF(AND(Milestones!$AB$109="FT",Milestones!$AA$109=FT_Y5,EDATE($D77,Milestones!$AA$109)&lt;PolicyDate),1,Milestones!$AC$109)&amp;";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"&amp;IF(AND(Milestones!$AB$110="FT",Milestones!$AA$110=FT_Y5,EDATE($D77,Milestones!$AA$110)&lt;PolicyDate),1,Milestones!$AC$110)&amp;";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"&amp;IF(AND(Milestones!$AB$111="FT",Milestones!$AA$111=FT_Y5,EDATE($D77,Milestones!$AA$111)&lt;PolicyDate),1,Milestones!$AC$111)&amp;";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"&amp;IF(AND(Milestones!$AB$112="FT",Milestones!$AA$112=FT_Y5,EDATE($D77,Milestones!$AA$112)&lt;PolicyDate),1,Milestones!$AC$112)&amp;";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"&amp;IF(AND(Milestones!$AB$113="FT",Milestones!$AA$113=FT_Y5,EDATE($D77,Milestones!$AA$113)&lt;PolicyDate),1,Milestones!$AC$113)&amp;";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"&amp;IF(AND(Milestones!$AB$114="FT",Milestones!$AA$114=FT_Y5,EDATE($D77,Milestones!$AA$114)&lt;PolicyDate),1,Milestones!$AC$114)&amp;";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"&amp;IF(AND(Milestones!$AB$115="FT",Milestones!$AA$115=FT_Y5,EDATE($D77,Milestones!$AA$115)&lt;PolicyDate),1,Milestones!$AC$115)&amp;";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"&amp;IF(AND(Milestones!$AB$116="FT",Milestones!$AA$116=FT_Y5,EDATE($D77,Milestones!$AA$116)&lt;PolicyDate),1,Milestones!$AC$116)&amp;";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"&amp;IF(AND(Milestones!$AB$117="FT",Milestones!$AA$117=FT_Y5,EDATE($D77,Milestones!$AA$117)&lt;PolicyDate),1,Milestones!$AC$117)&amp;";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"&amp;IF(AND(Milestones!$AB$118="FT",Milestones!$AA$118=FT_Y5,EDATE($D77,Milestones!$AA$118)&lt;PolicyDate),1,Milestones!$AC$118)&amp;";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"&amp;IF(AND(Milestones!$AB$119="FT",Milestones!$AA$119=FT_Y5,EDATE($D77,Milestones!$AA$119)&lt;PolicyDate),1,Milestones!$AC$119)&amp;";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"&amp;IF(AND(Milestones!$AB$120="FT",Milestones!$AA$120=FT_Y5,EDATE($D77,Milestones!$AA$120)&lt;PolicyDate),1,Milestones!$AC$120)&amp;";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"&amp;IF(AND(Milestones!$AB$121="FT",Milestones!$AA$121=FT_Y5,EDATE($D77,Milestones!$AA$121)&lt;PolicyDate),1,Milestones!$AC$121)&amp;";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"&amp;IF(AND(Milestones!$AB$122="FT",Milestones!$AA$122=FT_Y5,EDATE($D77,Milestones!$AA$122)&lt;PolicyDate),1,Milestones!$AC$122)&amp;";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"&amp;IF(AND(Milestones!$AB$123="FT",Milestones!$AA$123=FT_Y5,EDATE($D77,Milestones!$AA$123)&lt;PolicyDate),1,Milestones!$AC$123)&amp;";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"&amp;IF(AND(Milestones!$AB$124="FT",Milestones!$AA$124=FT_Y5,EDATE($D77,Milestones!$AA$124)&lt;PolicyDate),1,Milestones!$AC$124)&amp;";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"&amp;IF(AND(Milestones!$AB$125="FT",Milestones!$AA$125=FT_Y5,EDATE($D77,Milestones!$AA$125)&lt;PolicyDate),1,Milestones!$AC$125)&amp;";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"&amp;IF(AND(Milestones!$AB$126="FT",Milestones!$AA$126=FT_Y5,EDATE($D77,Milestones!$AA$126)&lt;PolicyDate),1,Milestones!$AC$126)&amp;";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"&amp;IF(AND(Milestones!$AB$127="FT",Milestones!$AA$127=FT_Y5,EDATE($D77,Milestones!$AA$127)&lt;PolicyDate),1,Milestones!$AC$127)&amp;";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"&amp;IF(AND(Milestones!$AB$128="FT",Milestones!$AA$128=FT_Y5,EDATE($D77,Milestones!$AA$128)&lt;PolicyDate),1,Milestones!$AC$128)&amp;";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"&amp;IF(AND(Milestones!$AB$129="FT",Milestones!$AA$129=FT_Y5,EDATE($D77,Milestones!$AA$129)&lt;PolicyDate),1,Milestones!$AC$129)&amp;";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"&amp;IF(AND(Milestones!$AB$130="FT",Milestones!$AA$130=FT_Y5,EDATE($D77,Milestones!$AA$130)&lt;PolicyDate),1,Milestones!$AC$130)&amp;";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"&amp;IF(AND(Milestones!$AB$131="FT",Milestones!$AA$131=FT_Y5,EDATE($D77,Milestones!$AA$131)&lt;PolicyDate),1,Milestones!$AC$131)&amp;";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"&amp;IF(AND(Milestones!$AB$132="FT",Milestones!$AA$132=FT_Y5,EDATE($D77,Milestones!$AA$132)&lt;PolicyDate),1,Milestones!$AC$132)&amp;";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"&amp;IF(AND(Milestones!$AB$133="FT",Milestones!$AA$133=FT_Y5,EDATE($D77,Milestones!$AA$133)&lt;PolicyDate),1,Milestones!$AC$133)&amp;";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"&amp;IF(AND(Milestones!$AB$134="FT",Milestones!$AA$134=FT_Y5,EDATE($D77,Milestones!$AA$134)&lt;PolicyDate),1,Milestones!$AC$134)&amp;";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"&amp;IF(AND(Milestones!$AB$135="FT",Milestones!$AA$135=FT_Y5,EDATE($D77,Milestones!$AA$135)&lt;PolicyDate),1,Milestones!$AC$135)&amp;";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"&amp;IF(AND(Milestones!$AB$136="FT",Milestones!$AA$136=FT_Y5,EDATE($D77,Milestones!$AA$136)&lt;PolicyDate),1,Milestones!$AC$136)&amp;";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"&amp;IF(AND(Milestones!$AB$137="FT",Milestones!$AA$137=FT_Y5,EDATE($D77,Milestones!$AA$137)&lt;PolicyDate),1,Milestones!$AC$137)&amp;";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"&amp;IF(AND(Milestones!$AB$138="FT",Milestones!$AA$138=FT_Y5,EDATE($D77,Milestones!$AA$138)&lt;PolicyDate),1,Milestones!$AC$138)&amp;";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"&amp;IF(AND(Milestones!$AB$139="FT",Milestones!$AA$139=FT_Y5,EDATE($D77,Milestones!$AA$139)&lt;PolicyDate),1,Milestones!$AC$139)&amp;";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"&amp;IF(AND(Milestones!$AB$140="FT",Milestones!$AA$140=FT_Y5,EDATE($D77,Milestones!$AA$140)&lt;PolicyDate),1,Milestones!$AC$140)&amp;";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"&amp;IF(AND(Milestones!$AB$141="FT",Milestones!$AA$141=FT_Y5,EDATE($D77,Milestones!$AA$141)&lt;PolicyDate),1,Milestones!$AC$141)&amp;";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"&amp;IF(AND(Milestones!$AB$142="FT",Milestones!$AA$142=FT_Y5,EDATE($D77,Milestones!$AA$142)&lt;PolicyDate),1,Milestones!$AC$142)&amp;";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"&amp;IF(AND(Milestones!$AB$143="FT",Milestones!$AA$143=FT_Y5,EDATE($D77,Milestones!$AA$143)&lt;PolicyDate),1,Milestones!$AC$143)&amp;";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"&amp;IF(AND(Milestones!$AB$144="FT",Milestones!$AA$144=FT_Y5,EDATE($D77,Milestones!$AA$144)&lt;PolicyDate),1,Milestones!$AC$144)&amp;";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"&amp;IF(AND(Milestones!$AB$145="FT",Milestones!$AA$145=FT_Y5,EDATE($D77,Milestones!$AA$145)&lt;PolicyDate),1,Milestones!$AC$145)&amp;";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"&amp;IF(AND(Milestones!$AB$146="FT",Milestones!$AA$146=FT_Y5,EDATE($D77,Milestones!$AA$146)&lt;PolicyDate),1,Milestones!$AC$146)&amp;";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"&amp;IF(AND(Milestones!$AB$147="FT",Milestones!$AA$147=FT_Y5,EDATE($D77,Milestones!$AA$147)&lt;PolicyDate),1,Milestones!$AC$147)&amp;";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"&amp;IF(AND(Milestones!$AB$148="FT",Milestones!$AA$148=FT_Y5,EDATE($D77,Milestones!$AA$148)&lt;PolicyDate),1,Milestones!$AC$148)&amp;";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"&amp;IF(AND(Milestones!$AB$149="FT",Milestones!$AA$149=FT_Y5,EDATE($D77,Milestones!$AA$149)&lt;PolicyDate),1,Milestones!$AC$149)&amp;";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"&amp;IF(AND(Milestones!$AB$150="FT",Milestones!$AA$150=FT_Y5,EDATE($D77,Milestones!$AA$150)&lt;PolicyDate),1,Milestones!$AC$150)&amp;";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"&amp;IF(AND(Milestones!$AB$151="FT",Milestones!$AA$151=FT_Y5,EDATE($D77,Milestones!$AA$151)&lt;PolicyDate),1,Milestones!$AC$151)&amp;";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"&amp;IF(AND(Milestones!$AB$152="FT",Milestones!$AA$152=FT_Y5,EDATE($D77,Milestones!$AA$152)&lt;PolicyDate),1,Milestones!$AC$152)&amp;";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"&amp;IF(AND(Milestones!$AB$153="FT",Milestones!$AA$153=FT_Y5,EDATE($D77,Milestones!$AA$153)&lt;PolicyDate),1,Milestones!$AC$153)&amp;";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"&amp;IF(AND(Milestones!$AB$154="FT",Milestones!$AA$154=FT_Y5,EDATE($D77,Milestones!$AA$154)&lt;PolicyDate),1,Milestones!$AC$154)&amp;";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"&amp;IF(AND(Milestones!$AB$155="FT",Milestones!$AA$155=FT_Y5,EDATE($D77,Milestones!$AA$155)&lt;PolicyDate),1,Milestones!$AC$155)&amp;";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"&amp;IF(AND(Milestones!$AB$156="FT",Milestones!$AA$156=FT_Y5,EDATE($D77,Milestones!$AA$156)&lt;PolicyDate),1,Milestones!$AC$156)&amp;";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"&amp;IF(AND(Milestones!$AB$157="FT",Milestones!$AA$157=FT_Y5,EDATE($D77,Milestones!$AA$157)&lt;PolicyDate),1,Milestones!$AC$157)&amp;";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"&amp;IF(AND(Milestones!$AB$158="FT",Milestones!$AA$158=FT_Y5,EDATE($D77,Milestones!$AA$158)&lt;PolicyDate),1,Milestones!$AC$158)&amp;";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"&amp;IF(AND(Milestones!$AB$159="FT",Milestones!$AA$159=FT_Y5,EDATE($D77,Milestones!$AA$159)&lt;PolicyDate),1,Milestones!$AC$159)&amp;";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"&amp;IF(AND(Milestones!$AB$160="FT",Milestones!$AA$160=FT_Y5,EDATE($D77,Milestones!$AA$160)&lt;PolicyDate),1,Milestones!$AC$160)&amp;";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"&amp;IF(AND(Milestones!$AB$161="FT",Milestones!$AA$161=FT_Y5,EDATE($D77,Milestones!$AA$161)&lt;PolicyDate),1,Milestones!$AC$161)&amp;";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"&amp;IF(AND(Milestones!$AB$162="FT",Milestones!$AA$162=FT_Y5,EDATE($D77,Milestones!$AA$162)&lt;PolicyDate),1,Milestones!$AC$162)&amp;";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"&amp;IF(AND(Milestones!$AB$163="FT",Milestones!$AA$163=FT_Y5,EDATE($D77,Milestones!$AA$163)&lt;PolicyDate),1,Milestones!$AC$163)&amp;";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"&amp;IF(AND(Milestones!$AB$164="FT",Milestones!$AA$164=FT_Y5,EDATE($D77,Milestones!$AA$164)&lt;PolicyDate),1,Milestones!$AC$164)&amp;";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"&amp;IF(AND(Milestones!$AB$165="FT",Milestones!$AA$165=FT_Y5,EDATE($D77,Milestones!$AA$165)&lt;PolicyDate),1,Milestones!$AC$165)&amp;";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"&amp;IF(AND(Milestones!$AB$166="FT",Milestones!$AA$166=FT_Y5,EDATE($D77,Milestones!$AA$166)&lt;PolicyDate),1,Milestones!$AC$166)&amp;";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"&amp;IF(AND(Milestones!$AB$167="FT",Milestones!$AA$167=FT_Y5,EDATE($D77,Milestones!$AA$167)&lt;PolicyDate),1,Milestones!$AC$167)&amp;";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"&amp;IF(AND(Milestones!$AB$168="FT",Milestones!$AA$168=FT_Y5,EDATE($D77,Milestones!$AA$168)&lt;PolicyDate),1,Milestones!$AC$168)&amp;";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"&amp;IF(AND(Milestones!$AB$169="FT",Milestones!$AA$169=FT_Y5,EDATE($D77,Milestones!$AA$169)&lt;PolicyDate),1,Milestones!$AC$169)&amp;";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"&amp;IF(AND(Milestones!$AB$170="FT",Milestones!$AA$170=FT_Y5,EDATE($D77,Milestones!$AA$170)&lt;PolicyDate),1,Milestones!$AC$170)&amp;";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"&amp;IF(AND(Milestones!$AB$171="FT",Milestones!$AA$171=FT_Y5,EDATE($D77,Milestones!$AA$171)&lt;PolicyDate),1,Milestones!$AC$171)&amp;";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"&amp;IF(AND(Milestones!$AB$172="FT",Milestones!$AA$172=FT_Y5,EDATE($D77,Milestones!$AA$172)&lt;PolicyDate),1,Milestones!$AC$172)&amp;";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"&amp;IF(AND(Milestones!$AB$173="FT",Milestones!$AA$173=FT_Y5,EDATE($D77,Milestones!$AA$173)&lt;PolicyDate),1,Milestones!$AC$173)&amp;";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"&amp;IF(AND(Milestones!$AB$174="FT",Milestones!$AA$174=FT_Y5,EDATE($D77,Milestones!$AA$174)&lt;PolicyDate),1,Milestones!$AC$174)&amp;";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"&amp;IF(AND(Milestones!$AB$175="FT",Milestones!$AA$175=FT_Y5,EDATE($D77,Milestones!$AA$175)&lt;PolicyDate),1,Milestones!$AC$175)&amp;";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"&amp;IF(AND(Milestones!$AB$176="FT",Milestones!$AA$176=FT_Y5,EDATE($D77,Milestones!$AA$176)&lt;PolicyDate),1,Milestones!$AC$176)&amp;";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"&amp;IF(AND(Milestones!$AB$177="FT",Milestones!$AA$177=FT_Y5,EDATE($D77,Milestones!$AA$177)&lt;PolicyDate),1,Milestones!$AC$177)&amp;";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"&amp;IF(AND(Milestones!$AB$178="FT",Milestones!$AA$178=FT_Y5,EDATE($D77,Milestones!$AA$178)&lt;PolicyDate),1,Milestones!$AC$178)&amp;";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"&amp;IF(AND(Milestones!$AB$179="FT",Milestones!$AA$179=FT_Y5,EDATE($D77,Milestones!$AA$179)&lt;PolicyDate),1,Milestones!$AC$179)&amp;";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"&amp;IF(AND(Milestones!$AB$180="FT",Milestones!$AA$180=FT_Y5,EDATE($D77,Milestones!$AA$180)&lt;PolicyDate),1,Milestones!$AC$180)&amp;";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"&amp;IF(AND(Milestones!$AB$181="FT",Milestones!$AA$181=FT_Y5,EDATE($D77,Milestones!$AA$181)&lt;PolicyDate),1,Milestones!$AC$181)&amp;";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"&amp;IF(AND(Milestones!$AB$182="FT",Milestones!$AA$182=FT_Y5,EDATE($D77,Milestones!$AA$182)&lt;PolicyDate),1,Milestones!$AC$182)&amp;";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"&amp;IF(AND(Milestones!$AB$183="FT",Milestones!$AA$183=FT_Y5,EDATE($D77,Milestones!$AA$183)&lt;PolicyDate),1,Milestones!$AC$183)&amp;";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"&amp;IF(AND(Milestones!$AB$184="FT",Milestones!$AA$184=FT_Y5,EDATE($D77,Milestones!$AA$184)&lt;PolicyDate),1,Milestones!$AC$184)&amp;";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"&amp;IF(AND(Milestones!$AB$185="FT",Milestones!$AA$185=FT_Y5,EDATE($D77,Milestones!$AA$185)&lt;PolicyDate),1,Milestones!$AC$185)&amp;";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"&amp;IF(AND(Milestones!$AB$186="FT",Milestones!$AA$186=FT_Y5,EDATE($D77,Milestones!$AA$186)&lt;PolicyDate),1,Milestones!$AC$186)&amp;";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"&amp;IF(AND(Milestones!$AB$187="FT",Milestones!$AA$187=FT_Y5,EDATE($D77,Milestones!$AA$187)&lt;PolicyDate),1,Milestones!$AC$187)&amp;";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"&amp;IF(AND(Milestones!$AB$188="FT",Milestones!$AA$188=FT_Y5,EDATE($D77,Milestones!$AA$188)&lt;PolicyDate),1,Milestones!$AC$188)&amp;";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"&amp;IF(AND(Milestones!$AB$189="FT",Milestones!$AA$189=FT_Y5,EDATE($D77,Milestones!$AA$189)&lt;PolicyDate),1,Milestones!$AC$189)&amp;";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"&amp;IF(AND(Milestones!$AB$190="FT",Milestones!$AA$190=FT_Y5,EDATE($D77,Milestones!$AA$190)&lt;PolicyDate),1,Milestones!$AC$190)&amp;";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"&amp;IF(AND(Milestones!$AB$191="FT",Milestones!$AA$191=FT_Y5,EDATE($D77,Milestones!$AA$191)&lt;PolicyDate),1,Milestones!$AC$191)&amp;";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"&amp;IF(AND(Milestones!$AB$192="FT",Milestones!$AA$192=FT_Y5,EDATE($D77,Milestones!$AA$192)&lt;PolicyDate),1,Milestones!$AC$192)&amp;";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"&amp;IF(AND(Milestones!$AB$193="FT",Milestones!$AA$193=FT_Y5,EDATE($D77,Milestones!$AA$193)&lt;PolicyDate),1,Milestones!$AC$193)&amp;";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"&amp;IF(AND(Milestones!$AB$194="FT",Milestones!$AA$194=FT_Y5,EDATE($D77,Milestones!$AA$194)&lt;PolicyDate),1,Milestones!$AC$194)&amp;";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"&amp;IF(AND(Milestones!$AB$195="FT",Milestones!$AA$195=FT_Y5,EDATE($D77,Milestones!$AA$195)&lt;PolicyDate),1,Milestones!$AC$195)&amp;";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"&amp;IF(AND(Milestones!$AB$196="FT",Milestones!$AA$196=FT_Y5,EDATE($D77,Milestones!$AA$196)&lt;PolicyDate),1,Milestones!$AC$196)&amp;";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"&amp;IF(AND(Milestones!$AB$197="FT",Milestones!$AA$197=FT_Y5,EDATE($D77,Milestones!$AA$197)&lt;PolicyDate),1,Milestones!$AC$197)&amp;";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"&amp;IF(AND(Milestones!$AB$198="FT",Milestones!$AA$198=FT_Y5,EDATE($D77,Milestones!$AA$198)&lt;PolicyDate),1,Milestones!$AC$198)&amp;";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"&amp;IF(AND(Milestones!$AB$199="FT",Milestones!$AA$199=FT_Y5,EDATE($D77,Milestones!$AA$199)&lt;PolicyDate),1,Milestones!$AC$199)&amp;";  ",""))</f>
        <v/>
      </c>
      <c r="X77" s="0" t="str">
        <f aca="false">IF(Staff!$A77="","",Staff!$AJ77)</f>
        <v/>
      </c>
      <c r="Y77" s="0" t="str">
        <f aca="false">IF(Staff!$A77="","",Staff!$AL77)</f>
        <v/>
      </c>
      <c r="Z77" s="0" t="str">
        <f aca="false">IF(Staff!$A77="","",Staff!$AM77)</f>
        <v/>
      </c>
      <c r="AA77" s="0" t="str">
        <f aca="false">IF(Staff!$A77="","",Staff!$AQ77)</f>
        <v/>
      </c>
      <c r="AB77" s="0" t="str">
        <f aca="false">IF(Staff!$A77="","",Staff!$AR77)</f>
        <v/>
      </c>
      <c r="AC77" s="0" t="str">
        <f aca="false">IF(Staff!$A77="","",Staff!$AS77)</f>
        <v/>
      </c>
      <c r="AD77" s="0" t="str">
        <f aca="false">IF(Staff!$A77="","",Staff!$AT77)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IF(Staff!$A78="","",Staff!$AI78)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"&amp;IF(AND(Milestones!$AB$20="FT",Milestones!$AA$20=FT_Y5,EDATE($D78,Milestones!$AA$20)&lt;PolicyDate),1,Milestones!$AC$20)&amp;";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"&amp;IF(AND(Milestones!$AB$21="FT",Milestones!$AA$21=FT_Y5,EDATE($D78,Milestones!$AA$21)&lt;PolicyDate),1,Milestones!$AC$21)&amp;";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"&amp;IF(AND(Milestones!$AB$22="FT",Milestones!$AA$22=FT_Y5,EDATE($D78,Milestones!$AA$22)&lt;PolicyDate),1,Milestones!$AC$22)&amp;";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"&amp;IF(AND(Milestones!$AB$23="FT",Milestones!$AA$23=FT_Y5,EDATE($D78,Milestones!$AA$23)&lt;PolicyDate),1,Milestones!$AC$23)&amp;";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"&amp;IF(AND(Milestones!$AB$24="FT",Milestones!$AA$24=FT_Y5,EDATE($D78,Milestones!$AA$24)&lt;PolicyDate),1,Milestones!$AC$24)&amp;";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"&amp;IF(AND(Milestones!$AB$25="FT",Milestones!$AA$25=FT_Y5,EDATE($D78,Milestones!$AA$25)&lt;PolicyDate),1,Milestones!$AC$25)&amp;";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"&amp;IF(AND(Milestones!$AB$26="FT",Milestones!$AA$26=FT_Y5,EDATE($D78,Milestones!$AA$26)&lt;PolicyDate),1,Milestones!$AC$26)&amp;";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"&amp;IF(AND(Milestones!$AB$27="FT",Milestones!$AA$27=FT_Y5,EDATE($D78,Milestones!$AA$27)&lt;PolicyDate),1,Milestones!$AC$27)&amp;";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"&amp;IF(AND(Milestones!$AB$28="FT",Milestones!$AA$28=FT_Y5,EDATE($D78,Milestones!$AA$28)&lt;PolicyDate),1,Milestones!$AC$28)&amp;";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"&amp;IF(AND(Milestones!$AB$29="FT",Milestones!$AA$29=FT_Y5,EDATE($D78,Milestones!$AA$29)&lt;PolicyDate),1,Milestones!$AC$29)&amp;";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"&amp;IF(AND(Milestones!$AB$30="FT",Milestones!$AA$30=FT_Y5,EDATE($D78,Milestones!$AA$30)&lt;PolicyDate),1,Milestones!$AC$30)&amp;";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"&amp;IF(AND(Milestones!$AB$31="FT",Milestones!$AA$31=FT_Y5,EDATE($D78,Milestones!$AA$31)&lt;PolicyDate),1,Milestones!$AC$31)&amp;";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"&amp;IF(AND(Milestones!$AB$32="FT",Milestones!$AA$32=FT_Y5,EDATE($D78,Milestones!$AA$32)&lt;PolicyDate),1,Milestones!$AC$32)&amp;";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"&amp;IF(AND(Milestones!$AB$33="FT",Milestones!$AA$33=FT_Y5,EDATE($D78,Milestones!$AA$33)&lt;PolicyDate),1,Milestones!$AC$33)&amp;";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"&amp;IF(AND(Milestones!$AB$34="FT",Milestones!$AA$34=FT_Y5,EDATE($D78,Milestones!$AA$34)&lt;PolicyDate),1,Milestones!$AC$34)&amp;";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"&amp;IF(AND(Milestones!$AB$35="FT",Milestones!$AA$35=FT_Y5,EDATE($D78,Milestones!$AA$35)&lt;PolicyDate),1,Milestones!$AC$35)&amp;";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"&amp;IF(AND(Milestones!$AB$36="FT",Milestones!$AA$36=FT_Y5,EDATE($D78,Milestones!$AA$36)&lt;PolicyDate),1,Milestones!$AC$36)&amp;";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"&amp;IF(AND(Milestones!$AB$37="FT",Milestones!$AA$37=FT_Y5,EDATE($D78,Milestones!$AA$37)&lt;PolicyDate),1,Milestones!$AC$37)&amp;";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"&amp;IF(AND(Milestones!$AB$38="FT",Milestones!$AA$38=FT_Y5,EDATE($D78,Milestones!$AA$38)&lt;PolicyDate),1,Milestones!$AC$38)&amp;";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"&amp;IF(AND(Milestones!$AB$39="FT",Milestones!$AA$39=FT_Y5,EDATE($D78,Milestones!$AA$39)&lt;PolicyDate),1,Milestones!$AC$39)&amp;";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"&amp;IF(AND(Milestones!$AB$40="FT",Milestones!$AA$40=FT_Y5,EDATE($D78,Milestones!$AA$40)&lt;PolicyDate),1,Milestones!$AC$40)&amp;";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"&amp;IF(AND(Milestones!$AB$41="FT",Milestones!$AA$41=FT_Y5,EDATE($D78,Milestones!$AA$41)&lt;PolicyDate),1,Milestones!$AC$41)&amp;";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"&amp;IF(AND(Milestones!$AB$42="FT",Milestones!$AA$42=FT_Y5,EDATE($D78,Milestones!$AA$42)&lt;PolicyDate),1,Milestones!$AC$42)&amp;";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"&amp;IF(AND(Milestones!$AB$43="FT",Milestones!$AA$43=FT_Y5,EDATE($D78,Milestones!$AA$43)&lt;PolicyDate),1,Milestones!$AC$43)&amp;";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"&amp;IF(AND(Milestones!$AB$44="FT",Milestones!$AA$44=FT_Y5,EDATE($D78,Milestones!$AA$44)&lt;PolicyDate),1,Milestones!$AC$44)&amp;";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"&amp;IF(AND(Milestones!$AB$45="FT",Milestones!$AA$45=FT_Y5,EDATE($D78,Milestones!$AA$45)&lt;PolicyDate),1,Milestones!$AC$45)&amp;";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"&amp;IF(AND(Milestones!$AB$46="FT",Milestones!$AA$46=FT_Y5,EDATE($D78,Milestones!$AA$46)&lt;PolicyDate),1,Milestones!$AC$46)&amp;";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"&amp;IF(AND(Milestones!$AB$47="FT",Milestones!$AA$47=FT_Y5,EDATE($D78,Milestones!$AA$47)&lt;PolicyDate),1,Milestones!$AC$47)&amp;";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"&amp;IF(AND(Milestones!$AB$48="FT",Milestones!$AA$48=FT_Y5,EDATE($D78,Milestones!$AA$48)&lt;PolicyDate),1,Milestones!$AC$48)&amp;";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"&amp;IF(AND(Milestones!$AB$49="FT",Milestones!$AA$49=FT_Y5,EDATE($D78,Milestones!$AA$49)&lt;PolicyDate),1,Milestones!$AC$49)&amp;";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"&amp;IF(AND(Milestones!$AB$50="FT",Milestones!$AA$50=FT_Y5,EDATE($D78,Milestones!$AA$50)&lt;PolicyDate),1,Milestones!$AC$50)&amp;";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"&amp;IF(AND(Milestones!$AB$51="FT",Milestones!$AA$51=FT_Y5,EDATE($D78,Milestones!$AA$51)&lt;PolicyDate),1,Milestones!$AC$51)&amp;";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"&amp;IF(AND(Milestones!$AB$52="FT",Milestones!$AA$52=FT_Y5,EDATE($D78,Milestones!$AA$52)&lt;PolicyDate),1,Milestones!$AC$52)&amp;";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"&amp;IF(AND(Milestones!$AB$53="FT",Milestones!$AA$53=FT_Y5,EDATE($D78,Milestones!$AA$53)&lt;PolicyDate),1,Milestones!$AC$53)&amp;";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"&amp;IF(AND(Milestones!$AB$54="FT",Milestones!$AA$54=FT_Y5,EDATE($D78,Milestones!$AA$54)&lt;PolicyDate),1,Milestones!$AC$54)&amp;";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"&amp;IF(AND(Milestones!$AB$55="FT",Milestones!$AA$55=FT_Y5,EDATE($D78,Milestones!$AA$55)&lt;PolicyDate),1,Milestones!$AC$55)&amp;";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"&amp;IF(AND(Milestones!$AB$56="FT",Milestones!$AA$56=FT_Y5,EDATE($D78,Milestones!$AA$56)&lt;PolicyDate),1,Milestones!$AC$56)&amp;";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"&amp;IF(AND(Milestones!$AB$57="FT",Milestones!$AA$57=FT_Y5,EDATE($D78,Milestones!$AA$57)&lt;PolicyDate),1,Milestones!$AC$57)&amp;";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"&amp;IF(AND(Milestones!$AB$58="FT",Milestones!$AA$58=FT_Y5,EDATE($D78,Milestones!$AA$58)&lt;PolicyDate),1,Milestones!$AC$58)&amp;";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"&amp;IF(AND(Milestones!$AB$59="FT",Milestones!$AA$59=FT_Y5,EDATE($D78,Milestones!$AA$59)&lt;PolicyDate),1,Milestones!$AC$59)&amp;";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"&amp;IF(AND(Milestones!$AB$60="FT",Milestones!$AA$60=FT_Y5,EDATE($D78,Milestones!$AA$60)&lt;PolicyDate),1,Milestones!$AC$60)&amp;";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"&amp;IF(AND(Milestones!$AB$61="FT",Milestones!$AA$61=FT_Y5,EDATE($D78,Milestones!$AA$61)&lt;PolicyDate),1,Milestones!$AC$61)&amp;";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"&amp;IF(AND(Milestones!$AB$62="FT",Milestones!$AA$62=FT_Y5,EDATE($D78,Milestones!$AA$62)&lt;PolicyDate),1,Milestones!$AC$62)&amp;";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"&amp;IF(AND(Milestones!$AB$63="FT",Milestones!$AA$63=FT_Y5,EDATE($D78,Milestones!$AA$63)&lt;PolicyDate),1,Milestones!$AC$63)&amp;";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"&amp;IF(AND(Milestones!$AB$64="FT",Milestones!$AA$64=FT_Y5,EDATE($D78,Milestones!$AA$64)&lt;PolicyDate),1,Milestones!$AC$64)&amp;";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"&amp;IF(AND(Milestones!$AB$65="FT",Milestones!$AA$65=FT_Y5,EDATE($D78,Milestones!$AA$65)&lt;PolicyDate),1,Milestones!$AC$65)&amp;";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"&amp;IF(AND(Milestones!$AB$66="FT",Milestones!$AA$66=FT_Y5,EDATE($D78,Milestones!$AA$66)&lt;PolicyDate),1,Milestones!$AC$66)&amp;";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"&amp;IF(AND(Milestones!$AB$67="FT",Milestones!$AA$67=FT_Y5,EDATE($D78,Milestones!$AA$67)&lt;PolicyDate),1,Milestones!$AC$67)&amp;";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"&amp;IF(AND(Milestones!$AB$68="FT",Milestones!$AA$68=FT_Y5,EDATE($D78,Milestones!$AA$68)&lt;PolicyDate),1,Milestones!$AC$68)&amp;";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"&amp;IF(AND(Milestones!$AB$69="FT",Milestones!$AA$69=FT_Y5,EDATE($D78,Milestones!$AA$69)&lt;PolicyDate),1,Milestones!$AC$69)&amp;";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"&amp;IF(AND(Milestones!$AB$70="FT",Milestones!$AA$70=FT_Y5,EDATE($D78,Milestones!$AA$70)&lt;PolicyDate),1,Milestones!$AC$70)&amp;";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"&amp;IF(AND(Milestones!$AB$71="FT",Milestones!$AA$71=FT_Y5,EDATE($D78,Milestones!$AA$71)&lt;PolicyDate),1,Milestones!$AC$71)&amp;";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"&amp;IF(AND(Milestones!$AB$72="FT",Milestones!$AA$72=FT_Y5,EDATE($D78,Milestones!$AA$72)&lt;PolicyDate),1,Milestones!$AC$72)&amp;";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"&amp;IF(AND(Milestones!$AB$73="FT",Milestones!$AA$73=FT_Y5,EDATE($D78,Milestones!$AA$73)&lt;PolicyDate),1,Milestones!$AC$73)&amp;";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"&amp;IF(AND(Milestones!$AB$74="FT",Milestones!$AA$74=FT_Y5,EDATE($D78,Milestones!$AA$74)&lt;PolicyDate),1,Milestones!$AC$74)&amp;";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"&amp;IF(AND(Milestones!$AB$75="FT",Milestones!$AA$75=FT_Y5,EDATE($D78,Milestones!$AA$75)&lt;PolicyDate),1,Milestones!$AC$75)&amp;";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"&amp;IF(AND(Milestones!$AB$76="FT",Milestones!$AA$76=FT_Y5,EDATE($D78,Milestones!$AA$76)&lt;PolicyDate),1,Milestones!$AC$76)&amp;";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"&amp;IF(AND(Milestones!$AB$77="FT",Milestones!$AA$77=FT_Y5,EDATE($D78,Milestones!$AA$77)&lt;PolicyDate),1,Milestones!$AC$77)&amp;";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"&amp;IF(AND(Milestones!$AB$78="FT",Milestones!$AA$78=FT_Y5,EDATE($D78,Milestones!$AA$78)&lt;PolicyDate),1,Milestones!$AC$78)&amp;";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"&amp;IF(AND(Milestones!$AB$79="FT",Milestones!$AA$79=FT_Y5,EDATE($D78,Milestones!$AA$79)&lt;PolicyDate),1,Milestones!$AC$79)&amp;";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"&amp;IF(AND(Milestones!$AB$80="FT",Milestones!$AA$80=FT_Y5,EDATE($D78,Milestones!$AA$80)&lt;PolicyDate),1,Milestones!$AC$80)&amp;";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"&amp;IF(AND(Milestones!$AB$81="FT",Milestones!$AA$81=FT_Y5,EDATE($D78,Milestones!$AA$81)&lt;PolicyDate),1,Milestones!$AC$81)&amp;";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"&amp;IF(AND(Milestones!$AB$82="FT",Milestones!$AA$82=FT_Y5,EDATE($D78,Milestones!$AA$82)&lt;PolicyDate),1,Milestones!$AC$82)&amp;";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"&amp;IF(AND(Milestones!$AB$83="FT",Milestones!$AA$83=FT_Y5,EDATE($D78,Milestones!$AA$83)&lt;PolicyDate),1,Milestones!$AC$83)&amp;";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"&amp;IF(AND(Milestones!$AB$84="FT",Milestones!$AA$84=FT_Y5,EDATE($D78,Milestones!$AA$84)&lt;PolicyDate),1,Milestones!$AC$84)&amp;";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"&amp;IF(AND(Milestones!$AB$85="FT",Milestones!$AA$85=FT_Y5,EDATE($D78,Milestones!$AA$85)&lt;PolicyDate),1,Milestones!$AC$85)&amp;";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"&amp;IF(AND(Milestones!$AB$86="FT",Milestones!$AA$86=FT_Y5,EDATE($D78,Milestones!$AA$86)&lt;PolicyDate),1,Milestones!$AC$86)&amp;";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"&amp;IF(AND(Milestones!$AB$87="FT",Milestones!$AA$87=FT_Y5,EDATE($D78,Milestones!$AA$87)&lt;PolicyDate),1,Milestones!$AC$87)&amp;";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"&amp;IF(AND(Milestones!$AB$88="FT",Milestones!$AA$88=FT_Y5,EDATE($D78,Milestones!$AA$88)&lt;PolicyDate),1,Milestones!$AC$88)&amp;";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"&amp;IF(AND(Milestones!$AB$89="FT",Milestones!$AA$89=FT_Y5,EDATE($D78,Milestones!$AA$89)&lt;PolicyDate),1,Milestones!$AC$89)&amp;";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"&amp;IF(AND(Milestones!$AB$90="FT",Milestones!$AA$90=FT_Y5,EDATE($D78,Milestones!$AA$90)&lt;PolicyDate),1,Milestones!$AC$90)&amp;";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"&amp;IF(AND(Milestones!$AB$91="FT",Milestones!$AA$91=FT_Y5,EDATE($D78,Milestones!$AA$91)&lt;PolicyDate),1,Milestones!$AC$91)&amp;";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"&amp;IF(AND(Milestones!$AB$92="FT",Milestones!$AA$92=FT_Y5,EDATE($D78,Milestones!$AA$92)&lt;PolicyDate),1,Milestones!$AC$92)&amp;";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"&amp;IF(AND(Milestones!$AB$93="FT",Milestones!$AA$93=FT_Y5,EDATE($D78,Milestones!$AA$93)&lt;PolicyDate),1,Milestones!$AC$93)&amp;";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"&amp;IF(AND(Milestones!$AB$94="FT",Milestones!$AA$94=FT_Y5,EDATE($D78,Milestones!$AA$94)&lt;PolicyDate),1,Milestones!$AC$94)&amp;";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"&amp;IF(AND(Milestones!$AB$95="FT",Milestones!$AA$95=FT_Y5,EDATE($D78,Milestones!$AA$95)&lt;PolicyDate),1,Milestones!$AC$95)&amp;";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"&amp;IF(AND(Milestones!$AB$96="FT",Milestones!$AA$96=FT_Y5,EDATE($D78,Milestones!$AA$96)&lt;PolicyDate),1,Milestones!$AC$96)&amp;";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"&amp;IF(AND(Milestones!$AB$97="FT",Milestones!$AA$97=FT_Y5,EDATE($D78,Milestones!$AA$97)&lt;PolicyDate),1,Milestones!$AC$97)&amp;";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"&amp;IF(AND(Milestones!$AB$98="FT",Milestones!$AA$98=FT_Y5,EDATE($D78,Milestones!$AA$98)&lt;PolicyDate),1,Milestones!$AC$98)&amp;";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"&amp;IF(AND(Milestones!$AB$99="FT",Milestones!$AA$99=FT_Y5,EDATE($D78,Milestones!$AA$99)&lt;PolicyDate),1,Milestones!$AC$99)&amp;";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"&amp;IF(AND(Milestones!$AB$100="FT",Milestones!$AA$100=FT_Y5,EDATE($D78,Milestones!$AA$100)&lt;PolicyDate),1,Milestones!$AC$100)&amp;";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"&amp;IF(AND(Milestones!$AB$101="FT",Milestones!$AA$101=FT_Y5,EDATE($D78,Milestones!$AA$101)&lt;PolicyDate),1,Milestones!$AC$101)&amp;";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"&amp;IF(AND(Milestones!$AB$102="FT",Milestones!$AA$102=FT_Y5,EDATE($D78,Milestones!$AA$102)&lt;PolicyDate),1,Milestones!$AC$102)&amp;";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"&amp;IF(AND(Milestones!$AB$103="FT",Milestones!$AA$103=FT_Y5,EDATE($D78,Milestones!$AA$103)&lt;PolicyDate),1,Milestones!$AC$103)&amp;";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"&amp;IF(AND(Milestones!$AB$104="FT",Milestones!$AA$104=FT_Y5,EDATE($D78,Milestones!$AA$104)&lt;PolicyDate),1,Milestones!$AC$104)&amp;";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"&amp;IF(AND(Milestones!$AB$105="FT",Milestones!$AA$105=FT_Y5,EDATE($D78,Milestones!$AA$105)&lt;PolicyDate),1,Milestones!$AC$105)&amp;";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"&amp;IF(AND(Milestones!$AB$106="FT",Milestones!$AA$106=FT_Y5,EDATE($D78,Milestones!$AA$106)&lt;PolicyDate),1,Milestones!$AC$106)&amp;";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"&amp;IF(AND(Milestones!$AB$107="FT",Milestones!$AA$107=FT_Y5,EDATE($D78,Milestones!$AA$107)&lt;PolicyDate),1,Milestones!$AC$107)&amp;";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"&amp;IF(AND(Milestones!$AB$108="FT",Milestones!$AA$108=FT_Y5,EDATE($D78,Milestones!$AA$108)&lt;PolicyDate),1,Milestones!$AC$108)&amp;";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"&amp;IF(AND(Milestones!$AB$109="FT",Milestones!$AA$109=FT_Y5,EDATE($D78,Milestones!$AA$109)&lt;PolicyDate),1,Milestones!$AC$109)&amp;";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"&amp;IF(AND(Milestones!$AB$110="FT",Milestones!$AA$110=FT_Y5,EDATE($D78,Milestones!$AA$110)&lt;PolicyDate),1,Milestones!$AC$110)&amp;";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"&amp;IF(AND(Milestones!$AB$111="FT",Milestones!$AA$111=FT_Y5,EDATE($D78,Milestones!$AA$111)&lt;PolicyDate),1,Milestones!$AC$111)&amp;";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"&amp;IF(AND(Milestones!$AB$112="FT",Milestones!$AA$112=FT_Y5,EDATE($D78,Milestones!$AA$112)&lt;PolicyDate),1,Milestones!$AC$112)&amp;";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"&amp;IF(AND(Milestones!$AB$113="FT",Milestones!$AA$113=FT_Y5,EDATE($D78,Milestones!$AA$113)&lt;PolicyDate),1,Milestones!$AC$113)&amp;";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"&amp;IF(AND(Milestones!$AB$114="FT",Milestones!$AA$114=FT_Y5,EDATE($D78,Milestones!$AA$114)&lt;PolicyDate),1,Milestones!$AC$114)&amp;";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"&amp;IF(AND(Milestones!$AB$115="FT",Milestones!$AA$115=FT_Y5,EDATE($D78,Milestones!$AA$115)&lt;PolicyDate),1,Milestones!$AC$115)&amp;";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"&amp;IF(AND(Milestones!$AB$116="FT",Milestones!$AA$116=FT_Y5,EDATE($D78,Milestones!$AA$116)&lt;PolicyDate),1,Milestones!$AC$116)&amp;";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"&amp;IF(AND(Milestones!$AB$117="FT",Milestones!$AA$117=FT_Y5,EDATE($D78,Milestones!$AA$117)&lt;PolicyDate),1,Milestones!$AC$117)&amp;";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"&amp;IF(AND(Milestones!$AB$118="FT",Milestones!$AA$118=FT_Y5,EDATE($D78,Milestones!$AA$118)&lt;PolicyDate),1,Milestones!$AC$118)&amp;";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"&amp;IF(AND(Milestones!$AB$119="FT",Milestones!$AA$119=FT_Y5,EDATE($D78,Milestones!$AA$119)&lt;PolicyDate),1,Milestones!$AC$119)&amp;";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"&amp;IF(AND(Milestones!$AB$120="FT",Milestones!$AA$120=FT_Y5,EDATE($D78,Milestones!$AA$120)&lt;PolicyDate),1,Milestones!$AC$120)&amp;";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"&amp;IF(AND(Milestones!$AB$121="FT",Milestones!$AA$121=FT_Y5,EDATE($D78,Milestones!$AA$121)&lt;PolicyDate),1,Milestones!$AC$121)&amp;";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"&amp;IF(AND(Milestones!$AB$122="FT",Milestones!$AA$122=FT_Y5,EDATE($D78,Milestones!$AA$122)&lt;PolicyDate),1,Milestones!$AC$122)&amp;";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"&amp;IF(AND(Milestones!$AB$123="FT",Milestones!$AA$123=FT_Y5,EDATE($D78,Milestones!$AA$123)&lt;PolicyDate),1,Milestones!$AC$123)&amp;";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"&amp;IF(AND(Milestones!$AB$124="FT",Milestones!$AA$124=FT_Y5,EDATE($D78,Milestones!$AA$124)&lt;PolicyDate),1,Milestones!$AC$124)&amp;";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"&amp;IF(AND(Milestones!$AB$125="FT",Milestones!$AA$125=FT_Y5,EDATE($D78,Milestones!$AA$125)&lt;PolicyDate),1,Milestones!$AC$125)&amp;";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"&amp;IF(AND(Milestones!$AB$126="FT",Milestones!$AA$126=FT_Y5,EDATE($D78,Milestones!$AA$126)&lt;PolicyDate),1,Milestones!$AC$126)&amp;";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"&amp;IF(AND(Milestones!$AB$127="FT",Milestones!$AA$127=FT_Y5,EDATE($D78,Milestones!$AA$127)&lt;PolicyDate),1,Milestones!$AC$127)&amp;";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"&amp;IF(AND(Milestones!$AB$128="FT",Milestones!$AA$128=FT_Y5,EDATE($D78,Milestones!$AA$128)&lt;PolicyDate),1,Milestones!$AC$128)&amp;";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"&amp;IF(AND(Milestones!$AB$129="FT",Milestones!$AA$129=FT_Y5,EDATE($D78,Milestones!$AA$129)&lt;PolicyDate),1,Milestones!$AC$129)&amp;";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"&amp;IF(AND(Milestones!$AB$130="FT",Milestones!$AA$130=FT_Y5,EDATE($D78,Milestones!$AA$130)&lt;PolicyDate),1,Milestones!$AC$130)&amp;";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"&amp;IF(AND(Milestones!$AB$131="FT",Milestones!$AA$131=FT_Y5,EDATE($D78,Milestones!$AA$131)&lt;PolicyDate),1,Milestones!$AC$131)&amp;";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"&amp;IF(AND(Milestones!$AB$132="FT",Milestones!$AA$132=FT_Y5,EDATE($D78,Milestones!$AA$132)&lt;PolicyDate),1,Milestones!$AC$132)&amp;";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"&amp;IF(AND(Milestones!$AB$133="FT",Milestones!$AA$133=FT_Y5,EDATE($D78,Milestones!$AA$133)&lt;PolicyDate),1,Milestones!$AC$133)&amp;";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"&amp;IF(AND(Milestones!$AB$134="FT",Milestones!$AA$134=FT_Y5,EDATE($D78,Milestones!$AA$134)&lt;PolicyDate),1,Milestones!$AC$134)&amp;";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"&amp;IF(AND(Milestones!$AB$135="FT",Milestones!$AA$135=FT_Y5,EDATE($D78,Milestones!$AA$135)&lt;PolicyDate),1,Milestones!$AC$135)&amp;";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"&amp;IF(AND(Milestones!$AB$136="FT",Milestones!$AA$136=FT_Y5,EDATE($D78,Milestones!$AA$136)&lt;PolicyDate),1,Milestones!$AC$136)&amp;";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"&amp;IF(AND(Milestones!$AB$137="FT",Milestones!$AA$137=FT_Y5,EDATE($D78,Milestones!$AA$137)&lt;PolicyDate),1,Milestones!$AC$137)&amp;";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"&amp;IF(AND(Milestones!$AB$138="FT",Milestones!$AA$138=FT_Y5,EDATE($D78,Milestones!$AA$138)&lt;PolicyDate),1,Milestones!$AC$138)&amp;";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"&amp;IF(AND(Milestones!$AB$139="FT",Milestones!$AA$139=FT_Y5,EDATE($D78,Milestones!$AA$139)&lt;PolicyDate),1,Milestones!$AC$139)&amp;";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"&amp;IF(AND(Milestones!$AB$140="FT",Milestones!$AA$140=FT_Y5,EDATE($D78,Milestones!$AA$140)&lt;PolicyDate),1,Milestones!$AC$140)&amp;";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"&amp;IF(AND(Milestones!$AB$141="FT",Milestones!$AA$141=FT_Y5,EDATE($D78,Milestones!$AA$141)&lt;PolicyDate),1,Milestones!$AC$141)&amp;";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"&amp;IF(AND(Milestones!$AB$142="FT",Milestones!$AA$142=FT_Y5,EDATE($D78,Milestones!$AA$142)&lt;PolicyDate),1,Milestones!$AC$142)&amp;";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"&amp;IF(AND(Milestones!$AB$143="FT",Milestones!$AA$143=FT_Y5,EDATE($D78,Milestones!$AA$143)&lt;PolicyDate),1,Milestones!$AC$143)&amp;";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"&amp;IF(AND(Milestones!$AB$144="FT",Milestones!$AA$144=FT_Y5,EDATE($D78,Milestones!$AA$144)&lt;PolicyDate),1,Milestones!$AC$144)&amp;";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"&amp;IF(AND(Milestones!$AB$145="FT",Milestones!$AA$145=FT_Y5,EDATE($D78,Milestones!$AA$145)&lt;PolicyDate),1,Milestones!$AC$145)&amp;";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"&amp;IF(AND(Milestones!$AB$146="FT",Milestones!$AA$146=FT_Y5,EDATE($D78,Milestones!$AA$146)&lt;PolicyDate),1,Milestones!$AC$146)&amp;";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"&amp;IF(AND(Milestones!$AB$147="FT",Milestones!$AA$147=FT_Y5,EDATE($D78,Milestones!$AA$147)&lt;PolicyDate),1,Milestones!$AC$147)&amp;";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"&amp;IF(AND(Milestones!$AB$148="FT",Milestones!$AA$148=FT_Y5,EDATE($D78,Milestones!$AA$148)&lt;PolicyDate),1,Milestones!$AC$148)&amp;";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"&amp;IF(AND(Milestones!$AB$149="FT",Milestones!$AA$149=FT_Y5,EDATE($D78,Milestones!$AA$149)&lt;PolicyDate),1,Milestones!$AC$149)&amp;";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"&amp;IF(AND(Milestones!$AB$150="FT",Milestones!$AA$150=FT_Y5,EDATE($D78,Milestones!$AA$150)&lt;PolicyDate),1,Milestones!$AC$150)&amp;";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"&amp;IF(AND(Milestones!$AB$151="FT",Milestones!$AA$151=FT_Y5,EDATE($D78,Milestones!$AA$151)&lt;PolicyDate),1,Milestones!$AC$151)&amp;";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"&amp;IF(AND(Milestones!$AB$152="FT",Milestones!$AA$152=FT_Y5,EDATE($D78,Milestones!$AA$152)&lt;PolicyDate),1,Milestones!$AC$152)&amp;";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"&amp;IF(AND(Milestones!$AB$153="FT",Milestones!$AA$153=FT_Y5,EDATE($D78,Milestones!$AA$153)&lt;PolicyDate),1,Milestones!$AC$153)&amp;";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"&amp;IF(AND(Milestones!$AB$154="FT",Milestones!$AA$154=FT_Y5,EDATE($D78,Milestones!$AA$154)&lt;PolicyDate),1,Milestones!$AC$154)&amp;";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"&amp;IF(AND(Milestones!$AB$155="FT",Milestones!$AA$155=FT_Y5,EDATE($D78,Milestones!$AA$155)&lt;PolicyDate),1,Milestones!$AC$155)&amp;";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"&amp;IF(AND(Milestones!$AB$156="FT",Milestones!$AA$156=FT_Y5,EDATE($D78,Milestones!$AA$156)&lt;PolicyDate),1,Milestones!$AC$156)&amp;";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"&amp;IF(AND(Milestones!$AB$157="FT",Milestones!$AA$157=FT_Y5,EDATE($D78,Milestones!$AA$157)&lt;PolicyDate),1,Milestones!$AC$157)&amp;";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"&amp;IF(AND(Milestones!$AB$158="FT",Milestones!$AA$158=FT_Y5,EDATE($D78,Milestones!$AA$158)&lt;PolicyDate),1,Milestones!$AC$158)&amp;";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"&amp;IF(AND(Milestones!$AB$159="FT",Milestones!$AA$159=FT_Y5,EDATE($D78,Milestones!$AA$159)&lt;PolicyDate),1,Milestones!$AC$159)&amp;";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"&amp;IF(AND(Milestones!$AB$160="FT",Milestones!$AA$160=FT_Y5,EDATE($D78,Milestones!$AA$160)&lt;PolicyDate),1,Milestones!$AC$160)&amp;";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"&amp;IF(AND(Milestones!$AB$161="FT",Milestones!$AA$161=FT_Y5,EDATE($D78,Milestones!$AA$161)&lt;PolicyDate),1,Milestones!$AC$161)&amp;";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"&amp;IF(AND(Milestones!$AB$162="FT",Milestones!$AA$162=FT_Y5,EDATE($D78,Milestones!$AA$162)&lt;PolicyDate),1,Milestones!$AC$162)&amp;";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"&amp;IF(AND(Milestones!$AB$163="FT",Milestones!$AA$163=FT_Y5,EDATE($D78,Milestones!$AA$163)&lt;PolicyDate),1,Milestones!$AC$163)&amp;";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"&amp;IF(AND(Milestones!$AB$164="FT",Milestones!$AA$164=FT_Y5,EDATE($D78,Milestones!$AA$164)&lt;PolicyDate),1,Milestones!$AC$164)&amp;";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"&amp;IF(AND(Milestones!$AB$165="FT",Milestones!$AA$165=FT_Y5,EDATE($D78,Milestones!$AA$165)&lt;PolicyDate),1,Milestones!$AC$165)&amp;";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"&amp;IF(AND(Milestones!$AB$166="FT",Milestones!$AA$166=FT_Y5,EDATE($D78,Milestones!$AA$166)&lt;PolicyDate),1,Milestones!$AC$166)&amp;";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"&amp;IF(AND(Milestones!$AB$167="FT",Milestones!$AA$167=FT_Y5,EDATE($D78,Milestones!$AA$167)&lt;PolicyDate),1,Milestones!$AC$167)&amp;";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"&amp;IF(AND(Milestones!$AB$168="FT",Milestones!$AA$168=FT_Y5,EDATE($D78,Milestones!$AA$168)&lt;PolicyDate),1,Milestones!$AC$168)&amp;";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"&amp;IF(AND(Milestones!$AB$169="FT",Milestones!$AA$169=FT_Y5,EDATE($D78,Milestones!$AA$169)&lt;PolicyDate),1,Milestones!$AC$169)&amp;";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"&amp;IF(AND(Milestones!$AB$170="FT",Milestones!$AA$170=FT_Y5,EDATE($D78,Milestones!$AA$170)&lt;PolicyDate),1,Milestones!$AC$170)&amp;";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"&amp;IF(AND(Milestones!$AB$171="FT",Milestones!$AA$171=FT_Y5,EDATE($D78,Milestones!$AA$171)&lt;PolicyDate),1,Milestones!$AC$171)&amp;";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"&amp;IF(AND(Milestones!$AB$172="FT",Milestones!$AA$172=FT_Y5,EDATE($D78,Milestones!$AA$172)&lt;PolicyDate),1,Milestones!$AC$172)&amp;";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"&amp;IF(AND(Milestones!$AB$173="FT",Milestones!$AA$173=FT_Y5,EDATE($D78,Milestones!$AA$173)&lt;PolicyDate),1,Milestones!$AC$173)&amp;";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"&amp;IF(AND(Milestones!$AB$174="FT",Milestones!$AA$174=FT_Y5,EDATE($D78,Milestones!$AA$174)&lt;PolicyDate),1,Milestones!$AC$174)&amp;";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"&amp;IF(AND(Milestones!$AB$175="FT",Milestones!$AA$175=FT_Y5,EDATE($D78,Milestones!$AA$175)&lt;PolicyDate),1,Milestones!$AC$175)&amp;";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"&amp;IF(AND(Milestones!$AB$176="FT",Milestones!$AA$176=FT_Y5,EDATE($D78,Milestones!$AA$176)&lt;PolicyDate),1,Milestones!$AC$176)&amp;";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"&amp;IF(AND(Milestones!$AB$177="FT",Milestones!$AA$177=FT_Y5,EDATE($D78,Milestones!$AA$177)&lt;PolicyDate),1,Milestones!$AC$177)&amp;";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"&amp;IF(AND(Milestones!$AB$178="FT",Milestones!$AA$178=FT_Y5,EDATE($D78,Milestones!$AA$178)&lt;PolicyDate),1,Milestones!$AC$178)&amp;";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"&amp;IF(AND(Milestones!$AB$179="FT",Milestones!$AA$179=FT_Y5,EDATE($D78,Milestones!$AA$179)&lt;PolicyDate),1,Milestones!$AC$179)&amp;";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"&amp;IF(AND(Milestones!$AB$180="FT",Milestones!$AA$180=FT_Y5,EDATE($D78,Milestones!$AA$180)&lt;PolicyDate),1,Milestones!$AC$180)&amp;";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"&amp;IF(AND(Milestones!$AB$181="FT",Milestones!$AA$181=FT_Y5,EDATE($D78,Milestones!$AA$181)&lt;PolicyDate),1,Milestones!$AC$181)&amp;";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"&amp;IF(AND(Milestones!$AB$182="FT",Milestones!$AA$182=FT_Y5,EDATE($D78,Milestones!$AA$182)&lt;PolicyDate),1,Milestones!$AC$182)&amp;";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"&amp;IF(AND(Milestones!$AB$183="FT",Milestones!$AA$183=FT_Y5,EDATE($D78,Milestones!$AA$183)&lt;PolicyDate),1,Milestones!$AC$183)&amp;";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"&amp;IF(AND(Milestones!$AB$184="FT",Milestones!$AA$184=FT_Y5,EDATE($D78,Milestones!$AA$184)&lt;PolicyDate),1,Milestones!$AC$184)&amp;";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"&amp;IF(AND(Milestones!$AB$185="FT",Milestones!$AA$185=FT_Y5,EDATE($D78,Milestones!$AA$185)&lt;PolicyDate),1,Milestones!$AC$185)&amp;";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"&amp;IF(AND(Milestones!$AB$186="FT",Milestones!$AA$186=FT_Y5,EDATE($D78,Milestones!$AA$186)&lt;PolicyDate),1,Milestones!$AC$186)&amp;";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"&amp;IF(AND(Milestones!$AB$187="FT",Milestones!$AA$187=FT_Y5,EDATE($D78,Milestones!$AA$187)&lt;PolicyDate),1,Milestones!$AC$187)&amp;";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"&amp;IF(AND(Milestones!$AB$188="FT",Milestones!$AA$188=FT_Y5,EDATE($D78,Milestones!$AA$188)&lt;PolicyDate),1,Milestones!$AC$188)&amp;";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"&amp;IF(AND(Milestones!$AB$189="FT",Milestones!$AA$189=FT_Y5,EDATE($D78,Milestones!$AA$189)&lt;PolicyDate),1,Milestones!$AC$189)&amp;";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"&amp;IF(AND(Milestones!$AB$190="FT",Milestones!$AA$190=FT_Y5,EDATE($D78,Milestones!$AA$190)&lt;PolicyDate),1,Milestones!$AC$190)&amp;";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"&amp;IF(AND(Milestones!$AB$191="FT",Milestones!$AA$191=FT_Y5,EDATE($D78,Milestones!$AA$191)&lt;PolicyDate),1,Milestones!$AC$191)&amp;";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"&amp;IF(AND(Milestones!$AB$192="FT",Milestones!$AA$192=FT_Y5,EDATE($D78,Milestones!$AA$192)&lt;PolicyDate),1,Milestones!$AC$192)&amp;";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"&amp;IF(AND(Milestones!$AB$193="FT",Milestones!$AA$193=FT_Y5,EDATE($D78,Milestones!$AA$193)&lt;PolicyDate),1,Milestones!$AC$193)&amp;";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"&amp;IF(AND(Milestones!$AB$194="FT",Milestones!$AA$194=FT_Y5,EDATE($D78,Milestones!$AA$194)&lt;PolicyDate),1,Milestones!$AC$194)&amp;";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"&amp;IF(AND(Milestones!$AB$195="FT",Milestones!$AA$195=FT_Y5,EDATE($D78,Milestones!$AA$195)&lt;PolicyDate),1,Milestones!$AC$195)&amp;";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"&amp;IF(AND(Milestones!$AB$196="FT",Milestones!$AA$196=FT_Y5,EDATE($D78,Milestones!$AA$196)&lt;PolicyDate),1,Milestones!$AC$196)&amp;";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"&amp;IF(AND(Milestones!$AB$197="FT",Milestones!$AA$197=FT_Y5,EDATE($D78,Milestones!$AA$197)&lt;PolicyDate),1,Milestones!$AC$197)&amp;";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"&amp;IF(AND(Milestones!$AB$198="FT",Milestones!$AA$198=FT_Y5,EDATE($D78,Milestones!$AA$198)&lt;PolicyDate),1,Milestones!$AC$198)&amp;";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"&amp;IF(AND(Milestones!$AB$199="FT",Milestones!$AA$199=FT_Y5,EDATE($D78,Milestones!$AA$199)&lt;PolicyDate),1,Milestones!$AC$199)&amp;";  ",""))</f>
        <v/>
      </c>
      <c r="X78" s="0" t="str">
        <f aca="false">IF(Staff!$A78="","",Staff!$AJ78)</f>
        <v/>
      </c>
      <c r="Y78" s="0" t="str">
        <f aca="false">IF(Staff!$A78="","",Staff!$AL78)</f>
        <v/>
      </c>
      <c r="Z78" s="0" t="str">
        <f aca="false">IF(Staff!$A78="","",Staff!$AM78)</f>
        <v/>
      </c>
      <c r="AA78" s="0" t="str">
        <f aca="false">IF(Staff!$A78="","",Staff!$AQ78)</f>
        <v/>
      </c>
      <c r="AB78" s="0" t="str">
        <f aca="false">IF(Staff!$A78="","",Staff!$AR78)</f>
        <v/>
      </c>
      <c r="AC78" s="0" t="str">
        <f aca="false">IF(Staff!$A78="","",Staff!$AS78)</f>
        <v/>
      </c>
      <c r="AD78" s="0" t="str">
        <f aca="false">IF(Staff!$A78="","",Staff!$AT78)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IF(Staff!$A79="","",Staff!$AI79)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"&amp;IF(AND(Milestones!$AB$20="FT",Milestones!$AA$20=FT_Y5,EDATE($D79,Milestones!$AA$20)&lt;PolicyDate),1,Milestones!$AC$20)&amp;";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"&amp;IF(AND(Milestones!$AB$21="FT",Milestones!$AA$21=FT_Y5,EDATE($D79,Milestones!$AA$21)&lt;PolicyDate),1,Milestones!$AC$21)&amp;";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"&amp;IF(AND(Milestones!$AB$22="FT",Milestones!$AA$22=FT_Y5,EDATE($D79,Milestones!$AA$22)&lt;PolicyDate),1,Milestones!$AC$22)&amp;";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"&amp;IF(AND(Milestones!$AB$23="FT",Milestones!$AA$23=FT_Y5,EDATE($D79,Milestones!$AA$23)&lt;PolicyDate),1,Milestones!$AC$23)&amp;";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"&amp;IF(AND(Milestones!$AB$24="FT",Milestones!$AA$24=FT_Y5,EDATE($D79,Milestones!$AA$24)&lt;PolicyDate),1,Milestones!$AC$24)&amp;";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"&amp;IF(AND(Milestones!$AB$25="FT",Milestones!$AA$25=FT_Y5,EDATE($D79,Milestones!$AA$25)&lt;PolicyDate),1,Milestones!$AC$25)&amp;";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"&amp;IF(AND(Milestones!$AB$26="FT",Milestones!$AA$26=FT_Y5,EDATE($D79,Milestones!$AA$26)&lt;PolicyDate),1,Milestones!$AC$26)&amp;";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"&amp;IF(AND(Milestones!$AB$27="FT",Milestones!$AA$27=FT_Y5,EDATE($D79,Milestones!$AA$27)&lt;PolicyDate),1,Milestones!$AC$27)&amp;";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"&amp;IF(AND(Milestones!$AB$28="FT",Milestones!$AA$28=FT_Y5,EDATE($D79,Milestones!$AA$28)&lt;PolicyDate),1,Milestones!$AC$28)&amp;";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"&amp;IF(AND(Milestones!$AB$29="FT",Milestones!$AA$29=FT_Y5,EDATE($D79,Milestones!$AA$29)&lt;PolicyDate),1,Milestones!$AC$29)&amp;";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"&amp;IF(AND(Milestones!$AB$30="FT",Milestones!$AA$30=FT_Y5,EDATE($D79,Milestones!$AA$30)&lt;PolicyDate),1,Milestones!$AC$30)&amp;";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"&amp;IF(AND(Milestones!$AB$31="FT",Milestones!$AA$31=FT_Y5,EDATE($D79,Milestones!$AA$31)&lt;PolicyDate),1,Milestones!$AC$31)&amp;";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"&amp;IF(AND(Milestones!$AB$32="FT",Milestones!$AA$32=FT_Y5,EDATE($D79,Milestones!$AA$32)&lt;PolicyDate),1,Milestones!$AC$32)&amp;";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"&amp;IF(AND(Milestones!$AB$33="FT",Milestones!$AA$33=FT_Y5,EDATE($D79,Milestones!$AA$33)&lt;PolicyDate),1,Milestones!$AC$33)&amp;";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"&amp;IF(AND(Milestones!$AB$34="FT",Milestones!$AA$34=FT_Y5,EDATE($D79,Milestones!$AA$34)&lt;PolicyDate),1,Milestones!$AC$34)&amp;";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"&amp;IF(AND(Milestones!$AB$35="FT",Milestones!$AA$35=FT_Y5,EDATE($D79,Milestones!$AA$35)&lt;PolicyDate),1,Milestones!$AC$35)&amp;";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"&amp;IF(AND(Milestones!$AB$36="FT",Milestones!$AA$36=FT_Y5,EDATE($D79,Milestones!$AA$36)&lt;PolicyDate),1,Milestones!$AC$36)&amp;";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"&amp;IF(AND(Milestones!$AB$37="FT",Milestones!$AA$37=FT_Y5,EDATE($D79,Milestones!$AA$37)&lt;PolicyDate),1,Milestones!$AC$37)&amp;";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"&amp;IF(AND(Milestones!$AB$38="FT",Milestones!$AA$38=FT_Y5,EDATE($D79,Milestones!$AA$38)&lt;PolicyDate),1,Milestones!$AC$38)&amp;";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"&amp;IF(AND(Milestones!$AB$39="FT",Milestones!$AA$39=FT_Y5,EDATE($D79,Milestones!$AA$39)&lt;PolicyDate),1,Milestones!$AC$39)&amp;";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"&amp;IF(AND(Milestones!$AB$40="FT",Milestones!$AA$40=FT_Y5,EDATE($D79,Milestones!$AA$40)&lt;PolicyDate),1,Milestones!$AC$40)&amp;";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"&amp;IF(AND(Milestones!$AB$41="FT",Milestones!$AA$41=FT_Y5,EDATE($D79,Milestones!$AA$41)&lt;PolicyDate),1,Milestones!$AC$41)&amp;";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"&amp;IF(AND(Milestones!$AB$42="FT",Milestones!$AA$42=FT_Y5,EDATE($D79,Milestones!$AA$42)&lt;PolicyDate),1,Milestones!$AC$42)&amp;";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"&amp;IF(AND(Milestones!$AB$43="FT",Milestones!$AA$43=FT_Y5,EDATE($D79,Milestones!$AA$43)&lt;PolicyDate),1,Milestones!$AC$43)&amp;";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"&amp;IF(AND(Milestones!$AB$44="FT",Milestones!$AA$44=FT_Y5,EDATE($D79,Milestones!$AA$44)&lt;PolicyDate),1,Milestones!$AC$44)&amp;";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"&amp;IF(AND(Milestones!$AB$45="FT",Milestones!$AA$45=FT_Y5,EDATE($D79,Milestones!$AA$45)&lt;PolicyDate),1,Milestones!$AC$45)&amp;";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"&amp;IF(AND(Milestones!$AB$46="FT",Milestones!$AA$46=FT_Y5,EDATE($D79,Milestones!$AA$46)&lt;PolicyDate),1,Milestones!$AC$46)&amp;";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"&amp;IF(AND(Milestones!$AB$47="FT",Milestones!$AA$47=FT_Y5,EDATE($D79,Milestones!$AA$47)&lt;PolicyDate),1,Milestones!$AC$47)&amp;";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"&amp;IF(AND(Milestones!$AB$48="FT",Milestones!$AA$48=FT_Y5,EDATE($D79,Milestones!$AA$48)&lt;PolicyDate),1,Milestones!$AC$48)&amp;";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"&amp;IF(AND(Milestones!$AB$49="FT",Milestones!$AA$49=FT_Y5,EDATE($D79,Milestones!$AA$49)&lt;PolicyDate),1,Milestones!$AC$49)&amp;";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"&amp;IF(AND(Milestones!$AB$50="FT",Milestones!$AA$50=FT_Y5,EDATE($D79,Milestones!$AA$50)&lt;PolicyDate),1,Milestones!$AC$50)&amp;";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"&amp;IF(AND(Milestones!$AB$51="FT",Milestones!$AA$51=FT_Y5,EDATE($D79,Milestones!$AA$51)&lt;PolicyDate),1,Milestones!$AC$51)&amp;";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"&amp;IF(AND(Milestones!$AB$52="FT",Milestones!$AA$52=FT_Y5,EDATE($D79,Milestones!$AA$52)&lt;PolicyDate),1,Milestones!$AC$52)&amp;";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"&amp;IF(AND(Milestones!$AB$53="FT",Milestones!$AA$53=FT_Y5,EDATE($D79,Milestones!$AA$53)&lt;PolicyDate),1,Milestones!$AC$53)&amp;";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"&amp;IF(AND(Milestones!$AB$54="FT",Milestones!$AA$54=FT_Y5,EDATE($D79,Milestones!$AA$54)&lt;PolicyDate),1,Milestones!$AC$54)&amp;";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"&amp;IF(AND(Milestones!$AB$55="FT",Milestones!$AA$55=FT_Y5,EDATE($D79,Milestones!$AA$55)&lt;PolicyDate),1,Milestones!$AC$55)&amp;";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"&amp;IF(AND(Milestones!$AB$56="FT",Milestones!$AA$56=FT_Y5,EDATE($D79,Milestones!$AA$56)&lt;PolicyDate),1,Milestones!$AC$56)&amp;";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"&amp;IF(AND(Milestones!$AB$57="FT",Milestones!$AA$57=FT_Y5,EDATE($D79,Milestones!$AA$57)&lt;PolicyDate),1,Milestones!$AC$57)&amp;";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"&amp;IF(AND(Milestones!$AB$58="FT",Milestones!$AA$58=FT_Y5,EDATE($D79,Milestones!$AA$58)&lt;PolicyDate),1,Milestones!$AC$58)&amp;";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"&amp;IF(AND(Milestones!$AB$59="FT",Milestones!$AA$59=FT_Y5,EDATE($D79,Milestones!$AA$59)&lt;PolicyDate),1,Milestones!$AC$59)&amp;";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"&amp;IF(AND(Milestones!$AB$60="FT",Milestones!$AA$60=FT_Y5,EDATE($D79,Milestones!$AA$60)&lt;PolicyDate),1,Milestones!$AC$60)&amp;";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"&amp;IF(AND(Milestones!$AB$61="FT",Milestones!$AA$61=FT_Y5,EDATE($D79,Milestones!$AA$61)&lt;PolicyDate),1,Milestones!$AC$61)&amp;";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"&amp;IF(AND(Milestones!$AB$62="FT",Milestones!$AA$62=FT_Y5,EDATE($D79,Milestones!$AA$62)&lt;PolicyDate),1,Milestones!$AC$62)&amp;";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"&amp;IF(AND(Milestones!$AB$63="FT",Milestones!$AA$63=FT_Y5,EDATE($D79,Milestones!$AA$63)&lt;PolicyDate),1,Milestones!$AC$63)&amp;";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"&amp;IF(AND(Milestones!$AB$64="FT",Milestones!$AA$64=FT_Y5,EDATE($D79,Milestones!$AA$64)&lt;PolicyDate),1,Milestones!$AC$64)&amp;";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"&amp;IF(AND(Milestones!$AB$65="FT",Milestones!$AA$65=FT_Y5,EDATE($D79,Milestones!$AA$65)&lt;PolicyDate),1,Milestones!$AC$65)&amp;";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"&amp;IF(AND(Milestones!$AB$66="FT",Milestones!$AA$66=FT_Y5,EDATE($D79,Milestones!$AA$66)&lt;PolicyDate),1,Milestones!$AC$66)&amp;";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"&amp;IF(AND(Milestones!$AB$67="FT",Milestones!$AA$67=FT_Y5,EDATE($D79,Milestones!$AA$67)&lt;PolicyDate),1,Milestones!$AC$67)&amp;";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"&amp;IF(AND(Milestones!$AB$68="FT",Milestones!$AA$68=FT_Y5,EDATE($D79,Milestones!$AA$68)&lt;PolicyDate),1,Milestones!$AC$68)&amp;";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"&amp;IF(AND(Milestones!$AB$69="FT",Milestones!$AA$69=FT_Y5,EDATE($D79,Milestones!$AA$69)&lt;PolicyDate),1,Milestones!$AC$69)&amp;";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"&amp;IF(AND(Milestones!$AB$70="FT",Milestones!$AA$70=FT_Y5,EDATE($D79,Milestones!$AA$70)&lt;PolicyDate),1,Milestones!$AC$70)&amp;";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"&amp;IF(AND(Milestones!$AB$71="FT",Milestones!$AA$71=FT_Y5,EDATE($D79,Milestones!$AA$71)&lt;PolicyDate),1,Milestones!$AC$71)&amp;";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"&amp;IF(AND(Milestones!$AB$72="FT",Milestones!$AA$72=FT_Y5,EDATE($D79,Milestones!$AA$72)&lt;PolicyDate),1,Milestones!$AC$72)&amp;";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"&amp;IF(AND(Milestones!$AB$73="FT",Milestones!$AA$73=FT_Y5,EDATE($D79,Milestones!$AA$73)&lt;PolicyDate),1,Milestones!$AC$73)&amp;";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"&amp;IF(AND(Milestones!$AB$74="FT",Milestones!$AA$74=FT_Y5,EDATE($D79,Milestones!$AA$74)&lt;PolicyDate),1,Milestones!$AC$74)&amp;";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"&amp;IF(AND(Milestones!$AB$75="FT",Milestones!$AA$75=FT_Y5,EDATE($D79,Milestones!$AA$75)&lt;PolicyDate),1,Milestones!$AC$75)&amp;";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"&amp;IF(AND(Milestones!$AB$76="FT",Milestones!$AA$76=FT_Y5,EDATE($D79,Milestones!$AA$76)&lt;PolicyDate),1,Milestones!$AC$76)&amp;";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"&amp;IF(AND(Milestones!$AB$77="FT",Milestones!$AA$77=FT_Y5,EDATE($D79,Milestones!$AA$77)&lt;PolicyDate),1,Milestones!$AC$77)&amp;";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"&amp;IF(AND(Milestones!$AB$78="FT",Milestones!$AA$78=FT_Y5,EDATE($D79,Milestones!$AA$78)&lt;PolicyDate),1,Milestones!$AC$78)&amp;";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"&amp;IF(AND(Milestones!$AB$79="FT",Milestones!$AA$79=FT_Y5,EDATE($D79,Milestones!$AA$79)&lt;PolicyDate),1,Milestones!$AC$79)&amp;";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"&amp;IF(AND(Milestones!$AB$80="FT",Milestones!$AA$80=FT_Y5,EDATE($D79,Milestones!$AA$80)&lt;PolicyDate),1,Milestones!$AC$80)&amp;";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"&amp;IF(AND(Milestones!$AB$81="FT",Milestones!$AA$81=FT_Y5,EDATE($D79,Milestones!$AA$81)&lt;PolicyDate),1,Milestones!$AC$81)&amp;";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"&amp;IF(AND(Milestones!$AB$82="FT",Milestones!$AA$82=FT_Y5,EDATE($D79,Milestones!$AA$82)&lt;PolicyDate),1,Milestones!$AC$82)&amp;";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"&amp;IF(AND(Milestones!$AB$83="FT",Milestones!$AA$83=FT_Y5,EDATE($D79,Milestones!$AA$83)&lt;PolicyDate),1,Milestones!$AC$83)&amp;";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"&amp;IF(AND(Milestones!$AB$84="FT",Milestones!$AA$84=FT_Y5,EDATE($D79,Milestones!$AA$84)&lt;PolicyDate),1,Milestones!$AC$84)&amp;";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"&amp;IF(AND(Milestones!$AB$85="FT",Milestones!$AA$85=FT_Y5,EDATE($D79,Milestones!$AA$85)&lt;PolicyDate),1,Milestones!$AC$85)&amp;";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"&amp;IF(AND(Milestones!$AB$86="FT",Milestones!$AA$86=FT_Y5,EDATE($D79,Milestones!$AA$86)&lt;PolicyDate),1,Milestones!$AC$86)&amp;";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"&amp;IF(AND(Milestones!$AB$87="FT",Milestones!$AA$87=FT_Y5,EDATE($D79,Milestones!$AA$87)&lt;PolicyDate),1,Milestones!$AC$87)&amp;";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"&amp;IF(AND(Milestones!$AB$88="FT",Milestones!$AA$88=FT_Y5,EDATE($D79,Milestones!$AA$88)&lt;PolicyDate),1,Milestones!$AC$88)&amp;";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"&amp;IF(AND(Milestones!$AB$89="FT",Milestones!$AA$89=FT_Y5,EDATE($D79,Milestones!$AA$89)&lt;PolicyDate),1,Milestones!$AC$89)&amp;";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"&amp;IF(AND(Milestones!$AB$90="FT",Milestones!$AA$90=FT_Y5,EDATE($D79,Milestones!$AA$90)&lt;PolicyDate),1,Milestones!$AC$90)&amp;";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"&amp;IF(AND(Milestones!$AB$91="FT",Milestones!$AA$91=FT_Y5,EDATE($D79,Milestones!$AA$91)&lt;PolicyDate),1,Milestones!$AC$91)&amp;";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"&amp;IF(AND(Milestones!$AB$92="FT",Milestones!$AA$92=FT_Y5,EDATE($D79,Milestones!$AA$92)&lt;PolicyDate),1,Milestones!$AC$92)&amp;";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"&amp;IF(AND(Milestones!$AB$93="FT",Milestones!$AA$93=FT_Y5,EDATE($D79,Milestones!$AA$93)&lt;PolicyDate),1,Milestones!$AC$93)&amp;";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"&amp;IF(AND(Milestones!$AB$94="FT",Milestones!$AA$94=FT_Y5,EDATE($D79,Milestones!$AA$94)&lt;PolicyDate),1,Milestones!$AC$94)&amp;";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"&amp;IF(AND(Milestones!$AB$95="FT",Milestones!$AA$95=FT_Y5,EDATE($D79,Milestones!$AA$95)&lt;PolicyDate),1,Milestones!$AC$95)&amp;";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"&amp;IF(AND(Milestones!$AB$96="FT",Milestones!$AA$96=FT_Y5,EDATE($D79,Milestones!$AA$96)&lt;PolicyDate),1,Milestones!$AC$96)&amp;";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"&amp;IF(AND(Milestones!$AB$97="FT",Milestones!$AA$97=FT_Y5,EDATE($D79,Milestones!$AA$97)&lt;PolicyDate),1,Milestones!$AC$97)&amp;";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"&amp;IF(AND(Milestones!$AB$98="FT",Milestones!$AA$98=FT_Y5,EDATE($D79,Milestones!$AA$98)&lt;PolicyDate),1,Milestones!$AC$98)&amp;";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"&amp;IF(AND(Milestones!$AB$99="FT",Milestones!$AA$99=FT_Y5,EDATE($D79,Milestones!$AA$99)&lt;PolicyDate),1,Milestones!$AC$99)&amp;";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"&amp;IF(AND(Milestones!$AB$100="FT",Milestones!$AA$100=FT_Y5,EDATE($D79,Milestones!$AA$100)&lt;PolicyDate),1,Milestones!$AC$100)&amp;";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"&amp;IF(AND(Milestones!$AB$101="FT",Milestones!$AA$101=FT_Y5,EDATE($D79,Milestones!$AA$101)&lt;PolicyDate),1,Milestones!$AC$101)&amp;";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"&amp;IF(AND(Milestones!$AB$102="FT",Milestones!$AA$102=FT_Y5,EDATE($D79,Milestones!$AA$102)&lt;PolicyDate),1,Milestones!$AC$102)&amp;";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"&amp;IF(AND(Milestones!$AB$103="FT",Milestones!$AA$103=FT_Y5,EDATE($D79,Milestones!$AA$103)&lt;PolicyDate),1,Milestones!$AC$103)&amp;";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"&amp;IF(AND(Milestones!$AB$104="FT",Milestones!$AA$104=FT_Y5,EDATE($D79,Milestones!$AA$104)&lt;PolicyDate),1,Milestones!$AC$104)&amp;";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"&amp;IF(AND(Milestones!$AB$105="FT",Milestones!$AA$105=FT_Y5,EDATE($D79,Milestones!$AA$105)&lt;PolicyDate),1,Milestones!$AC$105)&amp;";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"&amp;IF(AND(Milestones!$AB$106="FT",Milestones!$AA$106=FT_Y5,EDATE($D79,Milestones!$AA$106)&lt;PolicyDate),1,Milestones!$AC$106)&amp;";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"&amp;IF(AND(Milestones!$AB$107="FT",Milestones!$AA$107=FT_Y5,EDATE($D79,Milestones!$AA$107)&lt;PolicyDate),1,Milestones!$AC$107)&amp;";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"&amp;IF(AND(Milestones!$AB$108="FT",Milestones!$AA$108=FT_Y5,EDATE($D79,Milestones!$AA$108)&lt;PolicyDate),1,Milestones!$AC$108)&amp;";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"&amp;IF(AND(Milestones!$AB$109="FT",Milestones!$AA$109=FT_Y5,EDATE($D79,Milestones!$AA$109)&lt;PolicyDate),1,Milestones!$AC$109)&amp;";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"&amp;IF(AND(Milestones!$AB$110="FT",Milestones!$AA$110=FT_Y5,EDATE($D79,Milestones!$AA$110)&lt;PolicyDate),1,Milestones!$AC$110)&amp;";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"&amp;IF(AND(Milestones!$AB$111="FT",Milestones!$AA$111=FT_Y5,EDATE($D79,Milestones!$AA$111)&lt;PolicyDate),1,Milestones!$AC$111)&amp;";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"&amp;IF(AND(Milestones!$AB$112="FT",Milestones!$AA$112=FT_Y5,EDATE($D79,Milestones!$AA$112)&lt;PolicyDate),1,Milestones!$AC$112)&amp;";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"&amp;IF(AND(Milestones!$AB$113="FT",Milestones!$AA$113=FT_Y5,EDATE($D79,Milestones!$AA$113)&lt;PolicyDate),1,Milestones!$AC$113)&amp;";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"&amp;IF(AND(Milestones!$AB$114="FT",Milestones!$AA$114=FT_Y5,EDATE($D79,Milestones!$AA$114)&lt;PolicyDate),1,Milestones!$AC$114)&amp;";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"&amp;IF(AND(Milestones!$AB$115="FT",Milestones!$AA$115=FT_Y5,EDATE($D79,Milestones!$AA$115)&lt;PolicyDate),1,Milestones!$AC$115)&amp;";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"&amp;IF(AND(Milestones!$AB$116="FT",Milestones!$AA$116=FT_Y5,EDATE($D79,Milestones!$AA$116)&lt;PolicyDate),1,Milestones!$AC$116)&amp;";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"&amp;IF(AND(Milestones!$AB$117="FT",Milestones!$AA$117=FT_Y5,EDATE($D79,Milestones!$AA$117)&lt;PolicyDate),1,Milestones!$AC$117)&amp;";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"&amp;IF(AND(Milestones!$AB$118="FT",Milestones!$AA$118=FT_Y5,EDATE($D79,Milestones!$AA$118)&lt;PolicyDate),1,Milestones!$AC$118)&amp;";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"&amp;IF(AND(Milestones!$AB$119="FT",Milestones!$AA$119=FT_Y5,EDATE($D79,Milestones!$AA$119)&lt;PolicyDate),1,Milestones!$AC$119)&amp;";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"&amp;IF(AND(Milestones!$AB$120="FT",Milestones!$AA$120=FT_Y5,EDATE($D79,Milestones!$AA$120)&lt;PolicyDate),1,Milestones!$AC$120)&amp;";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"&amp;IF(AND(Milestones!$AB$121="FT",Milestones!$AA$121=FT_Y5,EDATE($D79,Milestones!$AA$121)&lt;PolicyDate),1,Milestones!$AC$121)&amp;";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"&amp;IF(AND(Milestones!$AB$122="FT",Milestones!$AA$122=FT_Y5,EDATE($D79,Milestones!$AA$122)&lt;PolicyDate),1,Milestones!$AC$122)&amp;";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"&amp;IF(AND(Milestones!$AB$123="FT",Milestones!$AA$123=FT_Y5,EDATE($D79,Milestones!$AA$123)&lt;PolicyDate),1,Milestones!$AC$123)&amp;";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"&amp;IF(AND(Milestones!$AB$124="FT",Milestones!$AA$124=FT_Y5,EDATE($D79,Milestones!$AA$124)&lt;PolicyDate),1,Milestones!$AC$124)&amp;";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"&amp;IF(AND(Milestones!$AB$125="FT",Milestones!$AA$125=FT_Y5,EDATE($D79,Milestones!$AA$125)&lt;PolicyDate),1,Milestones!$AC$125)&amp;";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"&amp;IF(AND(Milestones!$AB$126="FT",Milestones!$AA$126=FT_Y5,EDATE($D79,Milestones!$AA$126)&lt;PolicyDate),1,Milestones!$AC$126)&amp;";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"&amp;IF(AND(Milestones!$AB$127="FT",Milestones!$AA$127=FT_Y5,EDATE($D79,Milestones!$AA$127)&lt;PolicyDate),1,Milestones!$AC$127)&amp;";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"&amp;IF(AND(Milestones!$AB$128="FT",Milestones!$AA$128=FT_Y5,EDATE($D79,Milestones!$AA$128)&lt;PolicyDate),1,Milestones!$AC$128)&amp;";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"&amp;IF(AND(Milestones!$AB$129="FT",Milestones!$AA$129=FT_Y5,EDATE($D79,Milestones!$AA$129)&lt;PolicyDate),1,Milestones!$AC$129)&amp;";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"&amp;IF(AND(Milestones!$AB$130="FT",Milestones!$AA$130=FT_Y5,EDATE($D79,Milestones!$AA$130)&lt;PolicyDate),1,Milestones!$AC$130)&amp;";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"&amp;IF(AND(Milestones!$AB$131="FT",Milestones!$AA$131=FT_Y5,EDATE($D79,Milestones!$AA$131)&lt;PolicyDate),1,Milestones!$AC$131)&amp;";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"&amp;IF(AND(Milestones!$AB$132="FT",Milestones!$AA$132=FT_Y5,EDATE($D79,Milestones!$AA$132)&lt;PolicyDate),1,Milestones!$AC$132)&amp;";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"&amp;IF(AND(Milestones!$AB$133="FT",Milestones!$AA$133=FT_Y5,EDATE($D79,Milestones!$AA$133)&lt;PolicyDate),1,Milestones!$AC$133)&amp;";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"&amp;IF(AND(Milestones!$AB$134="FT",Milestones!$AA$134=FT_Y5,EDATE($D79,Milestones!$AA$134)&lt;PolicyDate),1,Milestones!$AC$134)&amp;";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"&amp;IF(AND(Milestones!$AB$135="FT",Milestones!$AA$135=FT_Y5,EDATE($D79,Milestones!$AA$135)&lt;PolicyDate),1,Milestones!$AC$135)&amp;";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"&amp;IF(AND(Milestones!$AB$136="FT",Milestones!$AA$136=FT_Y5,EDATE($D79,Milestones!$AA$136)&lt;PolicyDate),1,Milestones!$AC$136)&amp;";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"&amp;IF(AND(Milestones!$AB$137="FT",Milestones!$AA$137=FT_Y5,EDATE($D79,Milestones!$AA$137)&lt;PolicyDate),1,Milestones!$AC$137)&amp;";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"&amp;IF(AND(Milestones!$AB$138="FT",Milestones!$AA$138=FT_Y5,EDATE($D79,Milestones!$AA$138)&lt;PolicyDate),1,Milestones!$AC$138)&amp;";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"&amp;IF(AND(Milestones!$AB$139="FT",Milestones!$AA$139=FT_Y5,EDATE($D79,Milestones!$AA$139)&lt;PolicyDate),1,Milestones!$AC$139)&amp;";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"&amp;IF(AND(Milestones!$AB$140="FT",Milestones!$AA$140=FT_Y5,EDATE($D79,Milestones!$AA$140)&lt;PolicyDate),1,Milestones!$AC$140)&amp;";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"&amp;IF(AND(Milestones!$AB$141="FT",Milestones!$AA$141=FT_Y5,EDATE($D79,Milestones!$AA$141)&lt;PolicyDate),1,Milestones!$AC$141)&amp;";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"&amp;IF(AND(Milestones!$AB$142="FT",Milestones!$AA$142=FT_Y5,EDATE($D79,Milestones!$AA$142)&lt;PolicyDate),1,Milestones!$AC$142)&amp;";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"&amp;IF(AND(Milestones!$AB$143="FT",Milestones!$AA$143=FT_Y5,EDATE($D79,Milestones!$AA$143)&lt;PolicyDate),1,Milestones!$AC$143)&amp;";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"&amp;IF(AND(Milestones!$AB$144="FT",Milestones!$AA$144=FT_Y5,EDATE($D79,Milestones!$AA$144)&lt;PolicyDate),1,Milestones!$AC$144)&amp;";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"&amp;IF(AND(Milestones!$AB$145="FT",Milestones!$AA$145=FT_Y5,EDATE($D79,Milestones!$AA$145)&lt;PolicyDate),1,Milestones!$AC$145)&amp;";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"&amp;IF(AND(Milestones!$AB$146="FT",Milestones!$AA$146=FT_Y5,EDATE($D79,Milestones!$AA$146)&lt;PolicyDate),1,Milestones!$AC$146)&amp;";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"&amp;IF(AND(Milestones!$AB$147="FT",Milestones!$AA$147=FT_Y5,EDATE($D79,Milestones!$AA$147)&lt;PolicyDate),1,Milestones!$AC$147)&amp;";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"&amp;IF(AND(Milestones!$AB$148="FT",Milestones!$AA$148=FT_Y5,EDATE($D79,Milestones!$AA$148)&lt;PolicyDate),1,Milestones!$AC$148)&amp;";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"&amp;IF(AND(Milestones!$AB$149="FT",Milestones!$AA$149=FT_Y5,EDATE($D79,Milestones!$AA$149)&lt;PolicyDate),1,Milestones!$AC$149)&amp;";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"&amp;IF(AND(Milestones!$AB$150="FT",Milestones!$AA$150=FT_Y5,EDATE($D79,Milestones!$AA$150)&lt;PolicyDate),1,Milestones!$AC$150)&amp;";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"&amp;IF(AND(Milestones!$AB$151="FT",Milestones!$AA$151=FT_Y5,EDATE($D79,Milestones!$AA$151)&lt;PolicyDate),1,Milestones!$AC$151)&amp;";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"&amp;IF(AND(Milestones!$AB$152="FT",Milestones!$AA$152=FT_Y5,EDATE($D79,Milestones!$AA$152)&lt;PolicyDate),1,Milestones!$AC$152)&amp;";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"&amp;IF(AND(Milestones!$AB$153="FT",Milestones!$AA$153=FT_Y5,EDATE($D79,Milestones!$AA$153)&lt;PolicyDate),1,Milestones!$AC$153)&amp;";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"&amp;IF(AND(Milestones!$AB$154="FT",Milestones!$AA$154=FT_Y5,EDATE($D79,Milestones!$AA$154)&lt;PolicyDate),1,Milestones!$AC$154)&amp;";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"&amp;IF(AND(Milestones!$AB$155="FT",Milestones!$AA$155=FT_Y5,EDATE($D79,Milestones!$AA$155)&lt;PolicyDate),1,Milestones!$AC$155)&amp;";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"&amp;IF(AND(Milestones!$AB$156="FT",Milestones!$AA$156=FT_Y5,EDATE($D79,Milestones!$AA$156)&lt;PolicyDate),1,Milestones!$AC$156)&amp;";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"&amp;IF(AND(Milestones!$AB$157="FT",Milestones!$AA$157=FT_Y5,EDATE($D79,Milestones!$AA$157)&lt;PolicyDate),1,Milestones!$AC$157)&amp;";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"&amp;IF(AND(Milestones!$AB$158="FT",Milestones!$AA$158=FT_Y5,EDATE($D79,Milestones!$AA$158)&lt;PolicyDate),1,Milestones!$AC$158)&amp;";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"&amp;IF(AND(Milestones!$AB$159="FT",Milestones!$AA$159=FT_Y5,EDATE($D79,Milestones!$AA$159)&lt;PolicyDate),1,Milestones!$AC$159)&amp;";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"&amp;IF(AND(Milestones!$AB$160="FT",Milestones!$AA$160=FT_Y5,EDATE($D79,Milestones!$AA$160)&lt;PolicyDate),1,Milestones!$AC$160)&amp;";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"&amp;IF(AND(Milestones!$AB$161="FT",Milestones!$AA$161=FT_Y5,EDATE($D79,Milestones!$AA$161)&lt;PolicyDate),1,Milestones!$AC$161)&amp;";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"&amp;IF(AND(Milestones!$AB$162="FT",Milestones!$AA$162=FT_Y5,EDATE($D79,Milestones!$AA$162)&lt;PolicyDate),1,Milestones!$AC$162)&amp;";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"&amp;IF(AND(Milestones!$AB$163="FT",Milestones!$AA$163=FT_Y5,EDATE($D79,Milestones!$AA$163)&lt;PolicyDate),1,Milestones!$AC$163)&amp;";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"&amp;IF(AND(Milestones!$AB$164="FT",Milestones!$AA$164=FT_Y5,EDATE($D79,Milestones!$AA$164)&lt;PolicyDate),1,Milestones!$AC$164)&amp;";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"&amp;IF(AND(Milestones!$AB$165="FT",Milestones!$AA$165=FT_Y5,EDATE($D79,Milestones!$AA$165)&lt;PolicyDate),1,Milestones!$AC$165)&amp;";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"&amp;IF(AND(Milestones!$AB$166="FT",Milestones!$AA$166=FT_Y5,EDATE($D79,Milestones!$AA$166)&lt;PolicyDate),1,Milestones!$AC$166)&amp;";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"&amp;IF(AND(Milestones!$AB$167="FT",Milestones!$AA$167=FT_Y5,EDATE($D79,Milestones!$AA$167)&lt;PolicyDate),1,Milestones!$AC$167)&amp;";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"&amp;IF(AND(Milestones!$AB$168="FT",Milestones!$AA$168=FT_Y5,EDATE($D79,Milestones!$AA$168)&lt;PolicyDate),1,Milestones!$AC$168)&amp;";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"&amp;IF(AND(Milestones!$AB$169="FT",Milestones!$AA$169=FT_Y5,EDATE($D79,Milestones!$AA$169)&lt;PolicyDate),1,Milestones!$AC$169)&amp;";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"&amp;IF(AND(Milestones!$AB$170="FT",Milestones!$AA$170=FT_Y5,EDATE($D79,Milestones!$AA$170)&lt;PolicyDate),1,Milestones!$AC$170)&amp;";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"&amp;IF(AND(Milestones!$AB$171="FT",Milestones!$AA$171=FT_Y5,EDATE($D79,Milestones!$AA$171)&lt;PolicyDate),1,Milestones!$AC$171)&amp;";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"&amp;IF(AND(Milestones!$AB$172="FT",Milestones!$AA$172=FT_Y5,EDATE($D79,Milestones!$AA$172)&lt;PolicyDate),1,Milestones!$AC$172)&amp;";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"&amp;IF(AND(Milestones!$AB$173="FT",Milestones!$AA$173=FT_Y5,EDATE($D79,Milestones!$AA$173)&lt;PolicyDate),1,Milestones!$AC$173)&amp;";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"&amp;IF(AND(Milestones!$AB$174="FT",Milestones!$AA$174=FT_Y5,EDATE($D79,Milestones!$AA$174)&lt;PolicyDate),1,Milestones!$AC$174)&amp;";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"&amp;IF(AND(Milestones!$AB$175="FT",Milestones!$AA$175=FT_Y5,EDATE($D79,Milestones!$AA$175)&lt;PolicyDate),1,Milestones!$AC$175)&amp;";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"&amp;IF(AND(Milestones!$AB$176="FT",Milestones!$AA$176=FT_Y5,EDATE($D79,Milestones!$AA$176)&lt;PolicyDate),1,Milestones!$AC$176)&amp;";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"&amp;IF(AND(Milestones!$AB$177="FT",Milestones!$AA$177=FT_Y5,EDATE($D79,Milestones!$AA$177)&lt;PolicyDate),1,Milestones!$AC$177)&amp;";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"&amp;IF(AND(Milestones!$AB$178="FT",Milestones!$AA$178=FT_Y5,EDATE($D79,Milestones!$AA$178)&lt;PolicyDate),1,Milestones!$AC$178)&amp;";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"&amp;IF(AND(Milestones!$AB$179="FT",Milestones!$AA$179=FT_Y5,EDATE($D79,Milestones!$AA$179)&lt;PolicyDate),1,Milestones!$AC$179)&amp;";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"&amp;IF(AND(Milestones!$AB$180="FT",Milestones!$AA$180=FT_Y5,EDATE($D79,Milestones!$AA$180)&lt;PolicyDate),1,Milestones!$AC$180)&amp;";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"&amp;IF(AND(Milestones!$AB$181="FT",Milestones!$AA$181=FT_Y5,EDATE($D79,Milestones!$AA$181)&lt;PolicyDate),1,Milestones!$AC$181)&amp;";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"&amp;IF(AND(Milestones!$AB$182="FT",Milestones!$AA$182=FT_Y5,EDATE($D79,Milestones!$AA$182)&lt;PolicyDate),1,Milestones!$AC$182)&amp;";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"&amp;IF(AND(Milestones!$AB$183="FT",Milestones!$AA$183=FT_Y5,EDATE($D79,Milestones!$AA$183)&lt;PolicyDate),1,Milestones!$AC$183)&amp;";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"&amp;IF(AND(Milestones!$AB$184="FT",Milestones!$AA$184=FT_Y5,EDATE($D79,Milestones!$AA$184)&lt;PolicyDate),1,Milestones!$AC$184)&amp;";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"&amp;IF(AND(Milestones!$AB$185="FT",Milestones!$AA$185=FT_Y5,EDATE($D79,Milestones!$AA$185)&lt;PolicyDate),1,Milestones!$AC$185)&amp;";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"&amp;IF(AND(Milestones!$AB$186="FT",Milestones!$AA$186=FT_Y5,EDATE($D79,Milestones!$AA$186)&lt;PolicyDate),1,Milestones!$AC$186)&amp;";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"&amp;IF(AND(Milestones!$AB$187="FT",Milestones!$AA$187=FT_Y5,EDATE($D79,Milestones!$AA$187)&lt;PolicyDate),1,Milestones!$AC$187)&amp;";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"&amp;IF(AND(Milestones!$AB$188="FT",Milestones!$AA$188=FT_Y5,EDATE($D79,Milestones!$AA$188)&lt;PolicyDate),1,Milestones!$AC$188)&amp;";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"&amp;IF(AND(Milestones!$AB$189="FT",Milestones!$AA$189=FT_Y5,EDATE($D79,Milestones!$AA$189)&lt;PolicyDate),1,Milestones!$AC$189)&amp;";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"&amp;IF(AND(Milestones!$AB$190="FT",Milestones!$AA$190=FT_Y5,EDATE($D79,Milestones!$AA$190)&lt;PolicyDate),1,Milestones!$AC$190)&amp;";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"&amp;IF(AND(Milestones!$AB$191="FT",Milestones!$AA$191=FT_Y5,EDATE($D79,Milestones!$AA$191)&lt;PolicyDate),1,Milestones!$AC$191)&amp;";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"&amp;IF(AND(Milestones!$AB$192="FT",Milestones!$AA$192=FT_Y5,EDATE($D79,Milestones!$AA$192)&lt;PolicyDate),1,Milestones!$AC$192)&amp;";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"&amp;IF(AND(Milestones!$AB$193="FT",Milestones!$AA$193=FT_Y5,EDATE($D79,Milestones!$AA$193)&lt;PolicyDate),1,Milestones!$AC$193)&amp;";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"&amp;IF(AND(Milestones!$AB$194="FT",Milestones!$AA$194=FT_Y5,EDATE($D79,Milestones!$AA$194)&lt;PolicyDate),1,Milestones!$AC$194)&amp;";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"&amp;IF(AND(Milestones!$AB$195="FT",Milestones!$AA$195=FT_Y5,EDATE($D79,Milestones!$AA$195)&lt;PolicyDate),1,Milestones!$AC$195)&amp;";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"&amp;IF(AND(Milestones!$AB$196="FT",Milestones!$AA$196=FT_Y5,EDATE($D79,Milestones!$AA$196)&lt;PolicyDate),1,Milestones!$AC$196)&amp;";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"&amp;IF(AND(Milestones!$AB$197="FT",Milestones!$AA$197=FT_Y5,EDATE($D79,Milestones!$AA$197)&lt;PolicyDate),1,Milestones!$AC$197)&amp;";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"&amp;IF(AND(Milestones!$AB$198="FT",Milestones!$AA$198=FT_Y5,EDATE($D79,Milestones!$AA$198)&lt;PolicyDate),1,Milestones!$AC$198)&amp;";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"&amp;IF(AND(Milestones!$AB$199="FT",Milestones!$AA$199=FT_Y5,EDATE($D79,Milestones!$AA$199)&lt;PolicyDate),1,Milestones!$AC$199)&amp;";  ",""))</f>
        <v/>
      </c>
      <c r="X79" s="0" t="str">
        <f aca="false">IF(Staff!$A79="","",Staff!$AJ79)</f>
        <v/>
      </c>
      <c r="Y79" s="0" t="str">
        <f aca="false">IF(Staff!$A79="","",Staff!$AL79)</f>
        <v/>
      </c>
      <c r="Z79" s="0" t="str">
        <f aca="false">IF(Staff!$A79="","",Staff!$AM79)</f>
        <v/>
      </c>
      <c r="AA79" s="0" t="str">
        <f aca="false">IF(Staff!$A79="","",Staff!$AQ79)</f>
        <v/>
      </c>
      <c r="AB79" s="0" t="str">
        <f aca="false">IF(Staff!$A79="","",Staff!$AR79)</f>
        <v/>
      </c>
      <c r="AC79" s="0" t="str">
        <f aca="false">IF(Staff!$A79="","",Staff!$AS79)</f>
        <v/>
      </c>
      <c r="AD79" s="0" t="str">
        <f aca="false">IF(Staff!$A79="","",Staff!$AT79)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IF(Staff!$A80="","",Staff!$AI80)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"&amp;IF(AND(Milestones!$AB$20="FT",Milestones!$AA$20=FT_Y5,EDATE($D80,Milestones!$AA$20)&lt;PolicyDate),1,Milestones!$AC$20)&amp;";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"&amp;IF(AND(Milestones!$AB$21="FT",Milestones!$AA$21=FT_Y5,EDATE($D80,Milestones!$AA$21)&lt;PolicyDate),1,Milestones!$AC$21)&amp;";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"&amp;IF(AND(Milestones!$AB$22="FT",Milestones!$AA$22=FT_Y5,EDATE($D80,Milestones!$AA$22)&lt;PolicyDate),1,Milestones!$AC$22)&amp;";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"&amp;IF(AND(Milestones!$AB$23="FT",Milestones!$AA$23=FT_Y5,EDATE($D80,Milestones!$AA$23)&lt;PolicyDate),1,Milestones!$AC$23)&amp;";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"&amp;IF(AND(Milestones!$AB$24="FT",Milestones!$AA$24=FT_Y5,EDATE($D80,Milestones!$AA$24)&lt;PolicyDate),1,Milestones!$AC$24)&amp;";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"&amp;IF(AND(Milestones!$AB$25="FT",Milestones!$AA$25=FT_Y5,EDATE($D80,Milestones!$AA$25)&lt;PolicyDate),1,Milestones!$AC$25)&amp;";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"&amp;IF(AND(Milestones!$AB$26="FT",Milestones!$AA$26=FT_Y5,EDATE($D80,Milestones!$AA$26)&lt;PolicyDate),1,Milestones!$AC$26)&amp;";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"&amp;IF(AND(Milestones!$AB$27="FT",Milestones!$AA$27=FT_Y5,EDATE($D80,Milestones!$AA$27)&lt;PolicyDate),1,Milestones!$AC$27)&amp;";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"&amp;IF(AND(Milestones!$AB$28="FT",Milestones!$AA$28=FT_Y5,EDATE($D80,Milestones!$AA$28)&lt;PolicyDate),1,Milestones!$AC$28)&amp;";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"&amp;IF(AND(Milestones!$AB$29="FT",Milestones!$AA$29=FT_Y5,EDATE($D80,Milestones!$AA$29)&lt;PolicyDate),1,Milestones!$AC$29)&amp;";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"&amp;IF(AND(Milestones!$AB$30="FT",Milestones!$AA$30=FT_Y5,EDATE($D80,Milestones!$AA$30)&lt;PolicyDate),1,Milestones!$AC$30)&amp;";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"&amp;IF(AND(Milestones!$AB$31="FT",Milestones!$AA$31=FT_Y5,EDATE($D80,Milestones!$AA$31)&lt;PolicyDate),1,Milestones!$AC$31)&amp;";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"&amp;IF(AND(Milestones!$AB$32="FT",Milestones!$AA$32=FT_Y5,EDATE($D80,Milestones!$AA$32)&lt;PolicyDate),1,Milestones!$AC$32)&amp;";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"&amp;IF(AND(Milestones!$AB$33="FT",Milestones!$AA$33=FT_Y5,EDATE($D80,Milestones!$AA$33)&lt;PolicyDate),1,Milestones!$AC$33)&amp;";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"&amp;IF(AND(Milestones!$AB$34="FT",Milestones!$AA$34=FT_Y5,EDATE($D80,Milestones!$AA$34)&lt;PolicyDate),1,Milestones!$AC$34)&amp;";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"&amp;IF(AND(Milestones!$AB$35="FT",Milestones!$AA$35=FT_Y5,EDATE($D80,Milestones!$AA$35)&lt;PolicyDate),1,Milestones!$AC$35)&amp;";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"&amp;IF(AND(Milestones!$AB$36="FT",Milestones!$AA$36=FT_Y5,EDATE($D80,Milestones!$AA$36)&lt;PolicyDate),1,Milestones!$AC$36)&amp;";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"&amp;IF(AND(Milestones!$AB$37="FT",Milestones!$AA$37=FT_Y5,EDATE($D80,Milestones!$AA$37)&lt;PolicyDate),1,Milestones!$AC$37)&amp;";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"&amp;IF(AND(Milestones!$AB$38="FT",Milestones!$AA$38=FT_Y5,EDATE($D80,Milestones!$AA$38)&lt;PolicyDate),1,Milestones!$AC$38)&amp;";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"&amp;IF(AND(Milestones!$AB$39="FT",Milestones!$AA$39=FT_Y5,EDATE($D80,Milestones!$AA$39)&lt;PolicyDate),1,Milestones!$AC$39)&amp;";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"&amp;IF(AND(Milestones!$AB$40="FT",Milestones!$AA$40=FT_Y5,EDATE($D80,Milestones!$AA$40)&lt;PolicyDate),1,Milestones!$AC$40)&amp;";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"&amp;IF(AND(Milestones!$AB$41="FT",Milestones!$AA$41=FT_Y5,EDATE($D80,Milestones!$AA$41)&lt;PolicyDate),1,Milestones!$AC$41)&amp;";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"&amp;IF(AND(Milestones!$AB$42="FT",Milestones!$AA$42=FT_Y5,EDATE($D80,Milestones!$AA$42)&lt;PolicyDate),1,Milestones!$AC$42)&amp;";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"&amp;IF(AND(Milestones!$AB$43="FT",Milestones!$AA$43=FT_Y5,EDATE($D80,Milestones!$AA$43)&lt;PolicyDate),1,Milestones!$AC$43)&amp;";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"&amp;IF(AND(Milestones!$AB$44="FT",Milestones!$AA$44=FT_Y5,EDATE($D80,Milestones!$AA$44)&lt;PolicyDate),1,Milestones!$AC$44)&amp;";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"&amp;IF(AND(Milestones!$AB$45="FT",Milestones!$AA$45=FT_Y5,EDATE($D80,Milestones!$AA$45)&lt;PolicyDate),1,Milestones!$AC$45)&amp;";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"&amp;IF(AND(Milestones!$AB$46="FT",Milestones!$AA$46=FT_Y5,EDATE($D80,Milestones!$AA$46)&lt;PolicyDate),1,Milestones!$AC$46)&amp;";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"&amp;IF(AND(Milestones!$AB$47="FT",Milestones!$AA$47=FT_Y5,EDATE($D80,Milestones!$AA$47)&lt;PolicyDate),1,Milestones!$AC$47)&amp;";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"&amp;IF(AND(Milestones!$AB$48="FT",Milestones!$AA$48=FT_Y5,EDATE($D80,Milestones!$AA$48)&lt;PolicyDate),1,Milestones!$AC$48)&amp;";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"&amp;IF(AND(Milestones!$AB$49="FT",Milestones!$AA$49=FT_Y5,EDATE($D80,Milestones!$AA$49)&lt;PolicyDate),1,Milestones!$AC$49)&amp;";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"&amp;IF(AND(Milestones!$AB$50="FT",Milestones!$AA$50=FT_Y5,EDATE($D80,Milestones!$AA$50)&lt;PolicyDate),1,Milestones!$AC$50)&amp;";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"&amp;IF(AND(Milestones!$AB$51="FT",Milestones!$AA$51=FT_Y5,EDATE($D80,Milestones!$AA$51)&lt;PolicyDate),1,Milestones!$AC$51)&amp;";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"&amp;IF(AND(Milestones!$AB$52="FT",Milestones!$AA$52=FT_Y5,EDATE($D80,Milestones!$AA$52)&lt;PolicyDate),1,Milestones!$AC$52)&amp;";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"&amp;IF(AND(Milestones!$AB$53="FT",Milestones!$AA$53=FT_Y5,EDATE($D80,Milestones!$AA$53)&lt;PolicyDate),1,Milestones!$AC$53)&amp;";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"&amp;IF(AND(Milestones!$AB$54="FT",Milestones!$AA$54=FT_Y5,EDATE($D80,Milestones!$AA$54)&lt;PolicyDate),1,Milestones!$AC$54)&amp;";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"&amp;IF(AND(Milestones!$AB$55="FT",Milestones!$AA$55=FT_Y5,EDATE($D80,Milestones!$AA$55)&lt;PolicyDate),1,Milestones!$AC$55)&amp;";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"&amp;IF(AND(Milestones!$AB$56="FT",Milestones!$AA$56=FT_Y5,EDATE($D80,Milestones!$AA$56)&lt;PolicyDate),1,Milestones!$AC$56)&amp;";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"&amp;IF(AND(Milestones!$AB$57="FT",Milestones!$AA$57=FT_Y5,EDATE($D80,Milestones!$AA$57)&lt;PolicyDate),1,Milestones!$AC$57)&amp;";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"&amp;IF(AND(Milestones!$AB$58="FT",Milestones!$AA$58=FT_Y5,EDATE($D80,Milestones!$AA$58)&lt;PolicyDate),1,Milestones!$AC$58)&amp;";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"&amp;IF(AND(Milestones!$AB$59="FT",Milestones!$AA$59=FT_Y5,EDATE($D80,Milestones!$AA$59)&lt;PolicyDate),1,Milestones!$AC$59)&amp;";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"&amp;IF(AND(Milestones!$AB$60="FT",Milestones!$AA$60=FT_Y5,EDATE($D80,Milestones!$AA$60)&lt;PolicyDate),1,Milestones!$AC$60)&amp;";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"&amp;IF(AND(Milestones!$AB$61="FT",Milestones!$AA$61=FT_Y5,EDATE($D80,Milestones!$AA$61)&lt;PolicyDate),1,Milestones!$AC$61)&amp;";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"&amp;IF(AND(Milestones!$AB$62="FT",Milestones!$AA$62=FT_Y5,EDATE($D80,Milestones!$AA$62)&lt;PolicyDate),1,Milestones!$AC$62)&amp;";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"&amp;IF(AND(Milestones!$AB$63="FT",Milestones!$AA$63=FT_Y5,EDATE($D80,Milestones!$AA$63)&lt;PolicyDate),1,Milestones!$AC$63)&amp;";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"&amp;IF(AND(Milestones!$AB$64="FT",Milestones!$AA$64=FT_Y5,EDATE($D80,Milestones!$AA$64)&lt;PolicyDate),1,Milestones!$AC$64)&amp;";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"&amp;IF(AND(Milestones!$AB$65="FT",Milestones!$AA$65=FT_Y5,EDATE($D80,Milestones!$AA$65)&lt;PolicyDate),1,Milestones!$AC$65)&amp;";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"&amp;IF(AND(Milestones!$AB$66="FT",Milestones!$AA$66=FT_Y5,EDATE($D80,Milestones!$AA$66)&lt;PolicyDate),1,Milestones!$AC$66)&amp;";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"&amp;IF(AND(Milestones!$AB$67="FT",Milestones!$AA$67=FT_Y5,EDATE($D80,Milestones!$AA$67)&lt;PolicyDate),1,Milestones!$AC$67)&amp;";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"&amp;IF(AND(Milestones!$AB$68="FT",Milestones!$AA$68=FT_Y5,EDATE($D80,Milestones!$AA$68)&lt;PolicyDate),1,Milestones!$AC$68)&amp;";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"&amp;IF(AND(Milestones!$AB$69="FT",Milestones!$AA$69=FT_Y5,EDATE($D80,Milestones!$AA$69)&lt;PolicyDate),1,Milestones!$AC$69)&amp;";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"&amp;IF(AND(Milestones!$AB$70="FT",Milestones!$AA$70=FT_Y5,EDATE($D80,Milestones!$AA$70)&lt;PolicyDate),1,Milestones!$AC$70)&amp;";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"&amp;IF(AND(Milestones!$AB$71="FT",Milestones!$AA$71=FT_Y5,EDATE($D80,Milestones!$AA$71)&lt;PolicyDate),1,Milestones!$AC$71)&amp;";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"&amp;IF(AND(Milestones!$AB$72="FT",Milestones!$AA$72=FT_Y5,EDATE($D80,Milestones!$AA$72)&lt;PolicyDate),1,Milestones!$AC$72)&amp;";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"&amp;IF(AND(Milestones!$AB$73="FT",Milestones!$AA$73=FT_Y5,EDATE($D80,Milestones!$AA$73)&lt;PolicyDate),1,Milestones!$AC$73)&amp;";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"&amp;IF(AND(Milestones!$AB$74="FT",Milestones!$AA$74=FT_Y5,EDATE($D80,Milestones!$AA$74)&lt;PolicyDate),1,Milestones!$AC$74)&amp;";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"&amp;IF(AND(Milestones!$AB$75="FT",Milestones!$AA$75=FT_Y5,EDATE($D80,Milestones!$AA$75)&lt;PolicyDate),1,Milestones!$AC$75)&amp;";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"&amp;IF(AND(Milestones!$AB$76="FT",Milestones!$AA$76=FT_Y5,EDATE($D80,Milestones!$AA$76)&lt;PolicyDate),1,Milestones!$AC$76)&amp;";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"&amp;IF(AND(Milestones!$AB$77="FT",Milestones!$AA$77=FT_Y5,EDATE($D80,Milestones!$AA$77)&lt;PolicyDate),1,Milestones!$AC$77)&amp;";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"&amp;IF(AND(Milestones!$AB$78="FT",Milestones!$AA$78=FT_Y5,EDATE($D80,Milestones!$AA$78)&lt;PolicyDate),1,Milestones!$AC$78)&amp;";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"&amp;IF(AND(Milestones!$AB$79="FT",Milestones!$AA$79=FT_Y5,EDATE($D80,Milestones!$AA$79)&lt;PolicyDate),1,Milestones!$AC$79)&amp;";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"&amp;IF(AND(Milestones!$AB$80="FT",Milestones!$AA$80=FT_Y5,EDATE($D80,Milestones!$AA$80)&lt;PolicyDate),1,Milestones!$AC$80)&amp;";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"&amp;IF(AND(Milestones!$AB$81="FT",Milestones!$AA$81=FT_Y5,EDATE($D80,Milestones!$AA$81)&lt;PolicyDate),1,Milestones!$AC$81)&amp;";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"&amp;IF(AND(Milestones!$AB$82="FT",Milestones!$AA$82=FT_Y5,EDATE($D80,Milestones!$AA$82)&lt;PolicyDate),1,Milestones!$AC$82)&amp;";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"&amp;IF(AND(Milestones!$AB$83="FT",Milestones!$AA$83=FT_Y5,EDATE($D80,Milestones!$AA$83)&lt;PolicyDate),1,Milestones!$AC$83)&amp;";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"&amp;IF(AND(Milestones!$AB$84="FT",Milestones!$AA$84=FT_Y5,EDATE($D80,Milestones!$AA$84)&lt;PolicyDate),1,Milestones!$AC$84)&amp;";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"&amp;IF(AND(Milestones!$AB$85="FT",Milestones!$AA$85=FT_Y5,EDATE($D80,Milestones!$AA$85)&lt;PolicyDate),1,Milestones!$AC$85)&amp;";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"&amp;IF(AND(Milestones!$AB$86="FT",Milestones!$AA$86=FT_Y5,EDATE($D80,Milestones!$AA$86)&lt;PolicyDate),1,Milestones!$AC$86)&amp;";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"&amp;IF(AND(Milestones!$AB$87="FT",Milestones!$AA$87=FT_Y5,EDATE($D80,Milestones!$AA$87)&lt;PolicyDate),1,Milestones!$AC$87)&amp;";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"&amp;IF(AND(Milestones!$AB$88="FT",Milestones!$AA$88=FT_Y5,EDATE($D80,Milestones!$AA$88)&lt;PolicyDate),1,Milestones!$AC$88)&amp;";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"&amp;IF(AND(Milestones!$AB$89="FT",Milestones!$AA$89=FT_Y5,EDATE($D80,Milestones!$AA$89)&lt;PolicyDate),1,Milestones!$AC$89)&amp;";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"&amp;IF(AND(Milestones!$AB$90="FT",Milestones!$AA$90=FT_Y5,EDATE($D80,Milestones!$AA$90)&lt;PolicyDate),1,Milestones!$AC$90)&amp;";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"&amp;IF(AND(Milestones!$AB$91="FT",Milestones!$AA$91=FT_Y5,EDATE($D80,Milestones!$AA$91)&lt;PolicyDate),1,Milestones!$AC$91)&amp;";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"&amp;IF(AND(Milestones!$AB$92="FT",Milestones!$AA$92=FT_Y5,EDATE($D80,Milestones!$AA$92)&lt;PolicyDate),1,Milestones!$AC$92)&amp;";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"&amp;IF(AND(Milestones!$AB$93="FT",Milestones!$AA$93=FT_Y5,EDATE($D80,Milestones!$AA$93)&lt;PolicyDate),1,Milestones!$AC$93)&amp;";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"&amp;IF(AND(Milestones!$AB$94="FT",Milestones!$AA$94=FT_Y5,EDATE($D80,Milestones!$AA$94)&lt;PolicyDate),1,Milestones!$AC$94)&amp;";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"&amp;IF(AND(Milestones!$AB$95="FT",Milestones!$AA$95=FT_Y5,EDATE($D80,Milestones!$AA$95)&lt;PolicyDate),1,Milestones!$AC$95)&amp;";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"&amp;IF(AND(Milestones!$AB$96="FT",Milestones!$AA$96=FT_Y5,EDATE($D80,Milestones!$AA$96)&lt;PolicyDate),1,Milestones!$AC$96)&amp;";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"&amp;IF(AND(Milestones!$AB$97="FT",Milestones!$AA$97=FT_Y5,EDATE($D80,Milestones!$AA$97)&lt;PolicyDate),1,Milestones!$AC$97)&amp;";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"&amp;IF(AND(Milestones!$AB$98="FT",Milestones!$AA$98=FT_Y5,EDATE($D80,Milestones!$AA$98)&lt;PolicyDate),1,Milestones!$AC$98)&amp;";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"&amp;IF(AND(Milestones!$AB$99="FT",Milestones!$AA$99=FT_Y5,EDATE($D80,Milestones!$AA$99)&lt;PolicyDate),1,Milestones!$AC$99)&amp;";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"&amp;IF(AND(Milestones!$AB$100="FT",Milestones!$AA$100=FT_Y5,EDATE($D80,Milestones!$AA$100)&lt;PolicyDate),1,Milestones!$AC$100)&amp;";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"&amp;IF(AND(Milestones!$AB$101="FT",Milestones!$AA$101=FT_Y5,EDATE($D80,Milestones!$AA$101)&lt;PolicyDate),1,Milestones!$AC$101)&amp;";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"&amp;IF(AND(Milestones!$AB$102="FT",Milestones!$AA$102=FT_Y5,EDATE($D80,Milestones!$AA$102)&lt;PolicyDate),1,Milestones!$AC$102)&amp;";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"&amp;IF(AND(Milestones!$AB$103="FT",Milestones!$AA$103=FT_Y5,EDATE($D80,Milestones!$AA$103)&lt;PolicyDate),1,Milestones!$AC$103)&amp;";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"&amp;IF(AND(Milestones!$AB$104="FT",Milestones!$AA$104=FT_Y5,EDATE($D80,Milestones!$AA$104)&lt;PolicyDate),1,Milestones!$AC$104)&amp;";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"&amp;IF(AND(Milestones!$AB$105="FT",Milestones!$AA$105=FT_Y5,EDATE($D80,Milestones!$AA$105)&lt;PolicyDate),1,Milestones!$AC$105)&amp;";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"&amp;IF(AND(Milestones!$AB$106="FT",Milestones!$AA$106=FT_Y5,EDATE($D80,Milestones!$AA$106)&lt;PolicyDate),1,Milestones!$AC$106)&amp;";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"&amp;IF(AND(Milestones!$AB$107="FT",Milestones!$AA$107=FT_Y5,EDATE($D80,Milestones!$AA$107)&lt;PolicyDate),1,Milestones!$AC$107)&amp;";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"&amp;IF(AND(Milestones!$AB$108="FT",Milestones!$AA$108=FT_Y5,EDATE($D80,Milestones!$AA$108)&lt;PolicyDate),1,Milestones!$AC$108)&amp;";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"&amp;IF(AND(Milestones!$AB$109="FT",Milestones!$AA$109=FT_Y5,EDATE($D80,Milestones!$AA$109)&lt;PolicyDate),1,Milestones!$AC$109)&amp;";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"&amp;IF(AND(Milestones!$AB$110="FT",Milestones!$AA$110=FT_Y5,EDATE($D80,Milestones!$AA$110)&lt;PolicyDate),1,Milestones!$AC$110)&amp;";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"&amp;IF(AND(Milestones!$AB$111="FT",Milestones!$AA$111=FT_Y5,EDATE($D80,Milestones!$AA$111)&lt;PolicyDate),1,Milestones!$AC$111)&amp;";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"&amp;IF(AND(Milestones!$AB$112="FT",Milestones!$AA$112=FT_Y5,EDATE($D80,Milestones!$AA$112)&lt;PolicyDate),1,Milestones!$AC$112)&amp;";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"&amp;IF(AND(Milestones!$AB$113="FT",Milestones!$AA$113=FT_Y5,EDATE($D80,Milestones!$AA$113)&lt;PolicyDate),1,Milestones!$AC$113)&amp;";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"&amp;IF(AND(Milestones!$AB$114="FT",Milestones!$AA$114=FT_Y5,EDATE($D80,Milestones!$AA$114)&lt;PolicyDate),1,Milestones!$AC$114)&amp;";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"&amp;IF(AND(Milestones!$AB$115="FT",Milestones!$AA$115=FT_Y5,EDATE($D80,Milestones!$AA$115)&lt;PolicyDate),1,Milestones!$AC$115)&amp;";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"&amp;IF(AND(Milestones!$AB$116="FT",Milestones!$AA$116=FT_Y5,EDATE($D80,Milestones!$AA$116)&lt;PolicyDate),1,Milestones!$AC$116)&amp;";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"&amp;IF(AND(Milestones!$AB$117="FT",Milestones!$AA$117=FT_Y5,EDATE($D80,Milestones!$AA$117)&lt;PolicyDate),1,Milestones!$AC$117)&amp;";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"&amp;IF(AND(Milestones!$AB$118="FT",Milestones!$AA$118=FT_Y5,EDATE($D80,Milestones!$AA$118)&lt;PolicyDate),1,Milestones!$AC$118)&amp;";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"&amp;IF(AND(Milestones!$AB$119="FT",Milestones!$AA$119=FT_Y5,EDATE($D80,Milestones!$AA$119)&lt;PolicyDate),1,Milestones!$AC$119)&amp;";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"&amp;IF(AND(Milestones!$AB$120="FT",Milestones!$AA$120=FT_Y5,EDATE($D80,Milestones!$AA$120)&lt;PolicyDate),1,Milestones!$AC$120)&amp;";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"&amp;IF(AND(Milestones!$AB$121="FT",Milestones!$AA$121=FT_Y5,EDATE($D80,Milestones!$AA$121)&lt;PolicyDate),1,Milestones!$AC$121)&amp;";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"&amp;IF(AND(Milestones!$AB$122="FT",Milestones!$AA$122=FT_Y5,EDATE($D80,Milestones!$AA$122)&lt;PolicyDate),1,Milestones!$AC$122)&amp;";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"&amp;IF(AND(Milestones!$AB$123="FT",Milestones!$AA$123=FT_Y5,EDATE($D80,Milestones!$AA$123)&lt;PolicyDate),1,Milestones!$AC$123)&amp;";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"&amp;IF(AND(Milestones!$AB$124="FT",Milestones!$AA$124=FT_Y5,EDATE($D80,Milestones!$AA$124)&lt;PolicyDate),1,Milestones!$AC$124)&amp;";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"&amp;IF(AND(Milestones!$AB$125="FT",Milestones!$AA$125=FT_Y5,EDATE($D80,Milestones!$AA$125)&lt;PolicyDate),1,Milestones!$AC$125)&amp;";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"&amp;IF(AND(Milestones!$AB$126="FT",Milestones!$AA$126=FT_Y5,EDATE($D80,Milestones!$AA$126)&lt;PolicyDate),1,Milestones!$AC$126)&amp;";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"&amp;IF(AND(Milestones!$AB$127="FT",Milestones!$AA$127=FT_Y5,EDATE($D80,Milestones!$AA$127)&lt;PolicyDate),1,Milestones!$AC$127)&amp;";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"&amp;IF(AND(Milestones!$AB$128="FT",Milestones!$AA$128=FT_Y5,EDATE($D80,Milestones!$AA$128)&lt;PolicyDate),1,Milestones!$AC$128)&amp;";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"&amp;IF(AND(Milestones!$AB$129="FT",Milestones!$AA$129=FT_Y5,EDATE($D80,Milestones!$AA$129)&lt;PolicyDate),1,Milestones!$AC$129)&amp;";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"&amp;IF(AND(Milestones!$AB$130="FT",Milestones!$AA$130=FT_Y5,EDATE($D80,Milestones!$AA$130)&lt;PolicyDate),1,Milestones!$AC$130)&amp;";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"&amp;IF(AND(Milestones!$AB$131="FT",Milestones!$AA$131=FT_Y5,EDATE($D80,Milestones!$AA$131)&lt;PolicyDate),1,Milestones!$AC$131)&amp;";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"&amp;IF(AND(Milestones!$AB$132="FT",Milestones!$AA$132=FT_Y5,EDATE($D80,Milestones!$AA$132)&lt;PolicyDate),1,Milestones!$AC$132)&amp;";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"&amp;IF(AND(Milestones!$AB$133="FT",Milestones!$AA$133=FT_Y5,EDATE($D80,Milestones!$AA$133)&lt;PolicyDate),1,Milestones!$AC$133)&amp;";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"&amp;IF(AND(Milestones!$AB$134="FT",Milestones!$AA$134=FT_Y5,EDATE($D80,Milestones!$AA$134)&lt;PolicyDate),1,Milestones!$AC$134)&amp;";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"&amp;IF(AND(Milestones!$AB$135="FT",Milestones!$AA$135=FT_Y5,EDATE($D80,Milestones!$AA$135)&lt;PolicyDate),1,Milestones!$AC$135)&amp;";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"&amp;IF(AND(Milestones!$AB$136="FT",Milestones!$AA$136=FT_Y5,EDATE($D80,Milestones!$AA$136)&lt;PolicyDate),1,Milestones!$AC$136)&amp;";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"&amp;IF(AND(Milestones!$AB$137="FT",Milestones!$AA$137=FT_Y5,EDATE($D80,Milestones!$AA$137)&lt;PolicyDate),1,Milestones!$AC$137)&amp;";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"&amp;IF(AND(Milestones!$AB$138="FT",Milestones!$AA$138=FT_Y5,EDATE($D80,Milestones!$AA$138)&lt;PolicyDate),1,Milestones!$AC$138)&amp;";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"&amp;IF(AND(Milestones!$AB$139="FT",Milestones!$AA$139=FT_Y5,EDATE($D80,Milestones!$AA$139)&lt;PolicyDate),1,Milestones!$AC$139)&amp;";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"&amp;IF(AND(Milestones!$AB$140="FT",Milestones!$AA$140=FT_Y5,EDATE($D80,Milestones!$AA$140)&lt;PolicyDate),1,Milestones!$AC$140)&amp;";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"&amp;IF(AND(Milestones!$AB$141="FT",Milestones!$AA$141=FT_Y5,EDATE($D80,Milestones!$AA$141)&lt;PolicyDate),1,Milestones!$AC$141)&amp;";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"&amp;IF(AND(Milestones!$AB$142="FT",Milestones!$AA$142=FT_Y5,EDATE($D80,Milestones!$AA$142)&lt;PolicyDate),1,Milestones!$AC$142)&amp;";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"&amp;IF(AND(Milestones!$AB$143="FT",Milestones!$AA$143=FT_Y5,EDATE($D80,Milestones!$AA$143)&lt;PolicyDate),1,Milestones!$AC$143)&amp;";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"&amp;IF(AND(Milestones!$AB$144="FT",Milestones!$AA$144=FT_Y5,EDATE($D80,Milestones!$AA$144)&lt;PolicyDate),1,Milestones!$AC$144)&amp;";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"&amp;IF(AND(Milestones!$AB$145="FT",Milestones!$AA$145=FT_Y5,EDATE($D80,Milestones!$AA$145)&lt;PolicyDate),1,Milestones!$AC$145)&amp;";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"&amp;IF(AND(Milestones!$AB$146="FT",Milestones!$AA$146=FT_Y5,EDATE($D80,Milestones!$AA$146)&lt;PolicyDate),1,Milestones!$AC$146)&amp;";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"&amp;IF(AND(Milestones!$AB$147="FT",Milestones!$AA$147=FT_Y5,EDATE($D80,Milestones!$AA$147)&lt;PolicyDate),1,Milestones!$AC$147)&amp;";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"&amp;IF(AND(Milestones!$AB$148="FT",Milestones!$AA$148=FT_Y5,EDATE($D80,Milestones!$AA$148)&lt;PolicyDate),1,Milestones!$AC$148)&amp;";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"&amp;IF(AND(Milestones!$AB$149="FT",Milestones!$AA$149=FT_Y5,EDATE($D80,Milestones!$AA$149)&lt;PolicyDate),1,Milestones!$AC$149)&amp;";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"&amp;IF(AND(Milestones!$AB$150="FT",Milestones!$AA$150=FT_Y5,EDATE($D80,Milestones!$AA$150)&lt;PolicyDate),1,Milestones!$AC$150)&amp;";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"&amp;IF(AND(Milestones!$AB$151="FT",Milestones!$AA$151=FT_Y5,EDATE($D80,Milestones!$AA$151)&lt;PolicyDate),1,Milestones!$AC$151)&amp;";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"&amp;IF(AND(Milestones!$AB$152="FT",Milestones!$AA$152=FT_Y5,EDATE($D80,Milestones!$AA$152)&lt;PolicyDate),1,Milestones!$AC$152)&amp;";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"&amp;IF(AND(Milestones!$AB$153="FT",Milestones!$AA$153=FT_Y5,EDATE($D80,Milestones!$AA$153)&lt;PolicyDate),1,Milestones!$AC$153)&amp;";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"&amp;IF(AND(Milestones!$AB$154="FT",Milestones!$AA$154=FT_Y5,EDATE($D80,Milestones!$AA$154)&lt;PolicyDate),1,Milestones!$AC$154)&amp;";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"&amp;IF(AND(Milestones!$AB$155="FT",Milestones!$AA$155=FT_Y5,EDATE($D80,Milestones!$AA$155)&lt;PolicyDate),1,Milestones!$AC$155)&amp;";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"&amp;IF(AND(Milestones!$AB$156="FT",Milestones!$AA$156=FT_Y5,EDATE($D80,Milestones!$AA$156)&lt;PolicyDate),1,Milestones!$AC$156)&amp;";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"&amp;IF(AND(Milestones!$AB$157="FT",Milestones!$AA$157=FT_Y5,EDATE($D80,Milestones!$AA$157)&lt;PolicyDate),1,Milestones!$AC$157)&amp;";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"&amp;IF(AND(Milestones!$AB$158="FT",Milestones!$AA$158=FT_Y5,EDATE($D80,Milestones!$AA$158)&lt;PolicyDate),1,Milestones!$AC$158)&amp;";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"&amp;IF(AND(Milestones!$AB$159="FT",Milestones!$AA$159=FT_Y5,EDATE($D80,Milestones!$AA$159)&lt;PolicyDate),1,Milestones!$AC$159)&amp;";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"&amp;IF(AND(Milestones!$AB$160="FT",Milestones!$AA$160=FT_Y5,EDATE($D80,Milestones!$AA$160)&lt;PolicyDate),1,Milestones!$AC$160)&amp;";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"&amp;IF(AND(Milestones!$AB$161="FT",Milestones!$AA$161=FT_Y5,EDATE($D80,Milestones!$AA$161)&lt;PolicyDate),1,Milestones!$AC$161)&amp;";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"&amp;IF(AND(Milestones!$AB$162="FT",Milestones!$AA$162=FT_Y5,EDATE($D80,Milestones!$AA$162)&lt;PolicyDate),1,Milestones!$AC$162)&amp;";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"&amp;IF(AND(Milestones!$AB$163="FT",Milestones!$AA$163=FT_Y5,EDATE($D80,Milestones!$AA$163)&lt;PolicyDate),1,Milestones!$AC$163)&amp;";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"&amp;IF(AND(Milestones!$AB$164="FT",Milestones!$AA$164=FT_Y5,EDATE($D80,Milestones!$AA$164)&lt;PolicyDate),1,Milestones!$AC$164)&amp;";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"&amp;IF(AND(Milestones!$AB$165="FT",Milestones!$AA$165=FT_Y5,EDATE($D80,Milestones!$AA$165)&lt;PolicyDate),1,Milestones!$AC$165)&amp;";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"&amp;IF(AND(Milestones!$AB$166="FT",Milestones!$AA$166=FT_Y5,EDATE($D80,Milestones!$AA$166)&lt;PolicyDate),1,Milestones!$AC$166)&amp;";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"&amp;IF(AND(Milestones!$AB$167="FT",Milestones!$AA$167=FT_Y5,EDATE($D80,Milestones!$AA$167)&lt;PolicyDate),1,Milestones!$AC$167)&amp;";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"&amp;IF(AND(Milestones!$AB$168="FT",Milestones!$AA$168=FT_Y5,EDATE($D80,Milestones!$AA$168)&lt;PolicyDate),1,Milestones!$AC$168)&amp;";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"&amp;IF(AND(Milestones!$AB$169="FT",Milestones!$AA$169=FT_Y5,EDATE($D80,Milestones!$AA$169)&lt;PolicyDate),1,Milestones!$AC$169)&amp;";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"&amp;IF(AND(Milestones!$AB$170="FT",Milestones!$AA$170=FT_Y5,EDATE($D80,Milestones!$AA$170)&lt;PolicyDate),1,Milestones!$AC$170)&amp;";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"&amp;IF(AND(Milestones!$AB$171="FT",Milestones!$AA$171=FT_Y5,EDATE($D80,Milestones!$AA$171)&lt;PolicyDate),1,Milestones!$AC$171)&amp;";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"&amp;IF(AND(Milestones!$AB$172="FT",Milestones!$AA$172=FT_Y5,EDATE($D80,Milestones!$AA$172)&lt;PolicyDate),1,Milestones!$AC$172)&amp;";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"&amp;IF(AND(Milestones!$AB$173="FT",Milestones!$AA$173=FT_Y5,EDATE($D80,Milestones!$AA$173)&lt;PolicyDate),1,Milestones!$AC$173)&amp;";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"&amp;IF(AND(Milestones!$AB$174="FT",Milestones!$AA$174=FT_Y5,EDATE($D80,Milestones!$AA$174)&lt;PolicyDate),1,Milestones!$AC$174)&amp;";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"&amp;IF(AND(Milestones!$AB$175="FT",Milestones!$AA$175=FT_Y5,EDATE($D80,Milestones!$AA$175)&lt;PolicyDate),1,Milestones!$AC$175)&amp;";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"&amp;IF(AND(Milestones!$AB$176="FT",Milestones!$AA$176=FT_Y5,EDATE($D80,Milestones!$AA$176)&lt;PolicyDate),1,Milestones!$AC$176)&amp;";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"&amp;IF(AND(Milestones!$AB$177="FT",Milestones!$AA$177=FT_Y5,EDATE($D80,Milestones!$AA$177)&lt;PolicyDate),1,Milestones!$AC$177)&amp;";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"&amp;IF(AND(Milestones!$AB$178="FT",Milestones!$AA$178=FT_Y5,EDATE($D80,Milestones!$AA$178)&lt;PolicyDate),1,Milestones!$AC$178)&amp;";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"&amp;IF(AND(Milestones!$AB$179="FT",Milestones!$AA$179=FT_Y5,EDATE($D80,Milestones!$AA$179)&lt;PolicyDate),1,Milestones!$AC$179)&amp;";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"&amp;IF(AND(Milestones!$AB$180="FT",Milestones!$AA$180=FT_Y5,EDATE($D80,Milestones!$AA$180)&lt;PolicyDate),1,Milestones!$AC$180)&amp;";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"&amp;IF(AND(Milestones!$AB$181="FT",Milestones!$AA$181=FT_Y5,EDATE($D80,Milestones!$AA$181)&lt;PolicyDate),1,Milestones!$AC$181)&amp;";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"&amp;IF(AND(Milestones!$AB$182="FT",Milestones!$AA$182=FT_Y5,EDATE($D80,Milestones!$AA$182)&lt;PolicyDate),1,Milestones!$AC$182)&amp;";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"&amp;IF(AND(Milestones!$AB$183="FT",Milestones!$AA$183=FT_Y5,EDATE($D80,Milestones!$AA$183)&lt;PolicyDate),1,Milestones!$AC$183)&amp;";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"&amp;IF(AND(Milestones!$AB$184="FT",Milestones!$AA$184=FT_Y5,EDATE($D80,Milestones!$AA$184)&lt;PolicyDate),1,Milestones!$AC$184)&amp;";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"&amp;IF(AND(Milestones!$AB$185="FT",Milestones!$AA$185=FT_Y5,EDATE($D80,Milestones!$AA$185)&lt;PolicyDate),1,Milestones!$AC$185)&amp;";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"&amp;IF(AND(Milestones!$AB$186="FT",Milestones!$AA$186=FT_Y5,EDATE($D80,Milestones!$AA$186)&lt;PolicyDate),1,Milestones!$AC$186)&amp;";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"&amp;IF(AND(Milestones!$AB$187="FT",Milestones!$AA$187=FT_Y5,EDATE($D80,Milestones!$AA$187)&lt;PolicyDate),1,Milestones!$AC$187)&amp;";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"&amp;IF(AND(Milestones!$AB$188="FT",Milestones!$AA$188=FT_Y5,EDATE($D80,Milestones!$AA$188)&lt;PolicyDate),1,Milestones!$AC$188)&amp;";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"&amp;IF(AND(Milestones!$AB$189="FT",Milestones!$AA$189=FT_Y5,EDATE($D80,Milestones!$AA$189)&lt;PolicyDate),1,Milestones!$AC$189)&amp;";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"&amp;IF(AND(Milestones!$AB$190="FT",Milestones!$AA$190=FT_Y5,EDATE($D80,Milestones!$AA$190)&lt;PolicyDate),1,Milestones!$AC$190)&amp;";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"&amp;IF(AND(Milestones!$AB$191="FT",Milestones!$AA$191=FT_Y5,EDATE($D80,Milestones!$AA$191)&lt;PolicyDate),1,Milestones!$AC$191)&amp;";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"&amp;IF(AND(Milestones!$AB$192="FT",Milestones!$AA$192=FT_Y5,EDATE($D80,Milestones!$AA$192)&lt;PolicyDate),1,Milestones!$AC$192)&amp;";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"&amp;IF(AND(Milestones!$AB$193="FT",Milestones!$AA$193=FT_Y5,EDATE($D80,Milestones!$AA$193)&lt;PolicyDate),1,Milestones!$AC$193)&amp;";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"&amp;IF(AND(Milestones!$AB$194="FT",Milestones!$AA$194=FT_Y5,EDATE($D80,Milestones!$AA$194)&lt;PolicyDate),1,Milestones!$AC$194)&amp;";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"&amp;IF(AND(Milestones!$AB$195="FT",Milestones!$AA$195=FT_Y5,EDATE($D80,Milestones!$AA$195)&lt;PolicyDate),1,Milestones!$AC$195)&amp;";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"&amp;IF(AND(Milestones!$AB$196="FT",Milestones!$AA$196=FT_Y5,EDATE($D80,Milestones!$AA$196)&lt;PolicyDate),1,Milestones!$AC$196)&amp;";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"&amp;IF(AND(Milestones!$AB$197="FT",Milestones!$AA$197=FT_Y5,EDATE($D80,Milestones!$AA$197)&lt;PolicyDate),1,Milestones!$AC$197)&amp;";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"&amp;IF(AND(Milestones!$AB$198="FT",Milestones!$AA$198=FT_Y5,EDATE($D80,Milestones!$AA$198)&lt;PolicyDate),1,Milestones!$AC$198)&amp;";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"&amp;IF(AND(Milestones!$AB$199="FT",Milestones!$AA$199=FT_Y5,EDATE($D80,Milestones!$AA$199)&lt;PolicyDate),1,Milestones!$AC$199)&amp;";  ",""))</f>
        <v/>
      </c>
      <c r="X80" s="0" t="str">
        <f aca="false">IF(Staff!$A80="","",Staff!$AJ80)</f>
        <v/>
      </c>
      <c r="Y80" s="0" t="str">
        <f aca="false">IF(Staff!$A80="","",Staff!$AL80)</f>
        <v/>
      </c>
      <c r="Z80" s="0" t="str">
        <f aca="false">IF(Staff!$A80="","",Staff!$AM80)</f>
        <v/>
      </c>
      <c r="AA80" s="0" t="str">
        <f aca="false">IF(Staff!$A80="","",Staff!$AQ80)</f>
        <v/>
      </c>
      <c r="AB80" s="0" t="str">
        <f aca="false">IF(Staff!$A80="","",Staff!$AR80)</f>
        <v/>
      </c>
      <c r="AC80" s="0" t="str">
        <f aca="false">IF(Staff!$A80="","",Staff!$AS80)</f>
        <v/>
      </c>
      <c r="AD80" s="0" t="str">
        <f aca="false">IF(Staff!$A80="","",Staff!$AT80)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IF(Staff!$A81="","",Staff!$AI81)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"&amp;IF(AND(Milestones!$AB$20="FT",Milestones!$AA$20=FT_Y5,EDATE($D81,Milestones!$AA$20)&lt;PolicyDate),1,Milestones!$AC$20)&amp;";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"&amp;IF(AND(Milestones!$AB$21="FT",Milestones!$AA$21=FT_Y5,EDATE($D81,Milestones!$AA$21)&lt;PolicyDate),1,Milestones!$AC$21)&amp;";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"&amp;IF(AND(Milestones!$AB$22="FT",Milestones!$AA$22=FT_Y5,EDATE($D81,Milestones!$AA$22)&lt;PolicyDate),1,Milestones!$AC$22)&amp;";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"&amp;IF(AND(Milestones!$AB$23="FT",Milestones!$AA$23=FT_Y5,EDATE($D81,Milestones!$AA$23)&lt;PolicyDate),1,Milestones!$AC$23)&amp;";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"&amp;IF(AND(Milestones!$AB$24="FT",Milestones!$AA$24=FT_Y5,EDATE($D81,Milestones!$AA$24)&lt;PolicyDate),1,Milestones!$AC$24)&amp;";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"&amp;IF(AND(Milestones!$AB$25="FT",Milestones!$AA$25=FT_Y5,EDATE($D81,Milestones!$AA$25)&lt;PolicyDate),1,Milestones!$AC$25)&amp;";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"&amp;IF(AND(Milestones!$AB$26="FT",Milestones!$AA$26=FT_Y5,EDATE($D81,Milestones!$AA$26)&lt;PolicyDate),1,Milestones!$AC$26)&amp;";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"&amp;IF(AND(Milestones!$AB$27="FT",Milestones!$AA$27=FT_Y5,EDATE($D81,Milestones!$AA$27)&lt;PolicyDate),1,Milestones!$AC$27)&amp;";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"&amp;IF(AND(Milestones!$AB$28="FT",Milestones!$AA$28=FT_Y5,EDATE($D81,Milestones!$AA$28)&lt;PolicyDate),1,Milestones!$AC$28)&amp;";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"&amp;IF(AND(Milestones!$AB$29="FT",Milestones!$AA$29=FT_Y5,EDATE($D81,Milestones!$AA$29)&lt;PolicyDate),1,Milestones!$AC$29)&amp;";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"&amp;IF(AND(Milestones!$AB$30="FT",Milestones!$AA$30=FT_Y5,EDATE($D81,Milestones!$AA$30)&lt;PolicyDate),1,Milestones!$AC$30)&amp;";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"&amp;IF(AND(Milestones!$AB$31="FT",Milestones!$AA$31=FT_Y5,EDATE($D81,Milestones!$AA$31)&lt;PolicyDate),1,Milestones!$AC$31)&amp;";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"&amp;IF(AND(Milestones!$AB$32="FT",Milestones!$AA$32=FT_Y5,EDATE($D81,Milestones!$AA$32)&lt;PolicyDate),1,Milestones!$AC$32)&amp;";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"&amp;IF(AND(Milestones!$AB$33="FT",Milestones!$AA$33=FT_Y5,EDATE($D81,Milestones!$AA$33)&lt;PolicyDate),1,Milestones!$AC$33)&amp;";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"&amp;IF(AND(Milestones!$AB$34="FT",Milestones!$AA$34=FT_Y5,EDATE($D81,Milestones!$AA$34)&lt;PolicyDate),1,Milestones!$AC$34)&amp;";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"&amp;IF(AND(Milestones!$AB$35="FT",Milestones!$AA$35=FT_Y5,EDATE($D81,Milestones!$AA$35)&lt;PolicyDate),1,Milestones!$AC$35)&amp;";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"&amp;IF(AND(Milestones!$AB$36="FT",Milestones!$AA$36=FT_Y5,EDATE($D81,Milestones!$AA$36)&lt;PolicyDate),1,Milestones!$AC$36)&amp;";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"&amp;IF(AND(Milestones!$AB$37="FT",Milestones!$AA$37=FT_Y5,EDATE($D81,Milestones!$AA$37)&lt;PolicyDate),1,Milestones!$AC$37)&amp;";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"&amp;IF(AND(Milestones!$AB$38="FT",Milestones!$AA$38=FT_Y5,EDATE($D81,Milestones!$AA$38)&lt;PolicyDate),1,Milestones!$AC$38)&amp;";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"&amp;IF(AND(Milestones!$AB$39="FT",Milestones!$AA$39=FT_Y5,EDATE($D81,Milestones!$AA$39)&lt;PolicyDate),1,Milestones!$AC$39)&amp;";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"&amp;IF(AND(Milestones!$AB$40="FT",Milestones!$AA$40=FT_Y5,EDATE($D81,Milestones!$AA$40)&lt;PolicyDate),1,Milestones!$AC$40)&amp;";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"&amp;IF(AND(Milestones!$AB$41="FT",Milestones!$AA$41=FT_Y5,EDATE($D81,Milestones!$AA$41)&lt;PolicyDate),1,Milestones!$AC$41)&amp;";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"&amp;IF(AND(Milestones!$AB$42="FT",Milestones!$AA$42=FT_Y5,EDATE($D81,Milestones!$AA$42)&lt;PolicyDate),1,Milestones!$AC$42)&amp;";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"&amp;IF(AND(Milestones!$AB$43="FT",Milestones!$AA$43=FT_Y5,EDATE($D81,Milestones!$AA$43)&lt;PolicyDate),1,Milestones!$AC$43)&amp;";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"&amp;IF(AND(Milestones!$AB$44="FT",Milestones!$AA$44=FT_Y5,EDATE($D81,Milestones!$AA$44)&lt;PolicyDate),1,Milestones!$AC$44)&amp;";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"&amp;IF(AND(Milestones!$AB$45="FT",Milestones!$AA$45=FT_Y5,EDATE($D81,Milestones!$AA$45)&lt;PolicyDate),1,Milestones!$AC$45)&amp;";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"&amp;IF(AND(Milestones!$AB$46="FT",Milestones!$AA$46=FT_Y5,EDATE($D81,Milestones!$AA$46)&lt;PolicyDate),1,Milestones!$AC$46)&amp;";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"&amp;IF(AND(Milestones!$AB$47="FT",Milestones!$AA$47=FT_Y5,EDATE($D81,Milestones!$AA$47)&lt;PolicyDate),1,Milestones!$AC$47)&amp;";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"&amp;IF(AND(Milestones!$AB$48="FT",Milestones!$AA$48=FT_Y5,EDATE($D81,Milestones!$AA$48)&lt;PolicyDate),1,Milestones!$AC$48)&amp;";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"&amp;IF(AND(Milestones!$AB$49="FT",Milestones!$AA$49=FT_Y5,EDATE($D81,Milestones!$AA$49)&lt;PolicyDate),1,Milestones!$AC$49)&amp;";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"&amp;IF(AND(Milestones!$AB$50="FT",Milestones!$AA$50=FT_Y5,EDATE($D81,Milestones!$AA$50)&lt;PolicyDate),1,Milestones!$AC$50)&amp;";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"&amp;IF(AND(Milestones!$AB$51="FT",Milestones!$AA$51=FT_Y5,EDATE($D81,Milestones!$AA$51)&lt;PolicyDate),1,Milestones!$AC$51)&amp;";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"&amp;IF(AND(Milestones!$AB$52="FT",Milestones!$AA$52=FT_Y5,EDATE($D81,Milestones!$AA$52)&lt;PolicyDate),1,Milestones!$AC$52)&amp;";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"&amp;IF(AND(Milestones!$AB$53="FT",Milestones!$AA$53=FT_Y5,EDATE($D81,Milestones!$AA$53)&lt;PolicyDate),1,Milestones!$AC$53)&amp;";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"&amp;IF(AND(Milestones!$AB$54="FT",Milestones!$AA$54=FT_Y5,EDATE($D81,Milestones!$AA$54)&lt;PolicyDate),1,Milestones!$AC$54)&amp;";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"&amp;IF(AND(Milestones!$AB$55="FT",Milestones!$AA$55=FT_Y5,EDATE($D81,Milestones!$AA$55)&lt;PolicyDate),1,Milestones!$AC$55)&amp;";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"&amp;IF(AND(Milestones!$AB$56="FT",Milestones!$AA$56=FT_Y5,EDATE($D81,Milestones!$AA$56)&lt;PolicyDate),1,Milestones!$AC$56)&amp;";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"&amp;IF(AND(Milestones!$AB$57="FT",Milestones!$AA$57=FT_Y5,EDATE($D81,Milestones!$AA$57)&lt;PolicyDate),1,Milestones!$AC$57)&amp;";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"&amp;IF(AND(Milestones!$AB$58="FT",Milestones!$AA$58=FT_Y5,EDATE($D81,Milestones!$AA$58)&lt;PolicyDate),1,Milestones!$AC$58)&amp;";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"&amp;IF(AND(Milestones!$AB$59="FT",Milestones!$AA$59=FT_Y5,EDATE($D81,Milestones!$AA$59)&lt;PolicyDate),1,Milestones!$AC$59)&amp;";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"&amp;IF(AND(Milestones!$AB$60="FT",Milestones!$AA$60=FT_Y5,EDATE($D81,Milestones!$AA$60)&lt;PolicyDate),1,Milestones!$AC$60)&amp;";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"&amp;IF(AND(Milestones!$AB$61="FT",Milestones!$AA$61=FT_Y5,EDATE($D81,Milestones!$AA$61)&lt;PolicyDate),1,Milestones!$AC$61)&amp;";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"&amp;IF(AND(Milestones!$AB$62="FT",Milestones!$AA$62=FT_Y5,EDATE($D81,Milestones!$AA$62)&lt;PolicyDate),1,Milestones!$AC$62)&amp;";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"&amp;IF(AND(Milestones!$AB$63="FT",Milestones!$AA$63=FT_Y5,EDATE($D81,Milestones!$AA$63)&lt;PolicyDate),1,Milestones!$AC$63)&amp;";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"&amp;IF(AND(Milestones!$AB$64="FT",Milestones!$AA$64=FT_Y5,EDATE($D81,Milestones!$AA$64)&lt;PolicyDate),1,Milestones!$AC$64)&amp;";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"&amp;IF(AND(Milestones!$AB$65="FT",Milestones!$AA$65=FT_Y5,EDATE($D81,Milestones!$AA$65)&lt;PolicyDate),1,Milestones!$AC$65)&amp;";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"&amp;IF(AND(Milestones!$AB$66="FT",Milestones!$AA$66=FT_Y5,EDATE($D81,Milestones!$AA$66)&lt;PolicyDate),1,Milestones!$AC$66)&amp;";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"&amp;IF(AND(Milestones!$AB$67="FT",Milestones!$AA$67=FT_Y5,EDATE($D81,Milestones!$AA$67)&lt;PolicyDate),1,Milestones!$AC$67)&amp;";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"&amp;IF(AND(Milestones!$AB$68="FT",Milestones!$AA$68=FT_Y5,EDATE($D81,Milestones!$AA$68)&lt;PolicyDate),1,Milestones!$AC$68)&amp;";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"&amp;IF(AND(Milestones!$AB$69="FT",Milestones!$AA$69=FT_Y5,EDATE($D81,Milestones!$AA$69)&lt;PolicyDate),1,Milestones!$AC$69)&amp;";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"&amp;IF(AND(Milestones!$AB$70="FT",Milestones!$AA$70=FT_Y5,EDATE($D81,Milestones!$AA$70)&lt;PolicyDate),1,Milestones!$AC$70)&amp;";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"&amp;IF(AND(Milestones!$AB$71="FT",Milestones!$AA$71=FT_Y5,EDATE($D81,Milestones!$AA$71)&lt;PolicyDate),1,Milestones!$AC$71)&amp;";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"&amp;IF(AND(Milestones!$AB$72="FT",Milestones!$AA$72=FT_Y5,EDATE($D81,Milestones!$AA$72)&lt;PolicyDate),1,Milestones!$AC$72)&amp;";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"&amp;IF(AND(Milestones!$AB$73="FT",Milestones!$AA$73=FT_Y5,EDATE($D81,Milestones!$AA$73)&lt;PolicyDate),1,Milestones!$AC$73)&amp;";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"&amp;IF(AND(Milestones!$AB$74="FT",Milestones!$AA$74=FT_Y5,EDATE($D81,Milestones!$AA$74)&lt;PolicyDate),1,Milestones!$AC$74)&amp;";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"&amp;IF(AND(Milestones!$AB$75="FT",Milestones!$AA$75=FT_Y5,EDATE($D81,Milestones!$AA$75)&lt;PolicyDate),1,Milestones!$AC$75)&amp;";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"&amp;IF(AND(Milestones!$AB$76="FT",Milestones!$AA$76=FT_Y5,EDATE($D81,Milestones!$AA$76)&lt;PolicyDate),1,Milestones!$AC$76)&amp;";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"&amp;IF(AND(Milestones!$AB$77="FT",Milestones!$AA$77=FT_Y5,EDATE($D81,Milestones!$AA$77)&lt;PolicyDate),1,Milestones!$AC$77)&amp;";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"&amp;IF(AND(Milestones!$AB$78="FT",Milestones!$AA$78=FT_Y5,EDATE($D81,Milestones!$AA$78)&lt;PolicyDate),1,Milestones!$AC$78)&amp;";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"&amp;IF(AND(Milestones!$AB$79="FT",Milestones!$AA$79=FT_Y5,EDATE($D81,Milestones!$AA$79)&lt;PolicyDate),1,Milestones!$AC$79)&amp;";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"&amp;IF(AND(Milestones!$AB$80="FT",Milestones!$AA$80=FT_Y5,EDATE($D81,Milestones!$AA$80)&lt;PolicyDate),1,Milestones!$AC$80)&amp;";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"&amp;IF(AND(Milestones!$AB$81="FT",Milestones!$AA$81=FT_Y5,EDATE($D81,Milestones!$AA$81)&lt;PolicyDate),1,Milestones!$AC$81)&amp;";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"&amp;IF(AND(Milestones!$AB$82="FT",Milestones!$AA$82=FT_Y5,EDATE($D81,Milestones!$AA$82)&lt;PolicyDate),1,Milestones!$AC$82)&amp;";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"&amp;IF(AND(Milestones!$AB$83="FT",Milestones!$AA$83=FT_Y5,EDATE($D81,Milestones!$AA$83)&lt;PolicyDate),1,Milestones!$AC$83)&amp;";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"&amp;IF(AND(Milestones!$AB$84="FT",Milestones!$AA$84=FT_Y5,EDATE($D81,Milestones!$AA$84)&lt;PolicyDate),1,Milestones!$AC$84)&amp;";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"&amp;IF(AND(Milestones!$AB$85="FT",Milestones!$AA$85=FT_Y5,EDATE($D81,Milestones!$AA$85)&lt;PolicyDate),1,Milestones!$AC$85)&amp;";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"&amp;IF(AND(Milestones!$AB$86="FT",Milestones!$AA$86=FT_Y5,EDATE($D81,Milestones!$AA$86)&lt;PolicyDate),1,Milestones!$AC$86)&amp;";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"&amp;IF(AND(Milestones!$AB$87="FT",Milestones!$AA$87=FT_Y5,EDATE($D81,Milestones!$AA$87)&lt;PolicyDate),1,Milestones!$AC$87)&amp;";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"&amp;IF(AND(Milestones!$AB$88="FT",Milestones!$AA$88=FT_Y5,EDATE($D81,Milestones!$AA$88)&lt;PolicyDate),1,Milestones!$AC$88)&amp;";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"&amp;IF(AND(Milestones!$AB$89="FT",Milestones!$AA$89=FT_Y5,EDATE($D81,Milestones!$AA$89)&lt;PolicyDate),1,Milestones!$AC$89)&amp;";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"&amp;IF(AND(Milestones!$AB$90="FT",Milestones!$AA$90=FT_Y5,EDATE($D81,Milestones!$AA$90)&lt;PolicyDate),1,Milestones!$AC$90)&amp;";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"&amp;IF(AND(Milestones!$AB$91="FT",Milestones!$AA$91=FT_Y5,EDATE($D81,Milestones!$AA$91)&lt;PolicyDate),1,Milestones!$AC$91)&amp;";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"&amp;IF(AND(Milestones!$AB$92="FT",Milestones!$AA$92=FT_Y5,EDATE($D81,Milestones!$AA$92)&lt;PolicyDate),1,Milestones!$AC$92)&amp;";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"&amp;IF(AND(Milestones!$AB$93="FT",Milestones!$AA$93=FT_Y5,EDATE($D81,Milestones!$AA$93)&lt;PolicyDate),1,Milestones!$AC$93)&amp;";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"&amp;IF(AND(Milestones!$AB$94="FT",Milestones!$AA$94=FT_Y5,EDATE($D81,Milestones!$AA$94)&lt;PolicyDate),1,Milestones!$AC$94)&amp;";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"&amp;IF(AND(Milestones!$AB$95="FT",Milestones!$AA$95=FT_Y5,EDATE($D81,Milestones!$AA$95)&lt;PolicyDate),1,Milestones!$AC$95)&amp;";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"&amp;IF(AND(Milestones!$AB$96="FT",Milestones!$AA$96=FT_Y5,EDATE($D81,Milestones!$AA$96)&lt;PolicyDate),1,Milestones!$AC$96)&amp;";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"&amp;IF(AND(Milestones!$AB$97="FT",Milestones!$AA$97=FT_Y5,EDATE($D81,Milestones!$AA$97)&lt;PolicyDate),1,Milestones!$AC$97)&amp;";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"&amp;IF(AND(Milestones!$AB$98="FT",Milestones!$AA$98=FT_Y5,EDATE($D81,Milestones!$AA$98)&lt;PolicyDate),1,Milestones!$AC$98)&amp;";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"&amp;IF(AND(Milestones!$AB$99="FT",Milestones!$AA$99=FT_Y5,EDATE($D81,Milestones!$AA$99)&lt;PolicyDate),1,Milestones!$AC$99)&amp;";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"&amp;IF(AND(Milestones!$AB$100="FT",Milestones!$AA$100=FT_Y5,EDATE($D81,Milestones!$AA$100)&lt;PolicyDate),1,Milestones!$AC$100)&amp;";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"&amp;IF(AND(Milestones!$AB$101="FT",Milestones!$AA$101=FT_Y5,EDATE($D81,Milestones!$AA$101)&lt;PolicyDate),1,Milestones!$AC$101)&amp;";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"&amp;IF(AND(Milestones!$AB$102="FT",Milestones!$AA$102=FT_Y5,EDATE($D81,Milestones!$AA$102)&lt;PolicyDate),1,Milestones!$AC$102)&amp;";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"&amp;IF(AND(Milestones!$AB$103="FT",Milestones!$AA$103=FT_Y5,EDATE($D81,Milestones!$AA$103)&lt;PolicyDate),1,Milestones!$AC$103)&amp;";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"&amp;IF(AND(Milestones!$AB$104="FT",Milestones!$AA$104=FT_Y5,EDATE($D81,Milestones!$AA$104)&lt;PolicyDate),1,Milestones!$AC$104)&amp;";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"&amp;IF(AND(Milestones!$AB$105="FT",Milestones!$AA$105=FT_Y5,EDATE($D81,Milestones!$AA$105)&lt;PolicyDate),1,Milestones!$AC$105)&amp;";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"&amp;IF(AND(Milestones!$AB$106="FT",Milestones!$AA$106=FT_Y5,EDATE($D81,Milestones!$AA$106)&lt;PolicyDate),1,Milestones!$AC$106)&amp;";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"&amp;IF(AND(Milestones!$AB$107="FT",Milestones!$AA$107=FT_Y5,EDATE($D81,Milestones!$AA$107)&lt;PolicyDate),1,Milestones!$AC$107)&amp;";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"&amp;IF(AND(Milestones!$AB$108="FT",Milestones!$AA$108=FT_Y5,EDATE($D81,Milestones!$AA$108)&lt;PolicyDate),1,Milestones!$AC$108)&amp;";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"&amp;IF(AND(Milestones!$AB$109="FT",Milestones!$AA$109=FT_Y5,EDATE($D81,Milestones!$AA$109)&lt;PolicyDate),1,Milestones!$AC$109)&amp;";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"&amp;IF(AND(Milestones!$AB$110="FT",Milestones!$AA$110=FT_Y5,EDATE($D81,Milestones!$AA$110)&lt;PolicyDate),1,Milestones!$AC$110)&amp;";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"&amp;IF(AND(Milestones!$AB$111="FT",Milestones!$AA$111=FT_Y5,EDATE($D81,Milestones!$AA$111)&lt;PolicyDate),1,Milestones!$AC$111)&amp;";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"&amp;IF(AND(Milestones!$AB$112="FT",Milestones!$AA$112=FT_Y5,EDATE($D81,Milestones!$AA$112)&lt;PolicyDate),1,Milestones!$AC$112)&amp;";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"&amp;IF(AND(Milestones!$AB$113="FT",Milestones!$AA$113=FT_Y5,EDATE($D81,Milestones!$AA$113)&lt;PolicyDate),1,Milestones!$AC$113)&amp;";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"&amp;IF(AND(Milestones!$AB$114="FT",Milestones!$AA$114=FT_Y5,EDATE($D81,Milestones!$AA$114)&lt;PolicyDate),1,Milestones!$AC$114)&amp;";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"&amp;IF(AND(Milestones!$AB$115="FT",Milestones!$AA$115=FT_Y5,EDATE($D81,Milestones!$AA$115)&lt;PolicyDate),1,Milestones!$AC$115)&amp;";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"&amp;IF(AND(Milestones!$AB$116="FT",Milestones!$AA$116=FT_Y5,EDATE($D81,Milestones!$AA$116)&lt;PolicyDate),1,Milestones!$AC$116)&amp;";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"&amp;IF(AND(Milestones!$AB$117="FT",Milestones!$AA$117=FT_Y5,EDATE($D81,Milestones!$AA$117)&lt;PolicyDate),1,Milestones!$AC$117)&amp;";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"&amp;IF(AND(Milestones!$AB$118="FT",Milestones!$AA$118=FT_Y5,EDATE($D81,Milestones!$AA$118)&lt;PolicyDate),1,Milestones!$AC$118)&amp;";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"&amp;IF(AND(Milestones!$AB$119="FT",Milestones!$AA$119=FT_Y5,EDATE($D81,Milestones!$AA$119)&lt;PolicyDate),1,Milestones!$AC$119)&amp;";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"&amp;IF(AND(Milestones!$AB$120="FT",Milestones!$AA$120=FT_Y5,EDATE($D81,Milestones!$AA$120)&lt;PolicyDate),1,Milestones!$AC$120)&amp;";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"&amp;IF(AND(Milestones!$AB$121="FT",Milestones!$AA$121=FT_Y5,EDATE($D81,Milestones!$AA$121)&lt;PolicyDate),1,Milestones!$AC$121)&amp;";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"&amp;IF(AND(Milestones!$AB$122="FT",Milestones!$AA$122=FT_Y5,EDATE($D81,Milestones!$AA$122)&lt;PolicyDate),1,Milestones!$AC$122)&amp;";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"&amp;IF(AND(Milestones!$AB$123="FT",Milestones!$AA$123=FT_Y5,EDATE($D81,Milestones!$AA$123)&lt;PolicyDate),1,Milestones!$AC$123)&amp;";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"&amp;IF(AND(Milestones!$AB$124="FT",Milestones!$AA$124=FT_Y5,EDATE($D81,Milestones!$AA$124)&lt;PolicyDate),1,Milestones!$AC$124)&amp;";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"&amp;IF(AND(Milestones!$AB$125="FT",Milestones!$AA$125=FT_Y5,EDATE($D81,Milestones!$AA$125)&lt;PolicyDate),1,Milestones!$AC$125)&amp;";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"&amp;IF(AND(Milestones!$AB$126="FT",Milestones!$AA$126=FT_Y5,EDATE($D81,Milestones!$AA$126)&lt;PolicyDate),1,Milestones!$AC$126)&amp;";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"&amp;IF(AND(Milestones!$AB$127="FT",Milestones!$AA$127=FT_Y5,EDATE($D81,Milestones!$AA$127)&lt;PolicyDate),1,Milestones!$AC$127)&amp;";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"&amp;IF(AND(Milestones!$AB$128="FT",Milestones!$AA$128=FT_Y5,EDATE($D81,Milestones!$AA$128)&lt;PolicyDate),1,Milestones!$AC$128)&amp;";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"&amp;IF(AND(Milestones!$AB$129="FT",Milestones!$AA$129=FT_Y5,EDATE($D81,Milestones!$AA$129)&lt;PolicyDate),1,Milestones!$AC$129)&amp;";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"&amp;IF(AND(Milestones!$AB$130="FT",Milestones!$AA$130=FT_Y5,EDATE($D81,Milestones!$AA$130)&lt;PolicyDate),1,Milestones!$AC$130)&amp;";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"&amp;IF(AND(Milestones!$AB$131="FT",Milestones!$AA$131=FT_Y5,EDATE($D81,Milestones!$AA$131)&lt;PolicyDate),1,Milestones!$AC$131)&amp;";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"&amp;IF(AND(Milestones!$AB$132="FT",Milestones!$AA$132=FT_Y5,EDATE($D81,Milestones!$AA$132)&lt;PolicyDate),1,Milestones!$AC$132)&amp;";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"&amp;IF(AND(Milestones!$AB$133="FT",Milestones!$AA$133=FT_Y5,EDATE($D81,Milestones!$AA$133)&lt;PolicyDate),1,Milestones!$AC$133)&amp;";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"&amp;IF(AND(Milestones!$AB$134="FT",Milestones!$AA$134=FT_Y5,EDATE($D81,Milestones!$AA$134)&lt;PolicyDate),1,Milestones!$AC$134)&amp;";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"&amp;IF(AND(Milestones!$AB$135="FT",Milestones!$AA$135=FT_Y5,EDATE($D81,Milestones!$AA$135)&lt;PolicyDate),1,Milestones!$AC$135)&amp;";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"&amp;IF(AND(Milestones!$AB$136="FT",Milestones!$AA$136=FT_Y5,EDATE($D81,Milestones!$AA$136)&lt;PolicyDate),1,Milestones!$AC$136)&amp;";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"&amp;IF(AND(Milestones!$AB$137="FT",Milestones!$AA$137=FT_Y5,EDATE($D81,Milestones!$AA$137)&lt;PolicyDate),1,Milestones!$AC$137)&amp;";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"&amp;IF(AND(Milestones!$AB$138="FT",Milestones!$AA$138=FT_Y5,EDATE($D81,Milestones!$AA$138)&lt;PolicyDate),1,Milestones!$AC$138)&amp;";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"&amp;IF(AND(Milestones!$AB$139="FT",Milestones!$AA$139=FT_Y5,EDATE($D81,Milestones!$AA$139)&lt;PolicyDate),1,Milestones!$AC$139)&amp;";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"&amp;IF(AND(Milestones!$AB$140="FT",Milestones!$AA$140=FT_Y5,EDATE($D81,Milestones!$AA$140)&lt;PolicyDate),1,Milestones!$AC$140)&amp;";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"&amp;IF(AND(Milestones!$AB$141="FT",Milestones!$AA$141=FT_Y5,EDATE($D81,Milestones!$AA$141)&lt;PolicyDate),1,Milestones!$AC$141)&amp;";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"&amp;IF(AND(Milestones!$AB$142="FT",Milestones!$AA$142=FT_Y5,EDATE($D81,Milestones!$AA$142)&lt;PolicyDate),1,Milestones!$AC$142)&amp;";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"&amp;IF(AND(Milestones!$AB$143="FT",Milestones!$AA$143=FT_Y5,EDATE($D81,Milestones!$AA$143)&lt;PolicyDate),1,Milestones!$AC$143)&amp;";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"&amp;IF(AND(Milestones!$AB$144="FT",Milestones!$AA$144=FT_Y5,EDATE($D81,Milestones!$AA$144)&lt;PolicyDate),1,Milestones!$AC$144)&amp;";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"&amp;IF(AND(Milestones!$AB$145="FT",Milestones!$AA$145=FT_Y5,EDATE($D81,Milestones!$AA$145)&lt;PolicyDate),1,Milestones!$AC$145)&amp;";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"&amp;IF(AND(Milestones!$AB$146="FT",Milestones!$AA$146=FT_Y5,EDATE($D81,Milestones!$AA$146)&lt;PolicyDate),1,Milestones!$AC$146)&amp;";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"&amp;IF(AND(Milestones!$AB$147="FT",Milestones!$AA$147=FT_Y5,EDATE($D81,Milestones!$AA$147)&lt;PolicyDate),1,Milestones!$AC$147)&amp;";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"&amp;IF(AND(Milestones!$AB$148="FT",Milestones!$AA$148=FT_Y5,EDATE($D81,Milestones!$AA$148)&lt;PolicyDate),1,Milestones!$AC$148)&amp;";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"&amp;IF(AND(Milestones!$AB$149="FT",Milestones!$AA$149=FT_Y5,EDATE($D81,Milestones!$AA$149)&lt;PolicyDate),1,Milestones!$AC$149)&amp;";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"&amp;IF(AND(Milestones!$AB$150="FT",Milestones!$AA$150=FT_Y5,EDATE($D81,Milestones!$AA$150)&lt;PolicyDate),1,Milestones!$AC$150)&amp;";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"&amp;IF(AND(Milestones!$AB$151="FT",Milestones!$AA$151=FT_Y5,EDATE($D81,Milestones!$AA$151)&lt;PolicyDate),1,Milestones!$AC$151)&amp;";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"&amp;IF(AND(Milestones!$AB$152="FT",Milestones!$AA$152=FT_Y5,EDATE($D81,Milestones!$AA$152)&lt;PolicyDate),1,Milestones!$AC$152)&amp;";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"&amp;IF(AND(Milestones!$AB$153="FT",Milestones!$AA$153=FT_Y5,EDATE($D81,Milestones!$AA$153)&lt;PolicyDate),1,Milestones!$AC$153)&amp;";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"&amp;IF(AND(Milestones!$AB$154="FT",Milestones!$AA$154=FT_Y5,EDATE($D81,Milestones!$AA$154)&lt;PolicyDate),1,Milestones!$AC$154)&amp;";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"&amp;IF(AND(Milestones!$AB$155="FT",Milestones!$AA$155=FT_Y5,EDATE($D81,Milestones!$AA$155)&lt;PolicyDate),1,Milestones!$AC$155)&amp;";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"&amp;IF(AND(Milestones!$AB$156="FT",Milestones!$AA$156=FT_Y5,EDATE($D81,Milestones!$AA$156)&lt;PolicyDate),1,Milestones!$AC$156)&amp;";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"&amp;IF(AND(Milestones!$AB$157="FT",Milestones!$AA$157=FT_Y5,EDATE($D81,Milestones!$AA$157)&lt;PolicyDate),1,Milestones!$AC$157)&amp;";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"&amp;IF(AND(Milestones!$AB$158="FT",Milestones!$AA$158=FT_Y5,EDATE($D81,Milestones!$AA$158)&lt;PolicyDate),1,Milestones!$AC$158)&amp;";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"&amp;IF(AND(Milestones!$AB$159="FT",Milestones!$AA$159=FT_Y5,EDATE($D81,Milestones!$AA$159)&lt;PolicyDate),1,Milestones!$AC$159)&amp;";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"&amp;IF(AND(Milestones!$AB$160="FT",Milestones!$AA$160=FT_Y5,EDATE($D81,Milestones!$AA$160)&lt;PolicyDate),1,Milestones!$AC$160)&amp;";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"&amp;IF(AND(Milestones!$AB$161="FT",Milestones!$AA$161=FT_Y5,EDATE($D81,Milestones!$AA$161)&lt;PolicyDate),1,Milestones!$AC$161)&amp;";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"&amp;IF(AND(Milestones!$AB$162="FT",Milestones!$AA$162=FT_Y5,EDATE($D81,Milestones!$AA$162)&lt;PolicyDate),1,Milestones!$AC$162)&amp;";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"&amp;IF(AND(Milestones!$AB$163="FT",Milestones!$AA$163=FT_Y5,EDATE($D81,Milestones!$AA$163)&lt;PolicyDate),1,Milestones!$AC$163)&amp;";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"&amp;IF(AND(Milestones!$AB$164="FT",Milestones!$AA$164=FT_Y5,EDATE($D81,Milestones!$AA$164)&lt;PolicyDate),1,Milestones!$AC$164)&amp;";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"&amp;IF(AND(Milestones!$AB$165="FT",Milestones!$AA$165=FT_Y5,EDATE($D81,Milestones!$AA$165)&lt;PolicyDate),1,Milestones!$AC$165)&amp;";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"&amp;IF(AND(Milestones!$AB$166="FT",Milestones!$AA$166=FT_Y5,EDATE($D81,Milestones!$AA$166)&lt;PolicyDate),1,Milestones!$AC$166)&amp;";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"&amp;IF(AND(Milestones!$AB$167="FT",Milestones!$AA$167=FT_Y5,EDATE($D81,Milestones!$AA$167)&lt;PolicyDate),1,Milestones!$AC$167)&amp;";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"&amp;IF(AND(Milestones!$AB$168="FT",Milestones!$AA$168=FT_Y5,EDATE($D81,Milestones!$AA$168)&lt;PolicyDate),1,Milestones!$AC$168)&amp;";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"&amp;IF(AND(Milestones!$AB$169="FT",Milestones!$AA$169=FT_Y5,EDATE($D81,Milestones!$AA$169)&lt;PolicyDate),1,Milestones!$AC$169)&amp;";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"&amp;IF(AND(Milestones!$AB$170="FT",Milestones!$AA$170=FT_Y5,EDATE($D81,Milestones!$AA$170)&lt;PolicyDate),1,Milestones!$AC$170)&amp;";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"&amp;IF(AND(Milestones!$AB$171="FT",Milestones!$AA$171=FT_Y5,EDATE($D81,Milestones!$AA$171)&lt;PolicyDate),1,Milestones!$AC$171)&amp;";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"&amp;IF(AND(Milestones!$AB$172="FT",Milestones!$AA$172=FT_Y5,EDATE($D81,Milestones!$AA$172)&lt;PolicyDate),1,Milestones!$AC$172)&amp;";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"&amp;IF(AND(Milestones!$AB$173="FT",Milestones!$AA$173=FT_Y5,EDATE($D81,Milestones!$AA$173)&lt;PolicyDate),1,Milestones!$AC$173)&amp;";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"&amp;IF(AND(Milestones!$AB$174="FT",Milestones!$AA$174=FT_Y5,EDATE($D81,Milestones!$AA$174)&lt;PolicyDate),1,Milestones!$AC$174)&amp;";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"&amp;IF(AND(Milestones!$AB$175="FT",Milestones!$AA$175=FT_Y5,EDATE($D81,Milestones!$AA$175)&lt;PolicyDate),1,Milestones!$AC$175)&amp;";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"&amp;IF(AND(Milestones!$AB$176="FT",Milestones!$AA$176=FT_Y5,EDATE($D81,Milestones!$AA$176)&lt;PolicyDate),1,Milestones!$AC$176)&amp;";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"&amp;IF(AND(Milestones!$AB$177="FT",Milestones!$AA$177=FT_Y5,EDATE($D81,Milestones!$AA$177)&lt;PolicyDate),1,Milestones!$AC$177)&amp;";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"&amp;IF(AND(Milestones!$AB$178="FT",Milestones!$AA$178=FT_Y5,EDATE($D81,Milestones!$AA$178)&lt;PolicyDate),1,Milestones!$AC$178)&amp;";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"&amp;IF(AND(Milestones!$AB$179="FT",Milestones!$AA$179=FT_Y5,EDATE($D81,Milestones!$AA$179)&lt;PolicyDate),1,Milestones!$AC$179)&amp;";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"&amp;IF(AND(Milestones!$AB$180="FT",Milestones!$AA$180=FT_Y5,EDATE($D81,Milestones!$AA$180)&lt;PolicyDate),1,Milestones!$AC$180)&amp;";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"&amp;IF(AND(Milestones!$AB$181="FT",Milestones!$AA$181=FT_Y5,EDATE($D81,Milestones!$AA$181)&lt;PolicyDate),1,Milestones!$AC$181)&amp;";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"&amp;IF(AND(Milestones!$AB$182="FT",Milestones!$AA$182=FT_Y5,EDATE($D81,Milestones!$AA$182)&lt;PolicyDate),1,Milestones!$AC$182)&amp;";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"&amp;IF(AND(Milestones!$AB$183="FT",Milestones!$AA$183=FT_Y5,EDATE($D81,Milestones!$AA$183)&lt;PolicyDate),1,Milestones!$AC$183)&amp;";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"&amp;IF(AND(Milestones!$AB$184="FT",Milestones!$AA$184=FT_Y5,EDATE($D81,Milestones!$AA$184)&lt;PolicyDate),1,Milestones!$AC$184)&amp;";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"&amp;IF(AND(Milestones!$AB$185="FT",Milestones!$AA$185=FT_Y5,EDATE($D81,Milestones!$AA$185)&lt;PolicyDate),1,Milestones!$AC$185)&amp;";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"&amp;IF(AND(Milestones!$AB$186="FT",Milestones!$AA$186=FT_Y5,EDATE($D81,Milestones!$AA$186)&lt;PolicyDate),1,Milestones!$AC$186)&amp;";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"&amp;IF(AND(Milestones!$AB$187="FT",Milestones!$AA$187=FT_Y5,EDATE($D81,Milestones!$AA$187)&lt;PolicyDate),1,Milestones!$AC$187)&amp;";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"&amp;IF(AND(Milestones!$AB$188="FT",Milestones!$AA$188=FT_Y5,EDATE($D81,Milestones!$AA$188)&lt;PolicyDate),1,Milestones!$AC$188)&amp;";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"&amp;IF(AND(Milestones!$AB$189="FT",Milestones!$AA$189=FT_Y5,EDATE($D81,Milestones!$AA$189)&lt;PolicyDate),1,Milestones!$AC$189)&amp;";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"&amp;IF(AND(Milestones!$AB$190="FT",Milestones!$AA$190=FT_Y5,EDATE($D81,Milestones!$AA$190)&lt;PolicyDate),1,Milestones!$AC$190)&amp;";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"&amp;IF(AND(Milestones!$AB$191="FT",Milestones!$AA$191=FT_Y5,EDATE($D81,Milestones!$AA$191)&lt;PolicyDate),1,Milestones!$AC$191)&amp;";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"&amp;IF(AND(Milestones!$AB$192="FT",Milestones!$AA$192=FT_Y5,EDATE($D81,Milestones!$AA$192)&lt;PolicyDate),1,Milestones!$AC$192)&amp;";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"&amp;IF(AND(Milestones!$AB$193="FT",Milestones!$AA$193=FT_Y5,EDATE($D81,Milestones!$AA$193)&lt;PolicyDate),1,Milestones!$AC$193)&amp;";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"&amp;IF(AND(Milestones!$AB$194="FT",Milestones!$AA$194=FT_Y5,EDATE($D81,Milestones!$AA$194)&lt;PolicyDate),1,Milestones!$AC$194)&amp;";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"&amp;IF(AND(Milestones!$AB$195="FT",Milestones!$AA$195=FT_Y5,EDATE($D81,Milestones!$AA$195)&lt;PolicyDate),1,Milestones!$AC$195)&amp;";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"&amp;IF(AND(Milestones!$AB$196="FT",Milestones!$AA$196=FT_Y5,EDATE($D81,Milestones!$AA$196)&lt;PolicyDate),1,Milestones!$AC$196)&amp;";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"&amp;IF(AND(Milestones!$AB$197="FT",Milestones!$AA$197=FT_Y5,EDATE($D81,Milestones!$AA$197)&lt;PolicyDate),1,Milestones!$AC$197)&amp;";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"&amp;IF(AND(Milestones!$AB$198="FT",Milestones!$AA$198=FT_Y5,EDATE($D81,Milestones!$AA$198)&lt;PolicyDate),1,Milestones!$AC$198)&amp;";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"&amp;IF(AND(Milestones!$AB$199="FT",Milestones!$AA$199=FT_Y5,EDATE($D81,Milestones!$AA$199)&lt;PolicyDate),1,Milestones!$AC$199)&amp;";  ",""))</f>
        <v/>
      </c>
      <c r="X81" s="0" t="str">
        <f aca="false">IF(Staff!$A81="","",Staff!$AJ81)</f>
        <v/>
      </c>
      <c r="Y81" s="0" t="str">
        <f aca="false">IF(Staff!$A81="","",Staff!$AL81)</f>
        <v/>
      </c>
      <c r="Z81" s="0" t="str">
        <f aca="false">IF(Staff!$A81="","",Staff!$AM81)</f>
        <v/>
      </c>
      <c r="AA81" s="0" t="str">
        <f aca="false">IF(Staff!$A81="","",Staff!$AQ81)</f>
        <v/>
      </c>
      <c r="AB81" s="0" t="str">
        <f aca="false">IF(Staff!$A81="","",Staff!$AR81)</f>
        <v/>
      </c>
      <c r="AC81" s="0" t="str">
        <f aca="false">IF(Staff!$A81="","",Staff!$AS81)</f>
        <v/>
      </c>
      <c r="AD81" s="0" t="str">
        <f aca="false">IF(Staff!$A81="","",Staff!$AT81)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IF(Staff!$A82="","",Staff!$AI82)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"&amp;IF(AND(Milestones!$AB$20="FT",Milestones!$AA$20=FT_Y5,EDATE($D82,Milestones!$AA$20)&lt;PolicyDate),1,Milestones!$AC$20)&amp;";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"&amp;IF(AND(Milestones!$AB$21="FT",Milestones!$AA$21=FT_Y5,EDATE($D82,Milestones!$AA$21)&lt;PolicyDate),1,Milestones!$AC$21)&amp;";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"&amp;IF(AND(Milestones!$AB$22="FT",Milestones!$AA$22=FT_Y5,EDATE($D82,Milestones!$AA$22)&lt;PolicyDate),1,Milestones!$AC$22)&amp;";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"&amp;IF(AND(Milestones!$AB$23="FT",Milestones!$AA$23=FT_Y5,EDATE($D82,Milestones!$AA$23)&lt;PolicyDate),1,Milestones!$AC$23)&amp;";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"&amp;IF(AND(Milestones!$AB$24="FT",Milestones!$AA$24=FT_Y5,EDATE($D82,Milestones!$AA$24)&lt;PolicyDate),1,Milestones!$AC$24)&amp;";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"&amp;IF(AND(Milestones!$AB$25="FT",Milestones!$AA$25=FT_Y5,EDATE($D82,Milestones!$AA$25)&lt;PolicyDate),1,Milestones!$AC$25)&amp;";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"&amp;IF(AND(Milestones!$AB$26="FT",Milestones!$AA$26=FT_Y5,EDATE($D82,Milestones!$AA$26)&lt;PolicyDate),1,Milestones!$AC$26)&amp;";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"&amp;IF(AND(Milestones!$AB$27="FT",Milestones!$AA$27=FT_Y5,EDATE($D82,Milestones!$AA$27)&lt;PolicyDate),1,Milestones!$AC$27)&amp;";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"&amp;IF(AND(Milestones!$AB$28="FT",Milestones!$AA$28=FT_Y5,EDATE($D82,Milestones!$AA$28)&lt;PolicyDate),1,Milestones!$AC$28)&amp;";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"&amp;IF(AND(Milestones!$AB$29="FT",Milestones!$AA$29=FT_Y5,EDATE($D82,Milestones!$AA$29)&lt;PolicyDate),1,Milestones!$AC$29)&amp;";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"&amp;IF(AND(Milestones!$AB$30="FT",Milestones!$AA$30=FT_Y5,EDATE($D82,Milestones!$AA$30)&lt;PolicyDate),1,Milestones!$AC$30)&amp;";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"&amp;IF(AND(Milestones!$AB$31="FT",Milestones!$AA$31=FT_Y5,EDATE($D82,Milestones!$AA$31)&lt;PolicyDate),1,Milestones!$AC$31)&amp;";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"&amp;IF(AND(Milestones!$AB$32="FT",Milestones!$AA$32=FT_Y5,EDATE($D82,Milestones!$AA$32)&lt;PolicyDate),1,Milestones!$AC$32)&amp;";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"&amp;IF(AND(Milestones!$AB$33="FT",Milestones!$AA$33=FT_Y5,EDATE($D82,Milestones!$AA$33)&lt;PolicyDate),1,Milestones!$AC$33)&amp;";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"&amp;IF(AND(Milestones!$AB$34="FT",Milestones!$AA$34=FT_Y5,EDATE($D82,Milestones!$AA$34)&lt;PolicyDate),1,Milestones!$AC$34)&amp;";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"&amp;IF(AND(Milestones!$AB$35="FT",Milestones!$AA$35=FT_Y5,EDATE($D82,Milestones!$AA$35)&lt;PolicyDate),1,Milestones!$AC$35)&amp;";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"&amp;IF(AND(Milestones!$AB$36="FT",Milestones!$AA$36=FT_Y5,EDATE($D82,Milestones!$AA$36)&lt;PolicyDate),1,Milestones!$AC$36)&amp;";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"&amp;IF(AND(Milestones!$AB$37="FT",Milestones!$AA$37=FT_Y5,EDATE($D82,Milestones!$AA$37)&lt;PolicyDate),1,Milestones!$AC$37)&amp;";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"&amp;IF(AND(Milestones!$AB$38="FT",Milestones!$AA$38=FT_Y5,EDATE($D82,Milestones!$AA$38)&lt;PolicyDate),1,Milestones!$AC$38)&amp;";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"&amp;IF(AND(Milestones!$AB$39="FT",Milestones!$AA$39=FT_Y5,EDATE($D82,Milestones!$AA$39)&lt;PolicyDate),1,Milestones!$AC$39)&amp;";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"&amp;IF(AND(Milestones!$AB$40="FT",Milestones!$AA$40=FT_Y5,EDATE($D82,Milestones!$AA$40)&lt;PolicyDate),1,Milestones!$AC$40)&amp;";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"&amp;IF(AND(Milestones!$AB$41="FT",Milestones!$AA$41=FT_Y5,EDATE($D82,Milestones!$AA$41)&lt;PolicyDate),1,Milestones!$AC$41)&amp;";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"&amp;IF(AND(Milestones!$AB$42="FT",Milestones!$AA$42=FT_Y5,EDATE($D82,Milestones!$AA$42)&lt;PolicyDate),1,Milestones!$AC$42)&amp;";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"&amp;IF(AND(Milestones!$AB$43="FT",Milestones!$AA$43=FT_Y5,EDATE($D82,Milestones!$AA$43)&lt;PolicyDate),1,Milestones!$AC$43)&amp;";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"&amp;IF(AND(Milestones!$AB$44="FT",Milestones!$AA$44=FT_Y5,EDATE($D82,Milestones!$AA$44)&lt;PolicyDate),1,Milestones!$AC$44)&amp;";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"&amp;IF(AND(Milestones!$AB$45="FT",Milestones!$AA$45=FT_Y5,EDATE($D82,Milestones!$AA$45)&lt;PolicyDate),1,Milestones!$AC$45)&amp;";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"&amp;IF(AND(Milestones!$AB$46="FT",Milestones!$AA$46=FT_Y5,EDATE($D82,Milestones!$AA$46)&lt;PolicyDate),1,Milestones!$AC$46)&amp;";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"&amp;IF(AND(Milestones!$AB$47="FT",Milestones!$AA$47=FT_Y5,EDATE($D82,Milestones!$AA$47)&lt;PolicyDate),1,Milestones!$AC$47)&amp;";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"&amp;IF(AND(Milestones!$AB$48="FT",Milestones!$AA$48=FT_Y5,EDATE($D82,Milestones!$AA$48)&lt;PolicyDate),1,Milestones!$AC$48)&amp;";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"&amp;IF(AND(Milestones!$AB$49="FT",Milestones!$AA$49=FT_Y5,EDATE($D82,Milestones!$AA$49)&lt;PolicyDate),1,Milestones!$AC$49)&amp;";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"&amp;IF(AND(Milestones!$AB$50="FT",Milestones!$AA$50=FT_Y5,EDATE($D82,Milestones!$AA$50)&lt;PolicyDate),1,Milestones!$AC$50)&amp;";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"&amp;IF(AND(Milestones!$AB$51="FT",Milestones!$AA$51=FT_Y5,EDATE($D82,Milestones!$AA$51)&lt;PolicyDate),1,Milestones!$AC$51)&amp;";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"&amp;IF(AND(Milestones!$AB$52="FT",Milestones!$AA$52=FT_Y5,EDATE($D82,Milestones!$AA$52)&lt;PolicyDate),1,Milestones!$AC$52)&amp;";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"&amp;IF(AND(Milestones!$AB$53="FT",Milestones!$AA$53=FT_Y5,EDATE($D82,Milestones!$AA$53)&lt;PolicyDate),1,Milestones!$AC$53)&amp;";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"&amp;IF(AND(Milestones!$AB$54="FT",Milestones!$AA$54=FT_Y5,EDATE($D82,Milestones!$AA$54)&lt;PolicyDate),1,Milestones!$AC$54)&amp;";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"&amp;IF(AND(Milestones!$AB$55="FT",Milestones!$AA$55=FT_Y5,EDATE($D82,Milestones!$AA$55)&lt;PolicyDate),1,Milestones!$AC$55)&amp;";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"&amp;IF(AND(Milestones!$AB$56="FT",Milestones!$AA$56=FT_Y5,EDATE($D82,Milestones!$AA$56)&lt;PolicyDate),1,Milestones!$AC$56)&amp;";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"&amp;IF(AND(Milestones!$AB$57="FT",Milestones!$AA$57=FT_Y5,EDATE($D82,Milestones!$AA$57)&lt;PolicyDate),1,Milestones!$AC$57)&amp;";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"&amp;IF(AND(Milestones!$AB$58="FT",Milestones!$AA$58=FT_Y5,EDATE($D82,Milestones!$AA$58)&lt;PolicyDate),1,Milestones!$AC$58)&amp;";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"&amp;IF(AND(Milestones!$AB$59="FT",Milestones!$AA$59=FT_Y5,EDATE($D82,Milestones!$AA$59)&lt;PolicyDate),1,Milestones!$AC$59)&amp;";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"&amp;IF(AND(Milestones!$AB$60="FT",Milestones!$AA$60=FT_Y5,EDATE($D82,Milestones!$AA$60)&lt;PolicyDate),1,Milestones!$AC$60)&amp;";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"&amp;IF(AND(Milestones!$AB$61="FT",Milestones!$AA$61=FT_Y5,EDATE($D82,Milestones!$AA$61)&lt;PolicyDate),1,Milestones!$AC$61)&amp;";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"&amp;IF(AND(Milestones!$AB$62="FT",Milestones!$AA$62=FT_Y5,EDATE($D82,Milestones!$AA$62)&lt;PolicyDate),1,Milestones!$AC$62)&amp;";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"&amp;IF(AND(Milestones!$AB$63="FT",Milestones!$AA$63=FT_Y5,EDATE($D82,Milestones!$AA$63)&lt;PolicyDate),1,Milestones!$AC$63)&amp;";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"&amp;IF(AND(Milestones!$AB$64="FT",Milestones!$AA$64=FT_Y5,EDATE($D82,Milestones!$AA$64)&lt;PolicyDate),1,Milestones!$AC$64)&amp;";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"&amp;IF(AND(Milestones!$AB$65="FT",Milestones!$AA$65=FT_Y5,EDATE($D82,Milestones!$AA$65)&lt;PolicyDate),1,Milestones!$AC$65)&amp;";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"&amp;IF(AND(Milestones!$AB$66="FT",Milestones!$AA$66=FT_Y5,EDATE($D82,Milestones!$AA$66)&lt;PolicyDate),1,Milestones!$AC$66)&amp;";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"&amp;IF(AND(Milestones!$AB$67="FT",Milestones!$AA$67=FT_Y5,EDATE($D82,Milestones!$AA$67)&lt;PolicyDate),1,Milestones!$AC$67)&amp;";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"&amp;IF(AND(Milestones!$AB$68="FT",Milestones!$AA$68=FT_Y5,EDATE($D82,Milestones!$AA$68)&lt;PolicyDate),1,Milestones!$AC$68)&amp;";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"&amp;IF(AND(Milestones!$AB$69="FT",Milestones!$AA$69=FT_Y5,EDATE($D82,Milestones!$AA$69)&lt;PolicyDate),1,Milestones!$AC$69)&amp;";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"&amp;IF(AND(Milestones!$AB$70="FT",Milestones!$AA$70=FT_Y5,EDATE($D82,Milestones!$AA$70)&lt;PolicyDate),1,Milestones!$AC$70)&amp;";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"&amp;IF(AND(Milestones!$AB$71="FT",Milestones!$AA$71=FT_Y5,EDATE($D82,Milestones!$AA$71)&lt;PolicyDate),1,Milestones!$AC$71)&amp;";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"&amp;IF(AND(Milestones!$AB$72="FT",Milestones!$AA$72=FT_Y5,EDATE($D82,Milestones!$AA$72)&lt;PolicyDate),1,Milestones!$AC$72)&amp;";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"&amp;IF(AND(Milestones!$AB$73="FT",Milestones!$AA$73=FT_Y5,EDATE($D82,Milestones!$AA$73)&lt;PolicyDate),1,Milestones!$AC$73)&amp;";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"&amp;IF(AND(Milestones!$AB$74="FT",Milestones!$AA$74=FT_Y5,EDATE($D82,Milestones!$AA$74)&lt;PolicyDate),1,Milestones!$AC$74)&amp;";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"&amp;IF(AND(Milestones!$AB$75="FT",Milestones!$AA$75=FT_Y5,EDATE($D82,Milestones!$AA$75)&lt;PolicyDate),1,Milestones!$AC$75)&amp;";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"&amp;IF(AND(Milestones!$AB$76="FT",Milestones!$AA$76=FT_Y5,EDATE($D82,Milestones!$AA$76)&lt;PolicyDate),1,Milestones!$AC$76)&amp;";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"&amp;IF(AND(Milestones!$AB$77="FT",Milestones!$AA$77=FT_Y5,EDATE($D82,Milestones!$AA$77)&lt;PolicyDate),1,Milestones!$AC$77)&amp;";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"&amp;IF(AND(Milestones!$AB$78="FT",Milestones!$AA$78=FT_Y5,EDATE($D82,Milestones!$AA$78)&lt;PolicyDate),1,Milestones!$AC$78)&amp;";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"&amp;IF(AND(Milestones!$AB$79="FT",Milestones!$AA$79=FT_Y5,EDATE($D82,Milestones!$AA$79)&lt;PolicyDate),1,Milestones!$AC$79)&amp;";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"&amp;IF(AND(Milestones!$AB$80="FT",Milestones!$AA$80=FT_Y5,EDATE($D82,Milestones!$AA$80)&lt;PolicyDate),1,Milestones!$AC$80)&amp;";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"&amp;IF(AND(Milestones!$AB$81="FT",Milestones!$AA$81=FT_Y5,EDATE($D82,Milestones!$AA$81)&lt;PolicyDate),1,Milestones!$AC$81)&amp;";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"&amp;IF(AND(Milestones!$AB$82="FT",Milestones!$AA$82=FT_Y5,EDATE($D82,Milestones!$AA$82)&lt;PolicyDate),1,Milestones!$AC$82)&amp;";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"&amp;IF(AND(Milestones!$AB$83="FT",Milestones!$AA$83=FT_Y5,EDATE($D82,Milestones!$AA$83)&lt;PolicyDate),1,Milestones!$AC$83)&amp;";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"&amp;IF(AND(Milestones!$AB$84="FT",Milestones!$AA$84=FT_Y5,EDATE($D82,Milestones!$AA$84)&lt;PolicyDate),1,Milestones!$AC$84)&amp;";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"&amp;IF(AND(Milestones!$AB$85="FT",Milestones!$AA$85=FT_Y5,EDATE($D82,Milestones!$AA$85)&lt;PolicyDate),1,Milestones!$AC$85)&amp;";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"&amp;IF(AND(Milestones!$AB$86="FT",Milestones!$AA$86=FT_Y5,EDATE($D82,Milestones!$AA$86)&lt;PolicyDate),1,Milestones!$AC$86)&amp;";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"&amp;IF(AND(Milestones!$AB$87="FT",Milestones!$AA$87=FT_Y5,EDATE($D82,Milestones!$AA$87)&lt;PolicyDate),1,Milestones!$AC$87)&amp;";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"&amp;IF(AND(Milestones!$AB$88="FT",Milestones!$AA$88=FT_Y5,EDATE($D82,Milestones!$AA$88)&lt;PolicyDate),1,Milestones!$AC$88)&amp;";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"&amp;IF(AND(Milestones!$AB$89="FT",Milestones!$AA$89=FT_Y5,EDATE($D82,Milestones!$AA$89)&lt;PolicyDate),1,Milestones!$AC$89)&amp;";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"&amp;IF(AND(Milestones!$AB$90="FT",Milestones!$AA$90=FT_Y5,EDATE($D82,Milestones!$AA$90)&lt;PolicyDate),1,Milestones!$AC$90)&amp;";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"&amp;IF(AND(Milestones!$AB$91="FT",Milestones!$AA$91=FT_Y5,EDATE($D82,Milestones!$AA$91)&lt;PolicyDate),1,Milestones!$AC$91)&amp;";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"&amp;IF(AND(Milestones!$AB$92="FT",Milestones!$AA$92=FT_Y5,EDATE($D82,Milestones!$AA$92)&lt;PolicyDate),1,Milestones!$AC$92)&amp;";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"&amp;IF(AND(Milestones!$AB$93="FT",Milestones!$AA$93=FT_Y5,EDATE($D82,Milestones!$AA$93)&lt;PolicyDate),1,Milestones!$AC$93)&amp;";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"&amp;IF(AND(Milestones!$AB$94="FT",Milestones!$AA$94=FT_Y5,EDATE($D82,Milestones!$AA$94)&lt;PolicyDate),1,Milestones!$AC$94)&amp;";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"&amp;IF(AND(Milestones!$AB$95="FT",Milestones!$AA$95=FT_Y5,EDATE($D82,Milestones!$AA$95)&lt;PolicyDate),1,Milestones!$AC$95)&amp;";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"&amp;IF(AND(Milestones!$AB$96="FT",Milestones!$AA$96=FT_Y5,EDATE($D82,Milestones!$AA$96)&lt;PolicyDate),1,Milestones!$AC$96)&amp;";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"&amp;IF(AND(Milestones!$AB$97="FT",Milestones!$AA$97=FT_Y5,EDATE($D82,Milestones!$AA$97)&lt;PolicyDate),1,Milestones!$AC$97)&amp;";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"&amp;IF(AND(Milestones!$AB$98="FT",Milestones!$AA$98=FT_Y5,EDATE($D82,Milestones!$AA$98)&lt;PolicyDate),1,Milestones!$AC$98)&amp;";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"&amp;IF(AND(Milestones!$AB$99="FT",Milestones!$AA$99=FT_Y5,EDATE($D82,Milestones!$AA$99)&lt;PolicyDate),1,Milestones!$AC$99)&amp;";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"&amp;IF(AND(Milestones!$AB$100="FT",Milestones!$AA$100=FT_Y5,EDATE($D82,Milestones!$AA$100)&lt;PolicyDate),1,Milestones!$AC$100)&amp;";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"&amp;IF(AND(Milestones!$AB$101="FT",Milestones!$AA$101=FT_Y5,EDATE($D82,Milestones!$AA$101)&lt;PolicyDate),1,Milestones!$AC$101)&amp;";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"&amp;IF(AND(Milestones!$AB$102="FT",Milestones!$AA$102=FT_Y5,EDATE($D82,Milestones!$AA$102)&lt;PolicyDate),1,Milestones!$AC$102)&amp;";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"&amp;IF(AND(Milestones!$AB$103="FT",Milestones!$AA$103=FT_Y5,EDATE($D82,Milestones!$AA$103)&lt;PolicyDate),1,Milestones!$AC$103)&amp;";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"&amp;IF(AND(Milestones!$AB$104="FT",Milestones!$AA$104=FT_Y5,EDATE($D82,Milestones!$AA$104)&lt;PolicyDate),1,Milestones!$AC$104)&amp;";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"&amp;IF(AND(Milestones!$AB$105="FT",Milestones!$AA$105=FT_Y5,EDATE($D82,Milestones!$AA$105)&lt;PolicyDate),1,Milestones!$AC$105)&amp;";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"&amp;IF(AND(Milestones!$AB$106="FT",Milestones!$AA$106=FT_Y5,EDATE($D82,Milestones!$AA$106)&lt;PolicyDate),1,Milestones!$AC$106)&amp;";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"&amp;IF(AND(Milestones!$AB$107="FT",Milestones!$AA$107=FT_Y5,EDATE($D82,Milestones!$AA$107)&lt;PolicyDate),1,Milestones!$AC$107)&amp;";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"&amp;IF(AND(Milestones!$AB$108="FT",Milestones!$AA$108=FT_Y5,EDATE($D82,Milestones!$AA$108)&lt;PolicyDate),1,Milestones!$AC$108)&amp;";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"&amp;IF(AND(Milestones!$AB$109="FT",Milestones!$AA$109=FT_Y5,EDATE($D82,Milestones!$AA$109)&lt;PolicyDate),1,Milestones!$AC$109)&amp;";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"&amp;IF(AND(Milestones!$AB$110="FT",Milestones!$AA$110=FT_Y5,EDATE($D82,Milestones!$AA$110)&lt;PolicyDate),1,Milestones!$AC$110)&amp;";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"&amp;IF(AND(Milestones!$AB$111="FT",Milestones!$AA$111=FT_Y5,EDATE($D82,Milestones!$AA$111)&lt;PolicyDate),1,Milestones!$AC$111)&amp;";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"&amp;IF(AND(Milestones!$AB$112="FT",Milestones!$AA$112=FT_Y5,EDATE($D82,Milestones!$AA$112)&lt;PolicyDate),1,Milestones!$AC$112)&amp;";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"&amp;IF(AND(Milestones!$AB$113="FT",Milestones!$AA$113=FT_Y5,EDATE($D82,Milestones!$AA$113)&lt;PolicyDate),1,Milestones!$AC$113)&amp;";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"&amp;IF(AND(Milestones!$AB$114="FT",Milestones!$AA$114=FT_Y5,EDATE($D82,Milestones!$AA$114)&lt;PolicyDate),1,Milestones!$AC$114)&amp;";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"&amp;IF(AND(Milestones!$AB$115="FT",Milestones!$AA$115=FT_Y5,EDATE($D82,Milestones!$AA$115)&lt;PolicyDate),1,Milestones!$AC$115)&amp;";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"&amp;IF(AND(Milestones!$AB$116="FT",Milestones!$AA$116=FT_Y5,EDATE($D82,Milestones!$AA$116)&lt;PolicyDate),1,Milestones!$AC$116)&amp;";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"&amp;IF(AND(Milestones!$AB$117="FT",Milestones!$AA$117=FT_Y5,EDATE($D82,Milestones!$AA$117)&lt;PolicyDate),1,Milestones!$AC$117)&amp;";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"&amp;IF(AND(Milestones!$AB$118="FT",Milestones!$AA$118=FT_Y5,EDATE($D82,Milestones!$AA$118)&lt;PolicyDate),1,Milestones!$AC$118)&amp;";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"&amp;IF(AND(Milestones!$AB$119="FT",Milestones!$AA$119=FT_Y5,EDATE($D82,Milestones!$AA$119)&lt;PolicyDate),1,Milestones!$AC$119)&amp;";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"&amp;IF(AND(Milestones!$AB$120="FT",Milestones!$AA$120=FT_Y5,EDATE($D82,Milestones!$AA$120)&lt;PolicyDate),1,Milestones!$AC$120)&amp;";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"&amp;IF(AND(Milestones!$AB$121="FT",Milestones!$AA$121=FT_Y5,EDATE($D82,Milestones!$AA$121)&lt;PolicyDate),1,Milestones!$AC$121)&amp;";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"&amp;IF(AND(Milestones!$AB$122="FT",Milestones!$AA$122=FT_Y5,EDATE($D82,Milestones!$AA$122)&lt;PolicyDate),1,Milestones!$AC$122)&amp;";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"&amp;IF(AND(Milestones!$AB$123="FT",Milestones!$AA$123=FT_Y5,EDATE($D82,Milestones!$AA$123)&lt;PolicyDate),1,Milestones!$AC$123)&amp;";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"&amp;IF(AND(Milestones!$AB$124="FT",Milestones!$AA$124=FT_Y5,EDATE($D82,Milestones!$AA$124)&lt;PolicyDate),1,Milestones!$AC$124)&amp;";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"&amp;IF(AND(Milestones!$AB$125="FT",Milestones!$AA$125=FT_Y5,EDATE($D82,Milestones!$AA$125)&lt;PolicyDate),1,Milestones!$AC$125)&amp;";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"&amp;IF(AND(Milestones!$AB$126="FT",Milestones!$AA$126=FT_Y5,EDATE($D82,Milestones!$AA$126)&lt;PolicyDate),1,Milestones!$AC$126)&amp;";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"&amp;IF(AND(Milestones!$AB$127="FT",Milestones!$AA$127=FT_Y5,EDATE($D82,Milestones!$AA$127)&lt;PolicyDate),1,Milestones!$AC$127)&amp;";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"&amp;IF(AND(Milestones!$AB$128="FT",Milestones!$AA$128=FT_Y5,EDATE($D82,Milestones!$AA$128)&lt;PolicyDate),1,Milestones!$AC$128)&amp;";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"&amp;IF(AND(Milestones!$AB$129="FT",Milestones!$AA$129=FT_Y5,EDATE($D82,Milestones!$AA$129)&lt;PolicyDate),1,Milestones!$AC$129)&amp;";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"&amp;IF(AND(Milestones!$AB$130="FT",Milestones!$AA$130=FT_Y5,EDATE($D82,Milestones!$AA$130)&lt;PolicyDate),1,Milestones!$AC$130)&amp;";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"&amp;IF(AND(Milestones!$AB$131="FT",Milestones!$AA$131=FT_Y5,EDATE($D82,Milestones!$AA$131)&lt;PolicyDate),1,Milestones!$AC$131)&amp;";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"&amp;IF(AND(Milestones!$AB$132="FT",Milestones!$AA$132=FT_Y5,EDATE($D82,Milestones!$AA$132)&lt;PolicyDate),1,Milestones!$AC$132)&amp;";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"&amp;IF(AND(Milestones!$AB$133="FT",Milestones!$AA$133=FT_Y5,EDATE($D82,Milestones!$AA$133)&lt;PolicyDate),1,Milestones!$AC$133)&amp;";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"&amp;IF(AND(Milestones!$AB$134="FT",Milestones!$AA$134=FT_Y5,EDATE($D82,Milestones!$AA$134)&lt;PolicyDate),1,Milestones!$AC$134)&amp;";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"&amp;IF(AND(Milestones!$AB$135="FT",Milestones!$AA$135=FT_Y5,EDATE($D82,Milestones!$AA$135)&lt;PolicyDate),1,Milestones!$AC$135)&amp;";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"&amp;IF(AND(Milestones!$AB$136="FT",Milestones!$AA$136=FT_Y5,EDATE($D82,Milestones!$AA$136)&lt;PolicyDate),1,Milestones!$AC$136)&amp;";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"&amp;IF(AND(Milestones!$AB$137="FT",Milestones!$AA$137=FT_Y5,EDATE($D82,Milestones!$AA$137)&lt;PolicyDate),1,Milestones!$AC$137)&amp;";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"&amp;IF(AND(Milestones!$AB$138="FT",Milestones!$AA$138=FT_Y5,EDATE($D82,Milestones!$AA$138)&lt;PolicyDate),1,Milestones!$AC$138)&amp;";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"&amp;IF(AND(Milestones!$AB$139="FT",Milestones!$AA$139=FT_Y5,EDATE($D82,Milestones!$AA$139)&lt;PolicyDate),1,Milestones!$AC$139)&amp;";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"&amp;IF(AND(Milestones!$AB$140="FT",Milestones!$AA$140=FT_Y5,EDATE($D82,Milestones!$AA$140)&lt;PolicyDate),1,Milestones!$AC$140)&amp;";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"&amp;IF(AND(Milestones!$AB$141="FT",Milestones!$AA$141=FT_Y5,EDATE($D82,Milestones!$AA$141)&lt;PolicyDate),1,Milestones!$AC$141)&amp;";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"&amp;IF(AND(Milestones!$AB$142="FT",Milestones!$AA$142=FT_Y5,EDATE($D82,Milestones!$AA$142)&lt;PolicyDate),1,Milestones!$AC$142)&amp;";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"&amp;IF(AND(Milestones!$AB$143="FT",Milestones!$AA$143=FT_Y5,EDATE($D82,Milestones!$AA$143)&lt;PolicyDate),1,Milestones!$AC$143)&amp;";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"&amp;IF(AND(Milestones!$AB$144="FT",Milestones!$AA$144=FT_Y5,EDATE($D82,Milestones!$AA$144)&lt;PolicyDate),1,Milestones!$AC$144)&amp;";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"&amp;IF(AND(Milestones!$AB$145="FT",Milestones!$AA$145=FT_Y5,EDATE($D82,Milestones!$AA$145)&lt;PolicyDate),1,Milestones!$AC$145)&amp;";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"&amp;IF(AND(Milestones!$AB$146="FT",Milestones!$AA$146=FT_Y5,EDATE($D82,Milestones!$AA$146)&lt;PolicyDate),1,Milestones!$AC$146)&amp;";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"&amp;IF(AND(Milestones!$AB$147="FT",Milestones!$AA$147=FT_Y5,EDATE($D82,Milestones!$AA$147)&lt;PolicyDate),1,Milestones!$AC$147)&amp;";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"&amp;IF(AND(Milestones!$AB$148="FT",Milestones!$AA$148=FT_Y5,EDATE($D82,Milestones!$AA$148)&lt;PolicyDate),1,Milestones!$AC$148)&amp;";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"&amp;IF(AND(Milestones!$AB$149="FT",Milestones!$AA$149=FT_Y5,EDATE($D82,Milestones!$AA$149)&lt;PolicyDate),1,Milestones!$AC$149)&amp;";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"&amp;IF(AND(Milestones!$AB$150="FT",Milestones!$AA$150=FT_Y5,EDATE($D82,Milestones!$AA$150)&lt;PolicyDate),1,Milestones!$AC$150)&amp;";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"&amp;IF(AND(Milestones!$AB$151="FT",Milestones!$AA$151=FT_Y5,EDATE($D82,Milestones!$AA$151)&lt;PolicyDate),1,Milestones!$AC$151)&amp;";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"&amp;IF(AND(Milestones!$AB$152="FT",Milestones!$AA$152=FT_Y5,EDATE($D82,Milestones!$AA$152)&lt;PolicyDate),1,Milestones!$AC$152)&amp;";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"&amp;IF(AND(Milestones!$AB$153="FT",Milestones!$AA$153=FT_Y5,EDATE($D82,Milestones!$AA$153)&lt;PolicyDate),1,Milestones!$AC$153)&amp;";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"&amp;IF(AND(Milestones!$AB$154="FT",Milestones!$AA$154=FT_Y5,EDATE($D82,Milestones!$AA$154)&lt;PolicyDate),1,Milestones!$AC$154)&amp;";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"&amp;IF(AND(Milestones!$AB$155="FT",Milestones!$AA$155=FT_Y5,EDATE($D82,Milestones!$AA$155)&lt;PolicyDate),1,Milestones!$AC$155)&amp;";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"&amp;IF(AND(Milestones!$AB$156="FT",Milestones!$AA$156=FT_Y5,EDATE($D82,Milestones!$AA$156)&lt;PolicyDate),1,Milestones!$AC$156)&amp;";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"&amp;IF(AND(Milestones!$AB$157="FT",Milestones!$AA$157=FT_Y5,EDATE($D82,Milestones!$AA$157)&lt;PolicyDate),1,Milestones!$AC$157)&amp;";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"&amp;IF(AND(Milestones!$AB$158="FT",Milestones!$AA$158=FT_Y5,EDATE($D82,Milestones!$AA$158)&lt;PolicyDate),1,Milestones!$AC$158)&amp;";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"&amp;IF(AND(Milestones!$AB$159="FT",Milestones!$AA$159=FT_Y5,EDATE($D82,Milestones!$AA$159)&lt;PolicyDate),1,Milestones!$AC$159)&amp;";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"&amp;IF(AND(Milestones!$AB$160="FT",Milestones!$AA$160=FT_Y5,EDATE($D82,Milestones!$AA$160)&lt;PolicyDate),1,Milestones!$AC$160)&amp;";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"&amp;IF(AND(Milestones!$AB$161="FT",Milestones!$AA$161=FT_Y5,EDATE($D82,Milestones!$AA$161)&lt;PolicyDate),1,Milestones!$AC$161)&amp;";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"&amp;IF(AND(Milestones!$AB$162="FT",Milestones!$AA$162=FT_Y5,EDATE($D82,Milestones!$AA$162)&lt;PolicyDate),1,Milestones!$AC$162)&amp;";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"&amp;IF(AND(Milestones!$AB$163="FT",Milestones!$AA$163=FT_Y5,EDATE($D82,Milestones!$AA$163)&lt;PolicyDate),1,Milestones!$AC$163)&amp;";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"&amp;IF(AND(Milestones!$AB$164="FT",Milestones!$AA$164=FT_Y5,EDATE($D82,Milestones!$AA$164)&lt;PolicyDate),1,Milestones!$AC$164)&amp;";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"&amp;IF(AND(Milestones!$AB$165="FT",Milestones!$AA$165=FT_Y5,EDATE($D82,Milestones!$AA$165)&lt;PolicyDate),1,Milestones!$AC$165)&amp;";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"&amp;IF(AND(Milestones!$AB$166="FT",Milestones!$AA$166=FT_Y5,EDATE($D82,Milestones!$AA$166)&lt;PolicyDate),1,Milestones!$AC$166)&amp;";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"&amp;IF(AND(Milestones!$AB$167="FT",Milestones!$AA$167=FT_Y5,EDATE($D82,Milestones!$AA$167)&lt;PolicyDate),1,Milestones!$AC$167)&amp;";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"&amp;IF(AND(Milestones!$AB$168="FT",Milestones!$AA$168=FT_Y5,EDATE($D82,Milestones!$AA$168)&lt;PolicyDate),1,Milestones!$AC$168)&amp;";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"&amp;IF(AND(Milestones!$AB$169="FT",Milestones!$AA$169=FT_Y5,EDATE($D82,Milestones!$AA$169)&lt;PolicyDate),1,Milestones!$AC$169)&amp;";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"&amp;IF(AND(Milestones!$AB$170="FT",Milestones!$AA$170=FT_Y5,EDATE($D82,Milestones!$AA$170)&lt;PolicyDate),1,Milestones!$AC$170)&amp;";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"&amp;IF(AND(Milestones!$AB$171="FT",Milestones!$AA$171=FT_Y5,EDATE($D82,Milestones!$AA$171)&lt;PolicyDate),1,Milestones!$AC$171)&amp;";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"&amp;IF(AND(Milestones!$AB$172="FT",Milestones!$AA$172=FT_Y5,EDATE($D82,Milestones!$AA$172)&lt;PolicyDate),1,Milestones!$AC$172)&amp;";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"&amp;IF(AND(Milestones!$AB$173="FT",Milestones!$AA$173=FT_Y5,EDATE($D82,Milestones!$AA$173)&lt;PolicyDate),1,Milestones!$AC$173)&amp;";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"&amp;IF(AND(Milestones!$AB$174="FT",Milestones!$AA$174=FT_Y5,EDATE($D82,Milestones!$AA$174)&lt;PolicyDate),1,Milestones!$AC$174)&amp;";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"&amp;IF(AND(Milestones!$AB$175="FT",Milestones!$AA$175=FT_Y5,EDATE($D82,Milestones!$AA$175)&lt;PolicyDate),1,Milestones!$AC$175)&amp;";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"&amp;IF(AND(Milestones!$AB$176="FT",Milestones!$AA$176=FT_Y5,EDATE($D82,Milestones!$AA$176)&lt;PolicyDate),1,Milestones!$AC$176)&amp;";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"&amp;IF(AND(Milestones!$AB$177="FT",Milestones!$AA$177=FT_Y5,EDATE($D82,Milestones!$AA$177)&lt;PolicyDate),1,Milestones!$AC$177)&amp;";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"&amp;IF(AND(Milestones!$AB$178="FT",Milestones!$AA$178=FT_Y5,EDATE($D82,Milestones!$AA$178)&lt;PolicyDate),1,Milestones!$AC$178)&amp;";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"&amp;IF(AND(Milestones!$AB$179="FT",Milestones!$AA$179=FT_Y5,EDATE($D82,Milestones!$AA$179)&lt;PolicyDate),1,Milestones!$AC$179)&amp;";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"&amp;IF(AND(Milestones!$AB$180="FT",Milestones!$AA$180=FT_Y5,EDATE($D82,Milestones!$AA$180)&lt;PolicyDate),1,Milestones!$AC$180)&amp;";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"&amp;IF(AND(Milestones!$AB$181="FT",Milestones!$AA$181=FT_Y5,EDATE($D82,Milestones!$AA$181)&lt;PolicyDate),1,Milestones!$AC$181)&amp;";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"&amp;IF(AND(Milestones!$AB$182="FT",Milestones!$AA$182=FT_Y5,EDATE($D82,Milestones!$AA$182)&lt;PolicyDate),1,Milestones!$AC$182)&amp;";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"&amp;IF(AND(Milestones!$AB$183="FT",Milestones!$AA$183=FT_Y5,EDATE($D82,Milestones!$AA$183)&lt;PolicyDate),1,Milestones!$AC$183)&amp;";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"&amp;IF(AND(Milestones!$AB$184="FT",Milestones!$AA$184=FT_Y5,EDATE($D82,Milestones!$AA$184)&lt;PolicyDate),1,Milestones!$AC$184)&amp;";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"&amp;IF(AND(Milestones!$AB$185="FT",Milestones!$AA$185=FT_Y5,EDATE($D82,Milestones!$AA$185)&lt;PolicyDate),1,Milestones!$AC$185)&amp;";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"&amp;IF(AND(Milestones!$AB$186="FT",Milestones!$AA$186=FT_Y5,EDATE($D82,Milestones!$AA$186)&lt;PolicyDate),1,Milestones!$AC$186)&amp;";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"&amp;IF(AND(Milestones!$AB$187="FT",Milestones!$AA$187=FT_Y5,EDATE($D82,Milestones!$AA$187)&lt;PolicyDate),1,Milestones!$AC$187)&amp;";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"&amp;IF(AND(Milestones!$AB$188="FT",Milestones!$AA$188=FT_Y5,EDATE($D82,Milestones!$AA$188)&lt;PolicyDate),1,Milestones!$AC$188)&amp;";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"&amp;IF(AND(Milestones!$AB$189="FT",Milestones!$AA$189=FT_Y5,EDATE($D82,Milestones!$AA$189)&lt;PolicyDate),1,Milestones!$AC$189)&amp;";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"&amp;IF(AND(Milestones!$AB$190="FT",Milestones!$AA$190=FT_Y5,EDATE($D82,Milestones!$AA$190)&lt;PolicyDate),1,Milestones!$AC$190)&amp;";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"&amp;IF(AND(Milestones!$AB$191="FT",Milestones!$AA$191=FT_Y5,EDATE($D82,Milestones!$AA$191)&lt;PolicyDate),1,Milestones!$AC$191)&amp;";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"&amp;IF(AND(Milestones!$AB$192="FT",Milestones!$AA$192=FT_Y5,EDATE($D82,Milestones!$AA$192)&lt;PolicyDate),1,Milestones!$AC$192)&amp;";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"&amp;IF(AND(Milestones!$AB$193="FT",Milestones!$AA$193=FT_Y5,EDATE($D82,Milestones!$AA$193)&lt;PolicyDate),1,Milestones!$AC$193)&amp;";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"&amp;IF(AND(Milestones!$AB$194="FT",Milestones!$AA$194=FT_Y5,EDATE($D82,Milestones!$AA$194)&lt;PolicyDate),1,Milestones!$AC$194)&amp;";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"&amp;IF(AND(Milestones!$AB$195="FT",Milestones!$AA$195=FT_Y5,EDATE($D82,Milestones!$AA$195)&lt;PolicyDate),1,Milestones!$AC$195)&amp;";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"&amp;IF(AND(Milestones!$AB$196="FT",Milestones!$AA$196=FT_Y5,EDATE($D82,Milestones!$AA$196)&lt;PolicyDate),1,Milestones!$AC$196)&amp;";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"&amp;IF(AND(Milestones!$AB$197="FT",Milestones!$AA$197=FT_Y5,EDATE($D82,Milestones!$AA$197)&lt;PolicyDate),1,Milestones!$AC$197)&amp;";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"&amp;IF(AND(Milestones!$AB$198="FT",Milestones!$AA$198=FT_Y5,EDATE($D82,Milestones!$AA$198)&lt;PolicyDate),1,Milestones!$AC$198)&amp;";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"&amp;IF(AND(Milestones!$AB$199="FT",Milestones!$AA$199=FT_Y5,EDATE($D82,Milestones!$AA$199)&lt;PolicyDate),1,Milestones!$AC$199)&amp;";  ",""))</f>
        <v/>
      </c>
      <c r="X82" s="0" t="str">
        <f aca="false">IF(Staff!$A82="","",Staff!$AJ82)</f>
        <v/>
      </c>
      <c r="Y82" s="0" t="str">
        <f aca="false">IF(Staff!$A82="","",Staff!$AL82)</f>
        <v/>
      </c>
      <c r="Z82" s="0" t="str">
        <f aca="false">IF(Staff!$A82="","",Staff!$AM82)</f>
        <v/>
      </c>
      <c r="AA82" s="0" t="str">
        <f aca="false">IF(Staff!$A82="","",Staff!$AQ82)</f>
        <v/>
      </c>
      <c r="AB82" s="0" t="str">
        <f aca="false">IF(Staff!$A82="","",Staff!$AR82)</f>
        <v/>
      </c>
      <c r="AC82" s="0" t="str">
        <f aca="false">IF(Staff!$A82="","",Staff!$AS82)</f>
        <v/>
      </c>
      <c r="AD82" s="0" t="str">
        <f aca="false">IF(Staff!$A82="","",Staff!$AT82)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IF(Staff!$A83="","",Staff!$AI83)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"&amp;IF(AND(Milestones!$AB$20="FT",Milestones!$AA$20=FT_Y5,EDATE($D83,Milestones!$AA$20)&lt;PolicyDate),1,Milestones!$AC$20)&amp;";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"&amp;IF(AND(Milestones!$AB$21="FT",Milestones!$AA$21=FT_Y5,EDATE($D83,Milestones!$AA$21)&lt;PolicyDate),1,Milestones!$AC$21)&amp;";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"&amp;IF(AND(Milestones!$AB$22="FT",Milestones!$AA$22=FT_Y5,EDATE($D83,Milestones!$AA$22)&lt;PolicyDate),1,Milestones!$AC$22)&amp;";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"&amp;IF(AND(Milestones!$AB$23="FT",Milestones!$AA$23=FT_Y5,EDATE($D83,Milestones!$AA$23)&lt;PolicyDate),1,Milestones!$AC$23)&amp;";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"&amp;IF(AND(Milestones!$AB$24="FT",Milestones!$AA$24=FT_Y5,EDATE($D83,Milestones!$AA$24)&lt;PolicyDate),1,Milestones!$AC$24)&amp;";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"&amp;IF(AND(Milestones!$AB$25="FT",Milestones!$AA$25=FT_Y5,EDATE($D83,Milestones!$AA$25)&lt;PolicyDate),1,Milestones!$AC$25)&amp;";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"&amp;IF(AND(Milestones!$AB$26="FT",Milestones!$AA$26=FT_Y5,EDATE($D83,Milestones!$AA$26)&lt;PolicyDate),1,Milestones!$AC$26)&amp;";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"&amp;IF(AND(Milestones!$AB$27="FT",Milestones!$AA$27=FT_Y5,EDATE($D83,Milestones!$AA$27)&lt;PolicyDate),1,Milestones!$AC$27)&amp;";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"&amp;IF(AND(Milestones!$AB$28="FT",Milestones!$AA$28=FT_Y5,EDATE($D83,Milestones!$AA$28)&lt;PolicyDate),1,Milestones!$AC$28)&amp;";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"&amp;IF(AND(Milestones!$AB$29="FT",Milestones!$AA$29=FT_Y5,EDATE($D83,Milestones!$AA$29)&lt;PolicyDate),1,Milestones!$AC$29)&amp;";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"&amp;IF(AND(Milestones!$AB$30="FT",Milestones!$AA$30=FT_Y5,EDATE($D83,Milestones!$AA$30)&lt;PolicyDate),1,Milestones!$AC$30)&amp;";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"&amp;IF(AND(Milestones!$AB$31="FT",Milestones!$AA$31=FT_Y5,EDATE($D83,Milestones!$AA$31)&lt;PolicyDate),1,Milestones!$AC$31)&amp;";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"&amp;IF(AND(Milestones!$AB$32="FT",Milestones!$AA$32=FT_Y5,EDATE($D83,Milestones!$AA$32)&lt;PolicyDate),1,Milestones!$AC$32)&amp;";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"&amp;IF(AND(Milestones!$AB$33="FT",Milestones!$AA$33=FT_Y5,EDATE($D83,Milestones!$AA$33)&lt;PolicyDate),1,Milestones!$AC$33)&amp;";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"&amp;IF(AND(Milestones!$AB$34="FT",Milestones!$AA$34=FT_Y5,EDATE($D83,Milestones!$AA$34)&lt;PolicyDate),1,Milestones!$AC$34)&amp;";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"&amp;IF(AND(Milestones!$AB$35="FT",Milestones!$AA$35=FT_Y5,EDATE($D83,Milestones!$AA$35)&lt;PolicyDate),1,Milestones!$AC$35)&amp;";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"&amp;IF(AND(Milestones!$AB$36="FT",Milestones!$AA$36=FT_Y5,EDATE($D83,Milestones!$AA$36)&lt;PolicyDate),1,Milestones!$AC$36)&amp;";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"&amp;IF(AND(Milestones!$AB$37="FT",Milestones!$AA$37=FT_Y5,EDATE($D83,Milestones!$AA$37)&lt;PolicyDate),1,Milestones!$AC$37)&amp;";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"&amp;IF(AND(Milestones!$AB$38="FT",Milestones!$AA$38=FT_Y5,EDATE($D83,Milestones!$AA$38)&lt;PolicyDate),1,Milestones!$AC$38)&amp;";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"&amp;IF(AND(Milestones!$AB$39="FT",Milestones!$AA$39=FT_Y5,EDATE($D83,Milestones!$AA$39)&lt;PolicyDate),1,Milestones!$AC$39)&amp;";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"&amp;IF(AND(Milestones!$AB$40="FT",Milestones!$AA$40=FT_Y5,EDATE($D83,Milestones!$AA$40)&lt;PolicyDate),1,Milestones!$AC$40)&amp;";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"&amp;IF(AND(Milestones!$AB$41="FT",Milestones!$AA$41=FT_Y5,EDATE($D83,Milestones!$AA$41)&lt;PolicyDate),1,Milestones!$AC$41)&amp;";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"&amp;IF(AND(Milestones!$AB$42="FT",Milestones!$AA$42=FT_Y5,EDATE($D83,Milestones!$AA$42)&lt;PolicyDate),1,Milestones!$AC$42)&amp;";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"&amp;IF(AND(Milestones!$AB$43="FT",Milestones!$AA$43=FT_Y5,EDATE($D83,Milestones!$AA$43)&lt;PolicyDate),1,Milestones!$AC$43)&amp;";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"&amp;IF(AND(Milestones!$AB$44="FT",Milestones!$AA$44=FT_Y5,EDATE($D83,Milestones!$AA$44)&lt;PolicyDate),1,Milestones!$AC$44)&amp;";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"&amp;IF(AND(Milestones!$AB$45="FT",Milestones!$AA$45=FT_Y5,EDATE($D83,Milestones!$AA$45)&lt;PolicyDate),1,Milestones!$AC$45)&amp;";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"&amp;IF(AND(Milestones!$AB$46="FT",Milestones!$AA$46=FT_Y5,EDATE($D83,Milestones!$AA$46)&lt;PolicyDate),1,Milestones!$AC$46)&amp;";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"&amp;IF(AND(Milestones!$AB$47="FT",Milestones!$AA$47=FT_Y5,EDATE($D83,Milestones!$AA$47)&lt;PolicyDate),1,Milestones!$AC$47)&amp;";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"&amp;IF(AND(Milestones!$AB$48="FT",Milestones!$AA$48=FT_Y5,EDATE($D83,Milestones!$AA$48)&lt;PolicyDate),1,Milestones!$AC$48)&amp;";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"&amp;IF(AND(Milestones!$AB$49="FT",Milestones!$AA$49=FT_Y5,EDATE($D83,Milestones!$AA$49)&lt;PolicyDate),1,Milestones!$AC$49)&amp;";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"&amp;IF(AND(Milestones!$AB$50="FT",Milestones!$AA$50=FT_Y5,EDATE($D83,Milestones!$AA$50)&lt;PolicyDate),1,Milestones!$AC$50)&amp;";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"&amp;IF(AND(Milestones!$AB$51="FT",Milestones!$AA$51=FT_Y5,EDATE($D83,Milestones!$AA$51)&lt;PolicyDate),1,Milestones!$AC$51)&amp;";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"&amp;IF(AND(Milestones!$AB$52="FT",Milestones!$AA$52=FT_Y5,EDATE($D83,Milestones!$AA$52)&lt;PolicyDate),1,Milestones!$AC$52)&amp;";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"&amp;IF(AND(Milestones!$AB$53="FT",Milestones!$AA$53=FT_Y5,EDATE($D83,Milestones!$AA$53)&lt;PolicyDate),1,Milestones!$AC$53)&amp;";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"&amp;IF(AND(Milestones!$AB$54="FT",Milestones!$AA$54=FT_Y5,EDATE($D83,Milestones!$AA$54)&lt;PolicyDate),1,Milestones!$AC$54)&amp;";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"&amp;IF(AND(Milestones!$AB$55="FT",Milestones!$AA$55=FT_Y5,EDATE($D83,Milestones!$AA$55)&lt;PolicyDate),1,Milestones!$AC$55)&amp;";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"&amp;IF(AND(Milestones!$AB$56="FT",Milestones!$AA$56=FT_Y5,EDATE($D83,Milestones!$AA$56)&lt;PolicyDate),1,Milestones!$AC$56)&amp;";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"&amp;IF(AND(Milestones!$AB$57="FT",Milestones!$AA$57=FT_Y5,EDATE($D83,Milestones!$AA$57)&lt;PolicyDate),1,Milestones!$AC$57)&amp;";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"&amp;IF(AND(Milestones!$AB$58="FT",Milestones!$AA$58=FT_Y5,EDATE($D83,Milestones!$AA$58)&lt;PolicyDate),1,Milestones!$AC$58)&amp;";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"&amp;IF(AND(Milestones!$AB$59="FT",Milestones!$AA$59=FT_Y5,EDATE($D83,Milestones!$AA$59)&lt;PolicyDate),1,Milestones!$AC$59)&amp;";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"&amp;IF(AND(Milestones!$AB$60="FT",Milestones!$AA$60=FT_Y5,EDATE($D83,Milestones!$AA$60)&lt;PolicyDate),1,Milestones!$AC$60)&amp;";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"&amp;IF(AND(Milestones!$AB$61="FT",Milestones!$AA$61=FT_Y5,EDATE($D83,Milestones!$AA$61)&lt;PolicyDate),1,Milestones!$AC$61)&amp;";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"&amp;IF(AND(Milestones!$AB$62="FT",Milestones!$AA$62=FT_Y5,EDATE($D83,Milestones!$AA$62)&lt;PolicyDate),1,Milestones!$AC$62)&amp;";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"&amp;IF(AND(Milestones!$AB$63="FT",Milestones!$AA$63=FT_Y5,EDATE($D83,Milestones!$AA$63)&lt;PolicyDate),1,Milestones!$AC$63)&amp;";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"&amp;IF(AND(Milestones!$AB$64="FT",Milestones!$AA$64=FT_Y5,EDATE($D83,Milestones!$AA$64)&lt;PolicyDate),1,Milestones!$AC$64)&amp;";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"&amp;IF(AND(Milestones!$AB$65="FT",Milestones!$AA$65=FT_Y5,EDATE($D83,Milestones!$AA$65)&lt;PolicyDate),1,Milestones!$AC$65)&amp;";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"&amp;IF(AND(Milestones!$AB$66="FT",Milestones!$AA$66=FT_Y5,EDATE($D83,Milestones!$AA$66)&lt;PolicyDate),1,Milestones!$AC$66)&amp;";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"&amp;IF(AND(Milestones!$AB$67="FT",Milestones!$AA$67=FT_Y5,EDATE($D83,Milestones!$AA$67)&lt;PolicyDate),1,Milestones!$AC$67)&amp;";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"&amp;IF(AND(Milestones!$AB$68="FT",Milestones!$AA$68=FT_Y5,EDATE($D83,Milestones!$AA$68)&lt;PolicyDate),1,Milestones!$AC$68)&amp;";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"&amp;IF(AND(Milestones!$AB$69="FT",Milestones!$AA$69=FT_Y5,EDATE($D83,Milestones!$AA$69)&lt;PolicyDate),1,Milestones!$AC$69)&amp;";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"&amp;IF(AND(Milestones!$AB$70="FT",Milestones!$AA$70=FT_Y5,EDATE($D83,Milestones!$AA$70)&lt;PolicyDate),1,Milestones!$AC$70)&amp;";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"&amp;IF(AND(Milestones!$AB$71="FT",Milestones!$AA$71=FT_Y5,EDATE($D83,Milestones!$AA$71)&lt;PolicyDate),1,Milestones!$AC$71)&amp;";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"&amp;IF(AND(Milestones!$AB$72="FT",Milestones!$AA$72=FT_Y5,EDATE($D83,Milestones!$AA$72)&lt;PolicyDate),1,Milestones!$AC$72)&amp;";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"&amp;IF(AND(Milestones!$AB$73="FT",Milestones!$AA$73=FT_Y5,EDATE($D83,Milestones!$AA$73)&lt;PolicyDate),1,Milestones!$AC$73)&amp;";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"&amp;IF(AND(Milestones!$AB$74="FT",Milestones!$AA$74=FT_Y5,EDATE($D83,Milestones!$AA$74)&lt;PolicyDate),1,Milestones!$AC$74)&amp;";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"&amp;IF(AND(Milestones!$AB$75="FT",Milestones!$AA$75=FT_Y5,EDATE($D83,Milestones!$AA$75)&lt;PolicyDate),1,Milestones!$AC$75)&amp;";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"&amp;IF(AND(Milestones!$AB$76="FT",Milestones!$AA$76=FT_Y5,EDATE($D83,Milestones!$AA$76)&lt;PolicyDate),1,Milestones!$AC$76)&amp;";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"&amp;IF(AND(Milestones!$AB$77="FT",Milestones!$AA$77=FT_Y5,EDATE($D83,Milestones!$AA$77)&lt;PolicyDate),1,Milestones!$AC$77)&amp;";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"&amp;IF(AND(Milestones!$AB$78="FT",Milestones!$AA$78=FT_Y5,EDATE($D83,Milestones!$AA$78)&lt;PolicyDate),1,Milestones!$AC$78)&amp;";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"&amp;IF(AND(Milestones!$AB$79="FT",Milestones!$AA$79=FT_Y5,EDATE($D83,Milestones!$AA$79)&lt;PolicyDate),1,Milestones!$AC$79)&amp;";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"&amp;IF(AND(Milestones!$AB$80="FT",Milestones!$AA$80=FT_Y5,EDATE($D83,Milestones!$AA$80)&lt;PolicyDate),1,Milestones!$AC$80)&amp;";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"&amp;IF(AND(Milestones!$AB$81="FT",Milestones!$AA$81=FT_Y5,EDATE($D83,Milestones!$AA$81)&lt;PolicyDate),1,Milestones!$AC$81)&amp;";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"&amp;IF(AND(Milestones!$AB$82="FT",Milestones!$AA$82=FT_Y5,EDATE($D83,Milestones!$AA$82)&lt;PolicyDate),1,Milestones!$AC$82)&amp;";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"&amp;IF(AND(Milestones!$AB$83="FT",Milestones!$AA$83=FT_Y5,EDATE($D83,Milestones!$AA$83)&lt;PolicyDate),1,Milestones!$AC$83)&amp;";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"&amp;IF(AND(Milestones!$AB$84="FT",Milestones!$AA$84=FT_Y5,EDATE($D83,Milestones!$AA$84)&lt;PolicyDate),1,Milestones!$AC$84)&amp;";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"&amp;IF(AND(Milestones!$AB$85="FT",Milestones!$AA$85=FT_Y5,EDATE($D83,Milestones!$AA$85)&lt;PolicyDate),1,Milestones!$AC$85)&amp;";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"&amp;IF(AND(Milestones!$AB$86="FT",Milestones!$AA$86=FT_Y5,EDATE($D83,Milestones!$AA$86)&lt;PolicyDate),1,Milestones!$AC$86)&amp;";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"&amp;IF(AND(Milestones!$AB$87="FT",Milestones!$AA$87=FT_Y5,EDATE($D83,Milestones!$AA$87)&lt;PolicyDate),1,Milestones!$AC$87)&amp;";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"&amp;IF(AND(Milestones!$AB$88="FT",Milestones!$AA$88=FT_Y5,EDATE($D83,Milestones!$AA$88)&lt;PolicyDate),1,Milestones!$AC$88)&amp;";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"&amp;IF(AND(Milestones!$AB$89="FT",Milestones!$AA$89=FT_Y5,EDATE($D83,Milestones!$AA$89)&lt;PolicyDate),1,Milestones!$AC$89)&amp;";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"&amp;IF(AND(Milestones!$AB$90="FT",Milestones!$AA$90=FT_Y5,EDATE($D83,Milestones!$AA$90)&lt;PolicyDate),1,Milestones!$AC$90)&amp;";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"&amp;IF(AND(Milestones!$AB$91="FT",Milestones!$AA$91=FT_Y5,EDATE($D83,Milestones!$AA$91)&lt;PolicyDate),1,Milestones!$AC$91)&amp;";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"&amp;IF(AND(Milestones!$AB$92="FT",Milestones!$AA$92=FT_Y5,EDATE($D83,Milestones!$AA$92)&lt;PolicyDate),1,Milestones!$AC$92)&amp;";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"&amp;IF(AND(Milestones!$AB$93="FT",Milestones!$AA$93=FT_Y5,EDATE($D83,Milestones!$AA$93)&lt;PolicyDate),1,Milestones!$AC$93)&amp;";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"&amp;IF(AND(Milestones!$AB$94="FT",Milestones!$AA$94=FT_Y5,EDATE($D83,Milestones!$AA$94)&lt;PolicyDate),1,Milestones!$AC$94)&amp;";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"&amp;IF(AND(Milestones!$AB$95="FT",Milestones!$AA$95=FT_Y5,EDATE($D83,Milestones!$AA$95)&lt;PolicyDate),1,Milestones!$AC$95)&amp;";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"&amp;IF(AND(Milestones!$AB$96="FT",Milestones!$AA$96=FT_Y5,EDATE($D83,Milestones!$AA$96)&lt;PolicyDate),1,Milestones!$AC$96)&amp;";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"&amp;IF(AND(Milestones!$AB$97="FT",Milestones!$AA$97=FT_Y5,EDATE($D83,Milestones!$AA$97)&lt;PolicyDate),1,Milestones!$AC$97)&amp;";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"&amp;IF(AND(Milestones!$AB$98="FT",Milestones!$AA$98=FT_Y5,EDATE($D83,Milestones!$AA$98)&lt;PolicyDate),1,Milestones!$AC$98)&amp;";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"&amp;IF(AND(Milestones!$AB$99="FT",Milestones!$AA$99=FT_Y5,EDATE($D83,Milestones!$AA$99)&lt;PolicyDate),1,Milestones!$AC$99)&amp;";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"&amp;IF(AND(Milestones!$AB$100="FT",Milestones!$AA$100=FT_Y5,EDATE($D83,Milestones!$AA$100)&lt;PolicyDate),1,Milestones!$AC$100)&amp;";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"&amp;IF(AND(Milestones!$AB$101="FT",Milestones!$AA$101=FT_Y5,EDATE($D83,Milestones!$AA$101)&lt;PolicyDate),1,Milestones!$AC$101)&amp;";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"&amp;IF(AND(Milestones!$AB$102="FT",Milestones!$AA$102=FT_Y5,EDATE($D83,Milestones!$AA$102)&lt;PolicyDate),1,Milestones!$AC$102)&amp;";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"&amp;IF(AND(Milestones!$AB$103="FT",Milestones!$AA$103=FT_Y5,EDATE($D83,Milestones!$AA$103)&lt;PolicyDate),1,Milestones!$AC$103)&amp;";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"&amp;IF(AND(Milestones!$AB$104="FT",Milestones!$AA$104=FT_Y5,EDATE($D83,Milestones!$AA$104)&lt;PolicyDate),1,Milestones!$AC$104)&amp;";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"&amp;IF(AND(Milestones!$AB$105="FT",Milestones!$AA$105=FT_Y5,EDATE($D83,Milestones!$AA$105)&lt;PolicyDate),1,Milestones!$AC$105)&amp;";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"&amp;IF(AND(Milestones!$AB$106="FT",Milestones!$AA$106=FT_Y5,EDATE($D83,Milestones!$AA$106)&lt;PolicyDate),1,Milestones!$AC$106)&amp;";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"&amp;IF(AND(Milestones!$AB$107="FT",Milestones!$AA$107=FT_Y5,EDATE($D83,Milestones!$AA$107)&lt;PolicyDate),1,Milestones!$AC$107)&amp;";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"&amp;IF(AND(Milestones!$AB$108="FT",Milestones!$AA$108=FT_Y5,EDATE($D83,Milestones!$AA$108)&lt;PolicyDate),1,Milestones!$AC$108)&amp;";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"&amp;IF(AND(Milestones!$AB$109="FT",Milestones!$AA$109=FT_Y5,EDATE($D83,Milestones!$AA$109)&lt;PolicyDate),1,Milestones!$AC$109)&amp;";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"&amp;IF(AND(Milestones!$AB$110="FT",Milestones!$AA$110=FT_Y5,EDATE($D83,Milestones!$AA$110)&lt;PolicyDate),1,Milestones!$AC$110)&amp;";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"&amp;IF(AND(Milestones!$AB$111="FT",Milestones!$AA$111=FT_Y5,EDATE($D83,Milestones!$AA$111)&lt;PolicyDate),1,Milestones!$AC$111)&amp;";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"&amp;IF(AND(Milestones!$AB$112="FT",Milestones!$AA$112=FT_Y5,EDATE($D83,Milestones!$AA$112)&lt;PolicyDate),1,Milestones!$AC$112)&amp;";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"&amp;IF(AND(Milestones!$AB$113="FT",Milestones!$AA$113=FT_Y5,EDATE($D83,Milestones!$AA$113)&lt;PolicyDate),1,Milestones!$AC$113)&amp;";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"&amp;IF(AND(Milestones!$AB$114="FT",Milestones!$AA$114=FT_Y5,EDATE($D83,Milestones!$AA$114)&lt;PolicyDate),1,Milestones!$AC$114)&amp;";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"&amp;IF(AND(Milestones!$AB$115="FT",Milestones!$AA$115=FT_Y5,EDATE($D83,Milestones!$AA$115)&lt;PolicyDate),1,Milestones!$AC$115)&amp;";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"&amp;IF(AND(Milestones!$AB$116="FT",Milestones!$AA$116=FT_Y5,EDATE($D83,Milestones!$AA$116)&lt;PolicyDate),1,Milestones!$AC$116)&amp;";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"&amp;IF(AND(Milestones!$AB$117="FT",Milestones!$AA$117=FT_Y5,EDATE($D83,Milestones!$AA$117)&lt;PolicyDate),1,Milestones!$AC$117)&amp;";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"&amp;IF(AND(Milestones!$AB$118="FT",Milestones!$AA$118=FT_Y5,EDATE($D83,Milestones!$AA$118)&lt;PolicyDate),1,Milestones!$AC$118)&amp;";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"&amp;IF(AND(Milestones!$AB$119="FT",Milestones!$AA$119=FT_Y5,EDATE($D83,Milestones!$AA$119)&lt;PolicyDate),1,Milestones!$AC$119)&amp;";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"&amp;IF(AND(Milestones!$AB$120="FT",Milestones!$AA$120=FT_Y5,EDATE($D83,Milestones!$AA$120)&lt;PolicyDate),1,Milestones!$AC$120)&amp;";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"&amp;IF(AND(Milestones!$AB$121="FT",Milestones!$AA$121=FT_Y5,EDATE($D83,Milestones!$AA$121)&lt;PolicyDate),1,Milestones!$AC$121)&amp;";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"&amp;IF(AND(Milestones!$AB$122="FT",Milestones!$AA$122=FT_Y5,EDATE($D83,Milestones!$AA$122)&lt;PolicyDate),1,Milestones!$AC$122)&amp;";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"&amp;IF(AND(Milestones!$AB$123="FT",Milestones!$AA$123=FT_Y5,EDATE($D83,Milestones!$AA$123)&lt;PolicyDate),1,Milestones!$AC$123)&amp;";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"&amp;IF(AND(Milestones!$AB$124="FT",Milestones!$AA$124=FT_Y5,EDATE($D83,Milestones!$AA$124)&lt;PolicyDate),1,Milestones!$AC$124)&amp;";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"&amp;IF(AND(Milestones!$AB$125="FT",Milestones!$AA$125=FT_Y5,EDATE($D83,Milestones!$AA$125)&lt;PolicyDate),1,Milestones!$AC$125)&amp;";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"&amp;IF(AND(Milestones!$AB$126="FT",Milestones!$AA$126=FT_Y5,EDATE($D83,Milestones!$AA$126)&lt;PolicyDate),1,Milestones!$AC$126)&amp;";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"&amp;IF(AND(Milestones!$AB$127="FT",Milestones!$AA$127=FT_Y5,EDATE($D83,Milestones!$AA$127)&lt;PolicyDate),1,Milestones!$AC$127)&amp;";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"&amp;IF(AND(Milestones!$AB$128="FT",Milestones!$AA$128=FT_Y5,EDATE($D83,Milestones!$AA$128)&lt;PolicyDate),1,Milestones!$AC$128)&amp;";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"&amp;IF(AND(Milestones!$AB$129="FT",Milestones!$AA$129=FT_Y5,EDATE($D83,Milestones!$AA$129)&lt;PolicyDate),1,Milestones!$AC$129)&amp;";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"&amp;IF(AND(Milestones!$AB$130="FT",Milestones!$AA$130=FT_Y5,EDATE($D83,Milestones!$AA$130)&lt;PolicyDate),1,Milestones!$AC$130)&amp;";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"&amp;IF(AND(Milestones!$AB$131="FT",Milestones!$AA$131=FT_Y5,EDATE($D83,Milestones!$AA$131)&lt;PolicyDate),1,Milestones!$AC$131)&amp;";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"&amp;IF(AND(Milestones!$AB$132="FT",Milestones!$AA$132=FT_Y5,EDATE($D83,Milestones!$AA$132)&lt;PolicyDate),1,Milestones!$AC$132)&amp;";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"&amp;IF(AND(Milestones!$AB$133="FT",Milestones!$AA$133=FT_Y5,EDATE($D83,Milestones!$AA$133)&lt;PolicyDate),1,Milestones!$AC$133)&amp;";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"&amp;IF(AND(Milestones!$AB$134="FT",Milestones!$AA$134=FT_Y5,EDATE($D83,Milestones!$AA$134)&lt;PolicyDate),1,Milestones!$AC$134)&amp;";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"&amp;IF(AND(Milestones!$AB$135="FT",Milestones!$AA$135=FT_Y5,EDATE($D83,Milestones!$AA$135)&lt;PolicyDate),1,Milestones!$AC$135)&amp;";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"&amp;IF(AND(Milestones!$AB$136="FT",Milestones!$AA$136=FT_Y5,EDATE($D83,Milestones!$AA$136)&lt;PolicyDate),1,Milestones!$AC$136)&amp;";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"&amp;IF(AND(Milestones!$AB$137="FT",Milestones!$AA$137=FT_Y5,EDATE($D83,Milestones!$AA$137)&lt;PolicyDate),1,Milestones!$AC$137)&amp;";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"&amp;IF(AND(Milestones!$AB$138="FT",Milestones!$AA$138=FT_Y5,EDATE($D83,Milestones!$AA$138)&lt;PolicyDate),1,Milestones!$AC$138)&amp;";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"&amp;IF(AND(Milestones!$AB$139="FT",Milestones!$AA$139=FT_Y5,EDATE($D83,Milestones!$AA$139)&lt;PolicyDate),1,Milestones!$AC$139)&amp;";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"&amp;IF(AND(Milestones!$AB$140="FT",Milestones!$AA$140=FT_Y5,EDATE($D83,Milestones!$AA$140)&lt;PolicyDate),1,Milestones!$AC$140)&amp;";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"&amp;IF(AND(Milestones!$AB$141="FT",Milestones!$AA$141=FT_Y5,EDATE($D83,Milestones!$AA$141)&lt;PolicyDate),1,Milestones!$AC$141)&amp;";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"&amp;IF(AND(Milestones!$AB$142="FT",Milestones!$AA$142=FT_Y5,EDATE($D83,Milestones!$AA$142)&lt;PolicyDate),1,Milestones!$AC$142)&amp;";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"&amp;IF(AND(Milestones!$AB$143="FT",Milestones!$AA$143=FT_Y5,EDATE($D83,Milestones!$AA$143)&lt;PolicyDate),1,Milestones!$AC$143)&amp;";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"&amp;IF(AND(Milestones!$AB$144="FT",Milestones!$AA$144=FT_Y5,EDATE($D83,Milestones!$AA$144)&lt;PolicyDate),1,Milestones!$AC$144)&amp;";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"&amp;IF(AND(Milestones!$AB$145="FT",Milestones!$AA$145=FT_Y5,EDATE($D83,Milestones!$AA$145)&lt;PolicyDate),1,Milestones!$AC$145)&amp;";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"&amp;IF(AND(Milestones!$AB$146="FT",Milestones!$AA$146=FT_Y5,EDATE($D83,Milestones!$AA$146)&lt;PolicyDate),1,Milestones!$AC$146)&amp;";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"&amp;IF(AND(Milestones!$AB$147="FT",Milestones!$AA$147=FT_Y5,EDATE($D83,Milestones!$AA$147)&lt;PolicyDate),1,Milestones!$AC$147)&amp;";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"&amp;IF(AND(Milestones!$AB$148="FT",Milestones!$AA$148=FT_Y5,EDATE($D83,Milestones!$AA$148)&lt;PolicyDate),1,Milestones!$AC$148)&amp;";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"&amp;IF(AND(Milestones!$AB$149="FT",Milestones!$AA$149=FT_Y5,EDATE($D83,Milestones!$AA$149)&lt;PolicyDate),1,Milestones!$AC$149)&amp;";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"&amp;IF(AND(Milestones!$AB$150="FT",Milestones!$AA$150=FT_Y5,EDATE($D83,Milestones!$AA$150)&lt;PolicyDate),1,Milestones!$AC$150)&amp;";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"&amp;IF(AND(Milestones!$AB$151="FT",Milestones!$AA$151=FT_Y5,EDATE($D83,Milestones!$AA$151)&lt;PolicyDate),1,Milestones!$AC$151)&amp;";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"&amp;IF(AND(Milestones!$AB$152="FT",Milestones!$AA$152=FT_Y5,EDATE($D83,Milestones!$AA$152)&lt;PolicyDate),1,Milestones!$AC$152)&amp;";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"&amp;IF(AND(Milestones!$AB$153="FT",Milestones!$AA$153=FT_Y5,EDATE($D83,Milestones!$AA$153)&lt;PolicyDate),1,Milestones!$AC$153)&amp;";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"&amp;IF(AND(Milestones!$AB$154="FT",Milestones!$AA$154=FT_Y5,EDATE($D83,Milestones!$AA$154)&lt;PolicyDate),1,Milestones!$AC$154)&amp;";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"&amp;IF(AND(Milestones!$AB$155="FT",Milestones!$AA$155=FT_Y5,EDATE($D83,Milestones!$AA$155)&lt;PolicyDate),1,Milestones!$AC$155)&amp;";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"&amp;IF(AND(Milestones!$AB$156="FT",Milestones!$AA$156=FT_Y5,EDATE($D83,Milestones!$AA$156)&lt;PolicyDate),1,Milestones!$AC$156)&amp;";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"&amp;IF(AND(Milestones!$AB$157="FT",Milestones!$AA$157=FT_Y5,EDATE($D83,Milestones!$AA$157)&lt;PolicyDate),1,Milestones!$AC$157)&amp;";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"&amp;IF(AND(Milestones!$AB$158="FT",Milestones!$AA$158=FT_Y5,EDATE($D83,Milestones!$AA$158)&lt;PolicyDate),1,Milestones!$AC$158)&amp;";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"&amp;IF(AND(Milestones!$AB$159="FT",Milestones!$AA$159=FT_Y5,EDATE($D83,Milestones!$AA$159)&lt;PolicyDate),1,Milestones!$AC$159)&amp;";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"&amp;IF(AND(Milestones!$AB$160="FT",Milestones!$AA$160=FT_Y5,EDATE($D83,Milestones!$AA$160)&lt;PolicyDate),1,Milestones!$AC$160)&amp;";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"&amp;IF(AND(Milestones!$AB$161="FT",Milestones!$AA$161=FT_Y5,EDATE($D83,Milestones!$AA$161)&lt;PolicyDate),1,Milestones!$AC$161)&amp;";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"&amp;IF(AND(Milestones!$AB$162="FT",Milestones!$AA$162=FT_Y5,EDATE($D83,Milestones!$AA$162)&lt;PolicyDate),1,Milestones!$AC$162)&amp;";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"&amp;IF(AND(Milestones!$AB$163="FT",Milestones!$AA$163=FT_Y5,EDATE($D83,Milestones!$AA$163)&lt;PolicyDate),1,Milestones!$AC$163)&amp;";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"&amp;IF(AND(Milestones!$AB$164="FT",Milestones!$AA$164=FT_Y5,EDATE($D83,Milestones!$AA$164)&lt;PolicyDate),1,Milestones!$AC$164)&amp;";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"&amp;IF(AND(Milestones!$AB$165="FT",Milestones!$AA$165=FT_Y5,EDATE($D83,Milestones!$AA$165)&lt;PolicyDate),1,Milestones!$AC$165)&amp;";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"&amp;IF(AND(Milestones!$AB$166="FT",Milestones!$AA$166=FT_Y5,EDATE($D83,Milestones!$AA$166)&lt;PolicyDate),1,Milestones!$AC$166)&amp;";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"&amp;IF(AND(Milestones!$AB$167="FT",Milestones!$AA$167=FT_Y5,EDATE($D83,Milestones!$AA$167)&lt;PolicyDate),1,Milestones!$AC$167)&amp;";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"&amp;IF(AND(Milestones!$AB$168="FT",Milestones!$AA$168=FT_Y5,EDATE($D83,Milestones!$AA$168)&lt;PolicyDate),1,Milestones!$AC$168)&amp;";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"&amp;IF(AND(Milestones!$AB$169="FT",Milestones!$AA$169=FT_Y5,EDATE($D83,Milestones!$AA$169)&lt;PolicyDate),1,Milestones!$AC$169)&amp;";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"&amp;IF(AND(Milestones!$AB$170="FT",Milestones!$AA$170=FT_Y5,EDATE($D83,Milestones!$AA$170)&lt;PolicyDate),1,Milestones!$AC$170)&amp;";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"&amp;IF(AND(Milestones!$AB$171="FT",Milestones!$AA$171=FT_Y5,EDATE($D83,Milestones!$AA$171)&lt;PolicyDate),1,Milestones!$AC$171)&amp;";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"&amp;IF(AND(Milestones!$AB$172="FT",Milestones!$AA$172=FT_Y5,EDATE($D83,Milestones!$AA$172)&lt;PolicyDate),1,Milestones!$AC$172)&amp;";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"&amp;IF(AND(Milestones!$AB$173="FT",Milestones!$AA$173=FT_Y5,EDATE($D83,Milestones!$AA$173)&lt;PolicyDate),1,Milestones!$AC$173)&amp;";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"&amp;IF(AND(Milestones!$AB$174="FT",Milestones!$AA$174=FT_Y5,EDATE($D83,Milestones!$AA$174)&lt;PolicyDate),1,Milestones!$AC$174)&amp;";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"&amp;IF(AND(Milestones!$AB$175="FT",Milestones!$AA$175=FT_Y5,EDATE($D83,Milestones!$AA$175)&lt;PolicyDate),1,Milestones!$AC$175)&amp;";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"&amp;IF(AND(Milestones!$AB$176="FT",Milestones!$AA$176=FT_Y5,EDATE($D83,Milestones!$AA$176)&lt;PolicyDate),1,Milestones!$AC$176)&amp;";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"&amp;IF(AND(Milestones!$AB$177="FT",Milestones!$AA$177=FT_Y5,EDATE($D83,Milestones!$AA$177)&lt;PolicyDate),1,Milestones!$AC$177)&amp;";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"&amp;IF(AND(Milestones!$AB$178="FT",Milestones!$AA$178=FT_Y5,EDATE($D83,Milestones!$AA$178)&lt;PolicyDate),1,Milestones!$AC$178)&amp;";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"&amp;IF(AND(Milestones!$AB$179="FT",Milestones!$AA$179=FT_Y5,EDATE($D83,Milestones!$AA$179)&lt;PolicyDate),1,Milestones!$AC$179)&amp;";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"&amp;IF(AND(Milestones!$AB$180="FT",Milestones!$AA$180=FT_Y5,EDATE($D83,Milestones!$AA$180)&lt;PolicyDate),1,Milestones!$AC$180)&amp;";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"&amp;IF(AND(Milestones!$AB$181="FT",Milestones!$AA$181=FT_Y5,EDATE($D83,Milestones!$AA$181)&lt;PolicyDate),1,Milestones!$AC$181)&amp;";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"&amp;IF(AND(Milestones!$AB$182="FT",Milestones!$AA$182=FT_Y5,EDATE($D83,Milestones!$AA$182)&lt;PolicyDate),1,Milestones!$AC$182)&amp;";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"&amp;IF(AND(Milestones!$AB$183="FT",Milestones!$AA$183=FT_Y5,EDATE($D83,Milestones!$AA$183)&lt;PolicyDate),1,Milestones!$AC$183)&amp;";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"&amp;IF(AND(Milestones!$AB$184="FT",Milestones!$AA$184=FT_Y5,EDATE($D83,Milestones!$AA$184)&lt;PolicyDate),1,Milestones!$AC$184)&amp;";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"&amp;IF(AND(Milestones!$AB$185="FT",Milestones!$AA$185=FT_Y5,EDATE($D83,Milestones!$AA$185)&lt;PolicyDate),1,Milestones!$AC$185)&amp;";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"&amp;IF(AND(Milestones!$AB$186="FT",Milestones!$AA$186=FT_Y5,EDATE($D83,Milestones!$AA$186)&lt;PolicyDate),1,Milestones!$AC$186)&amp;";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"&amp;IF(AND(Milestones!$AB$187="FT",Milestones!$AA$187=FT_Y5,EDATE($D83,Milestones!$AA$187)&lt;PolicyDate),1,Milestones!$AC$187)&amp;";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"&amp;IF(AND(Milestones!$AB$188="FT",Milestones!$AA$188=FT_Y5,EDATE($D83,Milestones!$AA$188)&lt;PolicyDate),1,Milestones!$AC$188)&amp;";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"&amp;IF(AND(Milestones!$AB$189="FT",Milestones!$AA$189=FT_Y5,EDATE($D83,Milestones!$AA$189)&lt;PolicyDate),1,Milestones!$AC$189)&amp;";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"&amp;IF(AND(Milestones!$AB$190="FT",Milestones!$AA$190=FT_Y5,EDATE($D83,Milestones!$AA$190)&lt;PolicyDate),1,Milestones!$AC$190)&amp;";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"&amp;IF(AND(Milestones!$AB$191="FT",Milestones!$AA$191=FT_Y5,EDATE($D83,Milestones!$AA$191)&lt;PolicyDate),1,Milestones!$AC$191)&amp;";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"&amp;IF(AND(Milestones!$AB$192="FT",Milestones!$AA$192=FT_Y5,EDATE($D83,Milestones!$AA$192)&lt;PolicyDate),1,Milestones!$AC$192)&amp;";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"&amp;IF(AND(Milestones!$AB$193="FT",Milestones!$AA$193=FT_Y5,EDATE($D83,Milestones!$AA$193)&lt;PolicyDate),1,Milestones!$AC$193)&amp;";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"&amp;IF(AND(Milestones!$AB$194="FT",Milestones!$AA$194=FT_Y5,EDATE($D83,Milestones!$AA$194)&lt;PolicyDate),1,Milestones!$AC$194)&amp;";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"&amp;IF(AND(Milestones!$AB$195="FT",Milestones!$AA$195=FT_Y5,EDATE($D83,Milestones!$AA$195)&lt;PolicyDate),1,Milestones!$AC$195)&amp;";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"&amp;IF(AND(Milestones!$AB$196="FT",Milestones!$AA$196=FT_Y5,EDATE($D83,Milestones!$AA$196)&lt;PolicyDate),1,Milestones!$AC$196)&amp;";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"&amp;IF(AND(Milestones!$AB$197="FT",Milestones!$AA$197=FT_Y5,EDATE($D83,Milestones!$AA$197)&lt;PolicyDate),1,Milestones!$AC$197)&amp;";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"&amp;IF(AND(Milestones!$AB$198="FT",Milestones!$AA$198=FT_Y5,EDATE($D83,Milestones!$AA$198)&lt;PolicyDate),1,Milestones!$AC$198)&amp;";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"&amp;IF(AND(Milestones!$AB$199="FT",Milestones!$AA$199=FT_Y5,EDATE($D83,Milestones!$AA$199)&lt;PolicyDate),1,Milestones!$AC$199)&amp;";  ",""))</f>
        <v/>
      </c>
      <c r="X83" s="0" t="str">
        <f aca="false">IF(Staff!$A83="","",Staff!$AJ83)</f>
        <v/>
      </c>
      <c r="Y83" s="0" t="str">
        <f aca="false">IF(Staff!$A83="","",Staff!$AL83)</f>
        <v/>
      </c>
      <c r="Z83" s="0" t="str">
        <f aca="false">IF(Staff!$A83="","",Staff!$AM83)</f>
        <v/>
      </c>
      <c r="AA83" s="0" t="str">
        <f aca="false">IF(Staff!$A83="","",Staff!$AQ83)</f>
        <v/>
      </c>
      <c r="AB83" s="0" t="str">
        <f aca="false">IF(Staff!$A83="","",Staff!$AR83)</f>
        <v/>
      </c>
      <c r="AC83" s="0" t="str">
        <f aca="false">IF(Staff!$A83="","",Staff!$AS83)</f>
        <v/>
      </c>
      <c r="AD83" s="0" t="str">
        <f aca="false">IF(Staff!$A83="","",Staff!$AT83)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IF(Staff!$A84="","",Staff!$AI84)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"&amp;IF(AND(Milestones!$AB$20="FT",Milestones!$AA$20=FT_Y5,EDATE($D84,Milestones!$AA$20)&lt;PolicyDate),1,Milestones!$AC$20)&amp;";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"&amp;IF(AND(Milestones!$AB$21="FT",Milestones!$AA$21=FT_Y5,EDATE($D84,Milestones!$AA$21)&lt;PolicyDate),1,Milestones!$AC$21)&amp;";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"&amp;IF(AND(Milestones!$AB$22="FT",Milestones!$AA$22=FT_Y5,EDATE($D84,Milestones!$AA$22)&lt;PolicyDate),1,Milestones!$AC$22)&amp;";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"&amp;IF(AND(Milestones!$AB$23="FT",Milestones!$AA$23=FT_Y5,EDATE($D84,Milestones!$AA$23)&lt;PolicyDate),1,Milestones!$AC$23)&amp;";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"&amp;IF(AND(Milestones!$AB$24="FT",Milestones!$AA$24=FT_Y5,EDATE($D84,Milestones!$AA$24)&lt;PolicyDate),1,Milestones!$AC$24)&amp;";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"&amp;IF(AND(Milestones!$AB$25="FT",Milestones!$AA$25=FT_Y5,EDATE($D84,Milestones!$AA$25)&lt;PolicyDate),1,Milestones!$AC$25)&amp;";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"&amp;IF(AND(Milestones!$AB$26="FT",Milestones!$AA$26=FT_Y5,EDATE($D84,Milestones!$AA$26)&lt;PolicyDate),1,Milestones!$AC$26)&amp;";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"&amp;IF(AND(Milestones!$AB$27="FT",Milestones!$AA$27=FT_Y5,EDATE($D84,Milestones!$AA$27)&lt;PolicyDate),1,Milestones!$AC$27)&amp;";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"&amp;IF(AND(Milestones!$AB$28="FT",Milestones!$AA$28=FT_Y5,EDATE($D84,Milestones!$AA$28)&lt;PolicyDate),1,Milestones!$AC$28)&amp;";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"&amp;IF(AND(Milestones!$AB$29="FT",Milestones!$AA$29=FT_Y5,EDATE($D84,Milestones!$AA$29)&lt;PolicyDate),1,Milestones!$AC$29)&amp;";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"&amp;IF(AND(Milestones!$AB$30="FT",Milestones!$AA$30=FT_Y5,EDATE($D84,Milestones!$AA$30)&lt;PolicyDate),1,Milestones!$AC$30)&amp;";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"&amp;IF(AND(Milestones!$AB$31="FT",Milestones!$AA$31=FT_Y5,EDATE($D84,Milestones!$AA$31)&lt;PolicyDate),1,Milestones!$AC$31)&amp;";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"&amp;IF(AND(Milestones!$AB$32="FT",Milestones!$AA$32=FT_Y5,EDATE($D84,Milestones!$AA$32)&lt;PolicyDate),1,Milestones!$AC$32)&amp;";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"&amp;IF(AND(Milestones!$AB$33="FT",Milestones!$AA$33=FT_Y5,EDATE($D84,Milestones!$AA$33)&lt;PolicyDate),1,Milestones!$AC$33)&amp;";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"&amp;IF(AND(Milestones!$AB$34="FT",Milestones!$AA$34=FT_Y5,EDATE($D84,Milestones!$AA$34)&lt;PolicyDate),1,Milestones!$AC$34)&amp;";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"&amp;IF(AND(Milestones!$AB$35="FT",Milestones!$AA$35=FT_Y5,EDATE($D84,Milestones!$AA$35)&lt;PolicyDate),1,Milestones!$AC$35)&amp;";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"&amp;IF(AND(Milestones!$AB$36="FT",Milestones!$AA$36=FT_Y5,EDATE($D84,Milestones!$AA$36)&lt;PolicyDate),1,Milestones!$AC$36)&amp;";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"&amp;IF(AND(Milestones!$AB$37="FT",Milestones!$AA$37=FT_Y5,EDATE($D84,Milestones!$AA$37)&lt;PolicyDate),1,Milestones!$AC$37)&amp;";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"&amp;IF(AND(Milestones!$AB$38="FT",Milestones!$AA$38=FT_Y5,EDATE($D84,Milestones!$AA$38)&lt;PolicyDate),1,Milestones!$AC$38)&amp;";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"&amp;IF(AND(Milestones!$AB$39="FT",Milestones!$AA$39=FT_Y5,EDATE($D84,Milestones!$AA$39)&lt;PolicyDate),1,Milestones!$AC$39)&amp;";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"&amp;IF(AND(Milestones!$AB$40="FT",Milestones!$AA$40=FT_Y5,EDATE($D84,Milestones!$AA$40)&lt;PolicyDate),1,Milestones!$AC$40)&amp;";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"&amp;IF(AND(Milestones!$AB$41="FT",Milestones!$AA$41=FT_Y5,EDATE($D84,Milestones!$AA$41)&lt;PolicyDate),1,Milestones!$AC$41)&amp;";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"&amp;IF(AND(Milestones!$AB$42="FT",Milestones!$AA$42=FT_Y5,EDATE($D84,Milestones!$AA$42)&lt;PolicyDate),1,Milestones!$AC$42)&amp;";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"&amp;IF(AND(Milestones!$AB$43="FT",Milestones!$AA$43=FT_Y5,EDATE($D84,Milestones!$AA$43)&lt;PolicyDate),1,Milestones!$AC$43)&amp;";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"&amp;IF(AND(Milestones!$AB$44="FT",Milestones!$AA$44=FT_Y5,EDATE($D84,Milestones!$AA$44)&lt;PolicyDate),1,Milestones!$AC$44)&amp;";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"&amp;IF(AND(Milestones!$AB$45="FT",Milestones!$AA$45=FT_Y5,EDATE($D84,Milestones!$AA$45)&lt;PolicyDate),1,Milestones!$AC$45)&amp;";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"&amp;IF(AND(Milestones!$AB$46="FT",Milestones!$AA$46=FT_Y5,EDATE($D84,Milestones!$AA$46)&lt;PolicyDate),1,Milestones!$AC$46)&amp;";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"&amp;IF(AND(Milestones!$AB$47="FT",Milestones!$AA$47=FT_Y5,EDATE($D84,Milestones!$AA$47)&lt;PolicyDate),1,Milestones!$AC$47)&amp;";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"&amp;IF(AND(Milestones!$AB$48="FT",Milestones!$AA$48=FT_Y5,EDATE($D84,Milestones!$AA$48)&lt;PolicyDate),1,Milestones!$AC$48)&amp;";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"&amp;IF(AND(Milestones!$AB$49="FT",Milestones!$AA$49=FT_Y5,EDATE($D84,Milestones!$AA$49)&lt;PolicyDate),1,Milestones!$AC$49)&amp;";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"&amp;IF(AND(Milestones!$AB$50="FT",Milestones!$AA$50=FT_Y5,EDATE($D84,Milestones!$AA$50)&lt;PolicyDate),1,Milestones!$AC$50)&amp;";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"&amp;IF(AND(Milestones!$AB$51="FT",Milestones!$AA$51=FT_Y5,EDATE($D84,Milestones!$AA$51)&lt;PolicyDate),1,Milestones!$AC$51)&amp;";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"&amp;IF(AND(Milestones!$AB$52="FT",Milestones!$AA$52=FT_Y5,EDATE($D84,Milestones!$AA$52)&lt;PolicyDate),1,Milestones!$AC$52)&amp;";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"&amp;IF(AND(Milestones!$AB$53="FT",Milestones!$AA$53=FT_Y5,EDATE($D84,Milestones!$AA$53)&lt;PolicyDate),1,Milestones!$AC$53)&amp;";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"&amp;IF(AND(Milestones!$AB$54="FT",Milestones!$AA$54=FT_Y5,EDATE($D84,Milestones!$AA$54)&lt;PolicyDate),1,Milestones!$AC$54)&amp;";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"&amp;IF(AND(Milestones!$AB$55="FT",Milestones!$AA$55=FT_Y5,EDATE($D84,Milestones!$AA$55)&lt;PolicyDate),1,Milestones!$AC$55)&amp;";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"&amp;IF(AND(Milestones!$AB$56="FT",Milestones!$AA$56=FT_Y5,EDATE($D84,Milestones!$AA$56)&lt;PolicyDate),1,Milestones!$AC$56)&amp;";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"&amp;IF(AND(Milestones!$AB$57="FT",Milestones!$AA$57=FT_Y5,EDATE($D84,Milestones!$AA$57)&lt;PolicyDate),1,Milestones!$AC$57)&amp;";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"&amp;IF(AND(Milestones!$AB$58="FT",Milestones!$AA$58=FT_Y5,EDATE($D84,Milestones!$AA$58)&lt;PolicyDate),1,Milestones!$AC$58)&amp;";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"&amp;IF(AND(Milestones!$AB$59="FT",Milestones!$AA$59=FT_Y5,EDATE($D84,Milestones!$AA$59)&lt;PolicyDate),1,Milestones!$AC$59)&amp;";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"&amp;IF(AND(Milestones!$AB$60="FT",Milestones!$AA$60=FT_Y5,EDATE($D84,Milestones!$AA$60)&lt;PolicyDate),1,Milestones!$AC$60)&amp;";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"&amp;IF(AND(Milestones!$AB$61="FT",Milestones!$AA$61=FT_Y5,EDATE($D84,Milestones!$AA$61)&lt;PolicyDate),1,Milestones!$AC$61)&amp;";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"&amp;IF(AND(Milestones!$AB$62="FT",Milestones!$AA$62=FT_Y5,EDATE($D84,Milestones!$AA$62)&lt;PolicyDate),1,Milestones!$AC$62)&amp;";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"&amp;IF(AND(Milestones!$AB$63="FT",Milestones!$AA$63=FT_Y5,EDATE($D84,Milestones!$AA$63)&lt;PolicyDate),1,Milestones!$AC$63)&amp;";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"&amp;IF(AND(Milestones!$AB$64="FT",Milestones!$AA$64=FT_Y5,EDATE($D84,Milestones!$AA$64)&lt;PolicyDate),1,Milestones!$AC$64)&amp;";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"&amp;IF(AND(Milestones!$AB$65="FT",Milestones!$AA$65=FT_Y5,EDATE($D84,Milestones!$AA$65)&lt;PolicyDate),1,Milestones!$AC$65)&amp;";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"&amp;IF(AND(Milestones!$AB$66="FT",Milestones!$AA$66=FT_Y5,EDATE($D84,Milestones!$AA$66)&lt;PolicyDate),1,Milestones!$AC$66)&amp;";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"&amp;IF(AND(Milestones!$AB$67="FT",Milestones!$AA$67=FT_Y5,EDATE($D84,Milestones!$AA$67)&lt;PolicyDate),1,Milestones!$AC$67)&amp;";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"&amp;IF(AND(Milestones!$AB$68="FT",Milestones!$AA$68=FT_Y5,EDATE($D84,Milestones!$AA$68)&lt;PolicyDate),1,Milestones!$AC$68)&amp;";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"&amp;IF(AND(Milestones!$AB$69="FT",Milestones!$AA$69=FT_Y5,EDATE($D84,Milestones!$AA$69)&lt;PolicyDate),1,Milestones!$AC$69)&amp;";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"&amp;IF(AND(Milestones!$AB$70="FT",Milestones!$AA$70=FT_Y5,EDATE($D84,Milestones!$AA$70)&lt;PolicyDate),1,Milestones!$AC$70)&amp;";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"&amp;IF(AND(Milestones!$AB$71="FT",Milestones!$AA$71=FT_Y5,EDATE($D84,Milestones!$AA$71)&lt;PolicyDate),1,Milestones!$AC$71)&amp;";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"&amp;IF(AND(Milestones!$AB$72="FT",Milestones!$AA$72=FT_Y5,EDATE($D84,Milestones!$AA$72)&lt;PolicyDate),1,Milestones!$AC$72)&amp;";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"&amp;IF(AND(Milestones!$AB$73="FT",Milestones!$AA$73=FT_Y5,EDATE($D84,Milestones!$AA$73)&lt;PolicyDate),1,Milestones!$AC$73)&amp;";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"&amp;IF(AND(Milestones!$AB$74="FT",Milestones!$AA$74=FT_Y5,EDATE($D84,Milestones!$AA$74)&lt;PolicyDate),1,Milestones!$AC$74)&amp;";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"&amp;IF(AND(Milestones!$AB$75="FT",Milestones!$AA$75=FT_Y5,EDATE($D84,Milestones!$AA$75)&lt;PolicyDate),1,Milestones!$AC$75)&amp;";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"&amp;IF(AND(Milestones!$AB$76="FT",Milestones!$AA$76=FT_Y5,EDATE($D84,Milestones!$AA$76)&lt;PolicyDate),1,Milestones!$AC$76)&amp;";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"&amp;IF(AND(Milestones!$AB$77="FT",Milestones!$AA$77=FT_Y5,EDATE($D84,Milestones!$AA$77)&lt;PolicyDate),1,Milestones!$AC$77)&amp;";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"&amp;IF(AND(Milestones!$AB$78="FT",Milestones!$AA$78=FT_Y5,EDATE($D84,Milestones!$AA$78)&lt;PolicyDate),1,Milestones!$AC$78)&amp;";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"&amp;IF(AND(Milestones!$AB$79="FT",Milestones!$AA$79=FT_Y5,EDATE($D84,Milestones!$AA$79)&lt;PolicyDate),1,Milestones!$AC$79)&amp;";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"&amp;IF(AND(Milestones!$AB$80="FT",Milestones!$AA$80=FT_Y5,EDATE($D84,Milestones!$AA$80)&lt;PolicyDate),1,Milestones!$AC$80)&amp;";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"&amp;IF(AND(Milestones!$AB$81="FT",Milestones!$AA$81=FT_Y5,EDATE($D84,Milestones!$AA$81)&lt;PolicyDate),1,Milestones!$AC$81)&amp;";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"&amp;IF(AND(Milestones!$AB$82="FT",Milestones!$AA$82=FT_Y5,EDATE($D84,Milestones!$AA$82)&lt;PolicyDate),1,Milestones!$AC$82)&amp;";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"&amp;IF(AND(Milestones!$AB$83="FT",Milestones!$AA$83=FT_Y5,EDATE($D84,Milestones!$AA$83)&lt;PolicyDate),1,Milestones!$AC$83)&amp;";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"&amp;IF(AND(Milestones!$AB$84="FT",Milestones!$AA$84=FT_Y5,EDATE($D84,Milestones!$AA$84)&lt;PolicyDate),1,Milestones!$AC$84)&amp;";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"&amp;IF(AND(Milestones!$AB$85="FT",Milestones!$AA$85=FT_Y5,EDATE($D84,Milestones!$AA$85)&lt;PolicyDate),1,Milestones!$AC$85)&amp;";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"&amp;IF(AND(Milestones!$AB$86="FT",Milestones!$AA$86=FT_Y5,EDATE($D84,Milestones!$AA$86)&lt;PolicyDate),1,Milestones!$AC$86)&amp;";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"&amp;IF(AND(Milestones!$AB$87="FT",Milestones!$AA$87=FT_Y5,EDATE($D84,Milestones!$AA$87)&lt;PolicyDate),1,Milestones!$AC$87)&amp;";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"&amp;IF(AND(Milestones!$AB$88="FT",Milestones!$AA$88=FT_Y5,EDATE($D84,Milestones!$AA$88)&lt;PolicyDate),1,Milestones!$AC$88)&amp;";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"&amp;IF(AND(Milestones!$AB$89="FT",Milestones!$AA$89=FT_Y5,EDATE($D84,Milestones!$AA$89)&lt;PolicyDate),1,Milestones!$AC$89)&amp;";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"&amp;IF(AND(Milestones!$AB$90="FT",Milestones!$AA$90=FT_Y5,EDATE($D84,Milestones!$AA$90)&lt;PolicyDate),1,Milestones!$AC$90)&amp;";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"&amp;IF(AND(Milestones!$AB$91="FT",Milestones!$AA$91=FT_Y5,EDATE($D84,Milestones!$AA$91)&lt;PolicyDate),1,Milestones!$AC$91)&amp;";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"&amp;IF(AND(Milestones!$AB$92="FT",Milestones!$AA$92=FT_Y5,EDATE($D84,Milestones!$AA$92)&lt;PolicyDate),1,Milestones!$AC$92)&amp;";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"&amp;IF(AND(Milestones!$AB$93="FT",Milestones!$AA$93=FT_Y5,EDATE($D84,Milestones!$AA$93)&lt;PolicyDate),1,Milestones!$AC$93)&amp;";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"&amp;IF(AND(Milestones!$AB$94="FT",Milestones!$AA$94=FT_Y5,EDATE($D84,Milestones!$AA$94)&lt;PolicyDate),1,Milestones!$AC$94)&amp;";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"&amp;IF(AND(Milestones!$AB$95="FT",Milestones!$AA$95=FT_Y5,EDATE($D84,Milestones!$AA$95)&lt;PolicyDate),1,Milestones!$AC$95)&amp;";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"&amp;IF(AND(Milestones!$AB$96="FT",Milestones!$AA$96=FT_Y5,EDATE($D84,Milestones!$AA$96)&lt;PolicyDate),1,Milestones!$AC$96)&amp;";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"&amp;IF(AND(Milestones!$AB$97="FT",Milestones!$AA$97=FT_Y5,EDATE($D84,Milestones!$AA$97)&lt;PolicyDate),1,Milestones!$AC$97)&amp;";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"&amp;IF(AND(Milestones!$AB$98="FT",Milestones!$AA$98=FT_Y5,EDATE($D84,Milestones!$AA$98)&lt;PolicyDate),1,Milestones!$AC$98)&amp;";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"&amp;IF(AND(Milestones!$AB$99="FT",Milestones!$AA$99=FT_Y5,EDATE($D84,Milestones!$AA$99)&lt;PolicyDate),1,Milestones!$AC$99)&amp;";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"&amp;IF(AND(Milestones!$AB$100="FT",Milestones!$AA$100=FT_Y5,EDATE($D84,Milestones!$AA$100)&lt;PolicyDate),1,Milestones!$AC$100)&amp;";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"&amp;IF(AND(Milestones!$AB$101="FT",Milestones!$AA$101=FT_Y5,EDATE($D84,Milestones!$AA$101)&lt;PolicyDate),1,Milestones!$AC$101)&amp;";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"&amp;IF(AND(Milestones!$AB$102="FT",Milestones!$AA$102=FT_Y5,EDATE($D84,Milestones!$AA$102)&lt;PolicyDate),1,Milestones!$AC$102)&amp;";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"&amp;IF(AND(Milestones!$AB$103="FT",Milestones!$AA$103=FT_Y5,EDATE($D84,Milestones!$AA$103)&lt;PolicyDate),1,Milestones!$AC$103)&amp;";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"&amp;IF(AND(Milestones!$AB$104="FT",Milestones!$AA$104=FT_Y5,EDATE($D84,Milestones!$AA$104)&lt;PolicyDate),1,Milestones!$AC$104)&amp;";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"&amp;IF(AND(Milestones!$AB$105="FT",Milestones!$AA$105=FT_Y5,EDATE($D84,Milestones!$AA$105)&lt;PolicyDate),1,Milestones!$AC$105)&amp;";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"&amp;IF(AND(Milestones!$AB$106="FT",Milestones!$AA$106=FT_Y5,EDATE($D84,Milestones!$AA$106)&lt;PolicyDate),1,Milestones!$AC$106)&amp;";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"&amp;IF(AND(Milestones!$AB$107="FT",Milestones!$AA$107=FT_Y5,EDATE($D84,Milestones!$AA$107)&lt;PolicyDate),1,Milestones!$AC$107)&amp;";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"&amp;IF(AND(Milestones!$AB$108="FT",Milestones!$AA$108=FT_Y5,EDATE($D84,Milestones!$AA$108)&lt;PolicyDate),1,Milestones!$AC$108)&amp;";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"&amp;IF(AND(Milestones!$AB$109="FT",Milestones!$AA$109=FT_Y5,EDATE($D84,Milestones!$AA$109)&lt;PolicyDate),1,Milestones!$AC$109)&amp;";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"&amp;IF(AND(Milestones!$AB$110="FT",Milestones!$AA$110=FT_Y5,EDATE($D84,Milestones!$AA$110)&lt;PolicyDate),1,Milestones!$AC$110)&amp;";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"&amp;IF(AND(Milestones!$AB$111="FT",Milestones!$AA$111=FT_Y5,EDATE($D84,Milestones!$AA$111)&lt;PolicyDate),1,Milestones!$AC$111)&amp;";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"&amp;IF(AND(Milestones!$AB$112="FT",Milestones!$AA$112=FT_Y5,EDATE($D84,Milestones!$AA$112)&lt;PolicyDate),1,Milestones!$AC$112)&amp;";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"&amp;IF(AND(Milestones!$AB$113="FT",Milestones!$AA$113=FT_Y5,EDATE($D84,Milestones!$AA$113)&lt;PolicyDate),1,Milestones!$AC$113)&amp;";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"&amp;IF(AND(Milestones!$AB$114="FT",Milestones!$AA$114=FT_Y5,EDATE($D84,Milestones!$AA$114)&lt;PolicyDate),1,Milestones!$AC$114)&amp;";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"&amp;IF(AND(Milestones!$AB$115="FT",Milestones!$AA$115=FT_Y5,EDATE($D84,Milestones!$AA$115)&lt;PolicyDate),1,Milestones!$AC$115)&amp;";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"&amp;IF(AND(Milestones!$AB$116="FT",Milestones!$AA$116=FT_Y5,EDATE($D84,Milestones!$AA$116)&lt;PolicyDate),1,Milestones!$AC$116)&amp;";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"&amp;IF(AND(Milestones!$AB$117="FT",Milestones!$AA$117=FT_Y5,EDATE($D84,Milestones!$AA$117)&lt;PolicyDate),1,Milestones!$AC$117)&amp;";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"&amp;IF(AND(Milestones!$AB$118="FT",Milestones!$AA$118=FT_Y5,EDATE($D84,Milestones!$AA$118)&lt;PolicyDate),1,Milestones!$AC$118)&amp;";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"&amp;IF(AND(Milestones!$AB$119="FT",Milestones!$AA$119=FT_Y5,EDATE($D84,Milestones!$AA$119)&lt;PolicyDate),1,Milestones!$AC$119)&amp;";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"&amp;IF(AND(Milestones!$AB$120="FT",Milestones!$AA$120=FT_Y5,EDATE($D84,Milestones!$AA$120)&lt;PolicyDate),1,Milestones!$AC$120)&amp;";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"&amp;IF(AND(Milestones!$AB$121="FT",Milestones!$AA$121=FT_Y5,EDATE($D84,Milestones!$AA$121)&lt;PolicyDate),1,Milestones!$AC$121)&amp;";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"&amp;IF(AND(Milestones!$AB$122="FT",Milestones!$AA$122=FT_Y5,EDATE($D84,Milestones!$AA$122)&lt;PolicyDate),1,Milestones!$AC$122)&amp;";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"&amp;IF(AND(Milestones!$AB$123="FT",Milestones!$AA$123=FT_Y5,EDATE($D84,Milestones!$AA$123)&lt;PolicyDate),1,Milestones!$AC$123)&amp;";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"&amp;IF(AND(Milestones!$AB$124="FT",Milestones!$AA$124=FT_Y5,EDATE($D84,Milestones!$AA$124)&lt;PolicyDate),1,Milestones!$AC$124)&amp;";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"&amp;IF(AND(Milestones!$AB$125="FT",Milestones!$AA$125=FT_Y5,EDATE($D84,Milestones!$AA$125)&lt;PolicyDate),1,Milestones!$AC$125)&amp;";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"&amp;IF(AND(Milestones!$AB$126="FT",Milestones!$AA$126=FT_Y5,EDATE($D84,Milestones!$AA$126)&lt;PolicyDate),1,Milestones!$AC$126)&amp;";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"&amp;IF(AND(Milestones!$AB$127="FT",Milestones!$AA$127=FT_Y5,EDATE($D84,Milestones!$AA$127)&lt;PolicyDate),1,Milestones!$AC$127)&amp;";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"&amp;IF(AND(Milestones!$AB$128="FT",Milestones!$AA$128=FT_Y5,EDATE($D84,Milestones!$AA$128)&lt;PolicyDate),1,Milestones!$AC$128)&amp;";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"&amp;IF(AND(Milestones!$AB$129="FT",Milestones!$AA$129=FT_Y5,EDATE($D84,Milestones!$AA$129)&lt;PolicyDate),1,Milestones!$AC$129)&amp;";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"&amp;IF(AND(Milestones!$AB$130="FT",Milestones!$AA$130=FT_Y5,EDATE($D84,Milestones!$AA$130)&lt;PolicyDate),1,Milestones!$AC$130)&amp;";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"&amp;IF(AND(Milestones!$AB$131="FT",Milestones!$AA$131=FT_Y5,EDATE($D84,Milestones!$AA$131)&lt;PolicyDate),1,Milestones!$AC$131)&amp;";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"&amp;IF(AND(Milestones!$AB$132="FT",Milestones!$AA$132=FT_Y5,EDATE($D84,Milestones!$AA$132)&lt;PolicyDate),1,Milestones!$AC$132)&amp;";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"&amp;IF(AND(Milestones!$AB$133="FT",Milestones!$AA$133=FT_Y5,EDATE($D84,Milestones!$AA$133)&lt;PolicyDate),1,Milestones!$AC$133)&amp;";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"&amp;IF(AND(Milestones!$AB$134="FT",Milestones!$AA$134=FT_Y5,EDATE($D84,Milestones!$AA$134)&lt;PolicyDate),1,Milestones!$AC$134)&amp;";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"&amp;IF(AND(Milestones!$AB$135="FT",Milestones!$AA$135=FT_Y5,EDATE($D84,Milestones!$AA$135)&lt;PolicyDate),1,Milestones!$AC$135)&amp;";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"&amp;IF(AND(Milestones!$AB$136="FT",Milestones!$AA$136=FT_Y5,EDATE($D84,Milestones!$AA$136)&lt;PolicyDate),1,Milestones!$AC$136)&amp;";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"&amp;IF(AND(Milestones!$AB$137="FT",Milestones!$AA$137=FT_Y5,EDATE($D84,Milestones!$AA$137)&lt;PolicyDate),1,Milestones!$AC$137)&amp;";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"&amp;IF(AND(Milestones!$AB$138="FT",Milestones!$AA$138=FT_Y5,EDATE($D84,Milestones!$AA$138)&lt;PolicyDate),1,Milestones!$AC$138)&amp;";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"&amp;IF(AND(Milestones!$AB$139="FT",Milestones!$AA$139=FT_Y5,EDATE($D84,Milestones!$AA$139)&lt;PolicyDate),1,Milestones!$AC$139)&amp;";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"&amp;IF(AND(Milestones!$AB$140="FT",Milestones!$AA$140=FT_Y5,EDATE($D84,Milestones!$AA$140)&lt;PolicyDate),1,Milestones!$AC$140)&amp;";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"&amp;IF(AND(Milestones!$AB$141="FT",Milestones!$AA$141=FT_Y5,EDATE($D84,Milestones!$AA$141)&lt;PolicyDate),1,Milestones!$AC$141)&amp;";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"&amp;IF(AND(Milestones!$AB$142="FT",Milestones!$AA$142=FT_Y5,EDATE($D84,Milestones!$AA$142)&lt;PolicyDate),1,Milestones!$AC$142)&amp;";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"&amp;IF(AND(Milestones!$AB$143="FT",Milestones!$AA$143=FT_Y5,EDATE($D84,Milestones!$AA$143)&lt;PolicyDate),1,Milestones!$AC$143)&amp;";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"&amp;IF(AND(Milestones!$AB$144="FT",Milestones!$AA$144=FT_Y5,EDATE($D84,Milestones!$AA$144)&lt;PolicyDate),1,Milestones!$AC$144)&amp;";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"&amp;IF(AND(Milestones!$AB$145="FT",Milestones!$AA$145=FT_Y5,EDATE($D84,Milestones!$AA$145)&lt;PolicyDate),1,Milestones!$AC$145)&amp;";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"&amp;IF(AND(Milestones!$AB$146="FT",Milestones!$AA$146=FT_Y5,EDATE($D84,Milestones!$AA$146)&lt;PolicyDate),1,Milestones!$AC$146)&amp;";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"&amp;IF(AND(Milestones!$AB$147="FT",Milestones!$AA$147=FT_Y5,EDATE($D84,Milestones!$AA$147)&lt;PolicyDate),1,Milestones!$AC$147)&amp;";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"&amp;IF(AND(Milestones!$AB$148="FT",Milestones!$AA$148=FT_Y5,EDATE($D84,Milestones!$AA$148)&lt;PolicyDate),1,Milestones!$AC$148)&amp;";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"&amp;IF(AND(Milestones!$AB$149="FT",Milestones!$AA$149=FT_Y5,EDATE($D84,Milestones!$AA$149)&lt;PolicyDate),1,Milestones!$AC$149)&amp;";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"&amp;IF(AND(Milestones!$AB$150="FT",Milestones!$AA$150=FT_Y5,EDATE($D84,Milestones!$AA$150)&lt;PolicyDate),1,Milestones!$AC$150)&amp;";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"&amp;IF(AND(Milestones!$AB$151="FT",Milestones!$AA$151=FT_Y5,EDATE($D84,Milestones!$AA$151)&lt;PolicyDate),1,Milestones!$AC$151)&amp;";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"&amp;IF(AND(Milestones!$AB$152="FT",Milestones!$AA$152=FT_Y5,EDATE($D84,Milestones!$AA$152)&lt;PolicyDate),1,Milestones!$AC$152)&amp;";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"&amp;IF(AND(Milestones!$AB$153="FT",Milestones!$AA$153=FT_Y5,EDATE($D84,Milestones!$AA$153)&lt;PolicyDate),1,Milestones!$AC$153)&amp;";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"&amp;IF(AND(Milestones!$AB$154="FT",Milestones!$AA$154=FT_Y5,EDATE($D84,Milestones!$AA$154)&lt;PolicyDate),1,Milestones!$AC$154)&amp;";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"&amp;IF(AND(Milestones!$AB$155="FT",Milestones!$AA$155=FT_Y5,EDATE($D84,Milestones!$AA$155)&lt;PolicyDate),1,Milestones!$AC$155)&amp;";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"&amp;IF(AND(Milestones!$AB$156="FT",Milestones!$AA$156=FT_Y5,EDATE($D84,Milestones!$AA$156)&lt;PolicyDate),1,Milestones!$AC$156)&amp;";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"&amp;IF(AND(Milestones!$AB$157="FT",Milestones!$AA$157=FT_Y5,EDATE($D84,Milestones!$AA$157)&lt;PolicyDate),1,Milestones!$AC$157)&amp;";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"&amp;IF(AND(Milestones!$AB$158="FT",Milestones!$AA$158=FT_Y5,EDATE($D84,Milestones!$AA$158)&lt;PolicyDate),1,Milestones!$AC$158)&amp;";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"&amp;IF(AND(Milestones!$AB$159="FT",Milestones!$AA$159=FT_Y5,EDATE($D84,Milestones!$AA$159)&lt;PolicyDate),1,Milestones!$AC$159)&amp;";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"&amp;IF(AND(Milestones!$AB$160="FT",Milestones!$AA$160=FT_Y5,EDATE($D84,Milestones!$AA$160)&lt;PolicyDate),1,Milestones!$AC$160)&amp;";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"&amp;IF(AND(Milestones!$AB$161="FT",Milestones!$AA$161=FT_Y5,EDATE($D84,Milestones!$AA$161)&lt;PolicyDate),1,Milestones!$AC$161)&amp;";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"&amp;IF(AND(Milestones!$AB$162="FT",Milestones!$AA$162=FT_Y5,EDATE($D84,Milestones!$AA$162)&lt;PolicyDate),1,Milestones!$AC$162)&amp;";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"&amp;IF(AND(Milestones!$AB$163="FT",Milestones!$AA$163=FT_Y5,EDATE($D84,Milestones!$AA$163)&lt;PolicyDate),1,Milestones!$AC$163)&amp;";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"&amp;IF(AND(Milestones!$AB$164="FT",Milestones!$AA$164=FT_Y5,EDATE($D84,Milestones!$AA$164)&lt;PolicyDate),1,Milestones!$AC$164)&amp;";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"&amp;IF(AND(Milestones!$AB$165="FT",Milestones!$AA$165=FT_Y5,EDATE($D84,Milestones!$AA$165)&lt;PolicyDate),1,Milestones!$AC$165)&amp;";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"&amp;IF(AND(Milestones!$AB$166="FT",Milestones!$AA$166=FT_Y5,EDATE($D84,Milestones!$AA$166)&lt;PolicyDate),1,Milestones!$AC$166)&amp;";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"&amp;IF(AND(Milestones!$AB$167="FT",Milestones!$AA$167=FT_Y5,EDATE($D84,Milestones!$AA$167)&lt;PolicyDate),1,Milestones!$AC$167)&amp;";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"&amp;IF(AND(Milestones!$AB$168="FT",Milestones!$AA$168=FT_Y5,EDATE($D84,Milestones!$AA$168)&lt;PolicyDate),1,Milestones!$AC$168)&amp;";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"&amp;IF(AND(Milestones!$AB$169="FT",Milestones!$AA$169=FT_Y5,EDATE($D84,Milestones!$AA$169)&lt;PolicyDate),1,Milestones!$AC$169)&amp;";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"&amp;IF(AND(Milestones!$AB$170="FT",Milestones!$AA$170=FT_Y5,EDATE($D84,Milestones!$AA$170)&lt;PolicyDate),1,Milestones!$AC$170)&amp;";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"&amp;IF(AND(Milestones!$AB$171="FT",Milestones!$AA$171=FT_Y5,EDATE($D84,Milestones!$AA$171)&lt;PolicyDate),1,Milestones!$AC$171)&amp;";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"&amp;IF(AND(Milestones!$AB$172="FT",Milestones!$AA$172=FT_Y5,EDATE($D84,Milestones!$AA$172)&lt;PolicyDate),1,Milestones!$AC$172)&amp;";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"&amp;IF(AND(Milestones!$AB$173="FT",Milestones!$AA$173=FT_Y5,EDATE($D84,Milestones!$AA$173)&lt;PolicyDate),1,Milestones!$AC$173)&amp;";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"&amp;IF(AND(Milestones!$AB$174="FT",Milestones!$AA$174=FT_Y5,EDATE($D84,Milestones!$AA$174)&lt;PolicyDate),1,Milestones!$AC$174)&amp;";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"&amp;IF(AND(Milestones!$AB$175="FT",Milestones!$AA$175=FT_Y5,EDATE($D84,Milestones!$AA$175)&lt;PolicyDate),1,Milestones!$AC$175)&amp;";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"&amp;IF(AND(Milestones!$AB$176="FT",Milestones!$AA$176=FT_Y5,EDATE($D84,Milestones!$AA$176)&lt;PolicyDate),1,Milestones!$AC$176)&amp;";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"&amp;IF(AND(Milestones!$AB$177="FT",Milestones!$AA$177=FT_Y5,EDATE($D84,Milestones!$AA$177)&lt;PolicyDate),1,Milestones!$AC$177)&amp;";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"&amp;IF(AND(Milestones!$AB$178="FT",Milestones!$AA$178=FT_Y5,EDATE($D84,Milestones!$AA$178)&lt;PolicyDate),1,Milestones!$AC$178)&amp;";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"&amp;IF(AND(Milestones!$AB$179="FT",Milestones!$AA$179=FT_Y5,EDATE($D84,Milestones!$AA$179)&lt;PolicyDate),1,Milestones!$AC$179)&amp;";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"&amp;IF(AND(Milestones!$AB$180="FT",Milestones!$AA$180=FT_Y5,EDATE($D84,Milestones!$AA$180)&lt;PolicyDate),1,Milestones!$AC$180)&amp;";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"&amp;IF(AND(Milestones!$AB$181="FT",Milestones!$AA$181=FT_Y5,EDATE($D84,Milestones!$AA$181)&lt;PolicyDate),1,Milestones!$AC$181)&amp;";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"&amp;IF(AND(Milestones!$AB$182="FT",Milestones!$AA$182=FT_Y5,EDATE($D84,Milestones!$AA$182)&lt;PolicyDate),1,Milestones!$AC$182)&amp;";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"&amp;IF(AND(Milestones!$AB$183="FT",Milestones!$AA$183=FT_Y5,EDATE($D84,Milestones!$AA$183)&lt;PolicyDate),1,Milestones!$AC$183)&amp;";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"&amp;IF(AND(Milestones!$AB$184="FT",Milestones!$AA$184=FT_Y5,EDATE($D84,Milestones!$AA$184)&lt;PolicyDate),1,Milestones!$AC$184)&amp;";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"&amp;IF(AND(Milestones!$AB$185="FT",Milestones!$AA$185=FT_Y5,EDATE($D84,Milestones!$AA$185)&lt;PolicyDate),1,Milestones!$AC$185)&amp;";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"&amp;IF(AND(Milestones!$AB$186="FT",Milestones!$AA$186=FT_Y5,EDATE($D84,Milestones!$AA$186)&lt;PolicyDate),1,Milestones!$AC$186)&amp;";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"&amp;IF(AND(Milestones!$AB$187="FT",Milestones!$AA$187=FT_Y5,EDATE($D84,Milestones!$AA$187)&lt;PolicyDate),1,Milestones!$AC$187)&amp;";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"&amp;IF(AND(Milestones!$AB$188="FT",Milestones!$AA$188=FT_Y5,EDATE($D84,Milestones!$AA$188)&lt;PolicyDate),1,Milestones!$AC$188)&amp;";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"&amp;IF(AND(Milestones!$AB$189="FT",Milestones!$AA$189=FT_Y5,EDATE($D84,Milestones!$AA$189)&lt;PolicyDate),1,Milestones!$AC$189)&amp;";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"&amp;IF(AND(Milestones!$AB$190="FT",Milestones!$AA$190=FT_Y5,EDATE($D84,Milestones!$AA$190)&lt;PolicyDate),1,Milestones!$AC$190)&amp;";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"&amp;IF(AND(Milestones!$AB$191="FT",Milestones!$AA$191=FT_Y5,EDATE($D84,Milestones!$AA$191)&lt;PolicyDate),1,Milestones!$AC$191)&amp;";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"&amp;IF(AND(Milestones!$AB$192="FT",Milestones!$AA$192=FT_Y5,EDATE($D84,Milestones!$AA$192)&lt;PolicyDate),1,Milestones!$AC$192)&amp;";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"&amp;IF(AND(Milestones!$AB$193="FT",Milestones!$AA$193=FT_Y5,EDATE($D84,Milestones!$AA$193)&lt;PolicyDate),1,Milestones!$AC$193)&amp;";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"&amp;IF(AND(Milestones!$AB$194="FT",Milestones!$AA$194=FT_Y5,EDATE($D84,Milestones!$AA$194)&lt;PolicyDate),1,Milestones!$AC$194)&amp;";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"&amp;IF(AND(Milestones!$AB$195="FT",Milestones!$AA$195=FT_Y5,EDATE($D84,Milestones!$AA$195)&lt;PolicyDate),1,Milestones!$AC$195)&amp;";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"&amp;IF(AND(Milestones!$AB$196="FT",Milestones!$AA$196=FT_Y5,EDATE($D84,Milestones!$AA$196)&lt;PolicyDate),1,Milestones!$AC$196)&amp;";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"&amp;IF(AND(Milestones!$AB$197="FT",Milestones!$AA$197=FT_Y5,EDATE($D84,Milestones!$AA$197)&lt;PolicyDate),1,Milestones!$AC$197)&amp;";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"&amp;IF(AND(Milestones!$AB$198="FT",Milestones!$AA$198=FT_Y5,EDATE($D84,Milestones!$AA$198)&lt;PolicyDate),1,Milestones!$AC$198)&amp;";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"&amp;IF(AND(Milestones!$AB$199="FT",Milestones!$AA$199=FT_Y5,EDATE($D84,Milestones!$AA$199)&lt;PolicyDate),1,Milestones!$AC$199)&amp;";  ",""))</f>
        <v/>
      </c>
      <c r="X84" s="0" t="str">
        <f aca="false">IF(Staff!$A84="","",Staff!$AJ84)</f>
        <v/>
      </c>
      <c r="Y84" s="0" t="str">
        <f aca="false">IF(Staff!$A84="","",Staff!$AL84)</f>
        <v/>
      </c>
      <c r="Z84" s="0" t="str">
        <f aca="false">IF(Staff!$A84="","",Staff!$AM84)</f>
        <v/>
      </c>
      <c r="AA84" s="0" t="str">
        <f aca="false">IF(Staff!$A84="","",Staff!$AQ84)</f>
        <v/>
      </c>
      <c r="AB84" s="0" t="str">
        <f aca="false">IF(Staff!$A84="","",Staff!$AR84)</f>
        <v/>
      </c>
      <c r="AC84" s="0" t="str">
        <f aca="false">IF(Staff!$A84="","",Staff!$AS84)</f>
        <v/>
      </c>
      <c r="AD84" s="0" t="str">
        <f aca="false">IF(Staff!$A84="","",Staff!$AT84)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IF(Staff!$A85="","",Staff!$AI85)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"&amp;IF(AND(Milestones!$AB$20="FT",Milestones!$AA$20=FT_Y5,EDATE($D85,Milestones!$AA$20)&lt;PolicyDate),1,Milestones!$AC$20)&amp;";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"&amp;IF(AND(Milestones!$AB$21="FT",Milestones!$AA$21=FT_Y5,EDATE($D85,Milestones!$AA$21)&lt;PolicyDate),1,Milestones!$AC$21)&amp;";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"&amp;IF(AND(Milestones!$AB$22="FT",Milestones!$AA$22=FT_Y5,EDATE($D85,Milestones!$AA$22)&lt;PolicyDate),1,Milestones!$AC$22)&amp;";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"&amp;IF(AND(Milestones!$AB$23="FT",Milestones!$AA$23=FT_Y5,EDATE($D85,Milestones!$AA$23)&lt;PolicyDate),1,Milestones!$AC$23)&amp;";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"&amp;IF(AND(Milestones!$AB$24="FT",Milestones!$AA$24=FT_Y5,EDATE($D85,Milestones!$AA$24)&lt;PolicyDate),1,Milestones!$AC$24)&amp;";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"&amp;IF(AND(Milestones!$AB$25="FT",Milestones!$AA$25=FT_Y5,EDATE($D85,Milestones!$AA$25)&lt;PolicyDate),1,Milestones!$AC$25)&amp;";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"&amp;IF(AND(Milestones!$AB$26="FT",Milestones!$AA$26=FT_Y5,EDATE($D85,Milestones!$AA$26)&lt;PolicyDate),1,Milestones!$AC$26)&amp;";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"&amp;IF(AND(Milestones!$AB$27="FT",Milestones!$AA$27=FT_Y5,EDATE($D85,Milestones!$AA$27)&lt;PolicyDate),1,Milestones!$AC$27)&amp;";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"&amp;IF(AND(Milestones!$AB$28="FT",Milestones!$AA$28=FT_Y5,EDATE($D85,Milestones!$AA$28)&lt;PolicyDate),1,Milestones!$AC$28)&amp;";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"&amp;IF(AND(Milestones!$AB$29="FT",Milestones!$AA$29=FT_Y5,EDATE($D85,Milestones!$AA$29)&lt;PolicyDate),1,Milestones!$AC$29)&amp;";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"&amp;IF(AND(Milestones!$AB$30="FT",Milestones!$AA$30=FT_Y5,EDATE($D85,Milestones!$AA$30)&lt;PolicyDate),1,Milestones!$AC$30)&amp;";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"&amp;IF(AND(Milestones!$AB$31="FT",Milestones!$AA$31=FT_Y5,EDATE($D85,Milestones!$AA$31)&lt;PolicyDate),1,Milestones!$AC$31)&amp;";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"&amp;IF(AND(Milestones!$AB$32="FT",Milestones!$AA$32=FT_Y5,EDATE($D85,Milestones!$AA$32)&lt;PolicyDate),1,Milestones!$AC$32)&amp;";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"&amp;IF(AND(Milestones!$AB$33="FT",Milestones!$AA$33=FT_Y5,EDATE($D85,Milestones!$AA$33)&lt;PolicyDate),1,Milestones!$AC$33)&amp;";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"&amp;IF(AND(Milestones!$AB$34="FT",Milestones!$AA$34=FT_Y5,EDATE($D85,Milestones!$AA$34)&lt;PolicyDate),1,Milestones!$AC$34)&amp;";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"&amp;IF(AND(Milestones!$AB$35="FT",Milestones!$AA$35=FT_Y5,EDATE($D85,Milestones!$AA$35)&lt;PolicyDate),1,Milestones!$AC$35)&amp;";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"&amp;IF(AND(Milestones!$AB$36="FT",Milestones!$AA$36=FT_Y5,EDATE($D85,Milestones!$AA$36)&lt;PolicyDate),1,Milestones!$AC$36)&amp;";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"&amp;IF(AND(Milestones!$AB$37="FT",Milestones!$AA$37=FT_Y5,EDATE($D85,Milestones!$AA$37)&lt;PolicyDate),1,Milestones!$AC$37)&amp;";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"&amp;IF(AND(Milestones!$AB$38="FT",Milestones!$AA$38=FT_Y5,EDATE($D85,Milestones!$AA$38)&lt;PolicyDate),1,Milestones!$AC$38)&amp;";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"&amp;IF(AND(Milestones!$AB$39="FT",Milestones!$AA$39=FT_Y5,EDATE($D85,Milestones!$AA$39)&lt;PolicyDate),1,Milestones!$AC$39)&amp;";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"&amp;IF(AND(Milestones!$AB$40="FT",Milestones!$AA$40=FT_Y5,EDATE($D85,Milestones!$AA$40)&lt;PolicyDate),1,Milestones!$AC$40)&amp;";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"&amp;IF(AND(Milestones!$AB$41="FT",Milestones!$AA$41=FT_Y5,EDATE($D85,Milestones!$AA$41)&lt;PolicyDate),1,Milestones!$AC$41)&amp;";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"&amp;IF(AND(Milestones!$AB$42="FT",Milestones!$AA$42=FT_Y5,EDATE($D85,Milestones!$AA$42)&lt;PolicyDate),1,Milestones!$AC$42)&amp;";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"&amp;IF(AND(Milestones!$AB$43="FT",Milestones!$AA$43=FT_Y5,EDATE($D85,Milestones!$AA$43)&lt;PolicyDate),1,Milestones!$AC$43)&amp;";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"&amp;IF(AND(Milestones!$AB$44="FT",Milestones!$AA$44=FT_Y5,EDATE($D85,Milestones!$AA$44)&lt;PolicyDate),1,Milestones!$AC$44)&amp;";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"&amp;IF(AND(Milestones!$AB$45="FT",Milestones!$AA$45=FT_Y5,EDATE($D85,Milestones!$AA$45)&lt;PolicyDate),1,Milestones!$AC$45)&amp;";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"&amp;IF(AND(Milestones!$AB$46="FT",Milestones!$AA$46=FT_Y5,EDATE($D85,Milestones!$AA$46)&lt;PolicyDate),1,Milestones!$AC$46)&amp;";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"&amp;IF(AND(Milestones!$AB$47="FT",Milestones!$AA$47=FT_Y5,EDATE($D85,Milestones!$AA$47)&lt;PolicyDate),1,Milestones!$AC$47)&amp;";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"&amp;IF(AND(Milestones!$AB$48="FT",Milestones!$AA$48=FT_Y5,EDATE($D85,Milestones!$AA$48)&lt;PolicyDate),1,Milestones!$AC$48)&amp;";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"&amp;IF(AND(Milestones!$AB$49="FT",Milestones!$AA$49=FT_Y5,EDATE($D85,Milestones!$AA$49)&lt;PolicyDate),1,Milestones!$AC$49)&amp;";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"&amp;IF(AND(Milestones!$AB$50="FT",Milestones!$AA$50=FT_Y5,EDATE($D85,Milestones!$AA$50)&lt;PolicyDate),1,Milestones!$AC$50)&amp;";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"&amp;IF(AND(Milestones!$AB$51="FT",Milestones!$AA$51=FT_Y5,EDATE($D85,Milestones!$AA$51)&lt;PolicyDate),1,Milestones!$AC$51)&amp;";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"&amp;IF(AND(Milestones!$AB$52="FT",Milestones!$AA$52=FT_Y5,EDATE($D85,Milestones!$AA$52)&lt;PolicyDate),1,Milestones!$AC$52)&amp;";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"&amp;IF(AND(Milestones!$AB$53="FT",Milestones!$AA$53=FT_Y5,EDATE($D85,Milestones!$AA$53)&lt;PolicyDate),1,Milestones!$AC$53)&amp;";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"&amp;IF(AND(Milestones!$AB$54="FT",Milestones!$AA$54=FT_Y5,EDATE($D85,Milestones!$AA$54)&lt;PolicyDate),1,Milestones!$AC$54)&amp;";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"&amp;IF(AND(Milestones!$AB$55="FT",Milestones!$AA$55=FT_Y5,EDATE($D85,Milestones!$AA$55)&lt;PolicyDate),1,Milestones!$AC$55)&amp;";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"&amp;IF(AND(Milestones!$AB$56="FT",Milestones!$AA$56=FT_Y5,EDATE($D85,Milestones!$AA$56)&lt;PolicyDate),1,Milestones!$AC$56)&amp;";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"&amp;IF(AND(Milestones!$AB$57="FT",Milestones!$AA$57=FT_Y5,EDATE($D85,Milestones!$AA$57)&lt;PolicyDate),1,Milestones!$AC$57)&amp;";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"&amp;IF(AND(Milestones!$AB$58="FT",Milestones!$AA$58=FT_Y5,EDATE($D85,Milestones!$AA$58)&lt;PolicyDate),1,Milestones!$AC$58)&amp;";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"&amp;IF(AND(Milestones!$AB$59="FT",Milestones!$AA$59=FT_Y5,EDATE($D85,Milestones!$AA$59)&lt;PolicyDate),1,Milestones!$AC$59)&amp;";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"&amp;IF(AND(Milestones!$AB$60="FT",Milestones!$AA$60=FT_Y5,EDATE($D85,Milestones!$AA$60)&lt;PolicyDate),1,Milestones!$AC$60)&amp;";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"&amp;IF(AND(Milestones!$AB$61="FT",Milestones!$AA$61=FT_Y5,EDATE($D85,Milestones!$AA$61)&lt;PolicyDate),1,Milestones!$AC$61)&amp;";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"&amp;IF(AND(Milestones!$AB$62="FT",Milestones!$AA$62=FT_Y5,EDATE($D85,Milestones!$AA$62)&lt;PolicyDate),1,Milestones!$AC$62)&amp;";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"&amp;IF(AND(Milestones!$AB$63="FT",Milestones!$AA$63=FT_Y5,EDATE($D85,Milestones!$AA$63)&lt;PolicyDate),1,Milestones!$AC$63)&amp;";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"&amp;IF(AND(Milestones!$AB$64="FT",Milestones!$AA$64=FT_Y5,EDATE($D85,Milestones!$AA$64)&lt;PolicyDate),1,Milestones!$AC$64)&amp;";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"&amp;IF(AND(Milestones!$AB$65="FT",Milestones!$AA$65=FT_Y5,EDATE($D85,Milestones!$AA$65)&lt;PolicyDate),1,Milestones!$AC$65)&amp;";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"&amp;IF(AND(Milestones!$AB$66="FT",Milestones!$AA$66=FT_Y5,EDATE($D85,Milestones!$AA$66)&lt;PolicyDate),1,Milestones!$AC$66)&amp;";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"&amp;IF(AND(Milestones!$AB$67="FT",Milestones!$AA$67=FT_Y5,EDATE($D85,Milestones!$AA$67)&lt;PolicyDate),1,Milestones!$AC$67)&amp;";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"&amp;IF(AND(Milestones!$AB$68="FT",Milestones!$AA$68=FT_Y5,EDATE($D85,Milestones!$AA$68)&lt;PolicyDate),1,Milestones!$AC$68)&amp;";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"&amp;IF(AND(Milestones!$AB$69="FT",Milestones!$AA$69=FT_Y5,EDATE($D85,Milestones!$AA$69)&lt;PolicyDate),1,Milestones!$AC$69)&amp;";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"&amp;IF(AND(Milestones!$AB$70="FT",Milestones!$AA$70=FT_Y5,EDATE($D85,Milestones!$AA$70)&lt;PolicyDate),1,Milestones!$AC$70)&amp;";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"&amp;IF(AND(Milestones!$AB$71="FT",Milestones!$AA$71=FT_Y5,EDATE($D85,Milestones!$AA$71)&lt;PolicyDate),1,Milestones!$AC$71)&amp;";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"&amp;IF(AND(Milestones!$AB$72="FT",Milestones!$AA$72=FT_Y5,EDATE($D85,Milestones!$AA$72)&lt;PolicyDate),1,Milestones!$AC$72)&amp;";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"&amp;IF(AND(Milestones!$AB$73="FT",Milestones!$AA$73=FT_Y5,EDATE($D85,Milestones!$AA$73)&lt;PolicyDate),1,Milestones!$AC$73)&amp;";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"&amp;IF(AND(Milestones!$AB$74="FT",Milestones!$AA$74=FT_Y5,EDATE($D85,Milestones!$AA$74)&lt;PolicyDate),1,Milestones!$AC$74)&amp;";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"&amp;IF(AND(Milestones!$AB$75="FT",Milestones!$AA$75=FT_Y5,EDATE($D85,Milestones!$AA$75)&lt;PolicyDate),1,Milestones!$AC$75)&amp;";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"&amp;IF(AND(Milestones!$AB$76="FT",Milestones!$AA$76=FT_Y5,EDATE($D85,Milestones!$AA$76)&lt;PolicyDate),1,Milestones!$AC$76)&amp;";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"&amp;IF(AND(Milestones!$AB$77="FT",Milestones!$AA$77=FT_Y5,EDATE($D85,Milestones!$AA$77)&lt;PolicyDate),1,Milestones!$AC$77)&amp;";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"&amp;IF(AND(Milestones!$AB$78="FT",Milestones!$AA$78=FT_Y5,EDATE($D85,Milestones!$AA$78)&lt;PolicyDate),1,Milestones!$AC$78)&amp;";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"&amp;IF(AND(Milestones!$AB$79="FT",Milestones!$AA$79=FT_Y5,EDATE($D85,Milestones!$AA$79)&lt;PolicyDate),1,Milestones!$AC$79)&amp;";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"&amp;IF(AND(Milestones!$AB$80="FT",Milestones!$AA$80=FT_Y5,EDATE($D85,Milestones!$AA$80)&lt;PolicyDate),1,Milestones!$AC$80)&amp;";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"&amp;IF(AND(Milestones!$AB$81="FT",Milestones!$AA$81=FT_Y5,EDATE($D85,Milestones!$AA$81)&lt;PolicyDate),1,Milestones!$AC$81)&amp;";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"&amp;IF(AND(Milestones!$AB$82="FT",Milestones!$AA$82=FT_Y5,EDATE($D85,Milestones!$AA$82)&lt;PolicyDate),1,Milestones!$AC$82)&amp;";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"&amp;IF(AND(Milestones!$AB$83="FT",Milestones!$AA$83=FT_Y5,EDATE($D85,Milestones!$AA$83)&lt;PolicyDate),1,Milestones!$AC$83)&amp;";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"&amp;IF(AND(Milestones!$AB$84="FT",Milestones!$AA$84=FT_Y5,EDATE($D85,Milestones!$AA$84)&lt;PolicyDate),1,Milestones!$AC$84)&amp;";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"&amp;IF(AND(Milestones!$AB$85="FT",Milestones!$AA$85=FT_Y5,EDATE($D85,Milestones!$AA$85)&lt;PolicyDate),1,Milestones!$AC$85)&amp;";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"&amp;IF(AND(Milestones!$AB$86="FT",Milestones!$AA$86=FT_Y5,EDATE($D85,Milestones!$AA$86)&lt;PolicyDate),1,Milestones!$AC$86)&amp;";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"&amp;IF(AND(Milestones!$AB$87="FT",Milestones!$AA$87=FT_Y5,EDATE($D85,Milestones!$AA$87)&lt;PolicyDate),1,Milestones!$AC$87)&amp;";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"&amp;IF(AND(Milestones!$AB$88="FT",Milestones!$AA$88=FT_Y5,EDATE($D85,Milestones!$AA$88)&lt;PolicyDate),1,Milestones!$AC$88)&amp;";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"&amp;IF(AND(Milestones!$AB$89="FT",Milestones!$AA$89=FT_Y5,EDATE($D85,Milestones!$AA$89)&lt;PolicyDate),1,Milestones!$AC$89)&amp;";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"&amp;IF(AND(Milestones!$AB$90="FT",Milestones!$AA$90=FT_Y5,EDATE($D85,Milestones!$AA$90)&lt;PolicyDate),1,Milestones!$AC$90)&amp;";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"&amp;IF(AND(Milestones!$AB$91="FT",Milestones!$AA$91=FT_Y5,EDATE($D85,Milestones!$AA$91)&lt;PolicyDate),1,Milestones!$AC$91)&amp;";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"&amp;IF(AND(Milestones!$AB$92="FT",Milestones!$AA$92=FT_Y5,EDATE($D85,Milestones!$AA$92)&lt;PolicyDate),1,Milestones!$AC$92)&amp;";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"&amp;IF(AND(Milestones!$AB$93="FT",Milestones!$AA$93=FT_Y5,EDATE($D85,Milestones!$AA$93)&lt;PolicyDate),1,Milestones!$AC$93)&amp;";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"&amp;IF(AND(Milestones!$AB$94="FT",Milestones!$AA$94=FT_Y5,EDATE($D85,Milestones!$AA$94)&lt;PolicyDate),1,Milestones!$AC$94)&amp;";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"&amp;IF(AND(Milestones!$AB$95="FT",Milestones!$AA$95=FT_Y5,EDATE($D85,Milestones!$AA$95)&lt;PolicyDate),1,Milestones!$AC$95)&amp;";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"&amp;IF(AND(Milestones!$AB$96="FT",Milestones!$AA$96=FT_Y5,EDATE($D85,Milestones!$AA$96)&lt;PolicyDate),1,Milestones!$AC$96)&amp;";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"&amp;IF(AND(Milestones!$AB$97="FT",Milestones!$AA$97=FT_Y5,EDATE($D85,Milestones!$AA$97)&lt;PolicyDate),1,Milestones!$AC$97)&amp;";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"&amp;IF(AND(Milestones!$AB$98="FT",Milestones!$AA$98=FT_Y5,EDATE($D85,Milestones!$AA$98)&lt;PolicyDate),1,Milestones!$AC$98)&amp;";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"&amp;IF(AND(Milestones!$AB$99="FT",Milestones!$AA$99=FT_Y5,EDATE($D85,Milestones!$AA$99)&lt;PolicyDate),1,Milestones!$AC$99)&amp;";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"&amp;IF(AND(Milestones!$AB$100="FT",Milestones!$AA$100=FT_Y5,EDATE($D85,Milestones!$AA$100)&lt;PolicyDate),1,Milestones!$AC$100)&amp;";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"&amp;IF(AND(Milestones!$AB$101="FT",Milestones!$AA$101=FT_Y5,EDATE($D85,Milestones!$AA$101)&lt;PolicyDate),1,Milestones!$AC$101)&amp;";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"&amp;IF(AND(Milestones!$AB$102="FT",Milestones!$AA$102=FT_Y5,EDATE($D85,Milestones!$AA$102)&lt;PolicyDate),1,Milestones!$AC$102)&amp;";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"&amp;IF(AND(Milestones!$AB$103="FT",Milestones!$AA$103=FT_Y5,EDATE($D85,Milestones!$AA$103)&lt;PolicyDate),1,Milestones!$AC$103)&amp;";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"&amp;IF(AND(Milestones!$AB$104="FT",Milestones!$AA$104=FT_Y5,EDATE($D85,Milestones!$AA$104)&lt;PolicyDate),1,Milestones!$AC$104)&amp;";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"&amp;IF(AND(Milestones!$AB$105="FT",Milestones!$AA$105=FT_Y5,EDATE($D85,Milestones!$AA$105)&lt;PolicyDate),1,Milestones!$AC$105)&amp;";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"&amp;IF(AND(Milestones!$AB$106="FT",Milestones!$AA$106=FT_Y5,EDATE($D85,Milestones!$AA$106)&lt;PolicyDate),1,Milestones!$AC$106)&amp;";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"&amp;IF(AND(Milestones!$AB$107="FT",Milestones!$AA$107=FT_Y5,EDATE($D85,Milestones!$AA$107)&lt;PolicyDate),1,Milestones!$AC$107)&amp;";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"&amp;IF(AND(Milestones!$AB$108="FT",Milestones!$AA$108=FT_Y5,EDATE($D85,Milestones!$AA$108)&lt;PolicyDate),1,Milestones!$AC$108)&amp;";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"&amp;IF(AND(Milestones!$AB$109="FT",Milestones!$AA$109=FT_Y5,EDATE($D85,Milestones!$AA$109)&lt;PolicyDate),1,Milestones!$AC$109)&amp;";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"&amp;IF(AND(Milestones!$AB$110="FT",Milestones!$AA$110=FT_Y5,EDATE($D85,Milestones!$AA$110)&lt;PolicyDate),1,Milestones!$AC$110)&amp;";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"&amp;IF(AND(Milestones!$AB$111="FT",Milestones!$AA$111=FT_Y5,EDATE($D85,Milestones!$AA$111)&lt;PolicyDate),1,Milestones!$AC$111)&amp;";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"&amp;IF(AND(Milestones!$AB$112="FT",Milestones!$AA$112=FT_Y5,EDATE($D85,Milestones!$AA$112)&lt;PolicyDate),1,Milestones!$AC$112)&amp;";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"&amp;IF(AND(Milestones!$AB$113="FT",Milestones!$AA$113=FT_Y5,EDATE($D85,Milestones!$AA$113)&lt;PolicyDate),1,Milestones!$AC$113)&amp;";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"&amp;IF(AND(Milestones!$AB$114="FT",Milestones!$AA$114=FT_Y5,EDATE($D85,Milestones!$AA$114)&lt;PolicyDate),1,Milestones!$AC$114)&amp;";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"&amp;IF(AND(Milestones!$AB$115="FT",Milestones!$AA$115=FT_Y5,EDATE($D85,Milestones!$AA$115)&lt;PolicyDate),1,Milestones!$AC$115)&amp;";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"&amp;IF(AND(Milestones!$AB$116="FT",Milestones!$AA$116=FT_Y5,EDATE($D85,Milestones!$AA$116)&lt;PolicyDate),1,Milestones!$AC$116)&amp;";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"&amp;IF(AND(Milestones!$AB$117="FT",Milestones!$AA$117=FT_Y5,EDATE($D85,Milestones!$AA$117)&lt;PolicyDate),1,Milestones!$AC$117)&amp;";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"&amp;IF(AND(Milestones!$AB$118="FT",Milestones!$AA$118=FT_Y5,EDATE($D85,Milestones!$AA$118)&lt;PolicyDate),1,Milestones!$AC$118)&amp;";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"&amp;IF(AND(Milestones!$AB$119="FT",Milestones!$AA$119=FT_Y5,EDATE($D85,Milestones!$AA$119)&lt;PolicyDate),1,Milestones!$AC$119)&amp;";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"&amp;IF(AND(Milestones!$AB$120="FT",Milestones!$AA$120=FT_Y5,EDATE($D85,Milestones!$AA$120)&lt;PolicyDate),1,Milestones!$AC$120)&amp;";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"&amp;IF(AND(Milestones!$AB$121="FT",Milestones!$AA$121=FT_Y5,EDATE($D85,Milestones!$AA$121)&lt;PolicyDate),1,Milestones!$AC$121)&amp;";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"&amp;IF(AND(Milestones!$AB$122="FT",Milestones!$AA$122=FT_Y5,EDATE($D85,Milestones!$AA$122)&lt;PolicyDate),1,Milestones!$AC$122)&amp;";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"&amp;IF(AND(Milestones!$AB$123="FT",Milestones!$AA$123=FT_Y5,EDATE($D85,Milestones!$AA$123)&lt;PolicyDate),1,Milestones!$AC$123)&amp;";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"&amp;IF(AND(Milestones!$AB$124="FT",Milestones!$AA$124=FT_Y5,EDATE($D85,Milestones!$AA$124)&lt;PolicyDate),1,Milestones!$AC$124)&amp;";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"&amp;IF(AND(Milestones!$AB$125="FT",Milestones!$AA$125=FT_Y5,EDATE($D85,Milestones!$AA$125)&lt;PolicyDate),1,Milestones!$AC$125)&amp;";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"&amp;IF(AND(Milestones!$AB$126="FT",Milestones!$AA$126=FT_Y5,EDATE($D85,Milestones!$AA$126)&lt;PolicyDate),1,Milestones!$AC$126)&amp;";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"&amp;IF(AND(Milestones!$AB$127="FT",Milestones!$AA$127=FT_Y5,EDATE($D85,Milestones!$AA$127)&lt;PolicyDate),1,Milestones!$AC$127)&amp;";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"&amp;IF(AND(Milestones!$AB$128="FT",Milestones!$AA$128=FT_Y5,EDATE($D85,Milestones!$AA$128)&lt;PolicyDate),1,Milestones!$AC$128)&amp;";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"&amp;IF(AND(Milestones!$AB$129="FT",Milestones!$AA$129=FT_Y5,EDATE($D85,Milestones!$AA$129)&lt;PolicyDate),1,Milestones!$AC$129)&amp;";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"&amp;IF(AND(Milestones!$AB$130="FT",Milestones!$AA$130=FT_Y5,EDATE($D85,Milestones!$AA$130)&lt;PolicyDate),1,Milestones!$AC$130)&amp;";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"&amp;IF(AND(Milestones!$AB$131="FT",Milestones!$AA$131=FT_Y5,EDATE($D85,Milestones!$AA$131)&lt;PolicyDate),1,Milestones!$AC$131)&amp;";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"&amp;IF(AND(Milestones!$AB$132="FT",Milestones!$AA$132=FT_Y5,EDATE($D85,Milestones!$AA$132)&lt;PolicyDate),1,Milestones!$AC$132)&amp;";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"&amp;IF(AND(Milestones!$AB$133="FT",Milestones!$AA$133=FT_Y5,EDATE($D85,Milestones!$AA$133)&lt;PolicyDate),1,Milestones!$AC$133)&amp;";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"&amp;IF(AND(Milestones!$AB$134="FT",Milestones!$AA$134=FT_Y5,EDATE($D85,Milestones!$AA$134)&lt;PolicyDate),1,Milestones!$AC$134)&amp;";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"&amp;IF(AND(Milestones!$AB$135="FT",Milestones!$AA$135=FT_Y5,EDATE($D85,Milestones!$AA$135)&lt;PolicyDate),1,Milestones!$AC$135)&amp;";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"&amp;IF(AND(Milestones!$AB$136="FT",Milestones!$AA$136=FT_Y5,EDATE($D85,Milestones!$AA$136)&lt;PolicyDate),1,Milestones!$AC$136)&amp;";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"&amp;IF(AND(Milestones!$AB$137="FT",Milestones!$AA$137=FT_Y5,EDATE($D85,Milestones!$AA$137)&lt;PolicyDate),1,Milestones!$AC$137)&amp;";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"&amp;IF(AND(Milestones!$AB$138="FT",Milestones!$AA$138=FT_Y5,EDATE($D85,Milestones!$AA$138)&lt;PolicyDate),1,Milestones!$AC$138)&amp;";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"&amp;IF(AND(Milestones!$AB$139="FT",Milestones!$AA$139=FT_Y5,EDATE($D85,Milestones!$AA$139)&lt;PolicyDate),1,Milestones!$AC$139)&amp;";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"&amp;IF(AND(Milestones!$AB$140="FT",Milestones!$AA$140=FT_Y5,EDATE($D85,Milestones!$AA$140)&lt;PolicyDate),1,Milestones!$AC$140)&amp;";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"&amp;IF(AND(Milestones!$AB$141="FT",Milestones!$AA$141=FT_Y5,EDATE($D85,Milestones!$AA$141)&lt;PolicyDate),1,Milestones!$AC$141)&amp;";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"&amp;IF(AND(Milestones!$AB$142="FT",Milestones!$AA$142=FT_Y5,EDATE($D85,Milestones!$AA$142)&lt;PolicyDate),1,Milestones!$AC$142)&amp;";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"&amp;IF(AND(Milestones!$AB$143="FT",Milestones!$AA$143=FT_Y5,EDATE($D85,Milestones!$AA$143)&lt;PolicyDate),1,Milestones!$AC$143)&amp;";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"&amp;IF(AND(Milestones!$AB$144="FT",Milestones!$AA$144=FT_Y5,EDATE($D85,Milestones!$AA$144)&lt;PolicyDate),1,Milestones!$AC$144)&amp;";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"&amp;IF(AND(Milestones!$AB$145="FT",Milestones!$AA$145=FT_Y5,EDATE($D85,Milestones!$AA$145)&lt;PolicyDate),1,Milestones!$AC$145)&amp;";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"&amp;IF(AND(Milestones!$AB$146="FT",Milestones!$AA$146=FT_Y5,EDATE($D85,Milestones!$AA$146)&lt;PolicyDate),1,Milestones!$AC$146)&amp;";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"&amp;IF(AND(Milestones!$AB$147="FT",Milestones!$AA$147=FT_Y5,EDATE($D85,Milestones!$AA$147)&lt;PolicyDate),1,Milestones!$AC$147)&amp;";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"&amp;IF(AND(Milestones!$AB$148="FT",Milestones!$AA$148=FT_Y5,EDATE($D85,Milestones!$AA$148)&lt;PolicyDate),1,Milestones!$AC$148)&amp;";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"&amp;IF(AND(Milestones!$AB$149="FT",Milestones!$AA$149=FT_Y5,EDATE($D85,Milestones!$AA$149)&lt;PolicyDate),1,Milestones!$AC$149)&amp;";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"&amp;IF(AND(Milestones!$AB$150="FT",Milestones!$AA$150=FT_Y5,EDATE($D85,Milestones!$AA$150)&lt;PolicyDate),1,Milestones!$AC$150)&amp;";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"&amp;IF(AND(Milestones!$AB$151="FT",Milestones!$AA$151=FT_Y5,EDATE($D85,Milestones!$AA$151)&lt;PolicyDate),1,Milestones!$AC$151)&amp;";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"&amp;IF(AND(Milestones!$AB$152="FT",Milestones!$AA$152=FT_Y5,EDATE($D85,Milestones!$AA$152)&lt;PolicyDate),1,Milestones!$AC$152)&amp;";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"&amp;IF(AND(Milestones!$AB$153="FT",Milestones!$AA$153=FT_Y5,EDATE($D85,Milestones!$AA$153)&lt;PolicyDate),1,Milestones!$AC$153)&amp;";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"&amp;IF(AND(Milestones!$AB$154="FT",Milestones!$AA$154=FT_Y5,EDATE($D85,Milestones!$AA$154)&lt;PolicyDate),1,Milestones!$AC$154)&amp;";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"&amp;IF(AND(Milestones!$AB$155="FT",Milestones!$AA$155=FT_Y5,EDATE($D85,Milestones!$AA$155)&lt;PolicyDate),1,Milestones!$AC$155)&amp;";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"&amp;IF(AND(Milestones!$AB$156="FT",Milestones!$AA$156=FT_Y5,EDATE($D85,Milestones!$AA$156)&lt;PolicyDate),1,Milestones!$AC$156)&amp;";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"&amp;IF(AND(Milestones!$AB$157="FT",Milestones!$AA$157=FT_Y5,EDATE($D85,Milestones!$AA$157)&lt;PolicyDate),1,Milestones!$AC$157)&amp;";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"&amp;IF(AND(Milestones!$AB$158="FT",Milestones!$AA$158=FT_Y5,EDATE($D85,Milestones!$AA$158)&lt;PolicyDate),1,Milestones!$AC$158)&amp;";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"&amp;IF(AND(Milestones!$AB$159="FT",Milestones!$AA$159=FT_Y5,EDATE($D85,Milestones!$AA$159)&lt;PolicyDate),1,Milestones!$AC$159)&amp;";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"&amp;IF(AND(Milestones!$AB$160="FT",Milestones!$AA$160=FT_Y5,EDATE($D85,Milestones!$AA$160)&lt;PolicyDate),1,Milestones!$AC$160)&amp;";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"&amp;IF(AND(Milestones!$AB$161="FT",Milestones!$AA$161=FT_Y5,EDATE($D85,Milestones!$AA$161)&lt;PolicyDate),1,Milestones!$AC$161)&amp;";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"&amp;IF(AND(Milestones!$AB$162="FT",Milestones!$AA$162=FT_Y5,EDATE($D85,Milestones!$AA$162)&lt;PolicyDate),1,Milestones!$AC$162)&amp;";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"&amp;IF(AND(Milestones!$AB$163="FT",Milestones!$AA$163=FT_Y5,EDATE($D85,Milestones!$AA$163)&lt;PolicyDate),1,Milestones!$AC$163)&amp;";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"&amp;IF(AND(Milestones!$AB$164="FT",Milestones!$AA$164=FT_Y5,EDATE($D85,Milestones!$AA$164)&lt;PolicyDate),1,Milestones!$AC$164)&amp;";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"&amp;IF(AND(Milestones!$AB$165="FT",Milestones!$AA$165=FT_Y5,EDATE($D85,Milestones!$AA$165)&lt;PolicyDate),1,Milestones!$AC$165)&amp;";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"&amp;IF(AND(Milestones!$AB$166="FT",Milestones!$AA$166=FT_Y5,EDATE($D85,Milestones!$AA$166)&lt;PolicyDate),1,Milestones!$AC$166)&amp;";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"&amp;IF(AND(Milestones!$AB$167="FT",Milestones!$AA$167=FT_Y5,EDATE($D85,Milestones!$AA$167)&lt;PolicyDate),1,Milestones!$AC$167)&amp;";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"&amp;IF(AND(Milestones!$AB$168="FT",Milestones!$AA$168=FT_Y5,EDATE($D85,Milestones!$AA$168)&lt;PolicyDate),1,Milestones!$AC$168)&amp;";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"&amp;IF(AND(Milestones!$AB$169="FT",Milestones!$AA$169=FT_Y5,EDATE($D85,Milestones!$AA$169)&lt;PolicyDate),1,Milestones!$AC$169)&amp;";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"&amp;IF(AND(Milestones!$AB$170="FT",Milestones!$AA$170=FT_Y5,EDATE($D85,Milestones!$AA$170)&lt;PolicyDate),1,Milestones!$AC$170)&amp;";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"&amp;IF(AND(Milestones!$AB$171="FT",Milestones!$AA$171=FT_Y5,EDATE($D85,Milestones!$AA$171)&lt;PolicyDate),1,Milestones!$AC$171)&amp;";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"&amp;IF(AND(Milestones!$AB$172="FT",Milestones!$AA$172=FT_Y5,EDATE($D85,Milestones!$AA$172)&lt;PolicyDate),1,Milestones!$AC$172)&amp;";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"&amp;IF(AND(Milestones!$AB$173="FT",Milestones!$AA$173=FT_Y5,EDATE($D85,Milestones!$AA$173)&lt;PolicyDate),1,Milestones!$AC$173)&amp;";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"&amp;IF(AND(Milestones!$AB$174="FT",Milestones!$AA$174=FT_Y5,EDATE($D85,Milestones!$AA$174)&lt;PolicyDate),1,Milestones!$AC$174)&amp;";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"&amp;IF(AND(Milestones!$AB$175="FT",Milestones!$AA$175=FT_Y5,EDATE($D85,Milestones!$AA$175)&lt;PolicyDate),1,Milestones!$AC$175)&amp;";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"&amp;IF(AND(Milestones!$AB$176="FT",Milestones!$AA$176=FT_Y5,EDATE($D85,Milestones!$AA$176)&lt;PolicyDate),1,Milestones!$AC$176)&amp;";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"&amp;IF(AND(Milestones!$AB$177="FT",Milestones!$AA$177=FT_Y5,EDATE($D85,Milestones!$AA$177)&lt;PolicyDate),1,Milestones!$AC$177)&amp;";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"&amp;IF(AND(Milestones!$AB$178="FT",Milestones!$AA$178=FT_Y5,EDATE($D85,Milestones!$AA$178)&lt;PolicyDate),1,Milestones!$AC$178)&amp;";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"&amp;IF(AND(Milestones!$AB$179="FT",Milestones!$AA$179=FT_Y5,EDATE($D85,Milestones!$AA$179)&lt;PolicyDate),1,Milestones!$AC$179)&amp;";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"&amp;IF(AND(Milestones!$AB$180="FT",Milestones!$AA$180=FT_Y5,EDATE($D85,Milestones!$AA$180)&lt;PolicyDate),1,Milestones!$AC$180)&amp;";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"&amp;IF(AND(Milestones!$AB$181="FT",Milestones!$AA$181=FT_Y5,EDATE($D85,Milestones!$AA$181)&lt;PolicyDate),1,Milestones!$AC$181)&amp;";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"&amp;IF(AND(Milestones!$AB$182="FT",Milestones!$AA$182=FT_Y5,EDATE($D85,Milestones!$AA$182)&lt;PolicyDate),1,Milestones!$AC$182)&amp;";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"&amp;IF(AND(Milestones!$AB$183="FT",Milestones!$AA$183=FT_Y5,EDATE($D85,Milestones!$AA$183)&lt;PolicyDate),1,Milestones!$AC$183)&amp;";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"&amp;IF(AND(Milestones!$AB$184="FT",Milestones!$AA$184=FT_Y5,EDATE($D85,Milestones!$AA$184)&lt;PolicyDate),1,Milestones!$AC$184)&amp;";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"&amp;IF(AND(Milestones!$AB$185="FT",Milestones!$AA$185=FT_Y5,EDATE($D85,Milestones!$AA$185)&lt;PolicyDate),1,Milestones!$AC$185)&amp;";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"&amp;IF(AND(Milestones!$AB$186="FT",Milestones!$AA$186=FT_Y5,EDATE($D85,Milestones!$AA$186)&lt;PolicyDate),1,Milestones!$AC$186)&amp;";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"&amp;IF(AND(Milestones!$AB$187="FT",Milestones!$AA$187=FT_Y5,EDATE($D85,Milestones!$AA$187)&lt;PolicyDate),1,Milestones!$AC$187)&amp;";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"&amp;IF(AND(Milestones!$AB$188="FT",Milestones!$AA$188=FT_Y5,EDATE($D85,Milestones!$AA$188)&lt;PolicyDate),1,Milestones!$AC$188)&amp;";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"&amp;IF(AND(Milestones!$AB$189="FT",Milestones!$AA$189=FT_Y5,EDATE($D85,Milestones!$AA$189)&lt;PolicyDate),1,Milestones!$AC$189)&amp;";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"&amp;IF(AND(Milestones!$AB$190="FT",Milestones!$AA$190=FT_Y5,EDATE($D85,Milestones!$AA$190)&lt;PolicyDate),1,Milestones!$AC$190)&amp;";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"&amp;IF(AND(Milestones!$AB$191="FT",Milestones!$AA$191=FT_Y5,EDATE($D85,Milestones!$AA$191)&lt;PolicyDate),1,Milestones!$AC$191)&amp;";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"&amp;IF(AND(Milestones!$AB$192="FT",Milestones!$AA$192=FT_Y5,EDATE($D85,Milestones!$AA$192)&lt;PolicyDate),1,Milestones!$AC$192)&amp;";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"&amp;IF(AND(Milestones!$AB$193="FT",Milestones!$AA$193=FT_Y5,EDATE($D85,Milestones!$AA$193)&lt;PolicyDate),1,Milestones!$AC$193)&amp;";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"&amp;IF(AND(Milestones!$AB$194="FT",Milestones!$AA$194=FT_Y5,EDATE($D85,Milestones!$AA$194)&lt;PolicyDate),1,Milestones!$AC$194)&amp;";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"&amp;IF(AND(Milestones!$AB$195="FT",Milestones!$AA$195=FT_Y5,EDATE($D85,Milestones!$AA$195)&lt;PolicyDate),1,Milestones!$AC$195)&amp;";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"&amp;IF(AND(Milestones!$AB$196="FT",Milestones!$AA$196=FT_Y5,EDATE($D85,Milestones!$AA$196)&lt;PolicyDate),1,Milestones!$AC$196)&amp;";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"&amp;IF(AND(Milestones!$AB$197="FT",Milestones!$AA$197=FT_Y5,EDATE($D85,Milestones!$AA$197)&lt;PolicyDate),1,Milestones!$AC$197)&amp;";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"&amp;IF(AND(Milestones!$AB$198="FT",Milestones!$AA$198=FT_Y5,EDATE($D85,Milestones!$AA$198)&lt;PolicyDate),1,Milestones!$AC$198)&amp;";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"&amp;IF(AND(Milestones!$AB$199="FT",Milestones!$AA$199=FT_Y5,EDATE($D85,Milestones!$AA$199)&lt;PolicyDate),1,Milestones!$AC$199)&amp;";  ",""))</f>
        <v/>
      </c>
      <c r="X85" s="0" t="str">
        <f aca="false">IF(Staff!$A85="","",Staff!$AJ85)</f>
        <v/>
      </c>
      <c r="Y85" s="0" t="str">
        <f aca="false">IF(Staff!$A85="","",Staff!$AL85)</f>
        <v/>
      </c>
      <c r="Z85" s="0" t="str">
        <f aca="false">IF(Staff!$A85="","",Staff!$AM85)</f>
        <v/>
      </c>
      <c r="AA85" s="0" t="str">
        <f aca="false">IF(Staff!$A85="","",Staff!$AQ85)</f>
        <v/>
      </c>
      <c r="AB85" s="0" t="str">
        <f aca="false">IF(Staff!$A85="","",Staff!$AR85)</f>
        <v/>
      </c>
      <c r="AC85" s="0" t="str">
        <f aca="false">IF(Staff!$A85="","",Staff!$AS85)</f>
        <v/>
      </c>
      <c r="AD85" s="0" t="str">
        <f aca="false">IF(Staff!$A85="","",Staff!$AT85)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IF(Staff!$A86="","",Staff!$AI86)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"&amp;IF(AND(Milestones!$AB$20="FT",Milestones!$AA$20=FT_Y5,EDATE($D86,Milestones!$AA$20)&lt;PolicyDate),1,Milestones!$AC$20)&amp;";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"&amp;IF(AND(Milestones!$AB$21="FT",Milestones!$AA$21=FT_Y5,EDATE($D86,Milestones!$AA$21)&lt;PolicyDate),1,Milestones!$AC$21)&amp;";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"&amp;IF(AND(Milestones!$AB$22="FT",Milestones!$AA$22=FT_Y5,EDATE($D86,Milestones!$AA$22)&lt;PolicyDate),1,Milestones!$AC$22)&amp;";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"&amp;IF(AND(Milestones!$AB$23="FT",Milestones!$AA$23=FT_Y5,EDATE($D86,Milestones!$AA$23)&lt;PolicyDate),1,Milestones!$AC$23)&amp;";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"&amp;IF(AND(Milestones!$AB$24="FT",Milestones!$AA$24=FT_Y5,EDATE($D86,Milestones!$AA$24)&lt;PolicyDate),1,Milestones!$AC$24)&amp;";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"&amp;IF(AND(Milestones!$AB$25="FT",Milestones!$AA$25=FT_Y5,EDATE($D86,Milestones!$AA$25)&lt;PolicyDate),1,Milestones!$AC$25)&amp;";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"&amp;IF(AND(Milestones!$AB$26="FT",Milestones!$AA$26=FT_Y5,EDATE($D86,Milestones!$AA$26)&lt;PolicyDate),1,Milestones!$AC$26)&amp;";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"&amp;IF(AND(Milestones!$AB$27="FT",Milestones!$AA$27=FT_Y5,EDATE($D86,Milestones!$AA$27)&lt;PolicyDate),1,Milestones!$AC$27)&amp;";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"&amp;IF(AND(Milestones!$AB$28="FT",Milestones!$AA$28=FT_Y5,EDATE($D86,Milestones!$AA$28)&lt;PolicyDate),1,Milestones!$AC$28)&amp;";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"&amp;IF(AND(Milestones!$AB$29="FT",Milestones!$AA$29=FT_Y5,EDATE($D86,Milestones!$AA$29)&lt;PolicyDate),1,Milestones!$AC$29)&amp;";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"&amp;IF(AND(Milestones!$AB$30="FT",Milestones!$AA$30=FT_Y5,EDATE($D86,Milestones!$AA$30)&lt;PolicyDate),1,Milestones!$AC$30)&amp;";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"&amp;IF(AND(Milestones!$AB$31="FT",Milestones!$AA$31=FT_Y5,EDATE($D86,Milestones!$AA$31)&lt;PolicyDate),1,Milestones!$AC$31)&amp;";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"&amp;IF(AND(Milestones!$AB$32="FT",Milestones!$AA$32=FT_Y5,EDATE($D86,Milestones!$AA$32)&lt;PolicyDate),1,Milestones!$AC$32)&amp;";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"&amp;IF(AND(Milestones!$AB$33="FT",Milestones!$AA$33=FT_Y5,EDATE($D86,Milestones!$AA$33)&lt;PolicyDate),1,Milestones!$AC$33)&amp;";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"&amp;IF(AND(Milestones!$AB$34="FT",Milestones!$AA$34=FT_Y5,EDATE($D86,Milestones!$AA$34)&lt;PolicyDate),1,Milestones!$AC$34)&amp;";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"&amp;IF(AND(Milestones!$AB$35="FT",Milestones!$AA$35=FT_Y5,EDATE($D86,Milestones!$AA$35)&lt;PolicyDate),1,Milestones!$AC$35)&amp;";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"&amp;IF(AND(Milestones!$AB$36="FT",Milestones!$AA$36=FT_Y5,EDATE($D86,Milestones!$AA$36)&lt;PolicyDate),1,Milestones!$AC$36)&amp;";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"&amp;IF(AND(Milestones!$AB$37="FT",Milestones!$AA$37=FT_Y5,EDATE($D86,Milestones!$AA$37)&lt;PolicyDate),1,Milestones!$AC$37)&amp;";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"&amp;IF(AND(Milestones!$AB$38="FT",Milestones!$AA$38=FT_Y5,EDATE($D86,Milestones!$AA$38)&lt;PolicyDate),1,Milestones!$AC$38)&amp;";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"&amp;IF(AND(Milestones!$AB$39="FT",Milestones!$AA$39=FT_Y5,EDATE($D86,Milestones!$AA$39)&lt;PolicyDate),1,Milestones!$AC$39)&amp;";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"&amp;IF(AND(Milestones!$AB$40="FT",Milestones!$AA$40=FT_Y5,EDATE($D86,Milestones!$AA$40)&lt;PolicyDate),1,Milestones!$AC$40)&amp;";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"&amp;IF(AND(Milestones!$AB$41="FT",Milestones!$AA$41=FT_Y5,EDATE($D86,Milestones!$AA$41)&lt;PolicyDate),1,Milestones!$AC$41)&amp;";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"&amp;IF(AND(Milestones!$AB$42="FT",Milestones!$AA$42=FT_Y5,EDATE($D86,Milestones!$AA$42)&lt;PolicyDate),1,Milestones!$AC$42)&amp;";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"&amp;IF(AND(Milestones!$AB$43="FT",Milestones!$AA$43=FT_Y5,EDATE($D86,Milestones!$AA$43)&lt;PolicyDate),1,Milestones!$AC$43)&amp;";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"&amp;IF(AND(Milestones!$AB$44="FT",Milestones!$AA$44=FT_Y5,EDATE($D86,Milestones!$AA$44)&lt;PolicyDate),1,Milestones!$AC$44)&amp;";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"&amp;IF(AND(Milestones!$AB$45="FT",Milestones!$AA$45=FT_Y5,EDATE($D86,Milestones!$AA$45)&lt;PolicyDate),1,Milestones!$AC$45)&amp;";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"&amp;IF(AND(Milestones!$AB$46="FT",Milestones!$AA$46=FT_Y5,EDATE($D86,Milestones!$AA$46)&lt;PolicyDate),1,Milestones!$AC$46)&amp;";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"&amp;IF(AND(Milestones!$AB$47="FT",Milestones!$AA$47=FT_Y5,EDATE($D86,Milestones!$AA$47)&lt;PolicyDate),1,Milestones!$AC$47)&amp;";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"&amp;IF(AND(Milestones!$AB$48="FT",Milestones!$AA$48=FT_Y5,EDATE($D86,Milestones!$AA$48)&lt;PolicyDate),1,Milestones!$AC$48)&amp;";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"&amp;IF(AND(Milestones!$AB$49="FT",Milestones!$AA$49=FT_Y5,EDATE($D86,Milestones!$AA$49)&lt;PolicyDate),1,Milestones!$AC$49)&amp;";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"&amp;IF(AND(Milestones!$AB$50="FT",Milestones!$AA$50=FT_Y5,EDATE($D86,Milestones!$AA$50)&lt;PolicyDate),1,Milestones!$AC$50)&amp;";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"&amp;IF(AND(Milestones!$AB$51="FT",Milestones!$AA$51=FT_Y5,EDATE($D86,Milestones!$AA$51)&lt;PolicyDate),1,Milestones!$AC$51)&amp;";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"&amp;IF(AND(Milestones!$AB$52="FT",Milestones!$AA$52=FT_Y5,EDATE($D86,Milestones!$AA$52)&lt;PolicyDate),1,Milestones!$AC$52)&amp;";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"&amp;IF(AND(Milestones!$AB$53="FT",Milestones!$AA$53=FT_Y5,EDATE($D86,Milestones!$AA$53)&lt;PolicyDate),1,Milestones!$AC$53)&amp;";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"&amp;IF(AND(Milestones!$AB$54="FT",Milestones!$AA$54=FT_Y5,EDATE($D86,Milestones!$AA$54)&lt;PolicyDate),1,Milestones!$AC$54)&amp;";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"&amp;IF(AND(Milestones!$AB$55="FT",Milestones!$AA$55=FT_Y5,EDATE($D86,Milestones!$AA$55)&lt;PolicyDate),1,Milestones!$AC$55)&amp;";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"&amp;IF(AND(Milestones!$AB$56="FT",Milestones!$AA$56=FT_Y5,EDATE($D86,Milestones!$AA$56)&lt;PolicyDate),1,Milestones!$AC$56)&amp;";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"&amp;IF(AND(Milestones!$AB$57="FT",Milestones!$AA$57=FT_Y5,EDATE($D86,Milestones!$AA$57)&lt;PolicyDate),1,Milestones!$AC$57)&amp;";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"&amp;IF(AND(Milestones!$AB$58="FT",Milestones!$AA$58=FT_Y5,EDATE($D86,Milestones!$AA$58)&lt;PolicyDate),1,Milestones!$AC$58)&amp;";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"&amp;IF(AND(Milestones!$AB$59="FT",Milestones!$AA$59=FT_Y5,EDATE($D86,Milestones!$AA$59)&lt;PolicyDate),1,Milestones!$AC$59)&amp;";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"&amp;IF(AND(Milestones!$AB$60="FT",Milestones!$AA$60=FT_Y5,EDATE($D86,Milestones!$AA$60)&lt;PolicyDate),1,Milestones!$AC$60)&amp;";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"&amp;IF(AND(Milestones!$AB$61="FT",Milestones!$AA$61=FT_Y5,EDATE($D86,Milestones!$AA$61)&lt;PolicyDate),1,Milestones!$AC$61)&amp;";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"&amp;IF(AND(Milestones!$AB$62="FT",Milestones!$AA$62=FT_Y5,EDATE($D86,Milestones!$AA$62)&lt;PolicyDate),1,Milestones!$AC$62)&amp;";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"&amp;IF(AND(Milestones!$AB$63="FT",Milestones!$AA$63=FT_Y5,EDATE($D86,Milestones!$AA$63)&lt;PolicyDate),1,Milestones!$AC$63)&amp;";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"&amp;IF(AND(Milestones!$AB$64="FT",Milestones!$AA$64=FT_Y5,EDATE($D86,Milestones!$AA$64)&lt;PolicyDate),1,Milestones!$AC$64)&amp;";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"&amp;IF(AND(Milestones!$AB$65="FT",Milestones!$AA$65=FT_Y5,EDATE($D86,Milestones!$AA$65)&lt;PolicyDate),1,Milestones!$AC$65)&amp;";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"&amp;IF(AND(Milestones!$AB$66="FT",Milestones!$AA$66=FT_Y5,EDATE($D86,Milestones!$AA$66)&lt;PolicyDate),1,Milestones!$AC$66)&amp;";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"&amp;IF(AND(Milestones!$AB$67="FT",Milestones!$AA$67=FT_Y5,EDATE($D86,Milestones!$AA$67)&lt;PolicyDate),1,Milestones!$AC$67)&amp;";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"&amp;IF(AND(Milestones!$AB$68="FT",Milestones!$AA$68=FT_Y5,EDATE($D86,Milestones!$AA$68)&lt;PolicyDate),1,Milestones!$AC$68)&amp;";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"&amp;IF(AND(Milestones!$AB$69="FT",Milestones!$AA$69=FT_Y5,EDATE($D86,Milestones!$AA$69)&lt;PolicyDate),1,Milestones!$AC$69)&amp;";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"&amp;IF(AND(Milestones!$AB$70="FT",Milestones!$AA$70=FT_Y5,EDATE($D86,Milestones!$AA$70)&lt;PolicyDate),1,Milestones!$AC$70)&amp;";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"&amp;IF(AND(Milestones!$AB$71="FT",Milestones!$AA$71=FT_Y5,EDATE($D86,Milestones!$AA$71)&lt;PolicyDate),1,Milestones!$AC$71)&amp;";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"&amp;IF(AND(Milestones!$AB$72="FT",Milestones!$AA$72=FT_Y5,EDATE($D86,Milestones!$AA$72)&lt;PolicyDate),1,Milestones!$AC$72)&amp;";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"&amp;IF(AND(Milestones!$AB$73="FT",Milestones!$AA$73=FT_Y5,EDATE($D86,Milestones!$AA$73)&lt;PolicyDate),1,Milestones!$AC$73)&amp;";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"&amp;IF(AND(Milestones!$AB$74="FT",Milestones!$AA$74=FT_Y5,EDATE($D86,Milestones!$AA$74)&lt;PolicyDate),1,Milestones!$AC$74)&amp;";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"&amp;IF(AND(Milestones!$AB$75="FT",Milestones!$AA$75=FT_Y5,EDATE($D86,Milestones!$AA$75)&lt;PolicyDate),1,Milestones!$AC$75)&amp;";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"&amp;IF(AND(Milestones!$AB$76="FT",Milestones!$AA$76=FT_Y5,EDATE($D86,Milestones!$AA$76)&lt;PolicyDate),1,Milestones!$AC$76)&amp;";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"&amp;IF(AND(Milestones!$AB$77="FT",Milestones!$AA$77=FT_Y5,EDATE($D86,Milestones!$AA$77)&lt;PolicyDate),1,Milestones!$AC$77)&amp;";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"&amp;IF(AND(Milestones!$AB$78="FT",Milestones!$AA$78=FT_Y5,EDATE($D86,Milestones!$AA$78)&lt;PolicyDate),1,Milestones!$AC$78)&amp;";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"&amp;IF(AND(Milestones!$AB$79="FT",Milestones!$AA$79=FT_Y5,EDATE($D86,Milestones!$AA$79)&lt;PolicyDate),1,Milestones!$AC$79)&amp;";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"&amp;IF(AND(Milestones!$AB$80="FT",Milestones!$AA$80=FT_Y5,EDATE($D86,Milestones!$AA$80)&lt;PolicyDate),1,Milestones!$AC$80)&amp;";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"&amp;IF(AND(Milestones!$AB$81="FT",Milestones!$AA$81=FT_Y5,EDATE($D86,Milestones!$AA$81)&lt;PolicyDate),1,Milestones!$AC$81)&amp;";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"&amp;IF(AND(Milestones!$AB$82="FT",Milestones!$AA$82=FT_Y5,EDATE($D86,Milestones!$AA$82)&lt;PolicyDate),1,Milestones!$AC$82)&amp;";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"&amp;IF(AND(Milestones!$AB$83="FT",Milestones!$AA$83=FT_Y5,EDATE($D86,Milestones!$AA$83)&lt;PolicyDate),1,Milestones!$AC$83)&amp;";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"&amp;IF(AND(Milestones!$AB$84="FT",Milestones!$AA$84=FT_Y5,EDATE($D86,Milestones!$AA$84)&lt;PolicyDate),1,Milestones!$AC$84)&amp;";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"&amp;IF(AND(Milestones!$AB$85="FT",Milestones!$AA$85=FT_Y5,EDATE($D86,Milestones!$AA$85)&lt;PolicyDate),1,Milestones!$AC$85)&amp;";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"&amp;IF(AND(Milestones!$AB$86="FT",Milestones!$AA$86=FT_Y5,EDATE($D86,Milestones!$AA$86)&lt;PolicyDate),1,Milestones!$AC$86)&amp;";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"&amp;IF(AND(Milestones!$AB$87="FT",Milestones!$AA$87=FT_Y5,EDATE($D86,Milestones!$AA$87)&lt;PolicyDate),1,Milestones!$AC$87)&amp;";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"&amp;IF(AND(Milestones!$AB$88="FT",Milestones!$AA$88=FT_Y5,EDATE($D86,Milestones!$AA$88)&lt;PolicyDate),1,Milestones!$AC$88)&amp;";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"&amp;IF(AND(Milestones!$AB$89="FT",Milestones!$AA$89=FT_Y5,EDATE($D86,Milestones!$AA$89)&lt;PolicyDate),1,Milestones!$AC$89)&amp;";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"&amp;IF(AND(Milestones!$AB$90="FT",Milestones!$AA$90=FT_Y5,EDATE($D86,Milestones!$AA$90)&lt;PolicyDate),1,Milestones!$AC$90)&amp;";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"&amp;IF(AND(Milestones!$AB$91="FT",Milestones!$AA$91=FT_Y5,EDATE($D86,Milestones!$AA$91)&lt;PolicyDate),1,Milestones!$AC$91)&amp;";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"&amp;IF(AND(Milestones!$AB$92="FT",Milestones!$AA$92=FT_Y5,EDATE($D86,Milestones!$AA$92)&lt;PolicyDate),1,Milestones!$AC$92)&amp;";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"&amp;IF(AND(Milestones!$AB$93="FT",Milestones!$AA$93=FT_Y5,EDATE($D86,Milestones!$AA$93)&lt;PolicyDate),1,Milestones!$AC$93)&amp;";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"&amp;IF(AND(Milestones!$AB$94="FT",Milestones!$AA$94=FT_Y5,EDATE($D86,Milestones!$AA$94)&lt;PolicyDate),1,Milestones!$AC$94)&amp;";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"&amp;IF(AND(Milestones!$AB$95="FT",Milestones!$AA$95=FT_Y5,EDATE($D86,Milestones!$AA$95)&lt;PolicyDate),1,Milestones!$AC$95)&amp;";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"&amp;IF(AND(Milestones!$AB$96="FT",Milestones!$AA$96=FT_Y5,EDATE($D86,Milestones!$AA$96)&lt;PolicyDate),1,Milestones!$AC$96)&amp;";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"&amp;IF(AND(Milestones!$AB$97="FT",Milestones!$AA$97=FT_Y5,EDATE($D86,Milestones!$AA$97)&lt;PolicyDate),1,Milestones!$AC$97)&amp;";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"&amp;IF(AND(Milestones!$AB$98="FT",Milestones!$AA$98=FT_Y5,EDATE($D86,Milestones!$AA$98)&lt;PolicyDate),1,Milestones!$AC$98)&amp;";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"&amp;IF(AND(Milestones!$AB$99="FT",Milestones!$AA$99=FT_Y5,EDATE($D86,Milestones!$AA$99)&lt;PolicyDate),1,Milestones!$AC$99)&amp;";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"&amp;IF(AND(Milestones!$AB$100="FT",Milestones!$AA$100=FT_Y5,EDATE($D86,Milestones!$AA$100)&lt;PolicyDate),1,Milestones!$AC$100)&amp;";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"&amp;IF(AND(Milestones!$AB$101="FT",Milestones!$AA$101=FT_Y5,EDATE($D86,Milestones!$AA$101)&lt;PolicyDate),1,Milestones!$AC$101)&amp;";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"&amp;IF(AND(Milestones!$AB$102="FT",Milestones!$AA$102=FT_Y5,EDATE($D86,Milestones!$AA$102)&lt;PolicyDate),1,Milestones!$AC$102)&amp;";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"&amp;IF(AND(Milestones!$AB$103="FT",Milestones!$AA$103=FT_Y5,EDATE($D86,Milestones!$AA$103)&lt;PolicyDate),1,Milestones!$AC$103)&amp;";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"&amp;IF(AND(Milestones!$AB$104="FT",Milestones!$AA$104=FT_Y5,EDATE($D86,Milestones!$AA$104)&lt;PolicyDate),1,Milestones!$AC$104)&amp;";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"&amp;IF(AND(Milestones!$AB$105="FT",Milestones!$AA$105=FT_Y5,EDATE($D86,Milestones!$AA$105)&lt;PolicyDate),1,Milestones!$AC$105)&amp;";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"&amp;IF(AND(Milestones!$AB$106="FT",Milestones!$AA$106=FT_Y5,EDATE($D86,Milestones!$AA$106)&lt;PolicyDate),1,Milestones!$AC$106)&amp;";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"&amp;IF(AND(Milestones!$AB$107="FT",Milestones!$AA$107=FT_Y5,EDATE($D86,Milestones!$AA$107)&lt;PolicyDate),1,Milestones!$AC$107)&amp;";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"&amp;IF(AND(Milestones!$AB$108="FT",Milestones!$AA$108=FT_Y5,EDATE($D86,Milestones!$AA$108)&lt;PolicyDate),1,Milestones!$AC$108)&amp;";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"&amp;IF(AND(Milestones!$AB$109="FT",Milestones!$AA$109=FT_Y5,EDATE($D86,Milestones!$AA$109)&lt;PolicyDate),1,Milestones!$AC$109)&amp;";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"&amp;IF(AND(Milestones!$AB$110="FT",Milestones!$AA$110=FT_Y5,EDATE($D86,Milestones!$AA$110)&lt;PolicyDate),1,Milestones!$AC$110)&amp;";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"&amp;IF(AND(Milestones!$AB$111="FT",Milestones!$AA$111=FT_Y5,EDATE($D86,Milestones!$AA$111)&lt;PolicyDate),1,Milestones!$AC$111)&amp;";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"&amp;IF(AND(Milestones!$AB$112="FT",Milestones!$AA$112=FT_Y5,EDATE($D86,Milestones!$AA$112)&lt;PolicyDate),1,Milestones!$AC$112)&amp;";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"&amp;IF(AND(Milestones!$AB$113="FT",Milestones!$AA$113=FT_Y5,EDATE($D86,Milestones!$AA$113)&lt;PolicyDate),1,Milestones!$AC$113)&amp;";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"&amp;IF(AND(Milestones!$AB$114="FT",Milestones!$AA$114=FT_Y5,EDATE($D86,Milestones!$AA$114)&lt;PolicyDate),1,Milestones!$AC$114)&amp;";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"&amp;IF(AND(Milestones!$AB$115="FT",Milestones!$AA$115=FT_Y5,EDATE($D86,Milestones!$AA$115)&lt;PolicyDate),1,Milestones!$AC$115)&amp;";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"&amp;IF(AND(Milestones!$AB$116="FT",Milestones!$AA$116=FT_Y5,EDATE($D86,Milestones!$AA$116)&lt;PolicyDate),1,Milestones!$AC$116)&amp;";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"&amp;IF(AND(Milestones!$AB$117="FT",Milestones!$AA$117=FT_Y5,EDATE($D86,Milestones!$AA$117)&lt;PolicyDate),1,Milestones!$AC$117)&amp;";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"&amp;IF(AND(Milestones!$AB$118="FT",Milestones!$AA$118=FT_Y5,EDATE($D86,Milestones!$AA$118)&lt;PolicyDate),1,Milestones!$AC$118)&amp;";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"&amp;IF(AND(Milestones!$AB$119="FT",Milestones!$AA$119=FT_Y5,EDATE($D86,Milestones!$AA$119)&lt;PolicyDate),1,Milestones!$AC$119)&amp;";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"&amp;IF(AND(Milestones!$AB$120="FT",Milestones!$AA$120=FT_Y5,EDATE($D86,Milestones!$AA$120)&lt;PolicyDate),1,Milestones!$AC$120)&amp;";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"&amp;IF(AND(Milestones!$AB$121="FT",Milestones!$AA$121=FT_Y5,EDATE($D86,Milestones!$AA$121)&lt;PolicyDate),1,Milestones!$AC$121)&amp;";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"&amp;IF(AND(Milestones!$AB$122="FT",Milestones!$AA$122=FT_Y5,EDATE($D86,Milestones!$AA$122)&lt;PolicyDate),1,Milestones!$AC$122)&amp;";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"&amp;IF(AND(Milestones!$AB$123="FT",Milestones!$AA$123=FT_Y5,EDATE($D86,Milestones!$AA$123)&lt;PolicyDate),1,Milestones!$AC$123)&amp;";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"&amp;IF(AND(Milestones!$AB$124="FT",Milestones!$AA$124=FT_Y5,EDATE($D86,Milestones!$AA$124)&lt;PolicyDate),1,Milestones!$AC$124)&amp;";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"&amp;IF(AND(Milestones!$AB$125="FT",Milestones!$AA$125=FT_Y5,EDATE($D86,Milestones!$AA$125)&lt;PolicyDate),1,Milestones!$AC$125)&amp;";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"&amp;IF(AND(Milestones!$AB$126="FT",Milestones!$AA$126=FT_Y5,EDATE($D86,Milestones!$AA$126)&lt;PolicyDate),1,Milestones!$AC$126)&amp;";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"&amp;IF(AND(Milestones!$AB$127="FT",Milestones!$AA$127=FT_Y5,EDATE($D86,Milestones!$AA$127)&lt;PolicyDate),1,Milestones!$AC$127)&amp;";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"&amp;IF(AND(Milestones!$AB$128="FT",Milestones!$AA$128=FT_Y5,EDATE($D86,Milestones!$AA$128)&lt;PolicyDate),1,Milestones!$AC$128)&amp;";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"&amp;IF(AND(Milestones!$AB$129="FT",Milestones!$AA$129=FT_Y5,EDATE($D86,Milestones!$AA$129)&lt;PolicyDate),1,Milestones!$AC$129)&amp;";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"&amp;IF(AND(Milestones!$AB$130="FT",Milestones!$AA$130=FT_Y5,EDATE($D86,Milestones!$AA$130)&lt;PolicyDate),1,Milestones!$AC$130)&amp;";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"&amp;IF(AND(Milestones!$AB$131="FT",Milestones!$AA$131=FT_Y5,EDATE($D86,Milestones!$AA$131)&lt;PolicyDate),1,Milestones!$AC$131)&amp;";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"&amp;IF(AND(Milestones!$AB$132="FT",Milestones!$AA$132=FT_Y5,EDATE($D86,Milestones!$AA$132)&lt;PolicyDate),1,Milestones!$AC$132)&amp;";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"&amp;IF(AND(Milestones!$AB$133="FT",Milestones!$AA$133=FT_Y5,EDATE($D86,Milestones!$AA$133)&lt;PolicyDate),1,Milestones!$AC$133)&amp;";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"&amp;IF(AND(Milestones!$AB$134="FT",Milestones!$AA$134=FT_Y5,EDATE($D86,Milestones!$AA$134)&lt;PolicyDate),1,Milestones!$AC$134)&amp;";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"&amp;IF(AND(Milestones!$AB$135="FT",Milestones!$AA$135=FT_Y5,EDATE($D86,Milestones!$AA$135)&lt;PolicyDate),1,Milestones!$AC$135)&amp;";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"&amp;IF(AND(Milestones!$AB$136="FT",Milestones!$AA$136=FT_Y5,EDATE($D86,Milestones!$AA$136)&lt;PolicyDate),1,Milestones!$AC$136)&amp;";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"&amp;IF(AND(Milestones!$AB$137="FT",Milestones!$AA$137=FT_Y5,EDATE($D86,Milestones!$AA$137)&lt;PolicyDate),1,Milestones!$AC$137)&amp;";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"&amp;IF(AND(Milestones!$AB$138="FT",Milestones!$AA$138=FT_Y5,EDATE($D86,Milestones!$AA$138)&lt;PolicyDate),1,Milestones!$AC$138)&amp;";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"&amp;IF(AND(Milestones!$AB$139="FT",Milestones!$AA$139=FT_Y5,EDATE($D86,Milestones!$AA$139)&lt;PolicyDate),1,Milestones!$AC$139)&amp;";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"&amp;IF(AND(Milestones!$AB$140="FT",Milestones!$AA$140=FT_Y5,EDATE($D86,Milestones!$AA$140)&lt;PolicyDate),1,Milestones!$AC$140)&amp;";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"&amp;IF(AND(Milestones!$AB$141="FT",Milestones!$AA$141=FT_Y5,EDATE($D86,Milestones!$AA$141)&lt;PolicyDate),1,Milestones!$AC$141)&amp;";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"&amp;IF(AND(Milestones!$AB$142="FT",Milestones!$AA$142=FT_Y5,EDATE($D86,Milestones!$AA$142)&lt;PolicyDate),1,Milestones!$AC$142)&amp;";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"&amp;IF(AND(Milestones!$AB$143="FT",Milestones!$AA$143=FT_Y5,EDATE($D86,Milestones!$AA$143)&lt;PolicyDate),1,Milestones!$AC$143)&amp;";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"&amp;IF(AND(Milestones!$AB$144="FT",Milestones!$AA$144=FT_Y5,EDATE($D86,Milestones!$AA$144)&lt;PolicyDate),1,Milestones!$AC$144)&amp;";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"&amp;IF(AND(Milestones!$AB$145="FT",Milestones!$AA$145=FT_Y5,EDATE($D86,Milestones!$AA$145)&lt;PolicyDate),1,Milestones!$AC$145)&amp;";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"&amp;IF(AND(Milestones!$AB$146="FT",Milestones!$AA$146=FT_Y5,EDATE($D86,Milestones!$AA$146)&lt;PolicyDate),1,Milestones!$AC$146)&amp;";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"&amp;IF(AND(Milestones!$AB$147="FT",Milestones!$AA$147=FT_Y5,EDATE($D86,Milestones!$AA$147)&lt;PolicyDate),1,Milestones!$AC$147)&amp;";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"&amp;IF(AND(Milestones!$AB$148="FT",Milestones!$AA$148=FT_Y5,EDATE($D86,Milestones!$AA$148)&lt;PolicyDate),1,Milestones!$AC$148)&amp;";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"&amp;IF(AND(Milestones!$AB$149="FT",Milestones!$AA$149=FT_Y5,EDATE($D86,Milestones!$AA$149)&lt;PolicyDate),1,Milestones!$AC$149)&amp;";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"&amp;IF(AND(Milestones!$AB$150="FT",Milestones!$AA$150=FT_Y5,EDATE($D86,Milestones!$AA$150)&lt;PolicyDate),1,Milestones!$AC$150)&amp;";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"&amp;IF(AND(Milestones!$AB$151="FT",Milestones!$AA$151=FT_Y5,EDATE($D86,Milestones!$AA$151)&lt;PolicyDate),1,Milestones!$AC$151)&amp;";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"&amp;IF(AND(Milestones!$AB$152="FT",Milestones!$AA$152=FT_Y5,EDATE($D86,Milestones!$AA$152)&lt;PolicyDate),1,Milestones!$AC$152)&amp;";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"&amp;IF(AND(Milestones!$AB$153="FT",Milestones!$AA$153=FT_Y5,EDATE($D86,Milestones!$AA$153)&lt;PolicyDate),1,Milestones!$AC$153)&amp;";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"&amp;IF(AND(Milestones!$AB$154="FT",Milestones!$AA$154=FT_Y5,EDATE($D86,Milestones!$AA$154)&lt;PolicyDate),1,Milestones!$AC$154)&amp;";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"&amp;IF(AND(Milestones!$AB$155="FT",Milestones!$AA$155=FT_Y5,EDATE($D86,Milestones!$AA$155)&lt;PolicyDate),1,Milestones!$AC$155)&amp;";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"&amp;IF(AND(Milestones!$AB$156="FT",Milestones!$AA$156=FT_Y5,EDATE($D86,Milestones!$AA$156)&lt;PolicyDate),1,Milestones!$AC$156)&amp;";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"&amp;IF(AND(Milestones!$AB$157="FT",Milestones!$AA$157=FT_Y5,EDATE($D86,Milestones!$AA$157)&lt;PolicyDate),1,Milestones!$AC$157)&amp;";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"&amp;IF(AND(Milestones!$AB$158="FT",Milestones!$AA$158=FT_Y5,EDATE($D86,Milestones!$AA$158)&lt;PolicyDate),1,Milestones!$AC$158)&amp;";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"&amp;IF(AND(Milestones!$AB$159="FT",Milestones!$AA$159=FT_Y5,EDATE($D86,Milestones!$AA$159)&lt;PolicyDate),1,Milestones!$AC$159)&amp;";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"&amp;IF(AND(Milestones!$AB$160="FT",Milestones!$AA$160=FT_Y5,EDATE($D86,Milestones!$AA$160)&lt;PolicyDate),1,Milestones!$AC$160)&amp;";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"&amp;IF(AND(Milestones!$AB$161="FT",Milestones!$AA$161=FT_Y5,EDATE($D86,Milestones!$AA$161)&lt;PolicyDate),1,Milestones!$AC$161)&amp;";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"&amp;IF(AND(Milestones!$AB$162="FT",Milestones!$AA$162=FT_Y5,EDATE($D86,Milestones!$AA$162)&lt;PolicyDate),1,Milestones!$AC$162)&amp;";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"&amp;IF(AND(Milestones!$AB$163="FT",Milestones!$AA$163=FT_Y5,EDATE($D86,Milestones!$AA$163)&lt;PolicyDate),1,Milestones!$AC$163)&amp;";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"&amp;IF(AND(Milestones!$AB$164="FT",Milestones!$AA$164=FT_Y5,EDATE($D86,Milestones!$AA$164)&lt;PolicyDate),1,Milestones!$AC$164)&amp;";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"&amp;IF(AND(Milestones!$AB$165="FT",Milestones!$AA$165=FT_Y5,EDATE($D86,Milestones!$AA$165)&lt;PolicyDate),1,Milestones!$AC$165)&amp;";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"&amp;IF(AND(Milestones!$AB$166="FT",Milestones!$AA$166=FT_Y5,EDATE($D86,Milestones!$AA$166)&lt;PolicyDate),1,Milestones!$AC$166)&amp;";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"&amp;IF(AND(Milestones!$AB$167="FT",Milestones!$AA$167=FT_Y5,EDATE($D86,Milestones!$AA$167)&lt;PolicyDate),1,Milestones!$AC$167)&amp;";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"&amp;IF(AND(Milestones!$AB$168="FT",Milestones!$AA$168=FT_Y5,EDATE($D86,Milestones!$AA$168)&lt;PolicyDate),1,Milestones!$AC$168)&amp;";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"&amp;IF(AND(Milestones!$AB$169="FT",Milestones!$AA$169=FT_Y5,EDATE($D86,Milestones!$AA$169)&lt;PolicyDate),1,Milestones!$AC$169)&amp;";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"&amp;IF(AND(Milestones!$AB$170="FT",Milestones!$AA$170=FT_Y5,EDATE($D86,Milestones!$AA$170)&lt;PolicyDate),1,Milestones!$AC$170)&amp;";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"&amp;IF(AND(Milestones!$AB$171="FT",Milestones!$AA$171=FT_Y5,EDATE($D86,Milestones!$AA$171)&lt;PolicyDate),1,Milestones!$AC$171)&amp;";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"&amp;IF(AND(Milestones!$AB$172="FT",Milestones!$AA$172=FT_Y5,EDATE($D86,Milestones!$AA$172)&lt;PolicyDate),1,Milestones!$AC$172)&amp;";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"&amp;IF(AND(Milestones!$AB$173="FT",Milestones!$AA$173=FT_Y5,EDATE($D86,Milestones!$AA$173)&lt;PolicyDate),1,Milestones!$AC$173)&amp;";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"&amp;IF(AND(Milestones!$AB$174="FT",Milestones!$AA$174=FT_Y5,EDATE($D86,Milestones!$AA$174)&lt;PolicyDate),1,Milestones!$AC$174)&amp;";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"&amp;IF(AND(Milestones!$AB$175="FT",Milestones!$AA$175=FT_Y5,EDATE($D86,Milestones!$AA$175)&lt;PolicyDate),1,Milestones!$AC$175)&amp;";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"&amp;IF(AND(Milestones!$AB$176="FT",Milestones!$AA$176=FT_Y5,EDATE($D86,Milestones!$AA$176)&lt;PolicyDate),1,Milestones!$AC$176)&amp;";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"&amp;IF(AND(Milestones!$AB$177="FT",Milestones!$AA$177=FT_Y5,EDATE($D86,Milestones!$AA$177)&lt;PolicyDate),1,Milestones!$AC$177)&amp;";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"&amp;IF(AND(Milestones!$AB$178="FT",Milestones!$AA$178=FT_Y5,EDATE($D86,Milestones!$AA$178)&lt;PolicyDate),1,Milestones!$AC$178)&amp;";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"&amp;IF(AND(Milestones!$AB$179="FT",Milestones!$AA$179=FT_Y5,EDATE($D86,Milestones!$AA$179)&lt;PolicyDate),1,Milestones!$AC$179)&amp;";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"&amp;IF(AND(Milestones!$AB$180="FT",Milestones!$AA$180=FT_Y5,EDATE($D86,Milestones!$AA$180)&lt;PolicyDate),1,Milestones!$AC$180)&amp;";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"&amp;IF(AND(Milestones!$AB$181="FT",Milestones!$AA$181=FT_Y5,EDATE($D86,Milestones!$AA$181)&lt;PolicyDate),1,Milestones!$AC$181)&amp;";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"&amp;IF(AND(Milestones!$AB$182="FT",Milestones!$AA$182=FT_Y5,EDATE($D86,Milestones!$AA$182)&lt;PolicyDate),1,Milestones!$AC$182)&amp;";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"&amp;IF(AND(Milestones!$AB$183="FT",Milestones!$AA$183=FT_Y5,EDATE($D86,Milestones!$AA$183)&lt;PolicyDate),1,Milestones!$AC$183)&amp;";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"&amp;IF(AND(Milestones!$AB$184="FT",Milestones!$AA$184=FT_Y5,EDATE($D86,Milestones!$AA$184)&lt;PolicyDate),1,Milestones!$AC$184)&amp;";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"&amp;IF(AND(Milestones!$AB$185="FT",Milestones!$AA$185=FT_Y5,EDATE($D86,Milestones!$AA$185)&lt;PolicyDate),1,Milestones!$AC$185)&amp;";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"&amp;IF(AND(Milestones!$AB$186="FT",Milestones!$AA$186=FT_Y5,EDATE($D86,Milestones!$AA$186)&lt;PolicyDate),1,Milestones!$AC$186)&amp;";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"&amp;IF(AND(Milestones!$AB$187="FT",Milestones!$AA$187=FT_Y5,EDATE($D86,Milestones!$AA$187)&lt;PolicyDate),1,Milestones!$AC$187)&amp;";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"&amp;IF(AND(Milestones!$AB$188="FT",Milestones!$AA$188=FT_Y5,EDATE($D86,Milestones!$AA$188)&lt;PolicyDate),1,Milestones!$AC$188)&amp;";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"&amp;IF(AND(Milestones!$AB$189="FT",Milestones!$AA$189=FT_Y5,EDATE($D86,Milestones!$AA$189)&lt;PolicyDate),1,Milestones!$AC$189)&amp;";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"&amp;IF(AND(Milestones!$AB$190="FT",Milestones!$AA$190=FT_Y5,EDATE($D86,Milestones!$AA$190)&lt;PolicyDate),1,Milestones!$AC$190)&amp;";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"&amp;IF(AND(Milestones!$AB$191="FT",Milestones!$AA$191=FT_Y5,EDATE($D86,Milestones!$AA$191)&lt;PolicyDate),1,Milestones!$AC$191)&amp;";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"&amp;IF(AND(Milestones!$AB$192="FT",Milestones!$AA$192=FT_Y5,EDATE($D86,Milestones!$AA$192)&lt;PolicyDate),1,Milestones!$AC$192)&amp;";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"&amp;IF(AND(Milestones!$AB$193="FT",Milestones!$AA$193=FT_Y5,EDATE($D86,Milestones!$AA$193)&lt;PolicyDate),1,Milestones!$AC$193)&amp;";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"&amp;IF(AND(Milestones!$AB$194="FT",Milestones!$AA$194=FT_Y5,EDATE($D86,Milestones!$AA$194)&lt;PolicyDate),1,Milestones!$AC$194)&amp;";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"&amp;IF(AND(Milestones!$AB$195="FT",Milestones!$AA$195=FT_Y5,EDATE($D86,Milestones!$AA$195)&lt;PolicyDate),1,Milestones!$AC$195)&amp;";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"&amp;IF(AND(Milestones!$AB$196="FT",Milestones!$AA$196=FT_Y5,EDATE($D86,Milestones!$AA$196)&lt;PolicyDate),1,Milestones!$AC$196)&amp;";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"&amp;IF(AND(Milestones!$AB$197="FT",Milestones!$AA$197=FT_Y5,EDATE($D86,Milestones!$AA$197)&lt;PolicyDate),1,Milestones!$AC$197)&amp;";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"&amp;IF(AND(Milestones!$AB$198="FT",Milestones!$AA$198=FT_Y5,EDATE($D86,Milestones!$AA$198)&lt;PolicyDate),1,Milestones!$AC$198)&amp;";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"&amp;IF(AND(Milestones!$AB$199="FT",Milestones!$AA$199=FT_Y5,EDATE($D86,Milestones!$AA$199)&lt;PolicyDate),1,Milestones!$AC$199)&amp;";  ",""))</f>
        <v/>
      </c>
      <c r="X86" s="0" t="str">
        <f aca="false">IF(Staff!$A86="","",Staff!$AJ86)</f>
        <v/>
      </c>
      <c r="Y86" s="0" t="str">
        <f aca="false">IF(Staff!$A86="","",Staff!$AL86)</f>
        <v/>
      </c>
      <c r="Z86" s="0" t="str">
        <f aca="false">IF(Staff!$A86="","",Staff!$AM86)</f>
        <v/>
      </c>
      <c r="AA86" s="0" t="str">
        <f aca="false">IF(Staff!$A86="","",Staff!$AQ86)</f>
        <v/>
      </c>
      <c r="AB86" s="0" t="str">
        <f aca="false">IF(Staff!$A86="","",Staff!$AR86)</f>
        <v/>
      </c>
      <c r="AC86" s="0" t="str">
        <f aca="false">IF(Staff!$A86="","",Staff!$AS86)</f>
        <v/>
      </c>
      <c r="AD86" s="0" t="str">
        <f aca="false">IF(Staff!$A86="","",Staff!$AT86)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IF(Staff!$A87="","",Staff!$AI87)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"&amp;IF(AND(Milestones!$AB$20="FT",Milestones!$AA$20=FT_Y5,EDATE($D87,Milestones!$AA$20)&lt;PolicyDate),1,Milestones!$AC$20)&amp;";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"&amp;IF(AND(Milestones!$AB$21="FT",Milestones!$AA$21=FT_Y5,EDATE($D87,Milestones!$AA$21)&lt;PolicyDate),1,Milestones!$AC$21)&amp;";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"&amp;IF(AND(Milestones!$AB$22="FT",Milestones!$AA$22=FT_Y5,EDATE($D87,Milestones!$AA$22)&lt;PolicyDate),1,Milestones!$AC$22)&amp;";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"&amp;IF(AND(Milestones!$AB$23="FT",Milestones!$AA$23=FT_Y5,EDATE($D87,Milestones!$AA$23)&lt;PolicyDate),1,Milestones!$AC$23)&amp;";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"&amp;IF(AND(Milestones!$AB$24="FT",Milestones!$AA$24=FT_Y5,EDATE($D87,Milestones!$AA$24)&lt;PolicyDate),1,Milestones!$AC$24)&amp;";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"&amp;IF(AND(Milestones!$AB$25="FT",Milestones!$AA$25=FT_Y5,EDATE($D87,Milestones!$AA$25)&lt;PolicyDate),1,Milestones!$AC$25)&amp;";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"&amp;IF(AND(Milestones!$AB$26="FT",Milestones!$AA$26=FT_Y5,EDATE($D87,Milestones!$AA$26)&lt;PolicyDate),1,Milestones!$AC$26)&amp;";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"&amp;IF(AND(Milestones!$AB$27="FT",Milestones!$AA$27=FT_Y5,EDATE($D87,Milestones!$AA$27)&lt;PolicyDate),1,Milestones!$AC$27)&amp;";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"&amp;IF(AND(Milestones!$AB$28="FT",Milestones!$AA$28=FT_Y5,EDATE($D87,Milestones!$AA$28)&lt;PolicyDate),1,Milestones!$AC$28)&amp;";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"&amp;IF(AND(Milestones!$AB$29="FT",Milestones!$AA$29=FT_Y5,EDATE($D87,Milestones!$AA$29)&lt;PolicyDate),1,Milestones!$AC$29)&amp;";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"&amp;IF(AND(Milestones!$AB$30="FT",Milestones!$AA$30=FT_Y5,EDATE($D87,Milestones!$AA$30)&lt;PolicyDate),1,Milestones!$AC$30)&amp;";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"&amp;IF(AND(Milestones!$AB$31="FT",Milestones!$AA$31=FT_Y5,EDATE($D87,Milestones!$AA$31)&lt;PolicyDate),1,Milestones!$AC$31)&amp;";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"&amp;IF(AND(Milestones!$AB$32="FT",Milestones!$AA$32=FT_Y5,EDATE($D87,Milestones!$AA$32)&lt;PolicyDate),1,Milestones!$AC$32)&amp;";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"&amp;IF(AND(Milestones!$AB$33="FT",Milestones!$AA$33=FT_Y5,EDATE($D87,Milestones!$AA$33)&lt;PolicyDate),1,Milestones!$AC$33)&amp;";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"&amp;IF(AND(Milestones!$AB$34="FT",Milestones!$AA$34=FT_Y5,EDATE($D87,Milestones!$AA$34)&lt;PolicyDate),1,Milestones!$AC$34)&amp;";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"&amp;IF(AND(Milestones!$AB$35="FT",Milestones!$AA$35=FT_Y5,EDATE($D87,Milestones!$AA$35)&lt;PolicyDate),1,Milestones!$AC$35)&amp;";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"&amp;IF(AND(Milestones!$AB$36="FT",Milestones!$AA$36=FT_Y5,EDATE($D87,Milestones!$AA$36)&lt;PolicyDate),1,Milestones!$AC$36)&amp;";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"&amp;IF(AND(Milestones!$AB$37="FT",Milestones!$AA$37=FT_Y5,EDATE($D87,Milestones!$AA$37)&lt;PolicyDate),1,Milestones!$AC$37)&amp;";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"&amp;IF(AND(Milestones!$AB$38="FT",Milestones!$AA$38=FT_Y5,EDATE($D87,Milestones!$AA$38)&lt;PolicyDate),1,Milestones!$AC$38)&amp;";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"&amp;IF(AND(Milestones!$AB$39="FT",Milestones!$AA$39=FT_Y5,EDATE($D87,Milestones!$AA$39)&lt;PolicyDate),1,Milestones!$AC$39)&amp;";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"&amp;IF(AND(Milestones!$AB$40="FT",Milestones!$AA$40=FT_Y5,EDATE($D87,Milestones!$AA$40)&lt;PolicyDate),1,Milestones!$AC$40)&amp;";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"&amp;IF(AND(Milestones!$AB$41="FT",Milestones!$AA$41=FT_Y5,EDATE($D87,Milestones!$AA$41)&lt;PolicyDate),1,Milestones!$AC$41)&amp;";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"&amp;IF(AND(Milestones!$AB$42="FT",Milestones!$AA$42=FT_Y5,EDATE($D87,Milestones!$AA$42)&lt;PolicyDate),1,Milestones!$AC$42)&amp;";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"&amp;IF(AND(Milestones!$AB$43="FT",Milestones!$AA$43=FT_Y5,EDATE($D87,Milestones!$AA$43)&lt;PolicyDate),1,Milestones!$AC$43)&amp;";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"&amp;IF(AND(Milestones!$AB$44="FT",Milestones!$AA$44=FT_Y5,EDATE($D87,Milestones!$AA$44)&lt;PolicyDate),1,Milestones!$AC$44)&amp;";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"&amp;IF(AND(Milestones!$AB$45="FT",Milestones!$AA$45=FT_Y5,EDATE($D87,Milestones!$AA$45)&lt;PolicyDate),1,Milestones!$AC$45)&amp;";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"&amp;IF(AND(Milestones!$AB$46="FT",Milestones!$AA$46=FT_Y5,EDATE($D87,Milestones!$AA$46)&lt;PolicyDate),1,Milestones!$AC$46)&amp;";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"&amp;IF(AND(Milestones!$AB$47="FT",Milestones!$AA$47=FT_Y5,EDATE($D87,Milestones!$AA$47)&lt;PolicyDate),1,Milestones!$AC$47)&amp;";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"&amp;IF(AND(Milestones!$AB$48="FT",Milestones!$AA$48=FT_Y5,EDATE($D87,Milestones!$AA$48)&lt;PolicyDate),1,Milestones!$AC$48)&amp;";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"&amp;IF(AND(Milestones!$AB$49="FT",Milestones!$AA$49=FT_Y5,EDATE($D87,Milestones!$AA$49)&lt;PolicyDate),1,Milestones!$AC$49)&amp;";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"&amp;IF(AND(Milestones!$AB$50="FT",Milestones!$AA$50=FT_Y5,EDATE($D87,Milestones!$AA$50)&lt;PolicyDate),1,Milestones!$AC$50)&amp;";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"&amp;IF(AND(Milestones!$AB$51="FT",Milestones!$AA$51=FT_Y5,EDATE($D87,Milestones!$AA$51)&lt;PolicyDate),1,Milestones!$AC$51)&amp;";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"&amp;IF(AND(Milestones!$AB$52="FT",Milestones!$AA$52=FT_Y5,EDATE($D87,Milestones!$AA$52)&lt;PolicyDate),1,Milestones!$AC$52)&amp;";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"&amp;IF(AND(Milestones!$AB$53="FT",Milestones!$AA$53=FT_Y5,EDATE($D87,Milestones!$AA$53)&lt;PolicyDate),1,Milestones!$AC$53)&amp;";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"&amp;IF(AND(Milestones!$AB$54="FT",Milestones!$AA$54=FT_Y5,EDATE($D87,Milestones!$AA$54)&lt;PolicyDate),1,Milestones!$AC$54)&amp;";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"&amp;IF(AND(Milestones!$AB$55="FT",Milestones!$AA$55=FT_Y5,EDATE($D87,Milestones!$AA$55)&lt;PolicyDate),1,Milestones!$AC$55)&amp;";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"&amp;IF(AND(Milestones!$AB$56="FT",Milestones!$AA$56=FT_Y5,EDATE($D87,Milestones!$AA$56)&lt;PolicyDate),1,Milestones!$AC$56)&amp;";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"&amp;IF(AND(Milestones!$AB$57="FT",Milestones!$AA$57=FT_Y5,EDATE($D87,Milestones!$AA$57)&lt;PolicyDate),1,Milestones!$AC$57)&amp;";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"&amp;IF(AND(Milestones!$AB$58="FT",Milestones!$AA$58=FT_Y5,EDATE($D87,Milestones!$AA$58)&lt;PolicyDate),1,Milestones!$AC$58)&amp;";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"&amp;IF(AND(Milestones!$AB$59="FT",Milestones!$AA$59=FT_Y5,EDATE($D87,Milestones!$AA$59)&lt;PolicyDate),1,Milestones!$AC$59)&amp;";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"&amp;IF(AND(Milestones!$AB$60="FT",Milestones!$AA$60=FT_Y5,EDATE($D87,Milestones!$AA$60)&lt;PolicyDate),1,Milestones!$AC$60)&amp;";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"&amp;IF(AND(Milestones!$AB$61="FT",Milestones!$AA$61=FT_Y5,EDATE($D87,Milestones!$AA$61)&lt;PolicyDate),1,Milestones!$AC$61)&amp;";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"&amp;IF(AND(Milestones!$AB$62="FT",Milestones!$AA$62=FT_Y5,EDATE($D87,Milestones!$AA$62)&lt;PolicyDate),1,Milestones!$AC$62)&amp;";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"&amp;IF(AND(Milestones!$AB$63="FT",Milestones!$AA$63=FT_Y5,EDATE($D87,Milestones!$AA$63)&lt;PolicyDate),1,Milestones!$AC$63)&amp;";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"&amp;IF(AND(Milestones!$AB$64="FT",Milestones!$AA$64=FT_Y5,EDATE($D87,Milestones!$AA$64)&lt;PolicyDate),1,Milestones!$AC$64)&amp;";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"&amp;IF(AND(Milestones!$AB$65="FT",Milestones!$AA$65=FT_Y5,EDATE($D87,Milestones!$AA$65)&lt;PolicyDate),1,Milestones!$AC$65)&amp;";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"&amp;IF(AND(Milestones!$AB$66="FT",Milestones!$AA$66=FT_Y5,EDATE($D87,Milestones!$AA$66)&lt;PolicyDate),1,Milestones!$AC$66)&amp;";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"&amp;IF(AND(Milestones!$AB$67="FT",Milestones!$AA$67=FT_Y5,EDATE($D87,Milestones!$AA$67)&lt;PolicyDate),1,Milestones!$AC$67)&amp;";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"&amp;IF(AND(Milestones!$AB$68="FT",Milestones!$AA$68=FT_Y5,EDATE($D87,Milestones!$AA$68)&lt;PolicyDate),1,Milestones!$AC$68)&amp;";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"&amp;IF(AND(Milestones!$AB$69="FT",Milestones!$AA$69=FT_Y5,EDATE($D87,Milestones!$AA$69)&lt;PolicyDate),1,Milestones!$AC$69)&amp;";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"&amp;IF(AND(Milestones!$AB$70="FT",Milestones!$AA$70=FT_Y5,EDATE($D87,Milestones!$AA$70)&lt;PolicyDate),1,Milestones!$AC$70)&amp;";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"&amp;IF(AND(Milestones!$AB$71="FT",Milestones!$AA$71=FT_Y5,EDATE($D87,Milestones!$AA$71)&lt;PolicyDate),1,Milestones!$AC$71)&amp;";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"&amp;IF(AND(Milestones!$AB$72="FT",Milestones!$AA$72=FT_Y5,EDATE($D87,Milestones!$AA$72)&lt;PolicyDate),1,Milestones!$AC$72)&amp;";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"&amp;IF(AND(Milestones!$AB$73="FT",Milestones!$AA$73=FT_Y5,EDATE($D87,Milestones!$AA$73)&lt;PolicyDate),1,Milestones!$AC$73)&amp;";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"&amp;IF(AND(Milestones!$AB$74="FT",Milestones!$AA$74=FT_Y5,EDATE($D87,Milestones!$AA$74)&lt;PolicyDate),1,Milestones!$AC$74)&amp;";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"&amp;IF(AND(Milestones!$AB$75="FT",Milestones!$AA$75=FT_Y5,EDATE($D87,Milestones!$AA$75)&lt;PolicyDate),1,Milestones!$AC$75)&amp;";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"&amp;IF(AND(Milestones!$AB$76="FT",Milestones!$AA$76=FT_Y5,EDATE($D87,Milestones!$AA$76)&lt;PolicyDate),1,Milestones!$AC$76)&amp;";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"&amp;IF(AND(Milestones!$AB$77="FT",Milestones!$AA$77=FT_Y5,EDATE($D87,Milestones!$AA$77)&lt;PolicyDate),1,Milestones!$AC$77)&amp;";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"&amp;IF(AND(Milestones!$AB$78="FT",Milestones!$AA$78=FT_Y5,EDATE($D87,Milestones!$AA$78)&lt;PolicyDate),1,Milestones!$AC$78)&amp;";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"&amp;IF(AND(Milestones!$AB$79="FT",Milestones!$AA$79=FT_Y5,EDATE($D87,Milestones!$AA$79)&lt;PolicyDate),1,Milestones!$AC$79)&amp;";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"&amp;IF(AND(Milestones!$AB$80="FT",Milestones!$AA$80=FT_Y5,EDATE($D87,Milestones!$AA$80)&lt;PolicyDate),1,Milestones!$AC$80)&amp;";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"&amp;IF(AND(Milestones!$AB$81="FT",Milestones!$AA$81=FT_Y5,EDATE($D87,Milestones!$AA$81)&lt;PolicyDate),1,Milestones!$AC$81)&amp;";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"&amp;IF(AND(Milestones!$AB$82="FT",Milestones!$AA$82=FT_Y5,EDATE($D87,Milestones!$AA$82)&lt;PolicyDate),1,Milestones!$AC$82)&amp;";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"&amp;IF(AND(Milestones!$AB$83="FT",Milestones!$AA$83=FT_Y5,EDATE($D87,Milestones!$AA$83)&lt;PolicyDate),1,Milestones!$AC$83)&amp;";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"&amp;IF(AND(Milestones!$AB$84="FT",Milestones!$AA$84=FT_Y5,EDATE($D87,Milestones!$AA$84)&lt;PolicyDate),1,Milestones!$AC$84)&amp;";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"&amp;IF(AND(Milestones!$AB$85="FT",Milestones!$AA$85=FT_Y5,EDATE($D87,Milestones!$AA$85)&lt;PolicyDate),1,Milestones!$AC$85)&amp;";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"&amp;IF(AND(Milestones!$AB$86="FT",Milestones!$AA$86=FT_Y5,EDATE($D87,Milestones!$AA$86)&lt;PolicyDate),1,Milestones!$AC$86)&amp;";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"&amp;IF(AND(Milestones!$AB$87="FT",Milestones!$AA$87=FT_Y5,EDATE($D87,Milestones!$AA$87)&lt;PolicyDate),1,Milestones!$AC$87)&amp;";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"&amp;IF(AND(Milestones!$AB$88="FT",Milestones!$AA$88=FT_Y5,EDATE($D87,Milestones!$AA$88)&lt;PolicyDate),1,Milestones!$AC$88)&amp;";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"&amp;IF(AND(Milestones!$AB$89="FT",Milestones!$AA$89=FT_Y5,EDATE($D87,Milestones!$AA$89)&lt;PolicyDate),1,Milestones!$AC$89)&amp;";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"&amp;IF(AND(Milestones!$AB$90="FT",Milestones!$AA$90=FT_Y5,EDATE($D87,Milestones!$AA$90)&lt;PolicyDate),1,Milestones!$AC$90)&amp;";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"&amp;IF(AND(Milestones!$AB$91="FT",Milestones!$AA$91=FT_Y5,EDATE($D87,Milestones!$AA$91)&lt;PolicyDate),1,Milestones!$AC$91)&amp;";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"&amp;IF(AND(Milestones!$AB$92="FT",Milestones!$AA$92=FT_Y5,EDATE($D87,Milestones!$AA$92)&lt;PolicyDate),1,Milestones!$AC$92)&amp;";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"&amp;IF(AND(Milestones!$AB$93="FT",Milestones!$AA$93=FT_Y5,EDATE($D87,Milestones!$AA$93)&lt;PolicyDate),1,Milestones!$AC$93)&amp;";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"&amp;IF(AND(Milestones!$AB$94="FT",Milestones!$AA$94=FT_Y5,EDATE($D87,Milestones!$AA$94)&lt;PolicyDate),1,Milestones!$AC$94)&amp;";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"&amp;IF(AND(Milestones!$AB$95="FT",Milestones!$AA$95=FT_Y5,EDATE($D87,Milestones!$AA$95)&lt;PolicyDate),1,Milestones!$AC$95)&amp;";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"&amp;IF(AND(Milestones!$AB$96="FT",Milestones!$AA$96=FT_Y5,EDATE($D87,Milestones!$AA$96)&lt;PolicyDate),1,Milestones!$AC$96)&amp;";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"&amp;IF(AND(Milestones!$AB$97="FT",Milestones!$AA$97=FT_Y5,EDATE($D87,Milestones!$AA$97)&lt;PolicyDate),1,Milestones!$AC$97)&amp;";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"&amp;IF(AND(Milestones!$AB$98="FT",Milestones!$AA$98=FT_Y5,EDATE($D87,Milestones!$AA$98)&lt;PolicyDate),1,Milestones!$AC$98)&amp;";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"&amp;IF(AND(Milestones!$AB$99="FT",Milestones!$AA$99=FT_Y5,EDATE($D87,Milestones!$AA$99)&lt;PolicyDate),1,Milestones!$AC$99)&amp;";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"&amp;IF(AND(Milestones!$AB$100="FT",Milestones!$AA$100=FT_Y5,EDATE($D87,Milestones!$AA$100)&lt;PolicyDate),1,Milestones!$AC$100)&amp;";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"&amp;IF(AND(Milestones!$AB$101="FT",Milestones!$AA$101=FT_Y5,EDATE($D87,Milestones!$AA$101)&lt;PolicyDate),1,Milestones!$AC$101)&amp;";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"&amp;IF(AND(Milestones!$AB$102="FT",Milestones!$AA$102=FT_Y5,EDATE($D87,Milestones!$AA$102)&lt;PolicyDate),1,Milestones!$AC$102)&amp;";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"&amp;IF(AND(Milestones!$AB$103="FT",Milestones!$AA$103=FT_Y5,EDATE($D87,Milestones!$AA$103)&lt;PolicyDate),1,Milestones!$AC$103)&amp;";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"&amp;IF(AND(Milestones!$AB$104="FT",Milestones!$AA$104=FT_Y5,EDATE($D87,Milestones!$AA$104)&lt;PolicyDate),1,Milestones!$AC$104)&amp;";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"&amp;IF(AND(Milestones!$AB$105="FT",Milestones!$AA$105=FT_Y5,EDATE($D87,Milestones!$AA$105)&lt;PolicyDate),1,Milestones!$AC$105)&amp;";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"&amp;IF(AND(Milestones!$AB$106="FT",Milestones!$AA$106=FT_Y5,EDATE($D87,Milestones!$AA$106)&lt;PolicyDate),1,Milestones!$AC$106)&amp;";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"&amp;IF(AND(Milestones!$AB$107="FT",Milestones!$AA$107=FT_Y5,EDATE($D87,Milestones!$AA$107)&lt;PolicyDate),1,Milestones!$AC$107)&amp;";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"&amp;IF(AND(Milestones!$AB$108="FT",Milestones!$AA$108=FT_Y5,EDATE($D87,Milestones!$AA$108)&lt;PolicyDate),1,Milestones!$AC$108)&amp;";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"&amp;IF(AND(Milestones!$AB$109="FT",Milestones!$AA$109=FT_Y5,EDATE($D87,Milestones!$AA$109)&lt;PolicyDate),1,Milestones!$AC$109)&amp;";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"&amp;IF(AND(Milestones!$AB$110="FT",Milestones!$AA$110=FT_Y5,EDATE($D87,Milestones!$AA$110)&lt;PolicyDate),1,Milestones!$AC$110)&amp;";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"&amp;IF(AND(Milestones!$AB$111="FT",Milestones!$AA$111=FT_Y5,EDATE($D87,Milestones!$AA$111)&lt;PolicyDate),1,Milestones!$AC$111)&amp;";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"&amp;IF(AND(Milestones!$AB$112="FT",Milestones!$AA$112=FT_Y5,EDATE($D87,Milestones!$AA$112)&lt;PolicyDate),1,Milestones!$AC$112)&amp;";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"&amp;IF(AND(Milestones!$AB$113="FT",Milestones!$AA$113=FT_Y5,EDATE($D87,Milestones!$AA$113)&lt;PolicyDate),1,Milestones!$AC$113)&amp;";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"&amp;IF(AND(Milestones!$AB$114="FT",Milestones!$AA$114=FT_Y5,EDATE($D87,Milestones!$AA$114)&lt;PolicyDate),1,Milestones!$AC$114)&amp;";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"&amp;IF(AND(Milestones!$AB$115="FT",Milestones!$AA$115=FT_Y5,EDATE($D87,Milestones!$AA$115)&lt;PolicyDate),1,Milestones!$AC$115)&amp;";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"&amp;IF(AND(Milestones!$AB$116="FT",Milestones!$AA$116=FT_Y5,EDATE($D87,Milestones!$AA$116)&lt;PolicyDate),1,Milestones!$AC$116)&amp;";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"&amp;IF(AND(Milestones!$AB$117="FT",Milestones!$AA$117=FT_Y5,EDATE($D87,Milestones!$AA$117)&lt;PolicyDate),1,Milestones!$AC$117)&amp;";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"&amp;IF(AND(Milestones!$AB$118="FT",Milestones!$AA$118=FT_Y5,EDATE($D87,Milestones!$AA$118)&lt;PolicyDate),1,Milestones!$AC$118)&amp;";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"&amp;IF(AND(Milestones!$AB$119="FT",Milestones!$AA$119=FT_Y5,EDATE($D87,Milestones!$AA$119)&lt;PolicyDate),1,Milestones!$AC$119)&amp;";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"&amp;IF(AND(Milestones!$AB$120="FT",Milestones!$AA$120=FT_Y5,EDATE($D87,Milestones!$AA$120)&lt;PolicyDate),1,Milestones!$AC$120)&amp;";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"&amp;IF(AND(Milestones!$AB$121="FT",Milestones!$AA$121=FT_Y5,EDATE($D87,Milestones!$AA$121)&lt;PolicyDate),1,Milestones!$AC$121)&amp;";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"&amp;IF(AND(Milestones!$AB$122="FT",Milestones!$AA$122=FT_Y5,EDATE($D87,Milestones!$AA$122)&lt;PolicyDate),1,Milestones!$AC$122)&amp;";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"&amp;IF(AND(Milestones!$AB$123="FT",Milestones!$AA$123=FT_Y5,EDATE($D87,Milestones!$AA$123)&lt;PolicyDate),1,Milestones!$AC$123)&amp;";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"&amp;IF(AND(Milestones!$AB$124="FT",Milestones!$AA$124=FT_Y5,EDATE($D87,Milestones!$AA$124)&lt;PolicyDate),1,Milestones!$AC$124)&amp;";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"&amp;IF(AND(Milestones!$AB$125="FT",Milestones!$AA$125=FT_Y5,EDATE($D87,Milestones!$AA$125)&lt;PolicyDate),1,Milestones!$AC$125)&amp;";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"&amp;IF(AND(Milestones!$AB$126="FT",Milestones!$AA$126=FT_Y5,EDATE($D87,Milestones!$AA$126)&lt;PolicyDate),1,Milestones!$AC$126)&amp;";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"&amp;IF(AND(Milestones!$AB$127="FT",Milestones!$AA$127=FT_Y5,EDATE($D87,Milestones!$AA$127)&lt;PolicyDate),1,Milestones!$AC$127)&amp;";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"&amp;IF(AND(Milestones!$AB$128="FT",Milestones!$AA$128=FT_Y5,EDATE($D87,Milestones!$AA$128)&lt;PolicyDate),1,Milestones!$AC$128)&amp;";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"&amp;IF(AND(Milestones!$AB$129="FT",Milestones!$AA$129=FT_Y5,EDATE($D87,Milestones!$AA$129)&lt;PolicyDate),1,Milestones!$AC$129)&amp;";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"&amp;IF(AND(Milestones!$AB$130="FT",Milestones!$AA$130=FT_Y5,EDATE($D87,Milestones!$AA$130)&lt;PolicyDate),1,Milestones!$AC$130)&amp;";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"&amp;IF(AND(Milestones!$AB$131="FT",Milestones!$AA$131=FT_Y5,EDATE($D87,Milestones!$AA$131)&lt;PolicyDate),1,Milestones!$AC$131)&amp;";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"&amp;IF(AND(Milestones!$AB$132="FT",Milestones!$AA$132=FT_Y5,EDATE($D87,Milestones!$AA$132)&lt;PolicyDate),1,Milestones!$AC$132)&amp;";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"&amp;IF(AND(Milestones!$AB$133="FT",Milestones!$AA$133=FT_Y5,EDATE($D87,Milestones!$AA$133)&lt;PolicyDate),1,Milestones!$AC$133)&amp;";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"&amp;IF(AND(Milestones!$AB$134="FT",Milestones!$AA$134=FT_Y5,EDATE($D87,Milestones!$AA$134)&lt;PolicyDate),1,Milestones!$AC$134)&amp;";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"&amp;IF(AND(Milestones!$AB$135="FT",Milestones!$AA$135=FT_Y5,EDATE($D87,Milestones!$AA$135)&lt;PolicyDate),1,Milestones!$AC$135)&amp;";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"&amp;IF(AND(Milestones!$AB$136="FT",Milestones!$AA$136=FT_Y5,EDATE($D87,Milestones!$AA$136)&lt;PolicyDate),1,Milestones!$AC$136)&amp;";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"&amp;IF(AND(Milestones!$AB$137="FT",Milestones!$AA$137=FT_Y5,EDATE($D87,Milestones!$AA$137)&lt;PolicyDate),1,Milestones!$AC$137)&amp;";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"&amp;IF(AND(Milestones!$AB$138="FT",Milestones!$AA$138=FT_Y5,EDATE($D87,Milestones!$AA$138)&lt;PolicyDate),1,Milestones!$AC$138)&amp;";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"&amp;IF(AND(Milestones!$AB$139="FT",Milestones!$AA$139=FT_Y5,EDATE($D87,Milestones!$AA$139)&lt;PolicyDate),1,Milestones!$AC$139)&amp;";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"&amp;IF(AND(Milestones!$AB$140="FT",Milestones!$AA$140=FT_Y5,EDATE($D87,Milestones!$AA$140)&lt;PolicyDate),1,Milestones!$AC$140)&amp;";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"&amp;IF(AND(Milestones!$AB$141="FT",Milestones!$AA$141=FT_Y5,EDATE($D87,Milestones!$AA$141)&lt;PolicyDate),1,Milestones!$AC$141)&amp;";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"&amp;IF(AND(Milestones!$AB$142="FT",Milestones!$AA$142=FT_Y5,EDATE($D87,Milestones!$AA$142)&lt;PolicyDate),1,Milestones!$AC$142)&amp;";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"&amp;IF(AND(Milestones!$AB$143="FT",Milestones!$AA$143=FT_Y5,EDATE($D87,Milestones!$AA$143)&lt;PolicyDate),1,Milestones!$AC$143)&amp;";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"&amp;IF(AND(Milestones!$AB$144="FT",Milestones!$AA$144=FT_Y5,EDATE($D87,Milestones!$AA$144)&lt;PolicyDate),1,Milestones!$AC$144)&amp;";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"&amp;IF(AND(Milestones!$AB$145="FT",Milestones!$AA$145=FT_Y5,EDATE($D87,Milestones!$AA$145)&lt;PolicyDate),1,Milestones!$AC$145)&amp;";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"&amp;IF(AND(Milestones!$AB$146="FT",Milestones!$AA$146=FT_Y5,EDATE($D87,Milestones!$AA$146)&lt;PolicyDate),1,Milestones!$AC$146)&amp;";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"&amp;IF(AND(Milestones!$AB$147="FT",Milestones!$AA$147=FT_Y5,EDATE($D87,Milestones!$AA$147)&lt;PolicyDate),1,Milestones!$AC$147)&amp;";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"&amp;IF(AND(Milestones!$AB$148="FT",Milestones!$AA$148=FT_Y5,EDATE($D87,Milestones!$AA$148)&lt;PolicyDate),1,Milestones!$AC$148)&amp;";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"&amp;IF(AND(Milestones!$AB$149="FT",Milestones!$AA$149=FT_Y5,EDATE($D87,Milestones!$AA$149)&lt;PolicyDate),1,Milestones!$AC$149)&amp;";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"&amp;IF(AND(Milestones!$AB$150="FT",Milestones!$AA$150=FT_Y5,EDATE($D87,Milestones!$AA$150)&lt;PolicyDate),1,Milestones!$AC$150)&amp;";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"&amp;IF(AND(Milestones!$AB$151="FT",Milestones!$AA$151=FT_Y5,EDATE($D87,Milestones!$AA$151)&lt;PolicyDate),1,Milestones!$AC$151)&amp;";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"&amp;IF(AND(Milestones!$AB$152="FT",Milestones!$AA$152=FT_Y5,EDATE($D87,Milestones!$AA$152)&lt;PolicyDate),1,Milestones!$AC$152)&amp;";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"&amp;IF(AND(Milestones!$AB$153="FT",Milestones!$AA$153=FT_Y5,EDATE($D87,Milestones!$AA$153)&lt;PolicyDate),1,Milestones!$AC$153)&amp;";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"&amp;IF(AND(Milestones!$AB$154="FT",Milestones!$AA$154=FT_Y5,EDATE($D87,Milestones!$AA$154)&lt;PolicyDate),1,Milestones!$AC$154)&amp;";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"&amp;IF(AND(Milestones!$AB$155="FT",Milestones!$AA$155=FT_Y5,EDATE($D87,Milestones!$AA$155)&lt;PolicyDate),1,Milestones!$AC$155)&amp;";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"&amp;IF(AND(Milestones!$AB$156="FT",Milestones!$AA$156=FT_Y5,EDATE($D87,Milestones!$AA$156)&lt;PolicyDate),1,Milestones!$AC$156)&amp;";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"&amp;IF(AND(Milestones!$AB$157="FT",Milestones!$AA$157=FT_Y5,EDATE($D87,Milestones!$AA$157)&lt;PolicyDate),1,Milestones!$AC$157)&amp;";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"&amp;IF(AND(Milestones!$AB$158="FT",Milestones!$AA$158=FT_Y5,EDATE($D87,Milestones!$AA$158)&lt;PolicyDate),1,Milestones!$AC$158)&amp;";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"&amp;IF(AND(Milestones!$AB$159="FT",Milestones!$AA$159=FT_Y5,EDATE($D87,Milestones!$AA$159)&lt;PolicyDate),1,Milestones!$AC$159)&amp;";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"&amp;IF(AND(Milestones!$AB$160="FT",Milestones!$AA$160=FT_Y5,EDATE($D87,Milestones!$AA$160)&lt;PolicyDate),1,Milestones!$AC$160)&amp;";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"&amp;IF(AND(Milestones!$AB$161="FT",Milestones!$AA$161=FT_Y5,EDATE($D87,Milestones!$AA$161)&lt;PolicyDate),1,Milestones!$AC$161)&amp;";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"&amp;IF(AND(Milestones!$AB$162="FT",Milestones!$AA$162=FT_Y5,EDATE($D87,Milestones!$AA$162)&lt;PolicyDate),1,Milestones!$AC$162)&amp;";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"&amp;IF(AND(Milestones!$AB$163="FT",Milestones!$AA$163=FT_Y5,EDATE($D87,Milestones!$AA$163)&lt;PolicyDate),1,Milestones!$AC$163)&amp;";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"&amp;IF(AND(Milestones!$AB$164="FT",Milestones!$AA$164=FT_Y5,EDATE($D87,Milestones!$AA$164)&lt;PolicyDate),1,Milestones!$AC$164)&amp;";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"&amp;IF(AND(Milestones!$AB$165="FT",Milestones!$AA$165=FT_Y5,EDATE($D87,Milestones!$AA$165)&lt;PolicyDate),1,Milestones!$AC$165)&amp;";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"&amp;IF(AND(Milestones!$AB$166="FT",Milestones!$AA$166=FT_Y5,EDATE($D87,Milestones!$AA$166)&lt;PolicyDate),1,Milestones!$AC$166)&amp;";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"&amp;IF(AND(Milestones!$AB$167="FT",Milestones!$AA$167=FT_Y5,EDATE($D87,Milestones!$AA$167)&lt;PolicyDate),1,Milestones!$AC$167)&amp;";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"&amp;IF(AND(Milestones!$AB$168="FT",Milestones!$AA$168=FT_Y5,EDATE($D87,Milestones!$AA$168)&lt;PolicyDate),1,Milestones!$AC$168)&amp;";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"&amp;IF(AND(Milestones!$AB$169="FT",Milestones!$AA$169=FT_Y5,EDATE($D87,Milestones!$AA$169)&lt;PolicyDate),1,Milestones!$AC$169)&amp;";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"&amp;IF(AND(Milestones!$AB$170="FT",Milestones!$AA$170=FT_Y5,EDATE($D87,Milestones!$AA$170)&lt;PolicyDate),1,Milestones!$AC$170)&amp;";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"&amp;IF(AND(Milestones!$AB$171="FT",Milestones!$AA$171=FT_Y5,EDATE($D87,Milestones!$AA$171)&lt;PolicyDate),1,Milestones!$AC$171)&amp;";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"&amp;IF(AND(Milestones!$AB$172="FT",Milestones!$AA$172=FT_Y5,EDATE($D87,Milestones!$AA$172)&lt;PolicyDate),1,Milestones!$AC$172)&amp;";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"&amp;IF(AND(Milestones!$AB$173="FT",Milestones!$AA$173=FT_Y5,EDATE($D87,Milestones!$AA$173)&lt;PolicyDate),1,Milestones!$AC$173)&amp;";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"&amp;IF(AND(Milestones!$AB$174="FT",Milestones!$AA$174=FT_Y5,EDATE($D87,Milestones!$AA$174)&lt;PolicyDate),1,Milestones!$AC$174)&amp;";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"&amp;IF(AND(Milestones!$AB$175="FT",Milestones!$AA$175=FT_Y5,EDATE($D87,Milestones!$AA$175)&lt;PolicyDate),1,Milestones!$AC$175)&amp;";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"&amp;IF(AND(Milestones!$AB$176="FT",Milestones!$AA$176=FT_Y5,EDATE($D87,Milestones!$AA$176)&lt;PolicyDate),1,Milestones!$AC$176)&amp;";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"&amp;IF(AND(Milestones!$AB$177="FT",Milestones!$AA$177=FT_Y5,EDATE($D87,Milestones!$AA$177)&lt;PolicyDate),1,Milestones!$AC$177)&amp;";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"&amp;IF(AND(Milestones!$AB$178="FT",Milestones!$AA$178=FT_Y5,EDATE($D87,Milestones!$AA$178)&lt;PolicyDate),1,Milestones!$AC$178)&amp;";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"&amp;IF(AND(Milestones!$AB$179="FT",Milestones!$AA$179=FT_Y5,EDATE($D87,Milestones!$AA$179)&lt;PolicyDate),1,Milestones!$AC$179)&amp;";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"&amp;IF(AND(Milestones!$AB$180="FT",Milestones!$AA$180=FT_Y5,EDATE($D87,Milestones!$AA$180)&lt;PolicyDate),1,Milestones!$AC$180)&amp;";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"&amp;IF(AND(Milestones!$AB$181="FT",Milestones!$AA$181=FT_Y5,EDATE($D87,Milestones!$AA$181)&lt;PolicyDate),1,Milestones!$AC$181)&amp;";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"&amp;IF(AND(Milestones!$AB$182="FT",Milestones!$AA$182=FT_Y5,EDATE($D87,Milestones!$AA$182)&lt;PolicyDate),1,Milestones!$AC$182)&amp;";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"&amp;IF(AND(Milestones!$AB$183="FT",Milestones!$AA$183=FT_Y5,EDATE($D87,Milestones!$AA$183)&lt;PolicyDate),1,Milestones!$AC$183)&amp;";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"&amp;IF(AND(Milestones!$AB$184="FT",Milestones!$AA$184=FT_Y5,EDATE($D87,Milestones!$AA$184)&lt;PolicyDate),1,Milestones!$AC$184)&amp;";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"&amp;IF(AND(Milestones!$AB$185="FT",Milestones!$AA$185=FT_Y5,EDATE($D87,Milestones!$AA$185)&lt;PolicyDate),1,Milestones!$AC$185)&amp;";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"&amp;IF(AND(Milestones!$AB$186="FT",Milestones!$AA$186=FT_Y5,EDATE($D87,Milestones!$AA$186)&lt;PolicyDate),1,Milestones!$AC$186)&amp;";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"&amp;IF(AND(Milestones!$AB$187="FT",Milestones!$AA$187=FT_Y5,EDATE($D87,Milestones!$AA$187)&lt;PolicyDate),1,Milestones!$AC$187)&amp;";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"&amp;IF(AND(Milestones!$AB$188="FT",Milestones!$AA$188=FT_Y5,EDATE($D87,Milestones!$AA$188)&lt;PolicyDate),1,Milestones!$AC$188)&amp;";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"&amp;IF(AND(Milestones!$AB$189="FT",Milestones!$AA$189=FT_Y5,EDATE($D87,Milestones!$AA$189)&lt;PolicyDate),1,Milestones!$AC$189)&amp;";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"&amp;IF(AND(Milestones!$AB$190="FT",Milestones!$AA$190=FT_Y5,EDATE($D87,Milestones!$AA$190)&lt;PolicyDate),1,Milestones!$AC$190)&amp;";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"&amp;IF(AND(Milestones!$AB$191="FT",Milestones!$AA$191=FT_Y5,EDATE($D87,Milestones!$AA$191)&lt;PolicyDate),1,Milestones!$AC$191)&amp;";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"&amp;IF(AND(Milestones!$AB$192="FT",Milestones!$AA$192=FT_Y5,EDATE($D87,Milestones!$AA$192)&lt;PolicyDate),1,Milestones!$AC$192)&amp;";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"&amp;IF(AND(Milestones!$AB$193="FT",Milestones!$AA$193=FT_Y5,EDATE($D87,Milestones!$AA$193)&lt;PolicyDate),1,Milestones!$AC$193)&amp;";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"&amp;IF(AND(Milestones!$AB$194="FT",Milestones!$AA$194=FT_Y5,EDATE($D87,Milestones!$AA$194)&lt;PolicyDate),1,Milestones!$AC$194)&amp;";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"&amp;IF(AND(Milestones!$AB$195="FT",Milestones!$AA$195=FT_Y5,EDATE($D87,Milestones!$AA$195)&lt;PolicyDate),1,Milestones!$AC$195)&amp;";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"&amp;IF(AND(Milestones!$AB$196="FT",Milestones!$AA$196=FT_Y5,EDATE($D87,Milestones!$AA$196)&lt;PolicyDate),1,Milestones!$AC$196)&amp;";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"&amp;IF(AND(Milestones!$AB$197="FT",Milestones!$AA$197=FT_Y5,EDATE($D87,Milestones!$AA$197)&lt;PolicyDate),1,Milestones!$AC$197)&amp;";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"&amp;IF(AND(Milestones!$AB$198="FT",Milestones!$AA$198=FT_Y5,EDATE($D87,Milestones!$AA$198)&lt;PolicyDate),1,Milestones!$AC$198)&amp;";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"&amp;IF(AND(Milestones!$AB$199="FT",Milestones!$AA$199=FT_Y5,EDATE($D87,Milestones!$AA$199)&lt;PolicyDate),1,Milestones!$AC$199)&amp;";  ",""))</f>
        <v/>
      </c>
      <c r="X87" s="0" t="str">
        <f aca="false">IF(Staff!$A87="","",Staff!$AJ87)</f>
        <v/>
      </c>
      <c r="Y87" s="0" t="str">
        <f aca="false">IF(Staff!$A87="","",Staff!$AL87)</f>
        <v/>
      </c>
      <c r="Z87" s="0" t="str">
        <f aca="false">IF(Staff!$A87="","",Staff!$AM87)</f>
        <v/>
      </c>
      <c r="AA87" s="0" t="str">
        <f aca="false">IF(Staff!$A87="","",Staff!$AQ87)</f>
        <v/>
      </c>
      <c r="AB87" s="0" t="str">
        <f aca="false">IF(Staff!$A87="","",Staff!$AR87)</f>
        <v/>
      </c>
      <c r="AC87" s="0" t="str">
        <f aca="false">IF(Staff!$A87="","",Staff!$AS87)</f>
        <v/>
      </c>
      <c r="AD87" s="0" t="str">
        <f aca="false">IF(Staff!$A87="","",Staff!$AT87)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IF(Staff!$A88="","",Staff!$AI88)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"&amp;IF(AND(Milestones!$AB$20="FT",Milestones!$AA$20=FT_Y5,EDATE($D88,Milestones!$AA$20)&lt;PolicyDate),1,Milestones!$AC$20)&amp;";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"&amp;IF(AND(Milestones!$AB$21="FT",Milestones!$AA$21=FT_Y5,EDATE($D88,Milestones!$AA$21)&lt;PolicyDate),1,Milestones!$AC$21)&amp;";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"&amp;IF(AND(Milestones!$AB$22="FT",Milestones!$AA$22=FT_Y5,EDATE($D88,Milestones!$AA$22)&lt;PolicyDate),1,Milestones!$AC$22)&amp;";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"&amp;IF(AND(Milestones!$AB$23="FT",Milestones!$AA$23=FT_Y5,EDATE($D88,Milestones!$AA$23)&lt;PolicyDate),1,Milestones!$AC$23)&amp;";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"&amp;IF(AND(Milestones!$AB$24="FT",Milestones!$AA$24=FT_Y5,EDATE($D88,Milestones!$AA$24)&lt;PolicyDate),1,Milestones!$AC$24)&amp;";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"&amp;IF(AND(Milestones!$AB$25="FT",Milestones!$AA$25=FT_Y5,EDATE($D88,Milestones!$AA$25)&lt;PolicyDate),1,Milestones!$AC$25)&amp;";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"&amp;IF(AND(Milestones!$AB$26="FT",Milestones!$AA$26=FT_Y5,EDATE($D88,Milestones!$AA$26)&lt;PolicyDate),1,Milestones!$AC$26)&amp;";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"&amp;IF(AND(Milestones!$AB$27="FT",Milestones!$AA$27=FT_Y5,EDATE($D88,Milestones!$AA$27)&lt;PolicyDate),1,Milestones!$AC$27)&amp;";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"&amp;IF(AND(Milestones!$AB$28="FT",Milestones!$AA$28=FT_Y5,EDATE($D88,Milestones!$AA$28)&lt;PolicyDate),1,Milestones!$AC$28)&amp;";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"&amp;IF(AND(Milestones!$AB$29="FT",Milestones!$AA$29=FT_Y5,EDATE($D88,Milestones!$AA$29)&lt;PolicyDate),1,Milestones!$AC$29)&amp;";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"&amp;IF(AND(Milestones!$AB$30="FT",Milestones!$AA$30=FT_Y5,EDATE($D88,Milestones!$AA$30)&lt;PolicyDate),1,Milestones!$AC$30)&amp;";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"&amp;IF(AND(Milestones!$AB$31="FT",Milestones!$AA$31=FT_Y5,EDATE($D88,Milestones!$AA$31)&lt;PolicyDate),1,Milestones!$AC$31)&amp;";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"&amp;IF(AND(Milestones!$AB$32="FT",Milestones!$AA$32=FT_Y5,EDATE($D88,Milestones!$AA$32)&lt;PolicyDate),1,Milestones!$AC$32)&amp;";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"&amp;IF(AND(Milestones!$AB$33="FT",Milestones!$AA$33=FT_Y5,EDATE($D88,Milestones!$AA$33)&lt;PolicyDate),1,Milestones!$AC$33)&amp;";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"&amp;IF(AND(Milestones!$AB$34="FT",Milestones!$AA$34=FT_Y5,EDATE($D88,Milestones!$AA$34)&lt;PolicyDate),1,Milestones!$AC$34)&amp;";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"&amp;IF(AND(Milestones!$AB$35="FT",Milestones!$AA$35=FT_Y5,EDATE($D88,Milestones!$AA$35)&lt;PolicyDate),1,Milestones!$AC$35)&amp;";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"&amp;IF(AND(Milestones!$AB$36="FT",Milestones!$AA$36=FT_Y5,EDATE($D88,Milestones!$AA$36)&lt;PolicyDate),1,Milestones!$AC$36)&amp;";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"&amp;IF(AND(Milestones!$AB$37="FT",Milestones!$AA$37=FT_Y5,EDATE($D88,Milestones!$AA$37)&lt;PolicyDate),1,Milestones!$AC$37)&amp;";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"&amp;IF(AND(Milestones!$AB$38="FT",Milestones!$AA$38=FT_Y5,EDATE($D88,Milestones!$AA$38)&lt;PolicyDate),1,Milestones!$AC$38)&amp;";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"&amp;IF(AND(Milestones!$AB$39="FT",Milestones!$AA$39=FT_Y5,EDATE($D88,Milestones!$AA$39)&lt;PolicyDate),1,Milestones!$AC$39)&amp;";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"&amp;IF(AND(Milestones!$AB$40="FT",Milestones!$AA$40=FT_Y5,EDATE($D88,Milestones!$AA$40)&lt;PolicyDate),1,Milestones!$AC$40)&amp;";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"&amp;IF(AND(Milestones!$AB$41="FT",Milestones!$AA$41=FT_Y5,EDATE($D88,Milestones!$AA$41)&lt;PolicyDate),1,Milestones!$AC$41)&amp;";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"&amp;IF(AND(Milestones!$AB$42="FT",Milestones!$AA$42=FT_Y5,EDATE($D88,Milestones!$AA$42)&lt;PolicyDate),1,Milestones!$AC$42)&amp;";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"&amp;IF(AND(Milestones!$AB$43="FT",Milestones!$AA$43=FT_Y5,EDATE($D88,Milestones!$AA$43)&lt;PolicyDate),1,Milestones!$AC$43)&amp;";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"&amp;IF(AND(Milestones!$AB$44="FT",Milestones!$AA$44=FT_Y5,EDATE($D88,Milestones!$AA$44)&lt;PolicyDate),1,Milestones!$AC$44)&amp;";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"&amp;IF(AND(Milestones!$AB$45="FT",Milestones!$AA$45=FT_Y5,EDATE($D88,Milestones!$AA$45)&lt;PolicyDate),1,Milestones!$AC$45)&amp;";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"&amp;IF(AND(Milestones!$AB$46="FT",Milestones!$AA$46=FT_Y5,EDATE($D88,Milestones!$AA$46)&lt;PolicyDate),1,Milestones!$AC$46)&amp;";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"&amp;IF(AND(Milestones!$AB$47="FT",Milestones!$AA$47=FT_Y5,EDATE($D88,Milestones!$AA$47)&lt;PolicyDate),1,Milestones!$AC$47)&amp;";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"&amp;IF(AND(Milestones!$AB$48="FT",Milestones!$AA$48=FT_Y5,EDATE($D88,Milestones!$AA$48)&lt;PolicyDate),1,Milestones!$AC$48)&amp;";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"&amp;IF(AND(Milestones!$AB$49="FT",Milestones!$AA$49=FT_Y5,EDATE($D88,Milestones!$AA$49)&lt;PolicyDate),1,Milestones!$AC$49)&amp;";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"&amp;IF(AND(Milestones!$AB$50="FT",Milestones!$AA$50=FT_Y5,EDATE($D88,Milestones!$AA$50)&lt;PolicyDate),1,Milestones!$AC$50)&amp;";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"&amp;IF(AND(Milestones!$AB$51="FT",Milestones!$AA$51=FT_Y5,EDATE($D88,Milestones!$AA$51)&lt;PolicyDate),1,Milestones!$AC$51)&amp;";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"&amp;IF(AND(Milestones!$AB$52="FT",Milestones!$AA$52=FT_Y5,EDATE($D88,Milestones!$AA$52)&lt;PolicyDate),1,Milestones!$AC$52)&amp;";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"&amp;IF(AND(Milestones!$AB$53="FT",Milestones!$AA$53=FT_Y5,EDATE($D88,Milestones!$AA$53)&lt;PolicyDate),1,Milestones!$AC$53)&amp;";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"&amp;IF(AND(Milestones!$AB$54="FT",Milestones!$AA$54=FT_Y5,EDATE($D88,Milestones!$AA$54)&lt;PolicyDate),1,Milestones!$AC$54)&amp;";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"&amp;IF(AND(Milestones!$AB$55="FT",Milestones!$AA$55=FT_Y5,EDATE($D88,Milestones!$AA$55)&lt;PolicyDate),1,Milestones!$AC$55)&amp;";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"&amp;IF(AND(Milestones!$AB$56="FT",Milestones!$AA$56=FT_Y5,EDATE($D88,Milestones!$AA$56)&lt;PolicyDate),1,Milestones!$AC$56)&amp;";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"&amp;IF(AND(Milestones!$AB$57="FT",Milestones!$AA$57=FT_Y5,EDATE($D88,Milestones!$AA$57)&lt;PolicyDate),1,Milestones!$AC$57)&amp;";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"&amp;IF(AND(Milestones!$AB$58="FT",Milestones!$AA$58=FT_Y5,EDATE($D88,Milestones!$AA$58)&lt;PolicyDate),1,Milestones!$AC$58)&amp;";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"&amp;IF(AND(Milestones!$AB$59="FT",Milestones!$AA$59=FT_Y5,EDATE($D88,Milestones!$AA$59)&lt;PolicyDate),1,Milestones!$AC$59)&amp;";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"&amp;IF(AND(Milestones!$AB$60="FT",Milestones!$AA$60=FT_Y5,EDATE($D88,Milestones!$AA$60)&lt;PolicyDate),1,Milestones!$AC$60)&amp;";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"&amp;IF(AND(Milestones!$AB$61="FT",Milestones!$AA$61=FT_Y5,EDATE($D88,Milestones!$AA$61)&lt;PolicyDate),1,Milestones!$AC$61)&amp;";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"&amp;IF(AND(Milestones!$AB$62="FT",Milestones!$AA$62=FT_Y5,EDATE($D88,Milestones!$AA$62)&lt;PolicyDate),1,Milestones!$AC$62)&amp;";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"&amp;IF(AND(Milestones!$AB$63="FT",Milestones!$AA$63=FT_Y5,EDATE($D88,Milestones!$AA$63)&lt;PolicyDate),1,Milestones!$AC$63)&amp;";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"&amp;IF(AND(Milestones!$AB$64="FT",Milestones!$AA$64=FT_Y5,EDATE($D88,Milestones!$AA$64)&lt;PolicyDate),1,Milestones!$AC$64)&amp;";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"&amp;IF(AND(Milestones!$AB$65="FT",Milestones!$AA$65=FT_Y5,EDATE($D88,Milestones!$AA$65)&lt;PolicyDate),1,Milestones!$AC$65)&amp;";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"&amp;IF(AND(Milestones!$AB$66="FT",Milestones!$AA$66=FT_Y5,EDATE($D88,Milestones!$AA$66)&lt;PolicyDate),1,Milestones!$AC$66)&amp;";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"&amp;IF(AND(Milestones!$AB$67="FT",Milestones!$AA$67=FT_Y5,EDATE($D88,Milestones!$AA$67)&lt;PolicyDate),1,Milestones!$AC$67)&amp;";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"&amp;IF(AND(Milestones!$AB$68="FT",Milestones!$AA$68=FT_Y5,EDATE($D88,Milestones!$AA$68)&lt;PolicyDate),1,Milestones!$AC$68)&amp;";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"&amp;IF(AND(Milestones!$AB$69="FT",Milestones!$AA$69=FT_Y5,EDATE($D88,Milestones!$AA$69)&lt;PolicyDate),1,Milestones!$AC$69)&amp;";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"&amp;IF(AND(Milestones!$AB$70="FT",Milestones!$AA$70=FT_Y5,EDATE($D88,Milestones!$AA$70)&lt;PolicyDate),1,Milestones!$AC$70)&amp;";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"&amp;IF(AND(Milestones!$AB$71="FT",Milestones!$AA$71=FT_Y5,EDATE($D88,Milestones!$AA$71)&lt;PolicyDate),1,Milestones!$AC$71)&amp;";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"&amp;IF(AND(Milestones!$AB$72="FT",Milestones!$AA$72=FT_Y5,EDATE($D88,Milestones!$AA$72)&lt;PolicyDate),1,Milestones!$AC$72)&amp;";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"&amp;IF(AND(Milestones!$AB$73="FT",Milestones!$AA$73=FT_Y5,EDATE($D88,Milestones!$AA$73)&lt;PolicyDate),1,Milestones!$AC$73)&amp;";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"&amp;IF(AND(Milestones!$AB$74="FT",Milestones!$AA$74=FT_Y5,EDATE($D88,Milestones!$AA$74)&lt;PolicyDate),1,Milestones!$AC$74)&amp;";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"&amp;IF(AND(Milestones!$AB$75="FT",Milestones!$AA$75=FT_Y5,EDATE($D88,Milestones!$AA$75)&lt;PolicyDate),1,Milestones!$AC$75)&amp;";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"&amp;IF(AND(Milestones!$AB$76="FT",Milestones!$AA$76=FT_Y5,EDATE($D88,Milestones!$AA$76)&lt;PolicyDate),1,Milestones!$AC$76)&amp;";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"&amp;IF(AND(Milestones!$AB$77="FT",Milestones!$AA$77=FT_Y5,EDATE($D88,Milestones!$AA$77)&lt;PolicyDate),1,Milestones!$AC$77)&amp;";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"&amp;IF(AND(Milestones!$AB$78="FT",Milestones!$AA$78=FT_Y5,EDATE($D88,Milestones!$AA$78)&lt;PolicyDate),1,Milestones!$AC$78)&amp;";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"&amp;IF(AND(Milestones!$AB$79="FT",Milestones!$AA$79=FT_Y5,EDATE($D88,Milestones!$AA$79)&lt;PolicyDate),1,Milestones!$AC$79)&amp;";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"&amp;IF(AND(Milestones!$AB$80="FT",Milestones!$AA$80=FT_Y5,EDATE($D88,Milestones!$AA$80)&lt;PolicyDate),1,Milestones!$AC$80)&amp;";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"&amp;IF(AND(Milestones!$AB$81="FT",Milestones!$AA$81=FT_Y5,EDATE($D88,Milestones!$AA$81)&lt;PolicyDate),1,Milestones!$AC$81)&amp;";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"&amp;IF(AND(Milestones!$AB$82="FT",Milestones!$AA$82=FT_Y5,EDATE($D88,Milestones!$AA$82)&lt;PolicyDate),1,Milestones!$AC$82)&amp;";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"&amp;IF(AND(Milestones!$AB$83="FT",Milestones!$AA$83=FT_Y5,EDATE($D88,Milestones!$AA$83)&lt;PolicyDate),1,Milestones!$AC$83)&amp;";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"&amp;IF(AND(Milestones!$AB$84="FT",Milestones!$AA$84=FT_Y5,EDATE($D88,Milestones!$AA$84)&lt;PolicyDate),1,Milestones!$AC$84)&amp;";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"&amp;IF(AND(Milestones!$AB$85="FT",Milestones!$AA$85=FT_Y5,EDATE($D88,Milestones!$AA$85)&lt;PolicyDate),1,Milestones!$AC$85)&amp;";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"&amp;IF(AND(Milestones!$AB$86="FT",Milestones!$AA$86=FT_Y5,EDATE($D88,Milestones!$AA$86)&lt;PolicyDate),1,Milestones!$AC$86)&amp;";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"&amp;IF(AND(Milestones!$AB$87="FT",Milestones!$AA$87=FT_Y5,EDATE($D88,Milestones!$AA$87)&lt;PolicyDate),1,Milestones!$AC$87)&amp;";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"&amp;IF(AND(Milestones!$AB$88="FT",Milestones!$AA$88=FT_Y5,EDATE($D88,Milestones!$AA$88)&lt;PolicyDate),1,Milestones!$AC$88)&amp;";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"&amp;IF(AND(Milestones!$AB$89="FT",Milestones!$AA$89=FT_Y5,EDATE($D88,Milestones!$AA$89)&lt;PolicyDate),1,Milestones!$AC$89)&amp;";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"&amp;IF(AND(Milestones!$AB$90="FT",Milestones!$AA$90=FT_Y5,EDATE($D88,Milestones!$AA$90)&lt;PolicyDate),1,Milestones!$AC$90)&amp;";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"&amp;IF(AND(Milestones!$AB$91="FT",Milestones!$AA$91=FT_Y5,EDATE($D88,Milestones!$AA$91)&lt;PolicyDate),1,Milestones!$AC$91)&amp;";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"&amp;IF(AND(Milestones!$AB$92="FT",Milestones!$AA$92=FT_Y5,EDATE($D88,Milestones!$AA$92)&lt;PolicyDate),1,Milestones!$AC$92)&amp;";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"&amp;IF(AND(Milestones!$AB$93="FT",Milestones!$AA$93=FT_Y5,EDATE($D88,Milestones!$AA$93)&lt;PolicyDate),1,Milestones!$AC$93)&amp;";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"&amp;IF(AND(Milestones!$AB$94="FT",Milestones!$AA$94=FT_Y5,EDATE($D88,Milestones!$AA$94)&lt;PolicyDate),1,Milestones!$AC$94)&amp;";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"&amp;IF(AND(Milestones!$AB$95="FT",Milestones!$AA$95=FT_Y5,EDATE($D88,Milestones!$AA$95)&lt;PolicyDate),1,Milestones!$AC$95)&amp;";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"&amp;IF(AND(Milestones!$AB$96="FT",Milestones!$AA$96=FT_Y5,EDATE($D88,Milestones!$AA$96)&lt;PolicyDate),1,Milestones!$AC$96)&amp;";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"&amp;IF(AND(Milestones!$AB$97="FT",Milestones!$AA$97=FT_Y5,EDATE($D88,Milestones!$AA$97)&lt;PolicyDate),1,Milestones!$AC$97)&amp;";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"&amp;IF(AND(Milestones!$AB$98="FT",Milestones!$AA$98=FT_Y5,EDATE($D88,Milestones!$AA$98)&lt;PolicyDate),1,Milestones!$AC$98)&amp;";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"&amp;IF(AND(Milestones!$AB$99="FT",Milestones!$AA$99=FT_Y5,EDATE($D88,Milestones!$AA$99)&lt;PolicyDate),1,Milestones!$AC$99)&amp;";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"&amp;IF(AND(Milestones!$AB$100="FT",Milestones!$AA$100=FT_Y5,EDATE($D88,Milestones!$AA$100)&lt;PolicyDate),1,Milestones!$AC$100)&amp;";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"&amp;IF(AND(Milestones!$AB$101="FT",Milestones!$AA$101=FT_Y5,EDATE($D88,Milestones!$AA$101)&lt;PolicyDate),1,Milestones!$AC$101)&amp;";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"&amp;IF(AND(Milestones!$AB$102="FT",Milestones!$AA$102=FT_Y5,EDATE($D88,Milestones!$AA$102)&lt;PolicyDate),1,Milestones!$AC$102)&amp;";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"&amp;IF(AND(Milestones!$AB$103="FT",Milestones!$AA$103=FT_Y5,EDATE($D88,Milestones!$AA$103)&lt;PolicyDate),1,Milestones!$AC$103)&amp;";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"&amp;IF(AND(Milestones!$AB$104="FT",Milestones!$AA$104=FT_Y5,EDATE($D88,Milestones!$AA$104)&lt;PolicyDate),1,Milestones!$AC$104)&amp;";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"&amp;IF(AND(Milestones!$AB$105="FT",Milestones!$AA$105=FT_Y5,EDATE($D88,Milestones!$AA$105)&lt;PolicyDate),1,Milestones!$AC$105)&amp;";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"&amp;IF(AND(Milestones!$AB$106="FT",Milestones!$AA$106=FT_Y5,EDATE($D88,Milestones!$AA$106)&lt;PolicyDate),1,Milestones!$AC$106)&amp;";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"&amp;IF(AND(Milestones!$AB$107="FT",Milestones!$AA$107=FT_Y5,EDATE($D88,Milestones!$AA$107)&lt;PolicyDate),1,Milestones!$AC$107)&amp;";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"&amp;IF(AND(Milestones!$AB$108="FT",Milestones!$AA$108=FT_Y5,EDATE($D88,Milestones!$AA$108)&lt;PolicyDate),1,Milestones!$AC$108)&amp;";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"&amp;IF(AND(Milestones!$AB$109="FT",Milestones!$AA$109=FT_Y5,EDATE($D88,Milestones!$AA$109)&lt;PolicyDate),1,Milestones!$AC$109)&amp;";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"&amp;IF(AND(Milestones!$AB$110="FT",Milestones!$AA$110=FT_Y5,EDATE($D88,Milestones!$AA$110)&lt;PolicyDate),1,Milestones!$AC$110)&amp;";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"&amp;IF(AND(Milestones!$AB$111="FT",Milestones!$AA$111=FT_Y5,EDATE($D88,Milestones!$AA$111)&lt;PolicyDate),1,Milestones!$AC$111)&amp;";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"&amp;IF(AND(Milestones!$AB$112="FT",Milestones!$AA$112=FT_Y5,EDATE($D88,Milestones!$AA$112)&lt;PolicyDate),1,Milestones!$AC$112)&amp;";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"&amp;IF(AND(Milestones!$AB$113="FT",Milestones!$AA$113=FT_Y5,EDATE($D88,Milestones!$AA$113)&lt;PolicyDate),1,Milestones!$AC$113)&amp;";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"&amp;IF(AND(Milestones!$AB$114="FT",Milestones!$AA$114=FT_Y5,EDATE($D88,Milestones!$AA$114)&lt;PolicyDate),1,Milestones!$AC$114)&amp;";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"&amp;IF(AND(Milestones!$AB$115="FT",Milestones!$AA$115=FT_Y5,EDATE($D88,Milestones!$AA$115)&lt;PolicyDate),1,Milestones!$AC$115)&amp;";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"&amp;IF(AND(Milestones!$AB$116="FT",Milestones!$AA$116=FT_Y5,EDATE($D88,Milestones!$AA$116)&lt;PolicyDate),1,Milestones!$AC$116)&amp;";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"&amp;IF(AND(Milestones!$AB$117="FT",Milestones!$AA$117=FT_Y5,EDATE($D88,Milestones!$AA$117)&lt;PolicyDate),1,Milestones!$AC$117)&amp;";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"&amp;IF(AND(Milestones!$AB$118="FT",Milestones!$AA$118=FT_Y5,EDATE($D88,Milestones!$AA$118)&lt;PolicyDate),1,Milestones!$AC$118)&amp;";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"&amp;IF(AND(Milestones!$AB$119="FT",Milestones!$AA$119=FT_Y5,EDATE($D88,Milestones!$AA$119)&lt;PolicyDate),1,Milestones!$AC$119)&amp;";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"&amp;IF(AND(Milestones!$AB$120="FT",Milestones!$AA$120=FT_Y5,EDATE($D88,Milestones!$AA$120)&lt;PolicyDate),1,Milestones!$AC$120)&amp;";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"&amp;IF(AND(Milestones!$AB$121="FT",Milestones!$AA$121=FT_Y5,EDATE($D88,Milestones!$AA$121)&lt;PolicyDate),1,Milestones!$AC$121)&amp;";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"&amp;IF(AND(Milestones!$AB$122="FT",Milestones!$AA$122=FT_Y5,EDATE($D88,Milestones!$AA$122)&lt;PolicyDate),1,Milestones!$AC$122)&amp;";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"&amp;IF(AND(Milestones!$AB$123="FT",Milestones!$AA$123=FT_Y5,EDATE($D88,Milestones!$AA$123)&lt;PolicyDate),1,Milestones!$AC$123)&amp;";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"&amp;IF(AND(Milestones!$AB$124="FT",Milestones!$AA$124=FT_Y5,EDATE($D88,Milestones!$AA$124)&lt;PolicyDate),1,Milestones!$AC$124)&amp;";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"&amp;IF(AND(Milestones!$AB$125="FT",Milestones!$AA$125=FT_Y5,EDATE($D88,Milestones!$AA$125)&lt;PolicyDate),1,Milestones!$AC$125)&amp;";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"&amp;IF(AND(Milestones!$AB$126="FT",Milestones!$AA$126=FT_Y5,EDATE($D88,Milestones!$AA$126)&lt;PolicyDate),1,Milestones!$AC$126)&amp;";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"&amp;IF(AND(Milestones!$AB$127="FT",Milestones!$AA$127=FT_Y5,EDATE($D88,Milestones!$AA$127)&lt;PolicyDate),1,Milestones!$AC$127)&amp;";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"&amp;IF(AND(Milestones!$AB$128="FT",Milestones!$AA$128=FT_Y5,EDATE($D88,Milestones!$AA$128)&lt;PolicyDate),1,Milestones!$AC$128)&amp;";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"&amp;IF(AND(Milestones!$AB$129="FT",Milestones!$AA$129=FT_Y5,EDATE($D88,Milestones!$AA$129)&lt;PolicyDate),1,Milestones!$AC$129)&amp;";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"&amp;IF(AND(Milestones!$AB$130="FT",Milestones!$AA$130=FT_Y5,EDATE($D88,Milestones!$AA$130)&lt;PolicyDate),1,Milestones!$AC$130)&amp;";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"&amp;IF(AND(Milestones!$AB$131="FT",Milestones!$AA$131=FT_Y5,EDATE($D88,Milestones!$AA$131)&lt;PolicyDate),1,Milestones!$AC$131)&amp;";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"&amp;IF(AND(Milestones!$AB$132="FT",Milestones!$AA$132=FT_Y5,EDATE($D88,Milestones!$AA$132)&lt;PolicyDate),1,Milestones!$AC$132)&amp;";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"&amp;IF(AND(Milestones!$AB$133="FT",Milestones!$AA$133=FT_Y5,EDATE($D88,Milestones!$AA$133)&lt;PolicyDate),1,Milestones!$AC$133)&amp;";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"&amp;IF(AND(Milestones!$AB$134="FT",Milestones!$AA$134=FT_Y5,EDATE($D88,Milestones!$AA$134)&lt;PolicyDate),1,Milestones!$AC$134)&amp;";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"&amp;IF(AND(Milestones!$AB$135="FT",Milestones!$AA$135=FT_Y5,EDATE($D88,Milestones!$AA$135)&lt;PolicyDate),1,Milestones!$AC$135)&amp;";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"&amp;IF(AND(Milestones!$AB$136="FT",Milestones!$AA$136=FT_Y5,EDATE($D88,Milestones!$AA$136)&lt;PolicyDate),1,Milestones!$AC$136)&amp;";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"&amp;IF(AND(Milestones!$AB$137="FT",Milestones!$AA$137=FT_Y5,EDATE($D88,Milestones!$AA$137)&lt;PolicyDate),1,Milestones!$AC$137)&amp;";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"&amp;IF(AND(Milestones!$AB$138="FT",Milestones!$AA$138=FT_Y5,EDATE($D88,Milestones!$AA$138)&lt;PolicyDate),1,Milestones!$AC$138)&amp;";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"&amp;IF(AND(Milestones!$AB$139="FT",Milestones!$AA$139=FT_Y5,EDATE($D88,Milestones!$AA$139)&lt;PolicyDate),1,Milestones!$AC$139)&amp;";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"&amp;IF(AND(Milestones!$AB$140="FT",Milestones!$AA$140=FT_Y5,EDATE($D88,Milestones!$AA$140)&lt;PolicyDate),1,Milestones!$AC$140)&amp;";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"&amp;IF(AND(Milestones!$AB$141="FT",Milestones!$AA$141=FT_Y5,EDATE($D88,Milestones!$AA$141)&lt;PolicyDate),1,Milestones!$AC$141)&amp;";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"&amp;IF(AND(Milestones!$AB$142="FT",Milestones!$AA$142=FT_Y5,EDATE($D88,Milestones!$AA$142)&lt;PolicyDate),1,Milestones!$AC$142)&amp;";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"&amp;IF(AND(Milestones!$AB$143="FT",Milestones!$AA$143=FT_Y5,EDATE($D88,Milestones!$AA$143)&lt;PolicyDate),1,Milestones!$AC$143)&amp;";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"&amp;IF(AND(Milestones!$AB$144="FT",Milestones!$AA$144=FT_Y5,EDATE($D88,Milestones!$AA$144)&lt;PolicyDate),1,Milestones!$AC$144)&amp;";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"&amp;IF(AND(Milestones!$AB$145="FT",Milestones!$AA$145=FT_Y5,EDATE($D88,Milestones!$AA$145)&lt;PolicyDate),1,Milestones!$AC$145)&amp;";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"&amp;IF(AND(Milestones!$AB$146="FT",Milestones!$AA$146=FT_Y5,EDATE($D88,Milestones!$AA$146)&lt;PolicyDate),1,Milestones!$AC$146)&amp;";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"&amp;IF(AND(Milestones!$AB$147="FT",Milestones!$AA$147=FT_Y5,EDATE($D88,Milestones!$AA$147)&lt;PolicyDate),1,Milestones!$AC$147)&amp;";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"&amp;IF(AND(Milestones!$AB$148="FT",Milestones!$AA$148=FT_Y5,EDATE($D88,Milestones!$AA$148)&lt;PolicyDate),1,Milestones!$AC$148)&amp;";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"&amp;IF(AND(Milestones!$AB$149="FT",Milestones!$AA$149=FT_Y5,EDATE($D88,Milestones!$AA$149)&lt;PolicyDate),1,Milestones!$AC$149)&amp;";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"&amp;IF(AND(Milestones!$AB$150="FT",Milestones!$AA$150=FT_Y5,EDATE($D88,Milestones!$AA$150)&lt;PolicyDate),1,Milestones!$AC$150)&amp;";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"&amp;IF(AND(Milestones!$AB$151="FT",Milestones!$AA$151=FT_Y5,EDATE($D88,Milestones!$AA$151)&lt;PolicyDate),1,Milestones!$AC$151)&amp;";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"&amp;IF(AND(Milestones!$AB$152="FT",Milestones!$AA$152=FT_Y5,EDATE($D88,Milestones!$AA$152)&lt;PolicyDate),1,Milestones!$AC$152)&amp;";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"&amp;IF(AND(Milestones!$AB$153="FT",Milestones!$AA$153=FT_Y5,EDATE($D88,Milestones!$AA$153)&lt;PolicyDate),1,Milestones!$AC$153)&amp;";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"&amp;IF(AND(Milestones!$AB$154="FT",Milestones!$AA$154=FT_Y5,EDATE($D88,Milestones!$AA$154)&lt;PolicyDate),1,Milestones!$AC$154)&amp;";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"&amp;IF(AND(Milestones!$AB$155="FT",Milestones!$AA$155=FT_Y5,EDATE($D88,Milestones!$AA$155)&lt;PolicyDate),1,Milestones!$AC$155)&amp;";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"&amp;IF(AND(Milestones!$AB$156="FT",Milestones!$AA$156=FT_Y5,EDATE($D88,Milestones!$AA$156)&lt;PolicyDate),1,Milestones!$AC$156)&amp;";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"&amp;IF(AND(Milestones!$AB$157="FT",Milestones!$AA$157=FT_Y5,EDATE($D88,Milestones!$AA$157)&lt;PolicyDate),1,Milestones!$AC$157)&amp;";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"&amp;IF(AND(Milestones!$AB$158="FT",Milestones!$AA$158=FT_Y5,EDATE($D88,Milestones!$AA$158)&lt;PolicyDate),1,Milestones!$AC$158)&amp;";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"&amp;IF(AND(Milestones!$AB$159="FT",Milestones!$AA$159=FT_Y5,EDATE($D88,Milestones!$AA$159)&lt;PolicyDate),1,Milestones!$AC$159)&amp;";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"&amp;IF(AND(Milestones!$AB$160="FT",Milestones!$AA$160=FT_Y5,EDATE($D88,Milestones!$AA$160)&lt;PolicyDate),1,Milestones!$AC$160)&amp;";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"&amp;IF(AND(Milestones!$AB$161="FT",Milestones!$AA$161=FT_Y5,EDATE($D88,Milestones!$AA$161)&lt;PolicyDate),1,Milestones!$AC$161)&amp;";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"&amp;IF(AND(Milestones!$AB$162="FT",Milestones!$AA$162=FT_Y5,EDATE($D88,Milestones!$AA$162)&lt;PolicyDate),1,Milestones!$AC$162)&amp;";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"&amp;IF(AND(Milestones!$AB$163="FT",Milestones!$AA$163=FT_Y5,EDATE($D88,Milestones!$AA$163)&lt;PolicyDate),1,Milestones!$AC$163)&amp;";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"&amp;IF(AND(Milestones!$AB$164="FT",Milestones!$AA$164=FT_Y5,EDATE($D88,Milestones!$AA$164)&lt;PolicyDate),1,Milestones!$AC$164)&amp;";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"&amp;IF(AND(Milestones!$AB$165="FT",Milestones!$AA$165=FT_Y5,EDATE($D88,Milestones!$AA$165)&lt;PolicyDate),1,Milestones!$AC$165)&amp;";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"&amp;IF(AND(Milestones!$AB$166="FT",Milestones!$AA$166=FT_Y5,EDATE($D88,Milestones!$AA$166)&lt;PolicyDate),1,Milestones!$AC$166)&amp;";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"&amp;IF(AND(Milestones!$AB$167="FT",Milestones!$AA$167=FT_Y5,EDATE($D88,Milestones!$AA$167)&lt;PolicyDate),1,Milestones!$AC$167)&amp;";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"&amp;IF(AND(Milestones!$AB$168="FT",Milestones!$AA$168=FT_Y5,EDATE($D88,Milestones!$AA$168)&lt;PolicyDate),1,Milestones!$AC$168)&amp;";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"&amp;IF(AND(Milestones!$AB$169="FT",Milestones!$AA$169=FT_Y5,EDATE($D88,Milestones!$AA$169)&lt;PolicyDate),1,Milestones!$AC$169)&amp;";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"&amp;IF(AND(Milestones!$AB$170="FT",Milestones!$AA$170=FT_Y5,EDATE($D88,Milestones!$AA$170)&lt;PolicyDate),1,Milestones!$AC$170)&amp;";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"&amp;IF(AND(Milestones!$AB$171="FT",Milestones!$AA$171=FT_Y5,EDATE($D88,Milestones!$AA$171)&lt;PolicyDate),1,Milestones!$AC$171)&amp;";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"&amp;IF(AND(Milestones!$AB$172="FT",Milestones!$AA$172=FT_Y5,EDATE($D88,Milestones!$AA$172)&lt;PolicyDate),1,Milestones!$AC$172)&amp;";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"&amp;IF(AND(Milestones!$AB$173="FT",Milestones!$AA$173=FT_Y5,EDATE($D88,Milestones!$AA$173)&lt;PolicyDate),1,Milestones!$AC$173)&amp;";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"&amp;IF(AND(Milestones!$AB$174="FT",Milestones!$AA$174=FT_Y5,EDATE($D88,Milestones!$AA$174)&lt;PolicyDate),1,Milestones!$AC$174)&amp;";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"&amp;IF(AND(Milestones!$AB$175="FT",Milestones!$AA$175=FT_Y5,EDATE($D88,Milestones!$AA$175)&lt;PolicyDate),1,Milestones!$AC$175)&amp;";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"&amp;IF(AND(Milestones!$AB$176="FT",Milestones!$AA$176=FT_Y5,EDATE($D88,Milestones!$AA$176)&lt;PolicyDate),1,Milestones!$AC$176)&amp;";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"&amp;IF(AND(Milestones!$AB$177="FT",Milestones!$AA$177=FT_Y5,EDATE($D88,Milestones!$AA$177)&lt;PolicyDate),1,Milestones!$AC$177)&amp;";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"&amp;IF(AND(Milestones!$AB$178="FT",Milestones!$AA$178=FT_Y5,EDATE($D88,Milestones!$AA$178)&lt;PolicyDate),1,Milestones!$AC$178)&amp;";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"&amp;IF(AND(Milestones!$AB$179="FT",Milestones!$AA$179=FT_Y5,EDATE($D88,Milestones!$AA$179)&lt;PolicyDate),1,Milestones!$AC$179)&amp;";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"&amp;IF(AND(Milestones!$AB$180="FT",Milestones!$AA$180=FT_Y5,EDATE($D88,Milestones!$AA$180)&lt;PolicyDate),1,Milestones!$AC$180)&amp;";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"&amp;IF(AND(Milestones!$AB$181="FT",Milestones!$AA$181=FT_Y5,EDATE($D88,Milestones!$AA$181)&lt;PolicyDate),1,Milestones!$AC$181)&amp;";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"&amp;IF(AND(Milestones!$AB$182="FT",Milestones!$AA$182=FT_Y5,EDATE($D88,Milestones!$AA$182)&lt;PolicyDate),1,Milestones!$AC$182)&amp;";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"&amp;IF(AND(Milestones!$AB$183="FT",Milestones!$AA$183=FT_Y5,EDATE($D88,Milestones!$AA$183)&lt;PolicyDate),1,Milestones!$AC$183)&amp;";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"&amp;IF(AND(Milestones!$AB$184="FT",Milestones!$AA$184=FT_Y5,EDATE($D88,Milestones!$AA$184)&lt;PolicyDate),1,Milestones!$AC$184)&amp;";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"&amp;IF(AND(Milestones!$AB$185="FT",Milestones!$AA$185=FT_Y5,EDATE($D88,Milestones!$AA$185)&lt;PolicyDate),1,Milestones!$AC$185)&amp;";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"&amp;IF(AND(Milestones!$AB$186="FT",Milestones!$AA$186=FT_Y5,EDATE($D88,Milestones!$AA$186)&lt;PolicyDate),1,Milestones!$AC$186)&amp;";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"&amp;IF(AND(Milestones!$AB$187="FT",Milestones!$AA$187=FT_Y5,EDATE($D88,Milestones!$AA$187)&lt;PolicyDate),1,Milestones!$AC$187)&amp;";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"&amp;IF(AND(Milestones!$AB$188="FT",Milestones!$AA$188=FT_Y5,EDATE($D88,Milestones!$AA$188)&lt;PolicyDate),1,Milestones!$AC$188)&amp;";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"&amp;IF(AND(Milestones!$AB$189="FT",Milestones!$AA$189=FT_Y5,EDATE($D88,Milestones!$AA$189)&lt;PolicyDate),1,Milestones!$AC$189)&amp;";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"&amp;IF(AND(Milestones!$AB$190="FT",Milestones!$AA$190=FT_Y5,EDATE($D88,Milestones!$AA$190)&lt;PolicyDate),1,Milestones!$AC$190)&amp;";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"&amp;IF(AND(Milestones!$AB$191="FT",Milestones!$AA$191=FT_Y5,EDATE($D88,Milestones!$AA$191)&lt;PolicyDate),1,Milestones!$AC$191)&amp;";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"&amp;IF(AND(Milestones!$AB$192="FT",Milestones!$AA$192=FT_Y5,EDATE($D88,Milestones!$AA$192)&lt;PolicyDate),1,Milestones!$AC$192)&amp;";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"&amp;IF(AND(Milestones!$AB$193="FT",Milestones!$AA$193=FT_Y5,EDATE($D88,Milestones!$AA$193)&lt;PolicyDate),1,Milestones!$AC$193)&amp;";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"&amp;IF(AND(Milestones!$AB$194="FT",Milestones!$AA$194=FT_Y5,EDATE($D88,Milestones!$AA$194)&lt;PolicyDate),1,Milestones!$AC$194)&amp;";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"&amp;IF(AND(Milestones!$AB$195="FT",Milestones!$AA$195=FT_Y5,EDATE($D88,Milestones!$AA$195)&lt;PolicyDate),1,Milestones!$AC$195)&amp;";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"&amp;IF(AND(Milestones!$AB$196="FT",Milestones!$AA$196=FT_Y5,EDATE($D88,Milestones!$AA$196)&lt;PolicyDate),1,Milestones!$AC$196)&amp;";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"&amp;IF(AND(Milestones!$AB$197="FT",Milestones!$AA$197=FT_Y5,EDATE($D88,Milestones!$AA$197)&lt;PolicyDate),1,Milestones!$AC$197)&amp;";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"&amp;IF(AND(Milestones!$AB$198="FT",Milestones!$AA$198=FT_Y5,EDATE($D88,Milestones!$AA$198)&lt;PolicyDate),1,Milestones!$AC$198)&amp;";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"&amp;IF(AND(Milestones!$AB$199="FT",Milestones!$AA$199=FT_Y5,EDATE($D88,Milestones!$AA$199)&lt;PolicyDate),1,Milestones!$AC$199)&amp;";  ",""))</f>
        <v/>
      </c>
      <c r="X88" s="0" t="str">
        <f aca="false">IF(Staff!$A88="","",Staff!$AJ88)</f>
        <v/>
      </c>
      <c r="Y88" s="0" t="str">
        <f aca="false">IF(Staff!$A88="","",Staff!$AL88)</f>
        <v/>
      </c>
      <c r="Z88" s="0" t="str">
        <f aca="false">IF(Staff!$A88="","",Staff!$AM88)</f>
        <v/>
      </c>
      <c r="AA88" s="0" t="str">
        <f aca="false">IF(Staff!$A88="","",Staff!$AQ88)</f>
        <v/>
      </c>
      <c r="AB88" s="0" t="str">
        <f aca="false">IF(Staff!$A88="","",Staff!$AR88)</f>
        <v/>
      </c>
      <c r="AC88" s="0" t="str">
        <f aca="false">IF(Staff!$A88="","",Staff!$AS88)</f>
        <v/>
      </c>
      <c r="AD88" s="0" t="str">
        <f aca="false">IF(Staff!$A88="","",Staff!$AT88)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IF(Staff!$A89="","",Staff!$AI89)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"&amp;IF(AND(Milestones!$AB$20="FT",Milestones!$AA$20=FT_Y5,EDATE($D89,Milestones!$AA$20)&lt;PolicyDate),1,Milestones!$AC$20)&amp;";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"&amp;IF(AND(Milestones!$AB$21="FT",Milestones!$AA$21=FT_Y5,EDATE($D89,Milestones!$AA$21)&lt;PolicyDate),1,Milestones!$AC$21)&amp;";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"&amp;IF(AND(Milestones!$AB$22="FT",Milestones!$AA$22=FT_Y5,EDATE($D89,Milestones!$AA$22)&lt;PolicyDate),1,Milestones!$AC$22)&amp;";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"&amp;IF(AND(Milestones!$AB$23="FT",Milestones!$AA$23=FT_Y5,EDATE($D89,Milestones!$AA$23)&lt;PolicyDate),1,Milestones!$AC$23)&amp;";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"&amp;IF(AND(Milestones!$AB$24="FT",Milestones!$AA$24=FT_Y5,EDATE($D89,Milestones!$AA$24)&lt;PolicyDate),1,Milestones!$AC$24)&amp;";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"&amp;IF(AND(Milestones!$AB$25="FT",Milestones!$AA$25=FT_Y5,EDATE($D89,Milestones!$AA$25)&lt;PolicyDate),1,Milestones!$AC$25)&amp;";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"&amp;IF(AND(Milestones!$AB$26="FT",Milestones!$AA$26=FT_Y5,EDATE($D89,Milestones!$AA$26)&lt;PolicyDate),1,Milestones!$AC$26)&amp;";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"&amp;IF(AND(Milestones!$AB$27="FT",Milestones!$AA$27=FT_Y5,EDATE($D89,Milestones!$AA$27)&lt;PolicyDate),1,Milestones!$AC$27)&amp;";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"&amp;IF(AND(Milestones!$AB$28="FT",Milestones!$AA$28=FT_Y5,EDATE($D89,Milestones!$AA$28)&lt;PolicyDate),1,Milestones!$AC$28)&amp;";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"&amp;IF(AND(Milestones!$AB$29="FT",Milestones!$AA$29=FT_Y5,EDATE($D89,Milestones!$AA$29)&lt;PolicyDate),1,Milestones!$AC$29)&amp;";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"&amp;IF(AND(Milestones!$AB$30="FT",Milestones!$AA$30=FT_Y5,EDATE($D89,Milestones!$AA$30)&lt;PolicyDate),1,Milestones!$AC$30)&amp;";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"&amp;IF(AND(Milestones!$AB$31="FT",Milestones!$AA$31=FT_Y5,EDATE($D89,Milestones!$AA$31)&lt;PolicyDate),1,Milestones!$AC$31)&amp;";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"&amp;IF(AND(Milestones!$AB$32="FT",Milestones!$AA$32=FT_Y5,EDATE($D89,Milestones!$AA$32)&lt;PolicyDate),1,Milestones!$AC$32)&amp;";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"&amp;IF(AND(Milestones!$AB$33="FT",Milestones!$AA$33=FT_Y5,EDATE($D89,Milestones!$AA$33)&lt;PolicyDate),1,Milestones!$AC$33)&amp;";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"&amp;IF(AND(Milestones!$AB$34="FT",Milestones!$AA$34=FT_Y5,EDATE($D89,Milestones!$AA$34)&lt;PolicyDate),1,Milestones!$AC$34)&amp;";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"&amp;IF(AND(Milestones!$AB$35="FT",Milestones!$AA$35=FT_Y5,EDATE($D89,Milestones!$AA$35)&lt;PolicyDate),1,Milestones!$AC$35)&amp;";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"&amp;IF(AND(Milestones!$AB$36="FT",Milestones!$AA$36=FT_Y5,EDATE($D89,Milestones!$AA$36)&lt;PolicyDate),1,Milestones!$AC$36)&amp;";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"&amp;IF(AND(Milestones!$AB$37="FT",Milestones!$AA$37=FT_Y5,EDATE($D89,Milestones!$AA$37)&lt;PolicyDate),1,Milestones!$AC$37)&amp;";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"&amp;IF(AND(Milestones!$AB$38="FT",Milestones!$AA$38=FT_Y5,EDATE($D89,Milestones!$AA$38)&lt;PolicyDate),1,Milestones!$AC$38)&amp;";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"&amp;IF(AND(Milestones!$AB$39="FT",Milestones!$AA$39=FT_Y5,EDATE($D89,Milestones!$AA$39)&lt;PolicyDate),1,Milestones!$AC$39)&amp;";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"&amp;IF(AND(Milestones!$AB$40="FT",Milestones!$AA$40=FT_Y5,EDATE($D89,Milestones!$AA$40)&lt;PolicyDate),1,Milestones!$AC$40)&amp;";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"&amp;IF(AND(Milestones!$AB$41="FT",Milestones!$AA$41=FT_Y5,EDATE($D89,Milestones!$AA$41)&lt;PolicyDate),1,Milestones!$AC$41)&amp;";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"&amp;IF(AND(Milestones!$AB$42="FT",Milestones!$AA$42=FT_Y5,EDATE($D89,Milestones!$AA$42)&lt;PolicyDate),1,Milestones!$AC$42)&amp;";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"&amp;IF(AND(Milestones!$AB$43="FT",Milestones!$AA$43=FT_Y5,EDATE($D89,Milestones!$AA$43)&lt;PolicyDate),1,Milestones!$AC$43)&amp;";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"&amp;IF(AND(Milestones!$AB$44="FT",Milestones!$AA$44=FT_Y5,EDATE($D89,Milestones!$AA$44)&lt;PolicyDate),1,Milestones!$AC$44)&amp;";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"&amp;IF(AND(Milestones!$AB$45="FT",Milestones!$AA$45=FT_Y5,EDATE($D89,Milestones!$AA$45)&lt;PolicyDate),1,Milestones!$AC$45)&amp;";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"&amp;IF(AND(Milestones!$AB$46="FT",Milestones!$AA$46=FT_Y5,EDATE($D89,Milestones!$AA$46)&lt;PolicyDate),1,Milestones!$AC$46)&amp;";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"&amp;IF(AND(Milestones!$AB$47="FT",Milestones!$AA$47=FT_Y5,EDATE($D89,Milestones!$AA$47)&lt;PolicyDate),1,Milestones!$AC$47)&amp;";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"&amp;IF(AND(Milestones!$AB$48="FT",Milestones!$AA$48=FT_Y5,EDATE($D89,Milestones!$AA$48)&lt;PolicyDate),1,Milestones!$AC$48)&amp;";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"&amp;IF(AND(Milestones!$AB$49="FT",Milestones!$AA$49=FT_Y5,EDATE($D89,Milestones!$AA$49)&lt;PolicyDate),1,Milestones!$AC$49)&amp;";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"&amp;IF(AND(Milestones!$AB$50="FT",Milestones!$AA$50=FT_Y5,EDATE($D89,Milestones!$AA$50)&lt;PolicyDate),1,Milestones!$AC$50)&amp;";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"&amp;IF(AND(Milestones!$AB$51="FT",Milestones!$AA$51=FT_Y5,EDATE($D89,Milestones!$AA$51)&lt;PolicyDate),1,Milestones!$AC$51)&amp;";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"&amp;IF(AND(Milestones!$AB$52="FT",Milestones!$AA$52=FT_Y5,EDATE($D89,Milestones!$AA$52)&lt;PolicyDate),1,Milestones!$AC$52)&amp;";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"&amp;IF(AND(Milestones!$AB$53="FT",Milestones!$AA$53=FT_Y5,EDATE($D89,Milestones!$AA$53)&lt;PolicyDate),1,Milestones!$AC$53)&amp;";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"&amp;IF(AND(Milestones!$AB$54="FT",Milestones!$AA$54=FT_Y5,EDATE($D89,Milestones!$AA$54)&lt;PolicyDate),1,Milestones!$AC$54)&amp;";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"&amp;IF(AND(Milestones!$AB$55="FT",Milestones!$AA$55=FT_Y5,EDATE($D89,Milestones!$AA$55)&lt;PolicyDate),1,Milestones!$AC$55)&amp;";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"&amp;IF(AND(Milestones!$AB$56="FT",Milestones!$AA$56=FT_Y5,EDATE($D89,Milestones!$AA$56)&lt;PolicyDate),1,Milestones!$AC$56)&amp;";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"&amp;IF(AND(Milestones!$AB$57="FT",Milestones!$AA$57=FT_Y5,EDATE($D89,Milestones!$AA$57)&lt;PolicyDate),1,Milestones!$AC$57)&amp;";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"&amp;IF(AND(Milestones!$AB$58="FT",Milestones!$AA$58=FT_Y5,EDATE($D89,Milestones!$AA$58)&lt;PolicyDate),1,Milestones!$AC$58)&amp;";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"&amp;IF(AND(Milestones!$AB$59="FT",Milestones!$AA$59=FT_Y5,EDATE($D89,Milestones!$AA$59)&lt;PolicyDate),1,Milestones!$AC$59)&amp;";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"&amp;IF(AND(Milestones!$AB$60="FT",Milestones!$AA$60=FT_Y5,EDATE($D89,Milestones!$AA$60)&lt;PolicyDate),1,Milestones!$AC$60)&amp;";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"&amp;IF(AND(Milestones!$AB$61="FT",Milestones!$AA$61=FT_Y5,EDATE($D89,Milestones!$AA$61)&lt;PolicyDate),1,Milestones!$AC$61)&amp;";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"&amp;IF(AND(Milestones!$AB$62="FT",Milestones!$AA$62=FT_Y5,EDATE($D89,Milestones!$AA$62)&lt;PolicyDate),1,Milestones!$AC$62)&amp;";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"&amp;IF(AND(Milestones!$AB$63="FT",Milestones!$AA$63=FT_Y5,EDATE($D89,Milestones!$AA$63)&lt;PolicyDate),1,Milestones!$AC$63)&amp;";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"&amp;IF(AND(Milestones!$AB$64="FT",Milestones!$AA$64=FT_Y5,EDATE($D89,Milestones!$AA$64)&lt;PolicyDate),1,Milestones!$AC$64)&amp;";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"&amp;IF(AND(Milestones!$AB$65="FT",Milestones!$AA$65=FT_Y5,EDATE($D89,Milestones!$AA$65)&lt;PolicyDate),1,Milestones!$AC$65)&amp;";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"&amp;IF(AND(Milestones!$AB$66="FT",Milestones!$AA$66=FT_Y5,EDATE($D89,Milestones!$AA$66)&lt;PolicyDate),1,Milestones!$AC$66)&amp;";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"&amp;IF(AND(Milestones!$AB$67="FT",Milestones!$AA$67=FT_Y5,EDATE($D89,Milestones!$AA$67)&lt;PolicyDate),1,Milestones!$AC$67)&amp;";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"&amp;IF(AND(Milestones!$AB$68="FT",Milestones!$AA$68=FT_Y5,EDATE($D89,Milestones!$AA$68)&lt;PolicyDate),1,Milestones!$AC$68)&amp;";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"&amp;IF(AND(Milestones!$AB$69="FT",Milestones!$AA$69=FT_Y5,EDATE($D89,Milestones!$AA$69)&lt;PolicyDate),1,Milestones!$AC$69)&amp;";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"&amp;IF(AND(Milestones!$AB$70="FT",Milestones!$AA$70=FT_Y5,EDATE($D89,Milestones!$AA$70)&lt;PolicyDate),1,Milestones!$AC$70)&amp;";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"&amp;IF(AND(Milestones!$AB$71="FT",Milestones!$AA$71=FT_Y5,EDATE($D89,Milestones!$AA$71)&lt;PolicyDate),1,Milestones!$AC$71)&amp;";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"&amp;IF(AND(Milestones!$AB$72="FT",Milestones!$AA$72=FT_Y5,EDATE($D89,Milestones!$AA$72)&lt;PolicyDate),1,Milestones!$AC$72)&amp;";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"&amp;IF(AND(Milestones!$AB$73="FT",Milestones!$AA$73=FT_Y5,EDATE($D89,Milestones!$AA$73)&lt;PolicyDate),1,Milestones!$AC$73)&amp;";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"&amp;IF(AND(Milestones!$AB$74="FT",Milestones!$AA$74=FT_Y5,EDATE($D89,Milestones!$AA$74)&lt;PolicyDate),1,Milestones!$AC$74)&amp;";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"&amp;IF(AND(Milestones!$AB$75="FT",Milestones!$AA$75=FT_Y5,EDATE($D89,Milestones!$AA$75)&lt;PolicyDate),1,Milestones!$AC$75)&amp;";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"&amp;IF(AND(Milestones!$AB$76="FT",Milestones!$AA$76=FT_Y5,EDATE($D89,Milestones!$AA$76)&lt;PolicyDate),1,Milestones!$AC$76)&amp;";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"&amp;IF(AND(Milestones!$AB$77="FT",Milestones!$AA$77=FT_Y5,EDATE($D89,Milestones!$AA$77)&lt;PolicyDate),1,Milestones!$AC$77)&amp;";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"&amp;IF(AND(Milestones!$AB$78="FT",Milestones!$AA$78=FT_Y5,EDATE($D89,Milestones!$AA$78)&lt;PolicyDate),1,Milestones!$AC$78)&amp;";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"&amp;IF(AND(Milestones!$AB$79="FT",Milestones!$AA$79=FT_Y5,EDATE($D89,Milestones!$AA$79)&lt;PolicyDate),1,Milestones!$AC$79)&amp;";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"&amp;IF(AND(Milestones!$AB$80="FT",Milestones!$AA$80=FT_Y5,EDATE($D89,Milestones!$AA$80)&lt;PolicyDate),1,Milestones!$AC$80)&amp;";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"&amp;IF(AND(Milestones!$AB$81="FT",Milestones!$AA$81=FT_Y5,EDATE($D89,Milestones!$AA$81)&lt;PolicyDate),1,Milestones!$AC$81)&amp;";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"&amp;IF(AND(Milestones!$AB$82="FT",Milestones!$AA$82=FT_Y5,EDATE($D89,Milestones!$AA$82)&lt;PolicyDate),1,Milestones!$AC$82)&amp;";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"&amp;IF(AND(Milestones!$AB$83="FT",Milestones!$AA$83=FT_Y5,EDATE($D89,Milestones!$AA$83)&lt;PolicyDate),1,Milestones!$AC$83)&amp;";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"&amp;IF(AND(Milestones!$AB$84="FT",Milestones!$AA$84=FT_Y5,EDATE($D89,Milestones!$AA$84)&lt;PolicyDate),1,Milestones!$AC$84)&amp;";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"&amp;IF(AND(Milestones!$AB$85="FT",Milestones!$AA$85=FT_Y5,EDATE($D89,Milestones!$AA$85)&lt;PolicyDate),1,Milestones!$AC$85)&amp;";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"&amp;IF(AND(Milestones!$AB$86="FT",Milestones!$AA$86=FT_Y5,EDATE($D89,Milestones!$AA$86)&lt;PolicyDate),1,Milestones!$AC$86)&amp;";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"&amp;IF(AND(Milestones!$AB$87="FT",Milestones!$AA$87=FT_Y5,EDATE($D89,Milestones!$AA$87)&lt;PolicyDate),1,Milestones!$AC$87)&amp;";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"&amp;IF(AND(Milestones!$AB$88="FT",Milestones!$AA$88=FT_Y5,EDATE($D89,Milestones!$AA$88)&lt;PolicyDate),1,Milestones!$AC$88)&amp;";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"&amp;IF(AND(Milestones!$AB$89="FT",Milestones!$AA$89=FT_Y5,EDATE($D89,Milestones!$AA$89)&lt;PolicyDate),1,Milestones!$AC$89)&amp;";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"&amp;IF(AND(Milestones!$AB$90="FT",Milestones!$AA$90=FT_Y5,EDATE($D89,Milestones!$AA$90)&lt;PolicyDate),1,Milestones!$AC$90)&amp;";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"&amp;IF(AND(Milestones!$AB$91="FT",Milestones!$AA$91=FT_Y5,EDATE($D89,Milestones!$AA$91)&lt;PolicyDate),1,Milestones!$AC$91)&amp;";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"&amp;IF(AND(Milestones!$AB$92="FT",Milestones!$AA$92=FT_Y5,EDATE($D89,Milestones!$AA$92)&lt;PolicyDate),1,Milestones!$AC$92)&amp;";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"&amp;IF(AND(Milestones!$AB$93="FT",Milestones!$AA$93=FT_Y5,EDATE($D89,Milestones!$AA$93)&lt;PolicyDate),1,Milestones!$AC$93)&amp;";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"&amp;IF(AND(Milestones!$AB$94="FT",Milestones!$AA$94=FT_Y5,EDATE($D89,Milestones!$AA$94)&lt;PolicyDate),1,Milestones!$AC$94)&amp;";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"&amp;IF(AND(Milestones!$AB$95="FT",Milestones!$AA$95=FT_Y5,EDATE($D89,Milestones!$AA$95)&lt;PolicyDate),1,Milestones!$AC$95)&amp;";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"&amp;IF(AND(Milestones!$AB$96="FT",Milestones!$AA$96=FT_Y5,EDATE($D89,Milestones!$AA$96)&lt;PolicyDate),1,Milestones!$AC$96)&amp;";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"&amp;IF(AND(Milestones!$AB$97="FT",Milestones!$AA$97=FT_Y5,EDATE($D89,Milestones!$AA$97)&lt;PolicyDate),1,Milestones!$AC$97)&amp;";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"&amp;IF(AND(Milestones!$AB$98="FT",Milestones!$AA$98=FT_Y5,EDATE($D89,Milestones!$AA$98)&lt;PolicyDate),1,Milestones!$AC$98)&amp;";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"&amp;IF(AND(Milestones!$AB$99="FT",Milestones!$AA$99=FT_Y5,EDATE($D89,Milestones!$AA$99)&lt;PolicyDate),1,Milestones!$AC$99)&amp;";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"&amp;IF(AND(Milestones!$AB$100="FT",Milestones!$AA$100=FT_Y5,EDATE($D89,Milestones!$AA$100)&lt;PolicyDate),1,Milestones!$AC$100)&amp;";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"&amp;IF(AND(Milestones!$AB$101="FT",Milestones!$AA$101=FT_Y5,EDATE($D89,Milestones!$AA$101)&lt;PolicyDate),1,Milestones!$AC$101)&amp;";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"&amp;IF(AND(Milestones!$AB$102="FT",Milestones!$AA$102=FT_Y5,EDATE($D89,Milestones!$AA$102)&lt;PolicyDate),1,Milestones!$AC$102)&amp;";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"&amp;IF(AND(Milestones!$AB$103="FT",Milestones!$AA$103=FT_Y5,EDATE($D89,Milestones!$AA$103)&lt;PolicyDate),1,Milestones!$AC$103)&amp;";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"&amp;IF(AND(Milestones!$AB$104="FT",Milestones!$AA$104=FT_Y5,EDATE($D89,Milestones!$AA$104)&lt;PolicyDate),1,Milestones!$AC$104)&amp;";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"&amp;IF(AND(Milestones!$AB$105="FT",Milestones!$AA$105=FT_Y5,EDATE($D89,Milestones!$AA$105)&lt;PolicyDate),1,Milestones!$AC$105)&amp;";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"&amp;IF(AND(Milestones!$AB$106="FT",Milestones!$AA$106=FT_Y5,EDATE($D89,Milestones!$AA$106)&lt;PolicyDate),1,Milestones!$AC$106)&amp;";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"&amp;IF(AND(Milestones!$AB$107="FT",Milestones!$AA$107=FT_Y5,EDATE($D89,Milestones!$AA$107)&lt;PolicyDate),1,Milestones!$AC$107)&amp;";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"&amp;IF(AND(Milestones!$AB$108="FT",Milestones!$AA$108=FT_Y5,EDATE($D89,Milestones!$AA$108)&lt;PolicyDate),1,Milestones!$AC$108)&amp;";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"&amp;IF(AND(Milestones!$AB$109="FT",Milestones!$AA$109=FT_Y5,EDATE($D89,Milestones!$AA$109)&lt;PolicyDate),1,Milestones!$AC$109)&amp;";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"&amp;IF(AND(Milestones!$AB$110="FT",Milestones!$AA$110=FT_Y5,EDATE($D89,Milestones!$AA$110)&lt;PolicyDate),1,Milestones!$AC$110)&amp;";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"&amp;IF(AND(Milestones!$AB$111="FT",Milestones!$AA$111=FT_Y5,EDATE($D89,Milestones!$AA$111)&lt;PolicyDate),1,Milestones!$AC$111)&amp;";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"&amp;IF(AND(Milestones!$AB$112="FT",Milestones!$AA$112=FT_Y5,EDATE($D89,Milestones!$AA$112)&lt;PolicyDate),1,Milestones!$AC$112)&amp;";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"&amp;IF(AND(Milestones!$AB$113="FT",Milestones!$AA$113=FT_Y5,EDATE($D89,Milestones!$AA$113)&lt;PolicyDate),1,Milestones!$AC$113)&amp;";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"&amp;IF(AND(Milestones!$AB$114="FT",Milestones!$AA$114=FT_Y5,EDATE($D89,Milestones!$AA$114)&lt;PolicyDate),1,Milestones!$AC$114)&amp;";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"&amp;IF(AND(Milestones!$AB$115="FT",Milestones!$AA$115=FT_Y5,EDATE($D89,Milestones!$AA$115)&lt;PolicyDate),1,Milestones!$AC$115)&amp;";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"&amp;IF(AND(Milestones!$AB$116="FT",Milestones!$AA$116=FT_Y5,EDATE($D89,Milestones!$AA$116)&lt;PolicyDate),1,Milestones!$AC$116)&amp;";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"&amp;IF(AND(Milestones!$AB$117="FT",Milestones!$AA$117=FT_Y5,EDATE($D89,Milestones!$AA$117)&lt;PolicyDate),1,Milestones!$AC$117)&amp;";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"&amp;IF(AND(Milestones!$AB$118="FT",Milestones!$AA$118=FT_Y5,EDATE($D89,Milestones!$AA$118)&lt;PolicyDate),1,Milestones!$AC$118)&amp;";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"&amp;IF(AND(Milestones!$AB$119="FT",Milestones!$AA$119=FT_Y5,EDATE($D89,Milestones!$AA$119)&lt;PolicyDate),1,Milestones!$AC$119)&amp;";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"&amp;IF(AND(Milestones!$AB$120="FT",Milestones!$AA$120=FT_Y5,EDATE($D89,Milestones!$AA$120)&lt;PolicyDate),1,Milestones!$AC$120)&amp;";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"&amp;IF(AND(Milestones!$AB$121="FT",Milestones!$AA$121=FT_Y5,EDATE($D89,Milestones!$AA$121)&lt;PolicyDate),1,Milestones!$AC$121)&amp;";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"&amp;IF(AND(Milestones!$AB$122="FT",Milestones!$AA$122=FT_Y5,EDATE($D89,Milestones!$AA$122)&lt;PolicyDate),1,Milestones!$AC$122)&amp;";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"&amp;IF(AND(Milestones!$AB$123="FT",Milestones!$AA$123=FT_Y5,EDATE($D89,Milestones!$AA$123)&lt;PolicyDate),1,Milestones!$AC$123)&amp;";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"&amp;IF(AND(Milestones!$AB$124="FT",Milestones!$AA$124=FT_Y5,EDATE($D89,Milestones!$AA$124)&lt;PolicyDate),1,Milestones!$AC$124)&amp;";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"&amp;IF(AND(Milestones!$AB$125="FT",Milestones!$AA$125=FT_Y5,EDATE($D89,Milestones!$AA$125)&lt;PolicyDate),1,Milestones!$AC$125)&amp;";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"&amp;IF(AND(Milestones!$AB$126="FT",Milestones!$AA$126=FT_Y5,EDATE($D89,Milestones!$AA$126)&lt;PolicyDate),1,Milestones!$AC$126)&amp;";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"&amp;IF(AND(Milestones!$AB$127="FT",Milestones!$AA$127=FT_Y5,EDATE($D89,Milestones!$AA$127)&lt;PolicyDate),1,Milestones!$AC$127)&amp;";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"&amp;IF(AND(Milestones!$AB$128="FT",Milestones!$AA$128=FT_Y5,EDATE($D89,Milestones!$AA$128)&lt;PolicyDate),1,Milestones!$AC$128)&amp;";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"&amp;IF(AND(Milestones!$AB$129="FT",Milestones!$AA$129=FT_Y5,EDATE($D89,Milestones!$AA$129)&lt;PolicyDate),1,Milestones!$AC$129)&amp;";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"&amp;IF(AND(Milestones!$AB$130="FT",Milestones!$AA$130=FT_Y5,EDATE($D89,Milestones!$AA$130)&lt;PolicyDate),1,Milestones!$AC$130)&amp;";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"&amp;IF(AND(Milestones!$AB$131="FT",Milestones!$AA$131=FT_Y5,EDATE($D89,Milestones!$AA$131)&lt;PolicyDate),1,Milestones!$AC$131)&amp;";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"&amp;IF(AND(Milestones!$AB$132="FT",Milestones!$AA$132=FT_Y5,EDATE($D89,Milestones!$AA$132)&lt;PolicyDate),1,Milestones!$AC$132)&amp;";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"&amp;IF(AND(Milestones!$AB$133="FT",Milestones!$AA$133=FT_Y5,EDATE($D89,Milestones!$AA$133)&lt;PolicyDate),1,Milestones!$AC$133)&amp;";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"&amp;IF(AND(Milestones!$AB$134="FT",Milestones!$AA$134=FT_Y5,EDATE($D89,Milestones!$AA$134)&lt;PolicyDate),1,Milestones!$AC$134)&amp;";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"&amp;IF(AND(Milestones!$AB$135="FT",Milestones!$AA$135=FT_Y5,EDATE($D89,Milestones!$AA$135)&lt;PolicyDate),1,Milestones!$AC$135)&amp;";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"&amp;IF(AND(Milestones!$AB$136="FT",Milestones!$AA$136=FT_Y5,EDATE($D89,Milestones!$AA$136)&lt;PolicyDate),1,Milestones!$AC$136)&amp;";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"&amp;IF(AND(Milestones!$AB$137="FT",Milestones!$AA$137=FT_Y5,EDATE($D89,Milestones!$AA$137)&lt;PolicyDate),1,Milestones!$AC$137)&amp;";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"&amp;IF(AND(Milestones!$AB$138="FT",Milestones!$AA$138=FT_Y5,EDATE($D89,Milestones!$AA$138)&lt;PolicyDate),1,Milestones!$AC$138)&amp;";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"&amp;IF(AND(Milestones!$AB$139="FT",Milestones!$AA$139=FT_Y5,EDATE($D89,Milestones!$AA$139)&lt;PolicyDate),1,Milestones!$AC$139)&amp;";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"&amp;IF(AND(Milestones!$AB$140="FT",Milestones!$AA$140=FT_Y5,EDATE($D89,Milestones!$AA$140)&lt;PolicyDate),1,Milestones!$AC$140)&amp;";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"&amp;IF(AND(Milestones!$AB$141="FT",Milestones!$AA$141=FT_Y5,EDATE($D89,Milestones!$AA$141)&lt;PolicyDate),1,Milestones!$AC$141)&amp;";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"&amp;IF(AND(Milestones!$AB$142="FT",Milestones!$AA$142=FT_Y5,EDATE($D89,Milestones!$AA$142)&lt;PolicyDate),1,Milestones!$AC$142)&amp;";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"&amp;IF(AND(Milestones!$AB$143="FT",Milestones!$AA$143=FT_Y5,EDATE($D89,Milestones!$AA$143)&lt;PolicyDate),1,Milestones!$AC$143)&amp;";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"&amp;IF(AND(Milestones!$AB$144="FT",Milestones!$AA$144=FT_Y5,EDATE($D89,Milestones!$AA$144)&lt;PolicyDate),1,Milestones!$AC$144)&amp;";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"&amp;IF(AND(Milestones!$AB$145="FT",Milestones!$AA$145=FT_Y5,EDATE($D89,Milestones!$AA$145)&lt;PolicyDate),1,Milestones!$AC$145)&amp;";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"&amp;IF(AND(Milestones!$AB$146="FT",Milestones!$AA$146=FT_Y5,EDATE($D89,Milestones!$AA$146)&lt;PolicyDate),1,Milestones!$AC$146)&amp;";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"&amp;IF(AND(Milestones!$AB$147="FT",Milestones!$AA$147=FT_Y5,EDATE($D89,Milestones!$AA$147)&lt;PolicyDate),1,Milestones!$AC$147)&amp;";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"&amp;IF(AND(Milestones!$AB$148="FT",Milestones!$AA$148=FT_Y5,EDATE($D89,Milestones!$AA$148)&lt;PolicyDate),1,Milestones!$AC$148)&amp;";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"&amp;IF(AND(Milestones!$AB$149="FT",Milestones!$AA$149=FT_Y5,EDATE($D89,Milestones!$AA$149)&lt;PolicyDate),1,Milestones!$AC$149)&amp;";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"&amp;IF(AND(Milestones!$AB$150="FT",Milestones!$AA$150=FT_Y5,EDATE($D89,Milestones!$AA$150)&lt;PolicyDate),1,Milestones!$AC$150)&amp;";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"&amp;IF(AND(Milestones!$AB$151="FT",Milestones!$AA$151=FT_Y5,EDATE($D89,Milestones!$AA$151)&lt;PolicyDate),1,Milestones!$AC$151)&amp;";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"&amp;IF(AND(Milestones!$AB$152="FT",Milestones!$AA$152=FT_Y5,EDATE($D89,Milestones!$AA$152)&lt;PolicyDate),1,Milestones!$AC$152)&amp;";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"&amp;IF(AND(Milestones!$AB$153="FT",Milestones!$AA$153=FT_Y5,EDATE($D89,Milestones!$AA$153)&lt;PolicyDate),1,Milestones!$AC$153)&amp;";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"&amp;IF(AND(Milestones!$AB$154="FT",Milestones!$AA$154=FT_Y5,EDATE($D89,Milestones!$AA$154)&lt;PolicyDate),1,Milestones!$AC$154)&amp;";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"&amp;IF(AND(Milestones!$AB$155="FT",Milestones!$AA$155=FT_Y5,EDATE($D89,Milestones!$AA$155)&lt;PolicyDate),1,Milestones!$AC$155)&amp;";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"&amp;IF(AND(Milestones!$AB$156="FT",Milestones!$AA$156=FT_Y5,EDATE($D89,Milestones!$AA$156)&lt;PolicyDate),1,Milestones!$AC$156)&amp;";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"&amp;IF(AND(Milestones!$AB$157="FT",Milestones!$AA$157=FT_Y5,EDATE($D89,Milestones!$AA$157)&lt;PolicyDate),1,Milestones!$AC$157)&amp;";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"&amp;IF(AND(Milestones!$AB$158="FT",Milestones!$AA$158=FT_Y5,EDATE($D89,Milestones!$AA$158)&lt;PolicyDate),1,Milestones!$AC$158)&amp;";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"&amp;IF(AND(Milestones!$AB$159="FT",Milestones!$AA$159=FT_Y5,EDATE($D89,Milestones!$AA$159)&lt;PolicyDate),1,Milestones!$AC$159)&amp;";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"&amp;IF(AND(Milestones!$AB$160="FT",Milestones!$AA$160=FT_Y5,EDATE($D89,Milestones!$AA$160)&lt;PolicyDate),1,Milestones!$AC$160)&amp;";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"&amp;IF(AND(Milestones!$AB$161="FT",Milestones!$AA$161=FT_Y5,EDATE($D89,Milestones!$AA$161)&lt;PolicyDate),1,Milestones!$AC$161)&amp;";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"&amp;IF(AND(Milestones!$AB$162="FT",Milestones!$AA$162=FT_Y5,EDATE($D89,Milestones!$AA$162)&lt;PolicyDate),1,Milestones!$AC$162)&amp;";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"&amp;IF(AND(Milestones!$AB$163="FT",Milestones!$AA$163=FT_Y5,EDATE($D89,Milestones!$AA$163)&lt;PolicyDate),1,Milestones!$AC$163)&amp;";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"&amp;IF(AND(Milestones!$AB$164="FT",Milestones!$AA$164=FT_Y5,EDATE($D89,Milestones!$AA$164)&lt;PolicyDate),1,Milestones!$AC$164)&amp;";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"&amp;IF(AND(Milestones!$AB$165="FT",Milestones!$AA$165=FT_Y5,EDATE($D89,Milestones!$AA$165)&lt;PolicyDate),1,Milestones!$AC$165)&amp;";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"&amp;IF(AND(Milestones!$AB$166="FT",Milestones!$AA$166=FT_Y5,EDATE($D89,Milestones!$AA$166)&lt;PolicyDate),1,Milestones!$AC$166)&amp;";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"&amp;IF(AND(Milestones!$AB$167="FT",Milestones!$AA$167=FT_Y5,EDATE($D89,Milestones!$AA$167)&lt;PolicyDate),1,Milestones!$AC$167)&amp;";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"&amp;IF(AND(Milestones!$AB$168="FT",Milestones!$AA$168=FT_Y5,EDATE($D89,Milestones!$AA$168)&lt;PolicyDate),1,Milestones!$AC$168)&amp;";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"&amp;IF(AND(Milestones!$AB$169="FT",Milestones!$AA$169=FT_Y5,EDATE($D89,Milestones!$AA$169)&lt;PolicyDate),1,Milestones!$AC$169)&amp;";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"&amp;IF(AND(Milestones!$AB$170="FT",Milestones!$AA$170=FT_Y5,EDATE($D89,Milestones!$AA$170)&lt;PolicyDate),1,Milestones!$AC$170)&amp;";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"&amp;IF(AND(Milestones!$AB$171="FT",Milestones!$AA$171=FT_Y5,EDATE($D89,Milestones!$AA$171)&lt;PolicyDate),1,Milestones!$AC$171)&amp;";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"&amp;IF(AND(Milestones!$AB$172="FT",Milestones!$AA$172=FT_Y5,EDATE($D89,Milestones!$AA$172)&lt;PolicyDate),1,Milestones!$AC$172)&amp;";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"&amp;IF(AND(Milestones!$AB$173="FT",Milestones!$AA$173=FT_Y5,EDATE($D89,Milestones!$AA$173)&lt;PolicyDate),1,Milestones!$AC$173)&amp;";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"&amp;IF(AND(Milestones!$AB$174="FT",Milestones!$AA$174=FT_Y5,EDATE($D89,Milestones!$AA$174)&lt;PolicyDate),1,Milestones!$AC$174)&amp;";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"&amp;IF(AND(Milestones!$AB$175="FT",Milestones!$AA$175=FT_Y5,EDATE($D89,Milestones!$AA$175)&lt;PolicyDate),1,Milestones!$AC$175)&amp;";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"&amp;IF(AND(Milestones!$AB$176="FT",Milestones!$AA$176=FT_Y5,EDATE($D89,Milestones!$AA$176)&lt;PolicyDate),1,Milestones!$AC$176)&amp;";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"&amp;IF(AND(Milestones!$AB$177="FT",Milestones!$AA$177=FT_Y5,EDATE($D89,Milestones!$AA$177)&lt;PolicyDate),1,Milestones!$AC$177)&amp;";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"&amp;IF(AND(Milestones!$AB$178="FT",Milestones!$AA$178=FT_Y5,EDATE($D89,Milestones!$AA$178)&lt;PolicyDate),1,Milestones!$AC$178)&amp;";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"&amp;IF(AND(Milestones!$AB$179="FT",Milestones!$AA$179=FT_Y5,EDATE($D89,Milestones!$AA$179)&lt;PolicyDate),1,Milestones!$AC$179)&amp;";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"&amp;IF(AND(Milestones!$AB$180="FT",Milestones!$AA$180=FT_Y5,EDATE($D89,Milestones!$AA$180)&lt;PolicyDate),1,Milestones!$AC$180)&amp;";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"&amp;IF(AND(Milestones!$AB$181="FT",Milestones!$AA$181=FT_Y5,EDATE($D89,Milestones!$AA$181)&lt;PolicyDate),1,Milestones!$AC$181)&amp;";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"&amp;IF(AND(Milestones!$AB$182="FT",Milestones!$AA$182=FT_Y5,EDATE($D89,Milestones!$AA$182)&lt;PolicyDate),1,Milestones!$AC$182)&amp;";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"&amp;IF(AND(Milestones!$AB$183="FT",Milestones!$AA$183=FT_Y5,EDATE($D89,Milestones!$AA$183)&lt;PolicyDate),1,Milestones!$AC$183)&amp;";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"&amp;IF(AND(Milestones!$AB$184="FT",Milestones!$AA$184=FT_Y5,EDATE($D89,Milestones!$AA$184)&lt;PolicyDate),1,Milestones!$AC$184)&amp;";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"&amp;IF(AND(Milestones!$AB$185="FT",Milestones!$AA$185=FT_Y5,EDATE($D89,Milestones!$AA$185)&lt;PolicyDate),1,Milestones!$AC$185)&amp;";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"&amp;IF(AND(Milestones!$AB$186="FT",Milestones!$AA$186=FT_Y5,EDATE($D89,Milestones!$AA$186)&lt;PolicyDate),1,Milestones!$AC$186)&amp;";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"&amp;IF(AND(Milestones!$AB$187="FT",Milestones!$AA$187=FT_Y5,EDATE($D89,Milestones!$AA$187)&lt;PolicyDate),1,Milestones!$AC$187)&amp;";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"&amp;IF(AND(Milestones!$AB$188="FT",Milestones!$AA$188=FT_Y5,EDATE($D89,Milestones!$AA$188)&lt;PolicyDate),1,Milestones!$AC$188)&amp;";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"&amp;IF(AND(Milestones!$AB$189="FT",Milestones!$AA$189=FT_Y5,EDATE($D89,Milestones!$AA$189)&lt;PolicyDate),1,Milestones!$AC$189)&amp;";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"&amp;IF(AND(Milestones!$AB$190="FT",Milestones!$AA$190=FT_Y5,EDATE($D89,Milestones!$AA$190)&lt;PolicyDate),1,Milestones!$AC$190)&amp;";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"&amp;IF(AND(Milestones!$AB$191="FT",Milestones!$AA$191=FT_Y5,EDATE($D89,Milestones!$AA$191)&lt;PolicyDate),1,Milestones!$AC$191)&amp;";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"&amp;IF(AND(Milestones!$AB$192="FT",Milestones!$AA$192=FT_Y5,EDATE($D89,Milestones!$AA$192)&lt;PolicyDate),1,Milestones!$AC$192)&amp;";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"&amp;IF(AND(Milestones!$AB$193="FT",Milestones!$AA$193=FT_Y5,EDATE($D89,Milestones!$AA$193)&lt;PolicyDate),1,Milestones!$AC$193)&amp;";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"&amp;IF(AND(Milestones!$AB$194="FT",Milestones!$AA$194=FT_Y5,EDATE($D89,Milestones!$AA$194)&lt;PolicyDate),1,Milestones!$AC$194)&amp;";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"&amp;IF(AND(Milestones!$AB$195="FT",Milestones!$AA$195=FT_Y5,EDATE($D89,Milestones!$AA$195)&lt;PolicyDate),1,Milestones!$AC$195)&amp;";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"&amp;IF(AND(Milestones!$AB$196="FT",Milestones!$AA$196=FT_Y5,EDATE($D89,Milestones!$AA$196)&lt;PolicyDate),1,Milestones!$AC$196)&amp;";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"&amp;IF(AND(Milestones!$AB$197="FT",Milestones!$AA$197=FT_Y5,EDATE($D89,Milestones!$AA$197)&lt;PolicyDate),1,Milestones!$AC$197)&amp;";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"&amp;IF(AND(Milestones!$AB$198="FT",Milestones!$AA$198=FT_Y5,EDATE($D89,Milestones!$AA$198)&lt;PolicyDate),1,Milestones!$AC$198)&amp;";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"&amp;IF(AND(Milestones!$AB$199="FT",Milestones!$AA$199=FT_Y5,EDATE($D89,Milestones!$AA$199)&lt;PolicyDate),1,Milestones!$AC$199)&amp;";  ",""))</f>
        <v/>
      </c>
      <c r="X89" s="0" t="str">
        <f aca="false">IF(Staff!$A89="","",Staff!$AJ89)</f>
        <v/>
      </c>
      <c r="Y89" s="0" t="str">
        <f aca="false">IF(Staff!$A89="","",Staff!$AL89)</f>
        <v/>
      </c>
      <c r="Z89" s="0" t="str">
        <f aca="false">IF(Staff!$A89="","",Staff!$AM89)</f>
        <v/>
      </c>
      <c r="AA89" s="0" t="str">
        <f aca="false">IF(Staff!$A89="","",Staff!$AQ89)</f>
        <v/>
      </c>
      <c r="AB89" s="0" t="str">
        <f aca="false">IF(Staff!$A89="","",Staff!$AR89)</f>
        <v/>
      </c>
      <c r="AC89" s="0" t="str">
        <f aca="false">IF(Staff!$A89="","",Staff!$AS89)</f>
        <v/>
      </c>
      <c r="AD89" s="0" t="str">
        <f aca="false">IF(Staff!$A89="","",Staff!$AT89)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IF(Staff!$A90="","",Staff!$AI90)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"&amp;IF(AND(Milestones!$AB$20="FT",Milestones!$AA$20=FT_Y5,EDATE($D90,Milestones!$AA$20)&lt;PolicyDate),1,Milestones!$AC$20)&amp;";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"&amp;IF(AND(Milestones!$AB$21="FT",Milestones!$AA$21=FT_Y5,EDATE($D90,Milestones!$AA$21)&lt;PolicyDate),1,Milestones!$AC$21)&amp;";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"&amp;IF(AND(Milestones!$AB$22="FT",Milestones!$AA$22=FT_Y5,EDATE($D90,Milestones!$AA$22)&lt;PolicyDate),1,Milestones!$AC$22)&amp;";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"&amp;IF(AND(Milestones!$AB$23="FT",Milestones!$AA$23=FT_Y5,EDATE($D90,Milestones!$AA$23)&lt;PolicyDate),1,Milestones!$AC$23)&amp;";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"&amp;IF(AND(Milestones!$AB$24="FT",Milestones!$AA$24=FT_Y5,EDATE($D90,Milestones!$AA$24)&lt;PolicyDate),1,Milestones!$AC$24)&amp;";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"&amp;IF(AND(Milestones!$AB$25="FT",Milestones!$AA$25=FT_Y5,EDATE($D90,Milestones!$AA$25)&lt;PolicyDate),1,Milestones!$AC$25)&amp;";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"&amp;IF(AND(Milestones!$AB$26="FT",Milestones!$AA$26=FT_Y5,EDATE($D90,Milestones!$AA$26)&lt;PolicyDate),1,Milestones!$AC$26)&amp;";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"&amp;IF(AND(Milestones!$AB$27="FT",Milestones!$AA$27=FT_Y5,EDATE($D90,Milestones!$AA$27)&lt;PolicyDate),1,Milestones!$AC$27)&amp;";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"&amp;IF(AND(Milestones!$AB$28="FT",Milestones!$AA$28=FT_Y5,EDATE($D90,Milestones!$AA$28)&lt;PolicyDate),1,Milestones!$AC$28)&amp;";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"&amp;IF(AND(Milestones!$AB$29="FT",Milestones!$AA$29=FT_Y5,EDATE($D90,Milestones!$AA$29)&lt;PolicyDate),1,Milestones!$AC$29)&amp;";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"&amp;IF(AND(Milestones!$AB$30="FT",Milestones!$AA$30=FT_Y5,EDATE($D90,Milestones!$AA$30)&lt;PolicyDate),1,Milestones!$AC$30)&amp;";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"&amp;IF(AND(Milestones!$AB$31="FT",Milestones!$AA$31=FT_Y5,EDATE($D90,Milestones!$AA$31)&lt;PolicyDate),1,Milestones!$AC$31)&amp;";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"&amp;IF(AND(Milestones!$AB$32="FT",Milestones!$AA$32=FT_Y5,EDATE($D90,Milestones!$AA$32)&lt;PolicyDate),1,Milestones!$AC$32)&amp;";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"&amp;IF(AND(Milestones!$AB$33="FT",Milestones!$AA$33=FT_Y5,EDATE($D90,Milestones!$AA$33)&lt;PolicyDate),1,Milestones!$AC$33)&amp;";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"&amp;IF(AND(Milestones!$AB$34="FT",Milestones!$AA$34=FT_Y5,EDATE($D90,Milestones!$AA$34)&lt;PolicyDate),1,Milestones!$AC$34)&amp;";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"&amp;IF(AND(Milestones!$AB$35="FT",Milestones!$AA$35=FT_Y5,EDATE($D90,Milestones!$AA$35)&lt;PolicyDate),1,Milestones!$AC$35)&amp;";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"&amp;IF(AND(Milestones!$AB$36="FT",Milestones!$AA$36=FT_Y5,EDATE($D90,Milestones!$AA$36)&lt;PolicyDate),1,Milestones!$AC$36)&amp;";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"&amp;IF(AND(Milestones!$AB$37="FT",Milestones!$AA$37=FT_Y5,EDATE($D90,Milestones!$AA$37)&lt;PolicyDate),1,Milestones!$AC$37)&amp;";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"&amp;IF(AND(Milestones!$AB$38="FT",Milestones!$AA$38=FT_Y5,EDATE($D90,Milestones!$AA$38)&lt;PolicyDate),1,Milestones!$AC$38)&amp;";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"&amp;IF(AND(Milestones!$AB$39="FT",Milestones!$AA$39=FT_Y5,EDATE($D90,Milestones!$AA$39)&lt;PolicyDate),1,Milestones!$AC$39)&amp;";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"&amp;IF(AND(Milestones!$AB$40="FT",Milestones!$AA$40=FT_Y5,EDATE($D90,Milestones!$AA$40)&lt;PolicyDate),1,Milestones!$AC$40)&amp;";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"&amp;IF(AND(Milestones!$AB$41="FT",Milestones!$AA$41=FT_Y5,EDATE($D90,Milestones!$AA$41)&lt;PolicyDate),1,Milestones!$AC$41)&amp;";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"&amp;IF(AND(Milestones!$AB$42="FT",Milestones!$AA$42=FT_Y5,EDATE($D90,Milestones!$AA$42)&lt;PolicyDate),1,Milestones!$AC$42)&amp;";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"&amp;IF(AND(Milestones!$AB$43="FT",Milestones!$AA$43=FT_Y5,EDATE($D90,Milestones!$AA$43)&lt;PolicyDate),1,Milestones!$AC$43)&amp;";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"&amp;IF(AND(Milestones!$AB$44="FT",Milestones!$AA$44=FT_Y5,EDATE($D90,Milestones!$AA$44)&lt;PolicyDate),1,Milestones!$AC$44)&amp;";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"&amp;IF(AND(Milestones!$AB$45="FT",Milestones!$AA$45=FT_Y5,EDATE($D90,Milestones!$AA$45)&lt;PolicyDate),1,Milestones!$AC$45)&amp;";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"&amp;IF(AND(Milestones!$AB$46="FT",Milestones!$AA$46=FT_Y5,EDATE($D90,Milestones!$AA$46)&lt;PolicyDate),1,Milestones!$AC$46)&amp;";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"&amp;IF(AND(Milestones!$AB$47="FT",Milestones!$AA$47=FT_Y5,EDATE($D90,Milestones!$AA$47)&lt;PolicyDate),1,Milestones!$AC$47)&amp;";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"&amp;IF(AND(Milestones!$AB$48="FT",Milestones!$AA$48=FT_Y5,EDATE($D90,Milestones!$AA$48)&lt;PolicyDate),1,Milestones!$AC$48)&amp;";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"&amp;IF(AND(Milestones!$AB$49="FT",Milestones!$AA$49=FT_Y5,EDATE($D90,Milestones!$AA$49)&lt;PolicyDate),1,Milestones!$AC$49)&amp;";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"&amp;IF(AND(Milestones!$AB$50="FT",Milestones!$AA$50=FT_Y5,EDATE($D90,Milestones!$AA$50)&lt;PolicyDate),1,Milestones!$AC$50)&amp;";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"&amp;IF(AND(Milestones!$AB$51="FT",Milestones!$AA$51=FT_Y5,EDATE($D90,Milestones!$AA$51)&lt;PolicyDate),1,Milestones!$AC$51)&amp;";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"&amp;IF(AND(Milestones!$AB$52="FT",Milestones!$AA$52=FT_Y5,EDATE($D90,Milestones!$AA$52)&lt;PolicyDate),1,Milestones!$AC$52)&amp;";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"&amp;IF(AND(Milestones!$AB$53="FT",Milestones!$AA$53=FT_Y5,EDATE($D90,Milestones!$AA$53)&lt;PolicyDate),1,Milestones!$AC$53)&amp;";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"&amp;IF(AND(Milestones!$AB$54="FT",Milestones!$AA$54=FT_Y5,EDATE($D90,Milestones!$AA$54)&lt;PolicyDate),1,Milestones!$AC$54)&amp;";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"&amp;IF(AND(Milestones!$AB$55="FT",Milestones!$AA$55=FT_Y5,EDATE($D90,Milestones!$AA$55)&lt;PolicyDate),1,Milestones!$AC$55)&amp;";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"&amp;IF(AND(Milestones!$AB$56="FT",Milestones!$AA$56=FT_Y5,EDATE($D90,Milestones!$AA$56)&lt;PolicyDate),1,Milestones!$AC$56)&amp;";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"&amp;IF(AND(Milestones!$AB$57="FT",Milestones!$AA$57=FT_Y5,EDATE($D90,Milestones!$AA$57)&lt;PolicyDate),1,Milestones!$AC$57)&amp;";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"&amp;IF(AND(Milestones!$AB$58="FT",Milestones!$AA$58=FT_Y5,EDATE($D90,Milestones!$AA$58)&lt;PolicyDate),1,Milestones!$AC$58)&amp;";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"&amp;IF(AND(Milestones!$AB$59="FT",Milestones!$AA$59=FT_Y5,EDATE($D90,Milestones!$AA$59)&lt;PolicyDate),1,Milestones!$AC$59)&amp;";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"&amp;IF(AND(Milestones!$AB$60="FT",Milestones!$AA$60=FT_Y5,EDATE($D90,Milestones!$AA$60)&lt;PolicyDate),1,Milestones!$AC$60)&amp;";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"&amp;IF(AND(Milestones!$AB$61="FT",Milestones!$AA$61=FT_Y5,EDATE($D90,Milestones!$AA$61)&lt;PolicyDate),1,Milestones!$AC$61)&amp;";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"&amp;IF(AND(Milestones!$AB$62="FT",Milestones!$AA$62=FT_Y5,EDATE($D90,Milestones!$AA$62)&lt;PolicyDate),1,Milestones!$AC$62)&amp;";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"&amp;IF(AND(Milestones!$AB$63="FT",Milestones!$AA$63=FT_Y5,EDATE($D90,Milestones!$AA$63)&lt;PolicyDate),1,Milestones!$AC$63)&amp;";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"&amp;IF(AND(Milestones!$AB$64="FT",Milestones!$AA$64=FT_Y5,EDATE($D90,Milestones!$AA$64)&lt;PolicyDate),1,Milestones!$AC$64)&amp;";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"&amp;IF(AND(Milestones!$AB$65="FT",Milestones!$AA$65=FT_Y5,EDATE($D90,Milestones!$AA$65)&lt;PolicyDate),1,Milestones!$AC$65)&amp;";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"&amp;IF(AND(Milestones!$AB$66="FT",Milestones!$AA$66=FT_Y5,EDATE($D90,Milestones!$AA$66)&lt;PolicyDate),1,Milestones!$AC$66)&amp;";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"&amp;IF(AND(Milestones!$AB$67="FT",Milestones!$AA$67=FT_Y5,EDATE($D90,Milestones!$AA$67)&lt;PolicyDate),1,Milestones!$AC$67)&amp;";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"&amp;IF(AND(Milestones!$AB$68="FT",Milestones!$AA$68=FT_Y5,EDATE($D90,Milestones!$AA$68)&lt;PolicyDate),1,Milestones!$AC$68)&amp;";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"&amp;IF(AND(Milestones!$AB$69="FT",Milestones!$AA$69=FT_Y5,EDATE($D90,Milestones!$AA$69)&lt;PolicyDate),1,Milestones!$AC$69)&amp;";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"&amp;IF(AND(Milestones!$AB$70="FT",Milestones!$AA$70=FT_Y5,EDATE($D90,Milestones!$AA$70)&lt;PolicyDate),1,Milestones!$AC$70)&amp;";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"&amp;IF(AND(Milestones!$AB$71="FT",Milestones!$AA$71=FT_Y5,EDATE($D90,Milestones!$AA$71)&lt;PolicyDate),1,Milestones!$AC$71)&amp;";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"&amp;IF(AND(Milestones!$AB$72="FT",Milestones!$AA$72=FT_Y5,EDATE($D90,Milestones!$AA$72)&lt;PolicyDate),1,Milestones!$AC$72)&amp;";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"&amp;IF(AND(Milestones!$AB$73="FT",Milestones!$AA$73=FT_Y5,EDATE($D90,Milestones!$AA$73)&lt;PolicyDate),1,Milestones!$AC$73)&amp;";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"&amp;IF(AND(Milestones!$AB$74="FT",Milestones!$AA$74=FT_Y5,EDATE($D90,Milestones!$AA$74)&lt;PolicyDate),1,Milestones!$AC$74)&amp;";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"&amp;IF(AND(Milestones!$AB$75="FT",Milestones!$AA$75=FT_Y5,EDATE($D90,Milestones!$AA$75)&lt;PolicyDate),1,Milestones!$AC$75)&amp;";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"&amp;IF(AND(Milestones!$AB$76="FT",Milestones!$AA$76=FT_Y5,EDATE($D90,Milestones!$AA$76)&lt;PolicyDate),1,Milestones!$AC$76)&amp;";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"&amp;IF(AND(Milestones!$AB$77="FT",Milestones!$AA$77=FT_Y5,EDATE($D90,Milestones!$AA$77)&lt;PolicyDate),1,Milestones!$AC$77)&amp;";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"&amp;IF(AND(Milestones!$AB$78="FT",Milestones!$AA$78=FT_Y5,EDATE($D90,Milestones!$AA$78)&lt;PolicyDate),1,Milestones!$AC$78)&amp;";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"&amp;IF(AND(Milestones!$AB$79="FT",Milestones!$AA$79=FT_Y5,EDATE($D90,Milestones!$AA$79)&lt;PolicyDate),1,Milestones!$AC$79)&amp;";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"&amp;IF(AND(Milestones!$AB$80="FT",Milestones!$AA$80=FT_Y5,EDATE($D90,Milestones!$AA$80)&lt;PolicyDate),1,Milestones!$AC$80)&amp;";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"&amp;IF(AND(Milestones!$AB$81="FT",Milestones!$AA$81=FT_Y5,EDATE($D90,Milestones!$AA$81)&lt;PolicyDate),1,Milestones!$AC$81)&amp;";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"&amp;IF(AND(Milestones!$AB$82="FT",Milestones!$AA$82=FT_Y5,EDATE($D90,Milestones!$AA$82)&lt;PolicyDate),1,Milestones!$AC$82)&amp;";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"&amp;IF(AND(Milestones!$AB$83="FT",Milestones!$AA$83=FT_Y5,EDATE($D90,Milestones!$AA$83)&lt;PolicyDate),1,Milestones!$AC$83)&amp;";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"&amp;IF(AND(Milestones!$AB$84="FT",Milestones!$AA$84=FT_Y5,EDATE($D90,Milestones!$AA$84)&lt;PolicyDate),1,Milestones!$AC$84)&amp;";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"&amp;IF(AND(Milestones!$AB$85="FT",Milestones!$AA$85=FT_Y5,EDATE($D90,Milestones!$AA$85)&lt;PolicyDate),1,Milestones!$AC$85)&amp;";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"&amp;IF(AND(Milestones!$AB$86="FT",Milestones!$AA$86=FT_Y5,EDATE($D90,Milestones!$AA$86)&lt;PolicyDate),1,Milestones!$AC$86)&amp;";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"&amp;IF(AND(Milestones!$AB$87="FT",Milestones!$AA$87=FT_Y5,EDATE($D90,Milestones!$AA$87)&lt;PolicyDate),1,Milestones!$AC$87)&amp;";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"&amp;IF(AND(Milestones!$AB$88="FT",Milestones!$AA$88=FT_Y5,EDATE($D90,Milestones!$AA$88)&lt;PolicyDate),1,Milestones!$AC$88)&amp;";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"&amp;IF(AND(Milestones!$AB$89="FT",Milestones!$AA$89=FT_Y5,EDATE($D90,Milestones!$AA$89)&lt;PolicyDate),1,Milestones!$AC$89)&amp;";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"&amp;IF(AND(Milestones!$AB$90="FT",Milestones!$AA$90=FT_Y5,EDATE($D90,Milestones!$AA$90)&lt;PolicyDate),1,Milestones!$AC$90)&amp;";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"&amp;IF(AND(Milestones!$AB$91="FT",Milestones!$AA$91=FT_Y5,EDATE($D90,Milestones!$AA$91)&lt;PolicyDate),1,Milestones!$AC$91)&amp;";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"&amp;IF(AND(Milestones!$AB$92="FT",Milestones!$AA$92=FT_Y5,EDATE($D90,Milestones!$AA$92)&lt;PolicyDate),1,Milestones!$AC$92)&amp;";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"&amp;IF(AND(Milestones!$AB$93="FT",Milestones!$AA$93=FT_Y5,EDATE($D90,Milestones!$AA$93)&lt;PolicyDate),1,Milestones!$AC$93)&amp;";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"&amp;IF(AND(Milestones!$AB$94="FT",Milestones!$AA$94=FT_Y5,EDATE($D90,Milestones!$AA$94)&lt;PolicyDate),1,Milestones!$AC$94)&amp;";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"&amp;IF(AND(Milestones!$AB$95="FT",Milestones!$AA$95=FT_Y5,EDATE($D90,Milestones!$AA$95)&lt;PolicyDate),1,Milestones!$AC$95)&amp;";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"&amp;IF(AND(Milestones!$AB$96="FT",Milestones!$AA$96=FT_Y5,EDATE($D90,Milestones!$AA$96)&lt;PolicyDate),1,Milestones!$AC$96)&amp;";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"&amp;IF(AND(Milestones!$AB$97="FT",Milestones!$AA$97=FT_Y5,EDATE($D90,Milestones!$AA$97)&lt;PolicyDate),1,Milestones!$AC$97)&amp;";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"&amp;IF(AND(Milestones!$AB$98="FT",Milestones!$AA$98=FT_Y5,EDATE($D90,Milestones!$AA$98)&lt;PolicyDate),1,Milestones!$AC$98)&amp;";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"&amp;IF(AND(Milestones!$AB$99="FT",Milestones!$AA$99=FT_Y5,EDATE($D90,Milestones!$AA$99)&lt;PolicyDate),1,Milestones!$AC$99)&amp;";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"&amp;IF(AND(Milestones!$AB$100="FT",Milestones!$AA$100=FT_Y5,EDATE($D90,Milestones!$AA$100)&lt;PolicyDate),1,Milestones!$AC$100)&amp;";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"&amp;IF(AND(Milestones!$AB$101="FT",Milestones!$AA$101=FT_Y5,EDATE($D90,Milestones!$AA$101)&lt;PolicyDate),1,Milestones!$AC$101)&amp;";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"&amp;IF(AND(Milestones!$AB$102="FT",Milestones!$AA$102=FT_Y5,EDATE($D90,Milestones!$AA$102)&lt;PolicyDate),1,Milestones!$AC$102)&amp;";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"&amp;IF(AND(Milestones!$AB$103="FT",Milestones!$AA$103=FT_Y5,EDATE($D90,Milestones!$AA$103)&lt;PolicyDate),1,Milestones!$AC$103)&amp;";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"&amp;IF(AND(Milestones!$AB$104="FT",Milestones!$AA$104=FT_Y5,EDATE($D90,Milestones!$AA$104)&lt;PolicyDate),1,Milestones!$AC$104)&amp;";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"&amp;IF(AND(Milestones!$AB$105="FT",Milestones!$AA$105=FT_Y5,EDATE($D90,Milestones!$AA$105)&lt;PolicyDate),1,Milestones!$AC$105)&amp;";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"&amp;IF(AND(Milestones!$AB$106="FT",Milestones!$AA$106=FT_Y5,EDATE($D90,Milestones!$AA$106)&lt;PolicyDate),1,Milestones!$AC$106)&amp;";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"&amp;IF(AND(Milestones!$AB$107="FT",Milestones!$AA$107=FT_Y5,EDATE($D90,Milestones!$AA$107)&lt;PolicyDate),1,Milestones!$AC$107)&amp;";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"&amp;IF(AND(Milestones!$AB$108="FT",Milestones!$AA$108=FT_Y5,EDATE($D90,Milestones!$AA$108)&lt;PolicyDate),1,Milestones!$AC$108)&amp;";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"&amp;IF(AND(Milestones!$AB$109="FT",Milestones!$AA$109=FT_Y5,EDATE($D90,Milestones!$AA$109)&lt;PolicyDate),1,Milestones!$AC$109)&amp;";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"&amp;IF(AND(Milestones!$AB$110="FT",Milestones!$AA$110=FT_Y5,EDATE($D90,Milestones!$AA$110)&lt;PolicyDate),1,Milestones!$AC$110)&amp;";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"&amp;IF(AND(Milestones!$AB$111="FT",Milestones!$AA$111=FT_Y5,EDATE($D90,Milestones!$AA$111)&lt;PolicyDate),1,Milestones!$AC$111)&amp;";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"&amp;IF(AND(Milestones!$AB$112="FT",Milestones!$AA$112=FT_Y5,EDATE($D90,Milestones!$AA$112)&lt;PolicyDate),1,Milestones!$AC$112)&amp;";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"&amp;IF(AND(Milestones!$AB$113="FT",Milestones!$AA$113=FT_Y5,EDATE($D90,Milestones!$AA$113)&lt;PolicyDate),1,Milestones!$AC$113)&amp;";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"&amp;IF(AND(Milestones!$AB$114="FT",Milestones!$AA$114=FT_Y5,EDATE($D90,Milestones!$AA$114)&lt;PolicyDate),1,Milestones!$AC$114)&amp;";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"&amp;IF(AND(Milestones!$AB$115="FT",Milestones!$AA$115=FT_Y5,EDATE($D90,Milestones!$AA$115)&lt;PolicyDate),1,Milestones!$AC$115)&amp;";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"&amp;IF(AND(Milestones!$AB$116="FT",Milestones!$AA$116=FT_Y5,EDATE($D90,Milestones!$AA$116)&lt;PolicyDate),1,Milestones!$AC$116)&amp;";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"&amp;IF(AND(Milestones!$AB$117="FT",Milestones!$AA$117=FT_Y5,EDATE($D90,Milestones!$AA$117)&lt;PolicyDate),1,Milestones!$AC$117)&amp;";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"&amp;IF(AND(Milestones!$AB$118="FT",Milestones!$AA$118=FT_Y5,EDATE($D90,Milestones!$AA$118)&lt;PolicyDate),1,Milestones!$AC$118)&amp;";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"&amp;IF(AND(Milestones!$AB$119="FT",Milestones!$AA$119=FT_Y5,EDATE($D90,Milestones!$AA$119)&lt;PolicyDate),1,Milestones!$AC$119)&amp;";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"&amp;IF(AND(Milestones!$AB$120="FT",Milestones!$AA$120=FT_Y5,EDATE($D90,Milestones!$AA$120)&lt;PolicyDate),1,Milestones!$AC$120)&amp;";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"&amp;IF(AND(Milestones!$AB$121="FT",Milestones!$AA$121=FT_Y5,EDATE($D90,Milestones!$AA$121)&lt;PolicyDate),1,Milestones!$AC$121)&amp;";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"&amp;IF(AND(Milestones!$AB$122="FT",Milestones!$AA$122=FT_Y5,EDATE($D90,Milestones!$AA$122)&lt;PolicyDate),1,Milestones!$AC$122)&amp;";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"&amp;IF(AND(Milestones!$AB$123="FT",Milestones!$AA$123=FT_Y5,EDATE($D90,Milestones!$AA$123)&lt;PolicyDate),1,Milestones!$AC$123)&amp;";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"&amp;IF(AND(Milestones!$AB$124="FT",Milestones!$AA$124=FT_Y5,EDATE($D90,Milestones!$AA$124)&lt;PolicyDate),1,Milestones!$AC$124)&amp;";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"&amp;IF(AND(Milestones!$AB$125="FT",Milestones!$AA$125=FT_Y5,EDATE($D90,Milestones!$AA$125)&lt;PolicyDate),1,Milestones!$AC$125)&amp;";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"&amp;IF(AND(Milestones!$AB$126="FT",Milestones!$AA$126=FT_Y5,EDATE($D90,Milestones!$AA$126)&lt;PolicyDate),1,Milestones!$AC$126)&amp;";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"&amp;IF(AND(Milestones!$AB$127="FT",Milestones!$AA$127=FT_Y5,EDATE($D90,Milestones!$AA$127)&lt;PolicyDate),1,Milestones!$AC$127)&amp;";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"&amp;IF(AND(Milestones!$AB$128="FT",Milestones!$AA$128=FT_Y5,EDATE($D90,Milestones!$AA$128)&lt;PolicyDate),1,Milestones!$AC$128)&amp;";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"&amp;IF(AND(Milestones!$AB$129="FT",Milestones!$AA$129=FT_Y5,EDATE($D90,Milestones!$AA$129)&lt;PolicyDate),1,Milestones!$AC$129)&amp;";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"&amp;IF(AND(Milestones!$AB$130="FT",Milestones!$AA$130=FT_Y5,EDATE($D90,Milestones!$AA$130)&lt;PolicyDate),1,Milestones!$AC$130)&amp;";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"&amp;IF(AND(Milestones!$AB$131="FT",Milestones!$AA$131=FT_Y5,EDATE($D90,Milestones!$AA$131)&lt;PolicyDate),1,Milestones!$AC$131)&amp;";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"&amp;IF(AND(Milestones!$AB$132="FT",Milestones!$AA$132=FT_Y5,EDATE($D90,Milestones!$AA$132)&lt;PolicyDate),1,Milestones!$AC$132)&amp;";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"&amp;IF(AND(Milestones!$AB$133="FT",Milestones!$AA$133=FT_Y5,EDATE($D90,Milestones!$AA$133)&lt;PolicyDate),1,Milestones!$AC$133)&amp;";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"&amp;IF(AND(Milestones!$AB$134="FT",Milestones!$AA$134=FT_Y5,EDATE($D90,Milestones!$AA$134)&lt;PolicyDate),1,Milestones!$AC$134)&amp;";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"&amp;IF(AND(Milestones!$AB$135="FT",Milestones!$AA$135=FT_Y5,EDATE($D90,Milestones!$AA$135)&lt;PolicyDate),1,Milestones!$AC$135)&amp;";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"&amp;IF(AND(Milestones!$AB$136="FT",Milestones!$AA$136=FT_Y5,EDATE($D90,Milestones!$AA$136)&lt;PolicyDate),1,Milestones!$AC$136)&amp;";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"&amp;IF(AND(Milestones!$AB$137="FT",Milestones!$AA$137=FT_Y5,EDATE($D90,Milestones!$AA$137)&lt;PolicyDate),1,Milestones!$AC$137)&amp;";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"&amp;IF(AND(Milestones!$AB$138="FT",Milestones!$AA$138=FT_Y5,EDATE($D90,Milestones!$AA$138)&lt;PolicyDate),1,Milestones!$AC$138)&amp;";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"&amp;IF(AND(Milestones!$AB$139="FT",Milestones!$AA$139=FT_Y5,EDATE($D90,Milestones!$AA$139)&lt;PolicyDate),1,Milestones!$AC$139)&amp;";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"&amp;IF(AND(Milestones!$AB$140="FT",Milestones!$AA$140=FT_Y5,EDATE($D90,Milestones!$AA$140)&lt;PolicyDate),1,Milestones!$AC$140)&amp;";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"&amp;IF(AND(Milestones!$AB$141="FT",Milestones!$AA$141=FT_Y5,EDATE($D90,Milestones!$AA$141)&lt;PolicyDate),1,Milestones!$AC$141)&amp;";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"&amp;IF(AND(Milestones!$AB$142="FT",Milestones!$AA$142=FT_Y5,EDATE($D90,Milestones!$AA$142)&lt;PolicyDate),1,Milestones!$AC$142)&amp;";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"&amp;IF(AND(Milestones!$AB$143="FT",Milestones!$AA$143=FT_Y5,EDATE($D90,Milestones!$AA$143)&lt;PolicyDate),1,Milestones!$AC$143)&amp;";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"&amp;IF(AND(Milestones!$AB$144="FT",Milestones!$AA$144=FT_Y5,EDATE($D90,Milestones!$AA$144)&lt;PolicyDate),1,Milestones!$AC$144)&amp;";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"&amp;IF(AND(Milestones!$AB$145="FT",Milestones!$AA$145=FT_Y5,EDATE($D90,Milestones!$AA$145)&lt;PolicyDate),1,Milestones!$AC$145)&amp;";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"&amp;IF(AND(Milestones!$AB$146="FT",Milestones!$AA$146=FT_Y5,EDATE($D90,Milestones!$AA$146)&lt;PolicyDate),1,Milestones!$AC$146)&amp;";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"&amp;IF(AND(Milestones!$AB$147="FT",Milestones!$AA$147=FT_Y5,EDATE($D90,Milestones!$AA$147)&lt;PolicyDate),1,Milestones!$AC$147)&amp;";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"&amp;IF(AND(Milestones!$AB$148="FT",Milestones!$AA$148=FT_Y5,EDATE($D90,Milestones!$AA$148)&lt;PolicyDate),1,Milestones!$AC$148)&amp;";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"&amp;IF(AND(Milestones!$AB$149="FT",Milestones!$AA$149=FT_Y5,EDATE($D90,Milestones!$AA$149)&lt;PolicyDate),1,Milestones!$AC$149)&amp;";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"&amp;IF(AND(Milestones!$AB$150="FT",Milestones!$AA$150=FT_Y5,EDATE($D90,Milestones!$AA$150)&lt;PolicyDate),1,Milestones!$AC$150)&amp;";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"&amp;IF(AND(Milestones!$AB$151="FT",Milestones!$AA$151=FT_Y5,EDATE($D90,Milestones!$AA$151)&lt;PolicyDate),1,Milestones!$AC$151)&amp;";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"&amp;IF(AND(Milestones!$AB$152="FT",Milestones!$AA$152=FT_Y5,EDATE($D90,Milestones!$AA$152)&lt;PolicyDate),1,Milestones!$AC$152)&amp;";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"&amp;IF(AND(Milestones!$AB$153="FT",Milestones!$AA$153=FT_Y5,EDATE($D90,Milestones!$AA$153)&lt;PolicyDate),1,Milestones!$AC$153)&amp;";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"&amp;IF(AND(Milestones!$AB$154="FT",Milestones!$AA$154=FT_Y5,EDATE($D90,Milestones!$AA$154)&lt;PolicyDate),1,Milestones!$AC$154)&amp;";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"&amp;IF(AND(Milestones!$AB$155="FT",Milestones!$AA$155=FT_Y5,EDATE($D90,Milestones!$AA$155)&lt;PolicyDate),1,Milestones!$AC$155)&amp;";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"&amp;IF(AND(Milestones!$AB$156="FT",Milestones!$AA$156=FT_Y5,EDATE($D90,Milestones!$AA$156)&lt;PolicyDate),1,Milestones!$AC$156)&amp;";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"&amp;IF(AND(Milestones!$AB$157="FT",Milestones!$AA$157=FT_Y5,EDATE($D90,Milestones!$AA$157)&lt;PolicyDate),1,Milestones!$AC$157)&amp;";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"&amp;IF(AND(Milestones!$AB$158="FT",Milestones!$AA$158=FT_Y5,EDATE($D90,Milestones!$AA$158)&lt;PolicyDate),1,Milestones!$AC$158)&amp;";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"&amp;IF(AND(Milestones!$AB$159="FT",Milestones!$AA$159=FT_Y5,EDATE($D90,Milestones!$AA$159)&lt;PolicyDate),1,Milestones!$AC$159)&amp;";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"&amp;IF(AND(Milestones!$AB$160="FT",Milestones!$AA$160=FT_Y5,EDATE($D90,Milestones!$AA$160)&lt;PolicyDate),1,Milestones!$AC$160)&amp;";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"&amp;IF(AND(Milestones!$AB$161="FT",Milestones!$AA$161=FT_Y5,EDATE($D90,Milestones!$AA$161)&lt;PolicyDate),1,Milestones!$AC$161)&amp;";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"&amp;IF(AND(Milestones!$AB$162="FT",Milestones!$AA$162=FT_Y5,EDATE($D90,Milestones!$AA$162)&lt;PolicyDate),1,Milestones!$AC$162)&amp;";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"&amp;IF(AND(Milestones!$AB$163="FT",Milestones!$AA$163=FT_Y5,EDATE($D90,Milestones!$AA$163)&lt;PolicyDate),1,Milestones!$AC$163)&amp;";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"&amp;IF(AND(Milestones!$AB$164="FT",Milestones!$AA$164=FT_Y5,EDATE($D90,Milestones!$AA$164)&lt;PolicyDate),1,Milestones!$AC$164)&amp;";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"&amp;IF(AND(Milestones!$AB$165="FT",Milestones!$AA$165=FT_Y5,EDATE($D90,Milestones!$AA$165)&lt;PolicyDate),1,Milestones!$AC$165)&amp;";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"&amp;IF(AND(Milestones!$AB$166="FT",Milestones!$AA$166=FT_Y5,EDATE($D90,Milestones!$AA$166)&lt;PolicyDate),1,Milestones!$AC$166)&amp;";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"&amp;IF(AND(Milestones!$AB$167="FT",Milestones!$AA$167=FT_Y5,EDATE($D90,Milestones!$AA$167)&lt;PolicyDate),1,Milestones!$AC$167)&amp;";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"&amp;IF(AND(Milestones!$AB$168="FT",Milestones!$AA$168=FT_Y5,EDATE($D90,Milestones!$AA$168)&lt;PolicyDate),1,Milestones!$AC$168)&amp;";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"&amp;IF(AND(Milestones!$AB$169="FT",Milestones!$AA$169=FT_Y5,EDATE($D90,Milestones!$AA$169)&lt;PolicyDate),1,Milestones!$AC$169)&amp;";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"&amp;IF(AND(Milestones!$AB$170="FT",Milestones!$AA$170=FT_Y5,EDATE($D90,Milestones!$AA$170)&lt;PolicyDate),1,Milestones!$AC$170)&amp;";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"&amp;IF(AND(Milestones!$AB$171="FT",Milestones!$AA$171=FT_Y5,EDATE($D90,Milestones!$AA$171)&lt;PolicyDate),1,Milestones!$AC$171)&amp;";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"&amp;IF(AND(Milestones!$AB$172="FT",Milestones!$AA$172=FT_Y5,EDATE($D90,Milestones!$AA$172)&lt;PolicyDate),1,Milestones!$AC$172)&amp;";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"&amp;IF(AND(Milestones!$AB$173="FT",Milestones!$AA$173=FT_Y5,EDATE($D90,Milestones!$AA$173)&lt;PolicyDate),1,Milestones!$AC$173)&amp;";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"&amp;IF(AND(Milestones!$AB$174="FT",Milestones!$AA$174=FT_Y5,EDATE($D90,Milestones!$AA$174)&lt;PolicyDate),1,Milestones!$AC$174)&amp;";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"&amp;IF(AND(Milestones!$AB$175="FT",Milestones!$AA$175=FT_Y5,EDATE($D90,Milestones!$AA$175)&lt;PolicyDate),1,Milestones!$AC$175)&amp;";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"&amp;IF(AND(Milestones!$AB$176="FT",Milestones!$AA$176=FT_Y5,EDATE($D90,Milestones!$AA$176)&lt;PolicyDate),1,Milestones!$AC$176)&amp;";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"&amp;IF(AND(Milestones!$AB$177="FT",Milestones!$AA$177=FT_Y5,EDATE($D90,Milestones!$AA$177)&lt;PolicyDate),1,Milestones!$AC$177)&amp;";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"&amp;IF(AND(Milestones!$AB$178="FT",Milestones!$AA$178=FT_Y5,EDATE($D90,Milestones!$AA$178)&lt;PolicyDate),1,Milestones!$AC$178)&amp;";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"&amp;IF(AND(Milestones!$AB$179="FT",Milestones!$AA$179=FT_Y5,EDATE($D90,Milestones!$AA$179)&lt;PolicyDate),1,Milestones!$AC$179)&amp;";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"&amp;IF(AND(Milestones!$AB$180="FT",Milestones!$AA$180=FT_Y5,EDATE($D90,Milestones!$AA$180)&lt;PolicyDate),1,Milestones!$AC$180)&amp;";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"&amp;IF(AND(Milestones!$AB$181="FT",Milestones!$AA$181=FT_Y5,EDATE($D90,Milestones!$AA$181)&lt;PolicyDate),1,Milestones!$AC$181)&amp;";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"&amp;IF(AND(Milestones!$AB$182="FT",Milestones!$AA$182=FT_Y5,EDATE($D90,Milestones!$AA$182)&lt;PolicyDate),1,Milestones!$AC$182)&amp;";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"&amp;IF(AND(Milestones!$AB$183="FT",Milestones!$AA$183=FT_Y5,EDATE($D90,Milestones!$AA$183)&lt;PolicyDate),1,Milestones!$AC$183)&amp;";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"&amp;IF(AND(Milestones!$AB$184="FT",Milestones!$AA$184=FT_Y5,EDATE($D90,Milestones!$AA$184)&lt;PolicyDate),1,Milestones!$AC$184)&amp;";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"&amp;IF(AND(Milestones!$AB$185="FT",Milestones!$AA$185=FT_Y5,EDATE($D90,Milestones!$AA$185)&lt;PolicyDate),1,Milestones!$AC$185)&amp;";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"&amp;IF(AND(Milestones!$AB$186="FT",Milestones!$AA$186=FT_Y5,EDATE($D90,Milestones!$AA$186)&lt;PolicyDate),1,Milestones!$AC$186)&amp;";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"&amp;IF(AND(Milestones!$AB$187="FT",Milestones!$AA$187=FT_Y5,EDATE($D90,Milestones!$AA$187)&lt;PolicyDate),1,Milestones!$AC$187)&amp;";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"&amp;IF(AND(Milestones!$AB$188="FT",Milestones!$AA$188=FT_Y5,EDATE($D90,Milestones!$AA$188)&lt;PolicyDate),1,Milestones!$AC$188)&amp;";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"&amp;IF(AND(Milestones!$AB$189="FT",Milestones!$AA$189=FT_Y5,EDATE($D90,Milestones!$AA$189)&lt;PolicyDate),1,Milestones!$AC$189)&amp;";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"&amp;IF(AND(Milestones!$AB$190="FT",Milestones!$AA$190=FT_Y5,EDATE($D90,Milestones!$AA$190)&lt;PolicyDate),1,Milestones!$AC$190)&amp;";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"&amp;IF(AND(Milestones!$AB$191="FT",Milestones!$AA$191=FT_Y5,EDATE($D90,Milestones!$AA$191)&lt;PolicyDate),1,Milestones!$AC$191)&amp;";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"&amp;IF(AND(Milestones!$AB$192="FT",Milestones!$AA$192=FT_Y5,EDATE($D90,Milestones!$AA$192)&lt;PolicyDate),1,Milestones!$AC$192)&amp;";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"&amp;IF(AND(Milestones!$AB$193="FT",Milestones!$AA$193=FT_Y5,EDATE($D90,Milestones!$AA$193)&lt;PolicyDate),1,Milestones!$AC$193)&amp;";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"&amp;IF(AND(Milestones!$AB$194="FT",Milestones!$AA$194=FT_Y5,EDATE($D90,Milestones!$AA$194)&lt;PolicyDate),1,Milestones!$AC$194)&amp;";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"&amp;IF(AND(Milestones!$AB$195="FT",Milestones!$AA$195=FT_Y5,EDATE($D90,Milestones!$AA$195)&lt;PolicyDate),1,Milestones!$AC$195)&amp;";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"&amp;IF(AND(Milestones!$AB$196="FT",Milestones!$AA$196=FT_Y5,EDATE($D90,Milestones!$AA$196)&lt;PolicyDate),1,Milestones!$AC$196)&amp;";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"&amp;IF(AND(Milestones!$AB$197="FT",Milestones!$AA$197=FT_Y5,EDATE($D90,Milestones!$AA$197)&lt;PolicyDate),1,Milestones!$AC$197)&amp;";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"&amp;IF(AND(Milestones!$AB$198="FT",Milestones!$AA$198=FT_Y5,EDATE($D90,Milestones!$AA$198)&lt;PolicyDate),1,Milestones!$AC$198)&amp;";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"&amp;IF(AND(Milestones!$AB$199="FT",Milestones!$AA$199=FT_Y5,EDATE($D90,Milestones!$AA$199)&lt;PolicyDate),1,Milestones!$AC$199)&amp;";  ",""))</f>
        <v/>
      </c>
      <c r="X90" s="0" t="str">
        <f aca="false">IF(Staff!$A90="","",Staff!$AJ90)</f>
        <v/>
      </c>
      <c r="Y90" s="0" t="str">
        <f aca="false">IF(Staff!$A90="","",Staff!$AL90)</f>
        <v/>
      </c>
      <c r="Z90" s="0" t="str">
        <f aca="false">IF(Staff!$A90="","",Staff!$AM90)</f>
        <v/>
      </c>
      <c r="AA90" s="0" t="str">
        <f aca="false">IF(Staff!$A90="","",Staff!$AQ90)</f>
        <v/>
      </c>
      <c r="AB90" s="0" t="str">
        <f aca="false">IF(Staff!$A90="","",Staff!$AR90)</f>
        <v/>
      </c>
      <c r="AC90" s="0" t="str">
        <f aca="false">IF(Staff!$A90="","",Staff!$AS90)</f>
        <v/>
      </c>
      <c r="AD90" s="0" t="str">
        <f aca="false">IF(Staff!$A90="","",Staff!$AT90)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IF(Staff!$A91="","",Staff!$AI91)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"&amp;IF(AND(Milestones!$AB$20="FT",Milestones!$AA$20=FT_Y5,EDATE($D91,Milestones!$AA$20)&lt;PolicyDate),1,Milestones!$AC$20)&amp;";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"&amp;IF(AND(Milestones!$AB$21="FT",Milestones!$AA$21=FT_Y5,EDATE($D91,Milestones!$AA$21)&lt;PolicyDate),1,Milestones!$AC$21)&amp;";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"&amp;IF(AND(Milestones!$AB$22="FT",Milestones!$AA$22=FT_Y5,EDATE($D91,Milestones!$AA$22)&lt;PolicyDate),1,Milestones!$AC$22)&amp;";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"&amp;IF(AND(Milestones!$AB$23="FT",Milestones!$AA$23=FT_Y5,EDATE($D91,Milestones!$AA$23)&lt;PolicyDate),1,Milestones!$AC$23)&amp;";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"&amp;IF(AND(Milestones!$AB$24="FT",Milestones!$AA$24=FT_Y5,EDATE($D91,Milestones!$AA$24)&lt;PolicyDate),1,Milestones!$AC$24)&amp;";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"&amp;IF(AND(Milestones!$AB$25="FT",Milestones!$AA$25=FT_Y5,EDATE($D91,Milestones!$AA$25)&lt;PolicyDate),1,Milestones!$AC$25)&amp;";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"&amp;IF(AND(Milestones!$AB$26="FT",Milestones!$AA$26=FT_Y5,EDATE($D91,Milestones!$AA$26)&lt;PolicyDate),1,Milestones!$AC$26)&amp;";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"&amp;IF(AND(Milestones!$AB$27="FT",Milestones!$AA$27=FT_Y5,EDATE($D91,Milestones!$AA$27)&lt;PolicyDate),1,Milestones!$AC$27)&amp;";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"&amp;IF(AND(Milestones!$AB$28="FT",Milestones!$AA$28=FT_Y5,EDATE($D91,Milestones!$AA$28)&lt;PolicyDate),1,Milestones!$AC$28)&amp;";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"&amp;IF(AND(Milestones!$AB$29="FT",Milestones!$AA$29=FT_Y5,EDATE($D91,Milestones!$AA$29)&lt;PolicyDate),1,Milestones!$AC$29)&amp;";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"&amp;IF(AND(Milestones!$AB$30="FT",Milestones!$AA$30=FT_Y5,EDATE($D91,Milestones!$AA$30)&lt;PolicyDate),1,Milestones!$AC$30)&amp;";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"&amp;IF(AND(Milestones!$AB$31="FT",Milestones!$AA$31=FT_Y5,EDATE($D91,Milestones!$AA$31)&lt;PolicyDate),1,Milestones!$AC$31)&amp;";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"&amp;IF(AND(Milestones!$AB$32="FT",Milestones!$AA$32=FT_Y5,EDATE($D91,Milestones!$AA$32)&lt;PolicyDate),1,Milestones!$AC$32)&amp;";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"&amp;IF(AND(Milestones!$AB$33="FT",Milestones!$AA$33=FT_Y5,EDATE($D91,Milestones!$AA$33)&lt;PolicyDate),1,Milestones!$AC$33)&amp;";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"&amp;IF(AND(Milestones!$AB$34="FT",Milestones!$AA$34=FT_Y5,EDATE($D91,Milestones!$AA$34)&lt;PolicyDate),1,Milestones!$AC$34)&amp;";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"&amp;IF(AND(Milestones!$AB$35="FT",Milestones!$AA$35=FT_Y5,EDATE($D91,Milestones!$AA$35)&lt;PolicyDate),1,Milestones!$AC$35)&amp;";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"&amp;IF(AND(Milestones!$AB$36="FT",Milestones!$AA$36=FT_Y5,EDATE($D91,Milestones!$AA$36)&lt;PolicyDate),1,Milestones!$AC$36)&amp;";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"&amp;IF(AND(Milestones!$AB$37="FT",Milestones!$AA$37=FT_Y5,EDATE($D91,Milestones!$AA$37)&lt;PolicyDate),1,Milestones!$AC$37)&amp;";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"&amp;IF(AND(Milestones!$AB$38="FT",Milestones!$AA$38=FT_Y5,EDATE($D91,Milestones!$AA$38)&lt;PolicyDate),1,Milestones!$AC$38)&amp;";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"&amp;IF(AND(Milestones!$AB$39="FT",Milestones!$AA$39=FT_Y5,EDATE($D91,Milestones!$AA$39)&lt;PolicyDate),1,Milestones!$AC$39)&amp;";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"&amp;IF(AND(Milestones!$AB$40="FT",Milestones!$AA$40=FT_Y5,EDATE($D91,Milestones!$AA$40)&lt;PolicyDate),1,Milestones!$AC$40)&amp;";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"&amp;IF(AND(Milestones!$AB$41="FT",Milestones!$AA$41=FT_Y5,EDATE($D91,Milestones!$AA$41)&lt;PolicyDate),1,Milestones!$AC$41)&amp;";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"&amp;IF(AND(Milestones!$AB$42="FT",Milestones!$AA$42=FT_Y5,EDATE($D91,Milestones!$AA$42)&lt;PolicyDate),1,Milestones!$AC$42)&amp;";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"&amp;IF(AND(Milestones!$AB$43="FT",Milestones!$AA$43=FT_Y5,EDATE($D91,Milestones!$AA$43)&lt;PolicyDate),1,Milestones!$AC$43)&amp;";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"&amp;IF(AND(Milestones!$AB$44="FT",Milestones!$AA$44=FT_Y5,EDATE($D91,Milestones!$AA$44)&lt;PolicyDate),1,Milestones!$AC$44)&amp;";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"&amp;IF(AND(Milestones!$AB$45="FT",Milestones!$AA$45=FT_Y5,EDATE($D91,Milestones!$AA$45)&lt;PolicyDate),1,Milestones!$AC$45)&amp;";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"&amp;IF(AND(Milestones!$AB$46="FT",Milestones!$AA$46=FT_Y5,EDATE($D91,Milestones!$AA$46)&lt;PolicyDate),1,Milestones!$AC$46)&amp;";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"&amp;IF(AND(Milestones!$AB$47="FT",Milestones!$AA$47=FT_Y5,EDATE($D91,Milestones!$AA$47)&lt;PolicyDate),1,Milestones!$AC$47)&amp;";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"&amp;IF(AND(Milestones!$AB$48="FT",Milestones!$AA$48=FT_Y5,EDATE($D91,Milestones!$AA$48)&lt;PolicyDate),1,Milestones!$AC$48)&amp;";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"&amp;IF(AND(Milestones!$AB$49="FT",Milestones!$AA$49=FT_Y5,EDATE($D91,Milestones!$AA$49)&lt;PolicyDate),1,Milestones!$AC$49)&amp;";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"&amp;IF(AND(Milestones!$AB$50="FT",Milestones!$AA$50=FT_Y5,EDATE($D91,Milestones!$AA$50)&lt;PolicyDate),1,Milestones!$AC$50)&amp;";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"&amp;IF(AND(Milestones!$AB$51="FT",Milestones!$AA$51=FT_Y5,EDATE($D91,Milestones!$AA$51)&lt;PolicyDate),1,Milestones!$AC$51)&amp;";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"&amp;IF(AND(Milestones!$AB$52="FT",Milestones!$AA$52=FT_Y5,EDATE($D91,Milestones!$AA$52)&lt;PolicyDate),1,Milestones!$AC$52)&amp;";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"&amp;IF(AND(Milestones!$AB$53="FT",Milestones!$AA$53=FT_Y5,EDATE($D91,Milestones!$AA$53)&lt;PolicyDate),1,Milestones!$AC$53)&amp;";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"&amp;IF(AND(Milestones!$AB$54="FT",Milestones!$AA$54=FT_Y5,EDATE($D91,Milestones!$AA$54)&lt;PolicyDate),1,Milestones!$AC$54)&amp;";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"&amp;IF(AND(Milestones!$AB$55="FT",Milestones!$AA$55=FT_Y5,EDATE($D91,Milestones!$AA$55)&lt;PolicyDate),1,Milestones!$AC$55)&amp;";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"&amp;IF(AND(Milestones!$AB$56="FT",Milestones!$AA$56=FT_Y5,EDATE($D91,Milestones!$AA$56)&lt;PolicyDate),1,Milestones!$AC$56)&amp;";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"&amp;IF(AND(Milestones!$AB$57="FT",Milestones!$AA$57=FT_Y5,EDATE($D91,Milestones!$AA$57)&lt;PolicyDate),1,Milestones!$AC$57)&amp;";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"&amp;IF(AND(Milestones!$AB$58="FT",Milestones!$AA$58=FT_Y5,EDATE($D91,Milestones!$AA$58)&lt;PolicyDate),1,Milestones!$AC$58)&amp;";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"&amp;IF(AND(Milestones!$AB$59="FT",Milestones!$AA$59=FT_Y5,EDATE($D91,Milestones!$AA$59)&lt;PolicyDate),1,Milestones!$AC$59)&amp;";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"&amp;IF(AND(Milestones!$AB$60="FT",Milestones!$AA$60=FT_Y5,EDATE($D91,Milestones!$AA$60)&lt;PolicyDate),1,Milestones!$AC$60)&amp;";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"&amp;IF(AND(Milestones!$AB$61="FT",Milestones!$AA$61=FT_Y5,EDATE($D91,Milestones!$AA$61)&lt;PolicyDate),1,Milestones!$AC$61)&amp;";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"&amp;IF(AND(Milestones!$AB$62="FT",Milestones!$AA$62=FT_Y5,EDATE($D91,Milestones!$AA$62)&lt;PolicyDate),1,Milestones!$AC$62)&amp;";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"&amp;IF(AND(Milestones!$AB$63="FT",Milestones!$AA$63=FT_Y5,EDATE($D91,Milestones!$AA$63)&lt;PolicyDate),1,Milestones!$AC$63)&amp;";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"&amp;IF(AND(Milestones!$AB$64="FT",Milestones!$AA$64=FT_Y5,EDATE($D91,Milestones!$AA$64)&lt;PolicyDate),1,Milestones!$AC$64)&amp;";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"&amp;IF(AND(Milestones!$AB$65="FT",Milestones!$AA$65=FT_Y5,EDATE($D91,Milestones!$AA$65)&lt;PolicyDate),1,Milestones!$AC$65)&amp;";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"&amp;IF(AND(Milestones!$AB$66="FT",Milestones!$AA$66=FT_Y5,EDATE($D91,Milestones!$AA$66)&lt;PolicyDate),1,Milestones!$AC$66)&amp;";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"&amp;IF(AND(Milestones!$AB$67="FT",Milestones!$AA$67=FT_Y5,EDATE($D91,Milestones!$AA$67)&lt;PolicyDate),1,Milestones!$AC$67)&amp;";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"&amp;IF(AND(Milestones!$AB$68="FT",Milestones!$AA$68=FT_Y5,EDATE($D91,Milestones!$AA$68)&lt;PolicyDate),1,Milestones!$AC$68)&amp;";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"&amp;IF(AND(Milestones!$AB$69="FT",Milestones!$AA$69=FT_Y5,EDATE($D91,Milestones!$AA$69)&lt;PolicyDate),1,Milestones!$AC$69)&amp;";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"&amp;IF(AND(Milestones!$AB$70="FT",Milestones!$AA$70=FT_Y5,EDATE($D91,Milestones!$AA$70)&lt;PolicyDate),1,Milestones!$AC$70)&amp;";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"&amp;IF(AND(Milestones!$AB$71="FT",Milestones!$AA$71=FT_Y5,EDATE($D91,Milestones!$AA$71)&lt;PolicyDate),1,Milestones!$AC$71)&amp;";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"&amp;IF(AND(Milestones!$AB$72="FT",Milestones!$AA$72=FT_Y5,EDATE($D91,Milestones!$AA$72)&lt;PolicyDate),1,Milestones!$AC$72)&amp;";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"&amp;IF(AND(Milestones!$AB$73="FT",Milestones!$AA$73=FT_Y5,EDATE($D91,Milestones!$AA$73)&lt;PolicyDate),1,Milestones!$AC$73)&amp;";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"&amp;IF(AND(Milestones!$AB$74="FT",Milestones!$AA$74=FT_Y5,EDATE($D91,Milestones!$AA$74)&lt;PolicyDate),1,Milestones!$AC$74)&amp;";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"&amp;IF(AND(Milestones!$AB$75="FT",Milestones!$AA$75=FT_Y5,EDATE($D91,Milestones!$AA$75)&lt;PolicyDate),1,Milestones!$AC$75)&amp;";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"&amp;IF(AND(Milestones!$AB$76="FT",Milestones!$AA$76=FT_Y5,EDATE($D91,Milestones!$AA$76)&lt;PolicyDate),1,Milestones!$AC$76)&amp;";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"&amp;IF(AND(Milestones!$AB$77="FT",Milestones!$AA$77=FT_Y5,EDATE($D91,Milestones!$AA$77)&lt;PolicyDate),1,Milestones!$AC$77)&amp;";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"&amp;IF(AND(Milestones!$AB$78="FT",Milestones!$AA$78=FT_Y5,EDATE($D91,Milestones!$AA$78)&lt;PolicyDate),1,Milestones!$AC$78)&amp;";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"&amp;IF(AND(Milestones!$AB$79="FT",Milestones!$AA$79=FT_Y5,EDATE($D91,Milestones!$AA$79)&lt;PolicyDate),1,Milestones!$AC$79)&amp;";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"&amp;IF(AND(Milestones!$AB$80="FT",Milestones!$AA$80=FT_Y5,EDATE($D91,Milestones!$AA$80)&lt;PolicyDate),1,Milestones!$AC$80)&amp;";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"&amp;IF(AND(Milestones!$AB$81="FT",Milestones!$AA$81=FT_Y5,EDATE($D91,Milestones!$AA$81)&lt;PolicyDate),1,Milestones!$AC$81)&amp;";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"&amp;IF(AND(Milestones!$AB$82="FT",Milestones!$AA$82=FT_Y5,EDATE($D91,Milestones!$AA$82)&lt;PolicyDate),1,Milestones!$AC$82)&amp;";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"&amp;IF(AND(Milestones!$AB$83="FT",Milestones!$AA$83=FT_Y5,EDATE($D91,Milestones!$AA$83)&lt;PolicyDate),1,Milestones!$AC$83)&amp;";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"&amp;IF(AND(Milestones!$AB$84="FT",Milestones!$AA$84=FT_Y5,EDATE($D91,Milestones!$AA$84)&lt;PolicyDate),1,Milestones!$AC$84)&amp;";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"&amp;IF(AND(Milestones!$AB$85="FT",Milestones!$AA$85=FT_Y5,EDATE($D91,Milestones!$AA$85)&lt;PolicyDate),1,Milestones!$AC$85)&amp;";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"&amp;IF(AND(Milestones!$AB$86="FT",Milestones!$AA$86=FT_Y5,EDATE($D91,Milestones!$AA$86)&lt;PolicyDate),1,Milestones!$AC$86)&amp;";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"&amp;IF(AND(Milestones!$AB$87="FT",Milestones!$AA$87=FT_Y5,EDATE($D91,Milestones!$AA$87)&lt;PolicyDate),1,Milestones!$AC$87)&amp;";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"&amp;IF(AND(Milestones!$AB$88="FT",Milestones!$AA$88=FT_Y5,EDATE($D91,Milestones!$AA$88)&lt;PolicyDate),1,Milestones!$AC$88)&amp;";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"&amp;IF(AND(Milestones!$AB$89="FT",Milestones!$AA$89=FT_Y5,EDATE($D91,Milestones!$AA$89)&lt;PolicyDate),1,Milestones!$AC$89)&amp;";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"&amp;IF(AND(Milestones!$AB$90="FT",Milestones!$AA$90=FT_Y5,EDATE($D91,Milestones!$AA$90)&lt;PolicyDate),1,Milestones!$AC$90)&amp;";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"&amp;IF(AND(Milestones!$AB$91="FT",Milestones!$AA$91=FT_Y5,EDATE($D91,Milestones!$AA$91)&lt;PolicyDate),1,Milestones!$AC$91)&amp;";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"&amp;IF(AND(Milestones!$AB$92="FT",Milestones!$AA$92=FT_Y5,EDATE($D91,Milestones!$AA$92)&lt;PolicyDate),1,Milestones!$AC$92)&amp;";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"&amp;IF(AND(Milestones!$AB$93="FT",Milestones!$AA$93=FT_Y5,EDATE($D91,Milestones!$AA$93)&lt;PolicyDate),1,Milestones!$AC$93)&amp;";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"&amp;IF(AND(Milestones!$AB$94="FT",Milestones!$AA$94=FT_Y5,EDATE($D91,Milestones!$AA$94)&lt;PolicyDate),1,Milestones!$AC$94)&amp;";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"&amp;IF(AND(Milestones!$AB$95="FT",Milestones!$AA$95=FT_Y5,EDATE($D91,Milestones!$AA$95)&lt;PolicyDate),1,Milestones!$AC$95)&amp;";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"&amp;IF(AND(Milestones!$AB$96="FT",Milestones!$AA$96=FT_Y5,EDATE($D91,Milestones!$AA$96)&lt;PolicyDate),1,Milestones!$AC$96)&amp;";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"&amp;IF(AND(Milestones!$AB$97="FT",Milestones!$AA$97=FT_Y5,EDATE($D91,Milestones!$AA$97)&lt;PolicyDate),1,Milestones!$AC$97)&amp;";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"&amp;IF(AND(Milestones!$AB$98="FT",Milestones!$AA$98=FT_Y5,EDATE($D91,Milestones!$AA$98)&lt;PolicyDate),1,Milestones!$AC$98)&amp;";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"&amp;IF(AND(Milestones!$AB$99="FT",Milestones!$AA$99=FT_Y5,EDATE($D91,Milestones!$AA$99)&lt;PolicyDate),1,Milestones!$AC$99)&amp;";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"&amp;IF(AND(Milestones!$AB$100="FT",Milestones!$AA$100=FT_Y5,EDATE($D91,Milestones!$AA$100)&lt;PolicyDate),1,Milestones!$AC$100)&amp;";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"&amp;IF(AND(Milestones!$AB$101="FT",Milestones!$AA$101=FT_Y5,EDATE($D91,Milestones!$AA$101)&lt;PolicyDate),1,Milestones!$AC$101)&amp;";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"&amp;IF(AND(Milestones!$AB$102="FT",Milestones!$AA$102=FT_Y5,EDATE($D91,Milestones!$AA$102)&lt;PolicyDate),1,Milestones!$AC$102)&amp;";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"&amp;IF(AND(Milestones!$AB$103="FT",Milestones!$AA$103=FT_Y5,EDATE($D91,Milestones!$AA$103)&lt;PolicyDate),1,Milestones!$AC$103)&amp;";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"&amp;IF(AND(Milestones!$AB$104="FT",Milestones!$AA$104=FT_Y5,EDATE($D91,Milestones!$AA$104)&lt;PolicyDate),1,Milestones!$AC$104)&amp;";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"&amp;IF(AND(Milestones!$AB$105="FT",Milestones!$AA$105=FT_Y5,EDATE($D91,Milestones!$AA$105)&lt;PolicyDate),1,Milestones!$AC$105)&amp;";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"&amp;IF(AND(Milestones!$AB$106="FT",Milestones!$AA$106=FT_Y5,EDATE($D91,Milestones!$AA$106)&lt;PolicyDate),1,Milestones!$AC$106)&amp;";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"&amp;IF(AND(Milestones!$AB$107="FT",Milestones!$AA$107=FT_Y5,EDATE($D91,Milestones!$AA$107)&lt;PolicyDate),1,Milestones!$AC$107)&amp;";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"&amp;IF(AND(Milestones!$AB$108="FT",Milestones!$AA$108=FT_Y5,EDATE($D91,Milestones!$AA$108)&lt;PolicyDate),1,Milestones!$AC$108)&amp;";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"&amp;IF(AND(Milestones!$AB$109="FT",Milestones!$AA$109=FT_Y5,EDATE($D91,Milestones!$AA$109)&lt;PolicyDate),1,Milestones!$AC$109)&amp;";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"&amp;IF(AND(Milestones!$AB$110="FT",Milestones!$AA$110=FT_Y5,EDATE($D91,Milestones!$AA$110)&lt;PolicyDate),1,Milestones!$AC$110)&amp;";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"&amp;IF(AND(Milestones!$AB$111="FT",Milestones!$AA$111=FT_Y5,EDATE($D91,Milestones!$AA$111)&lt;PolicyDate),1,Milestones!$AC$111)&amp;";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"&amp;IF(AND(Milestones!$AB$112="FT",Milestones!$AA$112=FT_Y5,EDATE($D91,Milestones!$AA$112)&lt;PolicyDate),1,Milestones!$AC$112)&amp;";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"&amp;IF(AND(Milestones!$AB$113="FT",Milestones!$AA$113=FT_Y5,EDATE($D91,Milestones!$AA$113)&lt;PolicyDate),1,Milestones!$AC$113)&amp;";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"&amp;IF(AND(Milestones!$AB$114="FT",Milestones!$AA$114=FT_Y5,EDATE($D91,Milestones!$AA$114)&lt;PolicyDate),1,Milestones!$AC$114)&amp;";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"&amp;IF(AND(Milestones!$AB$115="FT",Milestones!$AA$115=FT_Y5,EDATE($D91,Milestones!$AA$115)&lt;PolicyDate),1,Milestones!$AC$115)&amp;";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"&amp;IF(AND(Milestones!$AB$116="FT",Milestones!$AA$116=FT_Y5,EDATE($D91,Milestones!$AA$116)&lt;PolicyDate),1,Milestones!$AC$116)&amp;";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"&amp;IF(AND(Milestones!$AB$117="FT",Milestones!$AA$117=FT_Y5,EDATE($D91,Milestones!$AA$117)&lt;PolicyDate),1,Milestones!$AC$117)&amp;";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"&amp;IF(AND(Milestones!$AB$118="FT",Milestones!$AA$118=FT_Y5,EDATE($D91,Milestones!$AA$118)&lt;PolicyDate),1,Milestones!$AC$118)&amp;";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"&amp;IF(AND(Milestones!$AB$119="FT",Milestones!$AA$119=FT_Y5,EDATE($D91,Milestones!$AA$119)&lt;PolicyDate),1,Milestones!$AC$119)&amp;";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"&amp;IF(AND(Milestones!$AB$120="FT",Milestones!$AA$120=FT_Y5,EDATE($D91,Milestones!$AA$120)&lt;PolicyDate),1,Milestones!$AC$120)&amp;";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"&amp;IF(AND(Milestones!$AB$121="FT",Milestones!$AA$121=FT_Y5,EDATE($D91,Milestones!$AA$121)&lt;PolicyDate),1,Milestones!$AC$121)&amp;";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"&amp;IF(AND(Milestones!$AB$122="FT",Milestones!$AA$122=FT_Y5,EDATE($D91,Milestones!$AA$122)&lt;PolicyDate),1,Milestones!$AC$122)&amp;";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"&amp;IF(AND(Milestones!$AB$123="FT",Milestones!$AA$123=FT_Y5,EDATE($D91,Milestones!$AA$123)&lt;PolicyDate),1,Milestones!$AC$123)&amp;";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"&amp;IF(AND(Milestones!$AB$124="FT",Milestones!$AA$124=FT_Y5,EDATE($D91,Milestones!$AA$124)&lt;PolicyDate),1,Milestones!$AC$124)&amp;";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"&amp;IF(AND(Milestones!$AB$125="FT",Milestones!$AA$125=FT_Y5,EDATE($D91,Milestones!$AA$125)&lt;PolicyDate),1,Milestones!$AC$125)&amp;";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"&amp;IF(AND(Milestones!$AB$126="FT",Milestones!$AA$126=FT_Y5,EDATE($D91,Milestones!$AA$126)&lt;PolicyDate),1,Milestones!$AC$126)&amp;";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"&amp;IF(AND(Milestones!$AB$127="FT",Milestones!$AA$127=FT_Y5,EDATE($D91,Milestones!$AA$127)&lt;PolicyDate),1,Milestones!$AC$127)&amp;";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"&amp;IF(AND(Milestones!$AB$128="FT",Milestones!$AA$128=FT_Y5,EDATE($D91,Milestones!$AA$128)&lt;PolicyDate),1,Milestones!$AC$128)&amp;";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"&amp;IF(AND(Milestones!$AB$129="FT",Milestones!$AA$129=FT_Y5,EDATE($D91,Milestones!$AA$129)&lt;PolicyDate),1,Milestones!$AC$129)&amp;";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"&amp;IF(AND(Milestones!$AB$130="FT",Milestones!$AA$130=FT_Y5,EDATE($D91,Milestones!$AA$130)&lt;PolicyDate),1,Milestones!$AC$130)&amp;";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"&amp;IF(AND(Milestones!$AB$131="FT",Milestones!$AA$131=FT_Y5,EDATE($D91,Milestones!$AA$131)&lt;PolicyDate),1,Milestones!$AC$131)&amp;";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"&amp;IF(AND(Milestones!$AB$132="FT",Milestones!$AA$132=FT_Y5,EDATE($D91,Milestones!$AA$132)&lt;PolicyDate),1,Milestones!$AC$132)&amp;";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"&amp;IF(AND(Milestones!$AB$133="FT",Milestones!$AA$133=FT_Y5,EDATE($D91,Milestones!$AA$133)&lt;PolicyDate),1,Milestones!$AC$133)&amp;";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"&amp;IF(AND(Milestones!$AB$134="FT",Milestones!$AA$134=FT_Y5,EDATE($D91,Milestones!$AA$134)&lt;PolicyDate),1,Milestones!$AC$134)&amp;";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"&amp;IF(AND(Milestones!$AB$135="FT",Milestones!$AA$135=FT_Y5,EDATE($D91,Milestones!$AA$135)&lt;PolicyDate),1,Milestones!$AC$135)&amp;";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"&amp;IF(AND(Milestones!$AB$136="FT",Milestones!$AA$136=FT_Y5,EDATE($D91,Milestones!$AA$136)&lt;PolicyDate),1,Milestones!$AC$136)&amp;";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"&amp;IF(AND(Milestones!$AB$137="FT",Milestones!$AA$137=FT_Y5,EDATE($D91,Milestones!$AA$137)&lt;PolicyDate),1,Milestones!$AC$137)&amp;";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"&amp;IF(AND(Milestones!$AB$138="FT",Milestones!$AA$138=FT_Y5,EDATE($D91,Milestones!$AA$138)&lt;PolicyDate),1,Milestones!$AC$138)&amp;";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"&amp;IF(AND(Milestones!$AB$139="FT",Milestones!$AA$139=FT_Y5,EDATE($D91,Milestones!$AA$139)&lt;PolicyDate),1,Milestones!$AC$139)&amp;";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"&amp;IF(AND(Milestones!$AB$140="FT",Milestones!$AA$140=FT_Y5,EDATE($D91,Milestones!$AA$140)&lt;PolicyDate),1,Milestones!$AC$140)&amp;";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"&amp;IF(AND(Milestones!$AB$141="FT",Milestones!$AA$141=FT_Y5,EDATE($D91,Milestones!$AA$141)&lt;PolicyDate),1,Milestones!$AC$141)&amp;";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"&amp;IF(AND(Milestones!$AB$142="FT",Milestones!$AA$142=FT_Y5,EDATE($D91,Milestones!$AA$142)&lt;PolicyDate),1,Milestones!$AC$142)&amp;";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"&amp;IF(AND(Milestones!$AB$143="FT",Milestones!$AA$143=FT_Y5,EDATE($D91,Milestones!$AA$143)&lt;PolicyDate),1,Milestones!$AC$143)&amp;";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"&amp;IF(AND(Milestones!$AB$144="FT",Milestones!$AA$144=FT_Y5,EDATE($D91,Milestones!$AA$144)&lt;PolicyDate),1,Milestones!$AC$144)&amp;";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"&amp;IF(AND(Milestones!$AB$145="FT",Milestones!$AA$145=FT_Y5,EDATE($D91,Milestones!$AA$145)&lt;PolicyDate),1,Milestones!$AC$145)&amp;";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"&amp;IF(AND(Milestones!$AB$146="FT",Milestones!$AA$146=FT_Y5,EDATE($D91,Milestones!$AA$146)&lt;PolicyDate),1,Milestones!$AC$146)&amp;";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"&amp;IF(AND(Milestones!$AB$147="FT",Milestones!$AA$147=FT_Y5,EDATE($D91,Milestones!$AA$147)&lt;PolicyDate),1,Milestones!$AC$147)&amp;";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"&amp;IF(AND(Milestones!$AB$148="FT",Milestones!$AA$148=FT_Y5,EDATE($D91,Milestones!$AA$148)&lt;PolicyDate),1,Milestones!$AC$148)&amp;";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"&amp;IF(AND(Milestones!$AB$149="FT",Milestones!$AA$149=FT_Y5,EDATE($D91,Milestones!$AA$149)&lt;PolicyDate),1,Milestones!$AC$149)&amp;";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"&amp;IF(AND(Milestones!$AB$150="FT",Milestones!$AA$150=FT_Y5,EDATE($D91,Milestones!$AA$150)&lt;PolicyDate),1,Milestones!$AC$150)&amp;";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"&amp;IF(AND(Milestones!$AB$151="FT",Milestones!$AA$151=FT_Y5,EDATE($D91,Milestones!$AA$151)&lt;PolicyDate),1,Milestones!$AC$151)&amp;";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"&amp;IF(AND(Milestones!$AB$152="FT",Milestones!$AA$152=FT_Y5,EDATE($D91,Milestones!$AA$152)&lt;PolicyDate),1,Milestones!$AC$152)&amp;";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"&amp;IF(AND(Milestones!$AB$153="FT",Milestones!$AA$153=FT_Y5,EDATE($D91,Milestones!$AA$153)&lt;PolicyDate),1,Milestones!$AC$153)&amp;";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"&amp;IF(AND(Milestones!$AB$154="FT",Milestones!$AA$154=FT_Y5,EDATE($D91,Milestones!$AA$154)&lt;PolicyDate),1,Milestones!$AC$154)&amp;";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"&amp;IF(AND(Milestones!$AB$155="FT",Milestones!$AA$155=FT_Y5,EDATE($D91,Milestones!$AA$155)&lt;PolicyDate),1,Milestones!$AC$155)&amp;";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"&amp;IF(AND(Milestones!$AB$156="FT",Milestones!$AA$156=FT_Y5,EDATE($D91,Milestones!$AA$156)&lt;PolicyDate),1,Milestones!$AC$156)&amp;";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"&amp;IF(AND(Milestones!$AB$157="FT",Milestones!$AA$157=FT_Y5,EDATE($D91,Milestones!$AA$157)&lt;PolicyDate),1,Milestones!$AC$157)&amp;";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"&amp;IF(AND(Milestones!$AB$158="FT",Milestones!$AA$158=FT_Y5,EDATE($D91,Milestones!$AA$158)&lt;PolicyDate),1,Milestones!$AC$158)&amp;";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"&amp;IF(AND(Milestones!$AB$159="FT",Milestones!$AA$159=FT_Y5,EDATE($D91,Milestones!$AA$159)&lt;PolicyDate),1,Milestones!$AC$159)&amp;";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"&amp;IF(AND(Milestones!$AB$160="FT",Milestones!$AA$160=FT_Y5,EDATE($D91,Milestones!$AA$160)&lt;PolicyDate),1,Milestones!$AC$160)&amp;";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"&amp;IF(AND(Milestones!$AB$161="FT",Milestones!$AA$161=FT_Y5,EDATE($D91,Milestones!$AA$161)&lt;PolicyDate),1,Milestones!$AC$161)&amp;";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"&amp;IF(AND(Milestones!$AB$162="FT",Milestones!$AA$162=FT_Y5,EDATE($D91,Milestones!$AA$162)&lt;PolicyDate),1,Milestones!$AC$162)&amp;";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"&amp;IF(AND(Milestones!$AB$163="FT",Milestones!$AA$163=FT_Y5,EDATE($D91,Milestones!$AA$163)&lt;PolicyDate),1,Milestones!$AC$163)&amp;";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"&amp;IF(AND(Milestones!$AB$164="FT",Milestones!$AA$164=FT_Y5,EDATE($D91,Milestones!$AA$164)&lt;PolicyDate),1,Milestones!$AC$164)&amp;";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"&amp;IF(AND(Milestones!$AB$165="FT",Milestones!$AA$165=FT_Y5,EDATE($D91,Milestones!$AA$165)&lt;PolicyDate),1,Milestones!$AC$165)&amp;";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"&amp;IF(AND(Milestones!$AB$166="FT",Milestones!$AA$166=FT_Y5,EDATE($D91,Milestones!$AA$166)&lt;PolicyDate),1,Milestones!$AC$166)&amp;";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"&amp;IF(AND(Milestones!$AB$167="FT",Milestones!$AA$167=FT_Y5,EDATE($D91,Milestones!$AA$167)&lt;PolicyDate),1,Milestones!$AC$167)&amp;";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"&amp;IF(AND(Milestones!$AB$168="FT",Milestones!$AA$168=FT_Y5,EDATE($D91,Milestones!$AA$168)&lt;PolicyDate),1,Milestones!$AC$168)&amp;";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"&amp;IF(AND(Milestones!$AB$169="FT",Milestones!$AA$169=FT_Y5,EDATE($D91,Milestones!$AA$169)&lt;PolicyDate),1,Milestones!$AC$169)&amp;";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"&amp;IF(AND(Milestones!$AB$170="FT",Milestones!$AA$170=FT_Y5,EDATE($D91,Milestones!$AA$170)&lt;PolicyDate),1,Milestones!$AC$170)&amp;";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"&amp;IF(AND(Milestones!$AB$171="FT",Milestones!$AA$171=FT_Y5,EDATE($D91,Milestones!$AA$171)&lt;PolicyDate),1,Milestones!$AC$171)&amp;";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"&amp;IF(AND(Milestones!$AB$172="FT",Milestones!$AA$172=FT_Y5,EDATE($D91,Milestones!$AA$172)&lt;PolicyDate),1,Milestones!$AC$172)&amp;";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"&amp;IF(AND(Milestones!$AB$173="FT",Milestones!$AA$173=FT_Y5,EDATE($D91,Milestones!$AA$173)&lt;PolicyDate),1,Milestones!$AC$173)&amp;";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"&amp;IF(AND(Milestones!$AB$174="FT",Milestones!$AA$174=FT_Y5,EDATE($D91,Milestones!$AA$174)&lt;PolicyDate),1,Milestones!$AC$174)&amp;";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"&amp;IF(AND(Milestones!$AB$175="FT",Milestones!$AA$175=FT_Y5,EDATE($D91,Milestones!$AA$175)&lt;PolicyDate),1,Milestones!$AC$175)&amp;";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"&amp;IF(AND(Milestones!$AB$176="FT",Milestones!$AA$176=FT_Y5,EDATE($D91,Milestones!$AA$176)&lt;PolicyDate),1,Milestones!$AC$176)&amp;";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"&amp;IF(AND(Milestones!$AB$177="FT",Milestones!$AA$177=FT_Y5,EDATE($D91,Milestones!$AA$177)&lt;PolicyDate),1,Milestones!$AC$177)&amp;";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"&amp;IF(AND(Milestones!$AB$178="FT",Milestones!$AA$178=FT_Y5,EDATE($D91,Milestones!$AA$178)&lt;PolicyDate),1,Milestones!$AC$178)&amp;";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"&amp;IF(AND(Milestones!$AB$179="FT",Milestones!$AA$179=FT_Y5,EDATE($D91,Milestones!$AA$179)&lt;PolicyDate),1,Milestones!$AC$179)&amp;";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"&amp;IF(AND(Milestones!$AB$180="FT",Milestones!$AA$180=FT_Y5,EDATE($D91,Milestones!$AA$180)&lt;PolicyDate),1,Milestones!$AC$180)&amp;";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"&amp;IF(AND(Milestones!$AB$181="FT",Milestones!$AA$181=FT_Y5,EDATE($D91,Milestones!$AA$181)&lt;PolicyDate),1,Milestones!$AC$181)&amp;";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"&amp;IF(AND(Milestones!$AB$182="FT",Milestones!$AA$182=FT_Y5,EDATE($D91,Milestones!$AA$182)&lt;PolicyDate),1,Milestones!$AC$182)&amp;";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"&amp;IF(AND(Milestones!$AB$183="FT",Milestones!$AA$183=FT_Y5,EDATE($D91,Milestones!$AA$183)&lt;PolicyDate),1,Milestones!$AC$183)&amp;";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"&amp;IF(AND(Milestones!$AB$184="FT",Milestones!$AA$184=FT_Y5,EDATE($D91,Milestones!$AA$184)&lt;PolicyDate),1,Milestones!$AC$184)&amp;";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"&amp;IF(AND(Milestones!$AB$185="FT",Milestones!$AA$185=FT_Y5,EDATE($D91,Milestones!$AA$185)&lt;PolicyDate),1,Milestones!$AC$185)&amp;";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"&amp;IF(AND(Milestones!$AB$186="FT",Milestones!$AA$186=FT_Y5,EDATE($D91,Milestones!$AA$186)&lt;PolicyDate),1,Milestones!$AC$186)&amp;";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"&amp;IF(AND(Milestones!$AB$187="FT",Milestones!$AA$187=FT_Y5,EDATE($D91,Milestones!$AA$187)&lt;PolicyDate),1,Milestones!$AC$187)&amp;";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"&amp;IF(AND(Milestones!$AB$188="FT",Milestones!$AA$188=FT_Y5,EDATE($D91,Milestones!$AA$188)&lt;PolicyDate),1,Milestones!$AC$188)&amp;";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"&amp;IF(AND(Milestones!$AB$189="FT",Milestones!$AA$189=FT_Y5,EDATE($D91,Milestones!$AA$189)&lt;PolicyDate),1,Milestones!$AC$189)&amp;";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"&amp;IF(AND(Milestones!$AB$190="FT",Milestones!$AA$190=FT_Y5,EDATE($D91,Milestones!$AA$190)&lt;PolicyDate),1,Milestones!$AC$190)&amp;";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"&amp;IF(AND(Milestones!$AB$191="FT",Milestones!$AA$191=FT_Y5,EDATE($D91,Milestones!$AA$191)&lt;PolicyDate),1,Milestones!$AC$191)&amp;";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"&amp;IF(AND(Milestones!$AB$192="FT",Milestones!$AA$192=FT_Y5,EDATE($D91,Milestones!$AA$192)&lt;PolicyDate),1,Milestones!$AC$192)&amp;";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"&amp;IF(AND(Milestones!$AB$193="FT",Milestones!$AA$193=FT_Y5,EDATE($D91,Milestones!$AA$193)&lt;PolicyDate),1,Milestones!$AC$193)&amp;";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"&amp;IF(AND(Milestones!$AB$194="FT",Milestones!$AA$194=FT_Y5,EDATE($D91,Milestones!$AA$194)&lt;PolicyDate),1,Milestones!$AC$194)&amp;";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"&amp;IF(AND(Milestones!$AB$195="FT",Milestones!$AA$195=FT_Y5,EDATE($D91,Milestones!$AA$195)&lt;PolicyDate),1,Milestones!$AC$195)&amp;";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"&amp;IF(AND(Milestones!$AB$196="FT",Milestones!$AA$196=FT_Y5,EDATE($D91,Milestones!$AA$196)&lt;PolicyDate),1,Milestones!$AC$196)&amp;";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"&amp;IF(AND(Milestones!$AB$197="FT",Milestones!$AA$197=FT_Y5,EDATE($D91,Milestones!$AA$197)&lt;PolicyDate),1,Milestones!$AC$197)&amp;";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"&amp;IF(AND(Milestones!$AB$198="FT",Milestones!$AA$198=FT_Y5,EDATE($D91,Milestones!$AA$198)&lt;PolicyDate),1,Milestones!$AC$198)&amp;";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"&amp;IF(AND(Milestones!$AB$199="FT",Milestones!$AA$199=FT_Y5,EDATE($D91,Milestones!$AA$199)&lt;PolicyDate),1,Milestones!$AC$199)&amp;";  ",""))</f>
        <v/>
      </c>
      <c r="X91" s="0" t="str">
        <f aca="false">IF(Staff!$A91="","",Staff!$AJ91)</f>
        <v/>
      </c>
      <c r="Y91" s="0" t="str">
        <f aca="false">IF(Staff!$A91="","",Staff!$AL91)</f>
        <v/>
      </c>
      <c r="Z91" s="0" t="str">
        <f aca="false">IF(Staff!$A91="","",Staff!$AM91)</f>
        <v/>
      </c>
      <c r="AA91" s="0" t="str">
        <f aca="false">IF(Staff!$A91="","",Staff!$AQ91)</f>
        <v/>
      </c>
      <c r="AB91" s="0" t="str">
        <f aca="false">IF(Staff!$A91="","",Staff!$AR91)</f>
        <v/>
      </c>
      <c r="AC91" s="0" t="str">
        <f aca="false">IF(Staff!$A91="","",Staff!$AS91)</f>
        <v/>
      </c>
      <c r="AD91" s="0" t="str">
        <f aca="false">IF(Staff!$A91="","",Staff!$AT91)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IF(Staff!$A92="","",Staff!$AI92)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"&amp;IF(AND(Milestones!$AB$20="FT",Milestones!$AA$20=FT_Y5,EDATE($D92,Milestones!$AA$20)&lt;PolicyDate),1,Milestones!$AC$20)&amp;";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"&amp;IF(AND(Milestones!$AB$21="FT",Milestones!$AA$21=FT_Y5,EDATE($D92,Milestones!$AA$21)&lt;PolicyDate),1,Milestones!$AC$21)&amp;";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"&amp;IF(AND(Milestones!$AB$22="FT",Milestones!$AA$22=FT_Y5,EDATE($D92,Milestones!$AA$22)&lt;PolicyDate),1,Milestones!$AC$22)&amp;";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"&amp;IF(AND(Milestones!$AB$23="FT",Milestones!$AA$23=FT_Y5,EDATE($D92,Milestones!$AA$23)&lt;PolicyDate),1,Milestones!$AC$23)&amp;";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"&amp;IF(AND(Milestones!$AB$24="FT",Milestones!$AA$24=FT_Y5,EDATE($D92,Milestones!$AA$24)&lt;PolicyDate),1,Milestones!$AC$24)&amp;";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"&amp;IF(AND(Milestones!$AB$25="FT",Milestones!$AA$25=FT_Y5,EDATE($D92,Milestones!$AA$25)&lt;PolicyDate),1,Milestones!$AC$25)&amp;";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"&amp;IF(AND(Milestones!$AB$26="FT",Milestones!$AA$26=FT_Y5,EDATE($D92,Milestones!$AA$26)&lt;PolicyDate),1,Milestones!$AC$26)&amp;";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"&amp;IF(AND(Milestones!$AB$27="FT",Milestones!$AA$27=FT_Y5,EDATE($D92,Milestones!$AA$27)&lt;PolicyDate),1,Milestones!$AC$27)&amp;";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"&amp;IF(AND(Milestones!$AB$28="FT",Milestones!$AA$28=FT_Y5,EDATE($D92,Milestones!$AA$28)&lt;PolicyDate),1,Milestones!$AC$28)&amp;";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"&amp;IF(AND(Milestones!$AB$29="FT",Milestones!$AA$29=FT_Y5,EDATE($D92,Milestones!$AA$29)&lt;PolicyDate),1,Milestones!$AC$29)&amp;";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"&amp;IF(AND(Milestones!$AB$30="FT",Milestones!$AA$30=FT_Y5,EDATE($D92,Milestones!$AA$30)&lt;PolicyDate),1,Milestones!$AC$30)&amp;";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"&amp;IF(AND(Milestones!$AB$31="FT",Milestones!$AA$31=FT_Y5,EDATE($D92,Milestones!$AA$31)&lt;PolicyDate),1,Milestones!$AC$31)&amp;";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"&amp;IF(AND(Milestones!$AB$32="FT",Milestones!$AA$32=FT_Y5,EDATE($D92,Milestones!$AA$32)&lt;PolicyDate),1,Milestones!$AC$32)&amp;";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"&amp;IF(AND(Milestones!$AB$33="FT",Milestones!$AA$33=FT_Y5,EDATE($D92,Milestones!$AA$33)&lt;PolicyDate),1,Milestones!$AC$33)&amp;";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"&amp;IF(AND(Milestones!$AB$34="FT",Milestones!$AA$34=FT_Y5,EDATE($D92,Milestones!$AA$34)&lt;PolicyDate),1,Milestones!$AC$34)&amp;";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"&amp;IF(AND(Milestones!$AB$35="FT",Milestones!$AA$35=FT_Y5,EDATE($D92,Milestones!$AA$35)&lt;PolicyDate),1,Milestones!$AC$35)&amp;";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"&amp;IF(AND(Milestones!$AB$36="FT",Milestones!$AA$36=FT_Y5,EDATE($D92,Milestones!$AA$36)&lt;PolicyDate),1,Milestones!$AC$36)&amp;";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"&amp;IF(AND(Milestones!$AB$37="FT",Milestones!$AA$37=FT_Y5,EDATE($D92,Milestones!$AA$37)&lt;PolicyDate),1,Milestones!$AC$37)&amp;";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"&amp;IF(AND(Milestones!$AB$38="FT",Milestones!$AA$38=FT_Y5,EDATE($D92,Milestones!$AA$38)&lt;PolicyDate),1,Milestones!$AC$38)&amp;";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"&amp;IF(AND(Milestones!$AB$39="FT",Milestones!$AA$39=FT_Y5,EDATE($D92,Milestones!$AA$39)&lt;PolicyDate),1,Milestones!$AC$39)&amp;";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"&amp;IF(AND(Milestones!$AB$40="FT",Milestones!$AA$40=FT_Y5,EDATE($D92,Milestones!$AA$40)&lt;PolicyDate),1,Milestones!$AC$40)&amp;";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"&amp;IF(AND(Milestones!$AB$41="FT",Milestones!$AA$41=FT_Y5,EDATE($D92,Milestones!$AA$41)&lt;PolicyDate),1,Milestones!$AC$41)&amp;";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"&amp;IF(AND(Milestones!$AB$42="FT",Milestones!$AA$42=FT_Y5,EDATE($D92,Milestones!$AA$42)&lt;PolicyDate),1,Milestones!$AC$42)&amp;";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"&amp;IF(AND(Milestones!$AB$43="FT",Milestones!$AA$43=FT_Y5,EDATE($D92,Milestones!$AA$43)&lt;PolicyDate),1,Milestones!$AC$43)&amp;";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"&amp;IF(AND(Milestones!$AB$44="FT",Milestones!$AA$44=FT_Y5,EDATE($D92,Milestones!$AA$44)&lt;PolicyDate),1,Milestones!$AC$44)&amp;";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"&amp;IF(AND(Milestones!$AB$45="FT",Milestones!$AA$45=FT_Y5,EDATE($D92,Milestones!$AA$45)&lt;PolicyDate),1,Milestones!$AC$45)&amp;";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"&amp;IF(AND(Milestones!$AB$46="FT",Milestones!$AA$46=FT_Y5,EDATE($D92,Milestones!$AA$46)&lt;PolicyDate),1,Milestones!$AC$46)&amp;";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"&amp;IF(AND(Milestones!$AB$47="FT",Milestones!$AA$47=FT_Y5,EDATE($D92,Milestones!$AA$47)&lt;PolicyDate),1,Milestones!$AC$47)&amp;";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"&amp;IF(AND(Milestones!$AB$48="FT",Milestones!$AA$48=FT_Y5,EDATE($D92,Milestones!$AA$48)&lt;PolicyDate),1,Milestones!$AC$48)&amp;";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"&amp;IF(AND(Milestones!$AB$49="FT",Milestones!$AA$49=FT_Y5,EDATE($D92,Milestones!$AA$49)&lt;PolicyDate),1,Milestones!$AC$49)&amp;";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"&amp;IF(AND(Milestones!$AB$50="FT",Milestones!$AA$50=FT_Y5,EDATE($D92,Milestones!$AA$50)&lt;PolicyDate),1,Milestones!$AC$50)&amp;";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"&amp;IF(AND(Milestones!$AB$51="FT",Milestones!$AA$51=FT_Y5,EDATE($D92,Milestones!$AA$51)&lt;PolicyDate),1,Milestones!$AC$51)&amp;";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"&amp;IF(AND(Milestones!$AB$52="FT",Milestones!$AA$52=FT_Y5,EDATE($D92,Milestones!$AA$52)&lt;PolicyDate),1,Milestones!$AC$52)&amp;";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"&amp;IF(AND(Milestones!$AB$53="FT",Milestones!$AA$53=FT_Y5,EDATE($D92,Milestones!$AA$53)&lt;PolicyDate),1,Milestones!$AC$53)&amp;";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"&amp;IF(AND(Milestones!$AB$54="FT",Milestones!$AA$54=FT_Y5,EDATE($D92,Milestones!$AA$54)&lt;PolicyDate),1,Milestones!$AC$54)&amp;";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"&amp;IF(AND(Milestones!$AB$55="FT",Milestones!$AA$55=FT_Y5,EDATE($D92,Milestones!$AA$55)&lt;PolicyDate),1,Milestones!$AC$55)&amp;";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"&amp;IF(AND(Milestones!$AB$56="FT",Milestones!$AA$56=FT_Y5,EDATE($D92,Milestones!$AA$56)&lt;PolicyDate),1,Milestones!$AC$56)&amp;";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"&amp;IF(AND(Milestones!$AB$57="FT",Milestones!$AA$57=FT_Y5,EDATE($D92,Milestones!$AA$57)&lt;PolicyDate),1,Milestones!$AC$57)&amp;";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"&amp;IF(AND(Milestones!$AB$58="FT",Milestones!$AA$58=FT_Y5,EDATE($D92,Milestones!$AA$58)&lt;PolicyDate),1,Milestones!$AC$58)&amp;";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"&amp;IF(AND(Milestones!$AB$59="FT",Milestones!$AA$59=FT_Y5,EDATE($D92,Milestones!$AA$59)&lt;PolicyDate),1,Milestones!$AC$59)&amp;";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"&amp;IF(AND(Milestones!$AB$60="FT",Milestones!$AA$60=FT_Y5,EDATE($D92,Milestones!$AA$60)&lt;PolicyDate),1,Milestones!$AC$60)&amp;";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"&amp;IF(AND(Milestones!$AB$61="FT",Milestones!$AA$61=FT_Y5,EDATE($D92,Milestones!$AA$61)&lt;PolicyDate),1,Milestones!$AC$61)&amp;";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"&amp;IF(AND(Milestones!$AB$62="FT",Milestones!$AA$62=FT_Y5,EDATE($D92,Milestones!$AA$62)&lt;PolicyDate),1,Milestones!$AC$62)&amp;";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"&amp;IF(AND(Milestones!$AB$63="FT",Milestones!$AA$63=FT_Y5,EDATE($D92,Milestones!$AA$63)&lt;PolicyDate),1,Milestones!$AC$63)&amp;";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"&amp;IF(AND(Milestones!$AB$64="FT",Milestones!$AA$64=FT_Y5,EDATE($D92,Milestones!$AA$64)&lt;PolicyDate),1,Milestones!$AC$64)&amp;";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"&amp;IF(AND(Milestones!$AB$65="FT",Milestones!$AA$65=FT_Y5,EDATE($D92,Milestones!$AA$65)&lt;PolicyDate),1,Milestones!$AC$65)&amp;";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"&amp;IF(AND(Milestones!$AB$66="FT",Milestones!$AA$66=FT_Y5,EDATE($D92,Milestones!$AA$66)&lt;PolicyDate),1,Milestones!$AC$66)&amp;";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"&amp;IF(AND(Milestones!$AB$67="FT",Milestones!$AA$67=FT_Y5,EDATE($D92,Milestones!$AA$67)&lt;PolicyDate),1,Milestones!$AC$67)&amp;";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"&amp;IF(AND(Milestones!$AB$68="FT",Milestones!$AA$68=FT_Y5,EDATE($D92,Milestones!$AA$68)&lt;PolicyDate),1,Milestones!$AC$68)&amp;";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"&amp;IF(AND(Milestones!$AB$69="FT",Milestones!$AA$69=FT_Y5,EDATE($D92,Milestones!$AA$69)&lt;PolicyDate),1,Milestones!$AC$69)&amp;";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"&amp;IF(AND(Milestones!$AB$70="FT",Milestones!$AA$70=FT_Y5,EDATE($D92,Milestones!$AA$70)&lt;PolicyDate),1,Milestones!$AC$70)&amp;";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"&amp;IF(AND(Milestones!$AB$71="FT",Milestones!$AA$71=FT_Y5,EDATE($D92,Milestones!$AA$71)&lt;PolicyDate),1,Milestones!$AC$71)&amp;";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"&amp;IF(AND(Milestones!$AB$72="FT",Milestones!$AA$72=FT_Y5,EDATE($D92,Milestones!$AA$72)&lt;PolicyDate),1,Milestones!$AC$72)&amp;";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"&amp;IF(AND(Milestones!$AB$73="FT",Milestones!$AA$73=FT_Y5,EDATE($D92,Milestones!$AA$73)&lt;PolicyDate),1,Milestones!$AC$73)&amp;";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"&amp;IF(AND(Milestones!$AB$74="FT",Milestones!$AA$74=FT_Y5,EDATE($D92,Milestones!$AA$74)&lt;PolicyDate),1,Milestones!$AC$74)&amp;";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"&amp;IF(AND(Milestones!$AB$75="FT",Milestones!$AA$75=FT_Y5,EDATE($D92,Milestones!$AA$75)&lt;PolicyDate),1,Milestones!$AC$75)&amp;";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"&amp;IF(AND(Milestones!$AB$76="FT",Milestones!$AA$76=FT_Y5,EDATE($D92,Milestones!$AA$76)&lt;PolicyDate),1,Milestones!$AC$76)&amp;";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"&amp;IF(AND(Milestones!$AB$77="FT",Milestones!$AA$77=FT_Y5,EDATE($D92,Milestones!$AA$77)&lt;PolicyDate),1,Milestones!$AC$77)&amp;";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"&amp;IF(AND(Milestones!$AB$78="FT",Milestones!$AA$78=FT_Y5,EDATE($D92,Milestones!$AA$78)&lt;PolicyDate),1,Milestones!$AC$78)&amp;";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"&amp;IF(AND(Milestones!$AB$79="FT",Milestones!$AA$79=FT_Y5,EDATE($D92,Milestones!$AA$79)&lt;PolicyDate),1,Milestones!$AC$79)&amp;";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"&amp;IF(AND(Milestones!$AB$80="FT",Milestones!$AA$80=FT_Y5,EDATE($D92,Milestones!$AA$80)&lt;PolicyDate),1,Milestones!$AC$80)&amp;";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"&amp;IF(AND(Milestones!$AB$81="FT",Milestones!$AA$81=FT_Y5,EDATE($D92,Milestones!$AA$81)&lt;PolicyDate),1,Milestones!$AC$81)&amp;";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"&amp;IF(AND(Milestones!$AB$82="FT",Milestones!$AA$82=FT_Y5,EDATE($D92,Milestones!$AA$82)&lt;PolicyDate),1,Milestones!$AC$82)&amp;";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"&amp;IF(AND(Milestones!$AB$83="FT",Milestones!$AA$83=FT_Y5,EDATE($D92,Milestones!$AA$83)&lt;PolicyDate),1,Milestones!$AC$83)&amp;";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"&amp;IF(AND(Milestones!$AB$84="FT",Milestones!$AA$84=FT_Y5,EDATE($D92,Milestones!$AA$84)&lt;PolicyDate),1,Milestones!$AC$84)&amp;";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"&amp;IF(AND(Milestones!$AB$85="FT",Milestones!$AA$85=FT_Y5,EDATE($D92,Milestones!$AA$85)&lt;PolicyDate),1,Milestones!$AC$85)&amp;";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"&amp;IF(AND(Milestones!$AB$86="FT",Milestones!$AA$86=FT_Y5,EDATE($D92,Milestones!$AA$86)&lt;PolicyDate),1,Milestones!$AC$86)&amp;";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"&amp;IF(AND(Milestones!$AB$87="FT",Milestones!$AA$87=FT_Y5,EDATE($D92,Milestones!$AA$87)&lt;PolicyDate),1,Milestones!$AC$87)&amp;";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"&amp;IF(AND(Milestones!$AB$88="FT",Milestones!$AA$88=FT_Y5,EDATE($D92,Milestones!$AA$88)&lt;PolicyDate),1,Milestones!$AC$88)&amp;";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"&amp;IF(AND(Milestones!$AB$89="FT",Milestones!$AA$89=FT_Y5,EDATE($D92,Milestones!$AA$89)&lt;PolicyDate),1,Milestones!$AC$89)&amp;";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"&amp;IF(AND(Milestones!$AB$90="FT",Milestones!$AA$90=FT_Y5,EDATE($D92,Milestones!$AA$90)&lt;PolicyDate),1,Milestones!$AC$90)&amp;";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"&amp;IF(AND(Milestones!$AB$91="FT",Milestones!$AA$91=FT_Y5,EDATE($D92,Milestones!$AA$91)&lt;PolicyDate),1,Milestones!$AC$91)&amp;";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"&amp;IF(AND(Milestones!$AB$92="FT",Milestones!$AA$92=FT_Y5,EDATE($D92,Milestones!$AA$92)&lt;PolicyDate),1,Milestones!$AC$92)&amp;";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"&amp;IF(AND(Milestones!$AB$93="FT",Milestones!$AA$93=FT_Y5,EDATE($D92,Milestones!$AA$93)&lt;PolicyDate),1,Milestones!$AC$93)&amp;";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"&amp;IF(AND(Milestones!$AB$94="FT",Milestones!$AA$94=FT_Y5,EDATE($D92,Milestones!$AA$94)&lt;PolicyDate),1,Milestones!$AC$94)&amp;";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"&amp;IF(AND(Milestones!$AB$95="FT",Milestones!$AA$95=FT_Y5,EDATE($D92,Milestones!$AA$95)&lt;PolicyDate),1,Milestones!$AC$95)&amp;";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"&amp;IF(AND(Milestones!$AB$96="FT",Milestones!$AA$96=FT_Y5,EDATE($D92,Milestones!$AA$96)&lt;PolicyDate),1,Milestones!$AC$96)&amp;";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"&amp;IF(AND(Milestones!$AB$97="FT",Milestones!$AA$97=FT_Y5,EDATE($D92,Milestones!$AA$97)&lt;PolicyDate),1,Milestones!$AC$97)&amp;";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"&amp;IF(AND(Milestones!$AB$98="FT",Milestones!$AA$98=FT_Y5,EDATE($D92,Milestones!$AA$98)&lt;PolicyDate),1,Milestones!$AC$98)&amp;";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"&amp;IF(AND(Milestones!$AB$99="FT",Milestones!$AA$99=FT_Y5,EDATE($D92,Milestones!$AA$99)&lt;PolicyDate),1,Milestones!$AC$99)&amp;";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"&amp;IF(AND(Milestones!$AB$100="FT",Milestones!$AA$100=FT_Y5,EDATE($D92,Milestones!$AA$100)&lt;PolicyDate),1,Milestones!$AC$100)&amp;";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"&amp;IF(AND(Milestones!$AB$101="FT",Milestones!$AA$101=FT_Y5,EDATE($D92,Milestones!$AA$101)&lt;PolicyDate),1,Milestones!$AC$101)&amp;";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"&amp;IF(AND(Milestones!$AB$102="FT",Milestones!$AA$102=FT_Y5,EDATE($D92,Milestones!$AA$102)&lt;PolicyDate),1,Milestones!$AC$102)&amp;";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"&amp;IF(AND(Milestones!$AB$103="FT",Milestones!$AA$103=FT_Y5,EDATE($D92,Milestones!$AA$103)&lt;PolicyDate),1,Milestones!$AC$103)&amp;";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"&amp;IF(AND(Milestones!$AB$104="FT",Milestones!$AA$104=FT_Y5,EDATE($D92,Milestones!$AA$104)&lt;PolicyDate),1,Milestones!$AC$104)&amp;";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"&amp;IF(AND(Milestones!$AB$105="FT",Milestones!$AA$105=FT_Y5,EDATE($D92,Milestones!$AA$105)&lt;PolicyDate),1,Milestones!$AC$105)&amp;";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"&amp;IF(AND(Milestones!$AB$106="FT",Milestones!$AA$106=FT_Y5,EDATE($D92,Milestones!$AA$106)&lt;PolicyDate),1,Milestones!$AC$106)&amp;";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"&amp;IF(AND(Milestones!$AB$107="FT",Milestones!$AA$107=FT_Y5,EDATE($D92,Milestones!$AA$107)&lt;PolicyDate),1,Milestones!$AC$107)&amp;";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"&amp;IF(AND(Milestones!$AB$108="FT",Milestones!$AA$108=FT_Y5,EDATE($D92,Milestones!$AA$108)&lt;PolicyDate),1,Milestones!$AC$108)&amp;";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"&amp;IF(AND(Milestones!$AB$109="FT",Milestones!$AA$109=FT_Y5,EDATE($D92,Milestones!$AA$109)&lt;PolicyDate),1,Milestones!$AC$109)&amp;";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"&amp;IF(AND(Milestones!$AB$110="FT",Milestones!$AA$110=FT_Y5,EDATE($D92,Milestones!$AA$110)&lt;PolicyDate),1,Milestones!$AC$110)&amp;";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"&amp;IF(AND(Milestones!$AB$111="FT",Milestones!$AA$111=FT_Y5,EDATE($D92,Milestones!$AA$111)&lt;PolicyDate),1,Milestones!$AC$111)&amp;";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"&amp;IF(AND(Milestones!$AB$112="FT",Milestones!$AA$112=FT_Y5,EDATE($D92,Milestones!$AA$112)&lt;PolicyDate),1,Milestones!$AC$112)&amp;";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"&amp;IF(AND(Milestones!$AB$113="FT",Milestones!$AA$113=FT_Y5,EDATE($D92,Milestones!$AA$113)&lt;PolicyDate),1,Milestones!$AC$113)&amp;";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"&amp;IF(AND(Milestones!$AB$114="FT",Milestones!$AA$114=FT_Y5,EDATE($D92,Milestones!$AA$114)&lt;PolicyDate),1,Milestones!$AC$114)&amp;";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"&amp;IF(AND(Milestones!$AB$115="FT",Milestones!$AA$115=FT_Y5,EDATE($D92,Milestones!$AA$115)&lt;PolicyDate),1,Milestones!$AC$115)&amp;";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"&amp;IF(AND(Milestones!$AB$116="FT",Milestones!$AA$116=FT_Y5,EDATE($D92,Milestones!$AA$116)&lt;PolicyDate),1,Milestones!$AC$116)&amp;";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"&amp;IF(AND(Milestones!$AB$117="FT",Milestones!$AA$117=FT_Y5,EDATE($D92,Milestones!$AA$117)&lt;PolicyDate),1,Milestones!$AC$117)&amp;";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"&amp;IF(AND(Milestones!$AB$118="FT",Milestones!$AA$118=FT_Y5,EDATE($D92,Milestones!$AA$118)&lt;PolicyDate),1,Milestones!$AC$118)&amp;";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"&amp;IF(AND(Milestones!$AB$119="FT",Milestones!$AA$119=FT_Y5,EDATE($D92,Milestones!$AA$119)&lt;PolicyDate),1,Milestones!$AC$119)&amp;";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"&amp;IF(AND(Milestones!$AB$120="FT",Milestones!$AA$120=FT_Y5,EDATE($D92,Milestones!$AA$120)&lt;PolicyDate),1,Milestones!$AC$120)&amp;";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"&amp;IF(AND(Milestones!$AB$121="FT",Milestones!$AA$121=FT_Y5,EDATE($D92,Milestones!$AA$121)&lt;PolicyDate),1,Milestones!$AC$121)&amp;";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"&amp;IF(AND(Milestones!$AB$122="FT",Milestones!$AA$122=FT_Y5,EDATE($D92,Milestones!$AA$122)&lt;PolicyDate),1,Milestones!$AC$122)&amp;";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"&amp;IF(AND(Milestones!$AB$123="FT",Milestones!$AA$123=FT_Y5,EDATE($D92,Milestones!$AA$123)&lt;PolicyDate),1,Milestones!$AC$123)&amp;";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"&amp;IF(AND(Milestones!$AB$124="FT",Milestones!$AA$124=FT_Y5,EDATE($D92,Milestones!$AA$124)&lt;PolicyDate),1,Milestones!$AC$124)&amp;";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"&amp;IF(AND(Milestones!$AB$125="FT",Milestones!$AA$125=FT_Y5,EDATE($D92,Milestones!$AA$125)&lt;PolicyDate),1,Milestones!$AC$125)&amp;";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"&amp;IF(AND(Milestones!$AB$126="FT",Milestones!$AA$126=FT_Y5,EDATE($D92,Milestones!$AA$126)&lt;PolicyDate),1,Milestones!$AC$126)&amp;";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"&amp;IF(AND(Milestones!$AB$127="FT",Milestones!$AA$127=FT_Y5,EDATE($D92,Milestones!$AA$127)&lt;PolicyDate),1,Milestones!$AC$127)&amp;";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"&amp;IF(AND(Milestones!$AB$128="FT",Milestones!$AA$128=FT_Y5,EDATE($D92,Milestones!$AA$128)&lt;PolicyDate),1,Milestones!$AC$128)&amp;";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"&amp;IF(AND(Milestones!$AB$129="FT",Milestones!$AA$129=FT_Y5,EDATE($D92,Milestones!$AA$129)&lt;PolicyDate),1,Milestones!$AC$129)&amp;";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"&amp;IF(AND(Milestones!$AB$130="FT",Milestones!$AA$130=FT_Y5,EDATE($D92,Milestones!$AA$130)&lt;PolicyDate),1,Milestones!$AC$130)&amp;";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"&amp;IF(AND(Milestones!$AB$131="FT",Milestones!$AA$131=FT_Y5,EDATE($D92,Milestones!$AA$131)&lt;PolicyDate),1,Milestones!$AC$131)&amp;";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"&amp;IF(AND(Milestones!$AB$132="FT",Milestones!$AA$132=FT_Y5,EDATE($D92,Milestones!$AA$132)&lt;PolicyDate),1,Milestones!$AC$132)&amp;";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"&amp;IF(AND(Milestones!$AB$133="FT",Milestones!$AA$133=FT_Y5,EDATE($D92,Milestones!$AA$133)&lt;PolicyDate),1,Milestones!$AC$133)&amp;";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"&amp;IF(AND(Milestones!$AB$134="FT",Milestones!$AA$134=FT_Y5,EDATE($D92,Milestones!$AA$134)&lt;PolicyDate),1,Milestones!$AC$134)&amp;";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"&amp;IF(AND(Milestones!$AB$135="FT",Milestones!$AA$135=FT_Y5,EDATE($D92,Milestones!$AA$135)&lt;PolicyDate),1,Milestones!$AC$135)&amp;";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"&amp;IF(AND(Milestones!$AB$136="FT",Milestones!$AA$136=FT_Y5,EDATE($D92,Milestones!$AA$136)&lt;PolicyDate),1,Milestones!$AC$136)&amp;";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"&amp;IF(AND(Milestones!$AB$137="FT",Milestones!$AA$137=FT_Y5,EDATE($D92,Milestones!$AA$137)&lt;PolicyDate),1,Milestones!$AC$137)&amp;";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"&amp;IF(AND(Milestones!$AB$138="FT",Milestones!$AA$138=FT_Y5,EDATE($D92,Milestones!$AA$138)&lt;PolicyDate),1,Milestones!$AC$138)&amp;";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"&amp;IF(AND(Milestones!$AB$139="FT",Milestones!$AA$139=FT_Y5,EDATE($D92,Milestones!$AA$139)&lt;PolicyDate),1,Milestones!$AC$139)&amp;";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"&amp;IF(AND(Milestones!$AB$140="FT",Milestones!$AA$140=FT_Y5,EDATE($D92,Milestones!$AA$140)&lt;PolicyDate),1,Milestones!$AC$140)&amp;";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"&amp;IF(AND(Milestones!$AB$141="FT",Milestones!$AA$141=FT_Y5,EDATE($D92,Milestones!$AA$141)&lt;PolicyDate),1,Milestones!$AC$141)&amp;";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"&amp;IF(AND(Milestones!$AB$142="FT",Milestones!$AA$142=FT_Y5,EDATE($D92,Milestones!$AA$142)&lt;PolicyDate),1,Milestones!$AC$142)&amp;";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"&amp;IF(AND(Milestones!$AB$143="FT",Milestones!$AA$143=FT_Y5,EDATE($D92,Milestones!$AA$143)&lt;PolicyDate),1,Milestones!$AC$143)&amp;";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"&amp;IF(AND(Milestones!$AB$144="FT",Milestones!$AA$144=FT_Y5,EDATE($D92,Milestones!$AA$144)&lt;PolicyDate),1,Milestones!$AC$144)&amp;";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"&amp;IF(AND(Milestones!$AB$145="FT",Milestones!$AA$145=FT_Y5,EDATE($D92,Milestones!$AA$145)&lt;PolicyDate),1,Milestones!$AC$145)&amp;";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"&amp;IF(AND(Milestones!$AB$146="FT",Milestones!$AA$146=FT_Y5,EDATE($D92,Milestones!$AA$146)&lt;PolicyDate),1,Milestones!$AC$146)&amp;";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"&amp;IF(AND(Milestones!$AB$147="FT",Milestones!$AA$147=FT_Y5,EDATE($D92,Milestones!$AA$147)&lt;PolicyDate),1,Milestones!$AC$147)&amp;";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"&amp;IF(AND(Milestones!$AB$148="FT",Milestones!$AA$148=FT_Y5,EDATE($D92,Milestones!$AA$148)&lt;PolicyDate),1,Milestones!$AC$148)&amp;";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"&amp;IF(AND(Milestones!$AB$149="FT",Milestones!$AA$149=FT_Y5,EDATE($D92,Milestones!$AA$149)&lt;PolicyDate),1,Milestones!$AC$149)&amp;";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"&amp;IF(AND(Milestones!$AB$150="FT",Milestones!$AA$150=FT_Y5,EDATE($D92,Milestones!$AA$150)&lt;PolicyDate),1,Milestones!$AC$150)&amp;";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"&amp;IF(AND(Milestones!$AB$151="FT",Milestones!$AA$151=FT_Y5,EDATE($D92,Milestones!$AA$151)&lt;PolicyDate),1,Milestones!$AC$151)&amp;";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"&amp;IF(AND(Milestones!$AB$152="FT",Milestones!$AA$152=FT_Y5,EDATE($D92,Milestones!$AA$152)&lt;PolicyDate),1,Milestones!$AC$152)&amp;";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"&amp;IF(AND(Milestones!$AB$153="FT",Milestones!$AA$153=FT_Y5,EDATE($D92,Milestones!$AA$153)&lt;PolicyDate),1,Milestones!$AC$153)&amp;";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"&amp;IF(AND(Milestones!$AB$154="FT",Milestones!$AA$154=FT_Y5,EDATE($D92,Milestones!$AA$154)&lt;PolicyDate),1,Milestones!$AC$154)&amp;";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"&amp;IF(AND(Milestones!$AB$155="FT",Milestones!$AA$155=FT_Y5,EDATE($D92,Milestones!$AA$155)&lt;PolicyDate),1,Milestones!$AC$155)&amp;";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"&amp;IF(AND(Milestones!$AB$156="FT",Milestones!$AA$156=FT_Y5,EDATE($D92,Milestones!$AA$156)&lt;PolicyDate),1,Milestones!$AC$156)&amp;";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"&amp;IF(AND(Milestones!$AB$157="FT",Milestones!$AA$157=FT_Y5,EDATE($D92,Milestones!$AA$157)&lt;PolicyDate),1,Milestones!$AC$157)&amp;";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"&amp;IF(AND(Milestones!$AB$158="FT",Milestones!$AA$158=FT_Y5,EDATE($D92,Milestones!$AA$158)&lt;PolicyDate),1,Milestones!$AC$158)&amp;";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"&amp;IF(AND(Milestones!$AB$159="FT",Milestones!$AA$159=FT_Y5,EDATE($D92,Milestones!$AA$159)&lt;PolicyDate),1,Milestones!$AC$159)&amp;";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"&amp;IF(AND(Milestones!$AB$160="FT",Milestones!$AA$160=FT_Y5,EDATE($D92,Milestones!$AA$160)&lt;PolicyDate),1,Milestones!$AC$160)&amp;";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"&amp;IF(AND(Milestones!$AB$161="FT",Milestones!$AA$161=FT_Y5,EDATE($D92,Milestones!$AA$161)&lt;PolicyDate),1,Milestones!$AC$161)&amp;";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"&amp;IF(AND(Milestones!$AB$162="FT",Milestones!$AA$162=FT_Y5,EDATE($D92,Milestones!$AA$162)&lt;PolicyDate),1,Milestones!$AC$162)&amp;";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"&amp;IF(AND(Milestones!$AB$163="FT",Milestones!$AA$163=FT_Y5,EDATE($D92,Milestones!$AA$163)&lt;PolicyDate),1,Milestones!$AC$163)&amp;";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"&amp;IF(AND(Milestones!$AB$164="FT",Milestones!$AA$164=FT_Y5,EDATE($D92,Milestones!$AA$164)&lt;PolicyDate),1,Milestones!$AC$164)&amp;";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"&amp;IF(AND(Milestones!$AB$165="FT",Milestones!$AA$165=FT_Y5,EDATE($D92,Milestones!$AA$165)&lt;PolicyDate),1,Milestones!$AC$165)&amp;";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"&amp;IF(AND(Milestones!$AB$166="FT",Milestones!$AA$166=FT_Y5,EDATE($D92,Milestones!$AA$166)&lt;PolicyDate),1,Milestones!$AC$166)&amp;";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"&amp;IF(AND(Milestones!$AB$167="FT",Milestones!$AA$167=FT_Y5,EDATE($D92,Milestones!$AA$167)&lt;PolicyDate),1,Milestones!$AC$167)&amp;";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"&amp;IF(AND(Milestones!$AB$168="FT",Milestones!$AA$168=FT_Y5,EDATE($D92,Milestones!$AA$168)&lt;PolicyDate),1,Milestones!$AC$168)&amp;";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"&amp;IF(AND(Milestones!$AB$169="FT",Milestones!$AA$169=FT_Y5,EDATE($D92,Milestones!$AA$169)&lt;PolicyDate),1,Milestones!$AC$169)&amp;";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"&amp;IF(AND(Milestones!$AB$170="FT",Milestones!$AA$170=FT_Y5,EDATE($D92,Milestones!$AA$170)&lt;PolicyDate),1,Milestones!$AC$170)&amp;";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"&amp;IF(AND(Milestones!$AB$171="FT",Milestones!$AA$171=FT_Y5,EDATE($D92,Milestones!$AA$171)&lt;PolicyDate),1,Milestones!$AC$171)&amp;";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"&amp;IF(AND(Milestones!$AB$172="FT",Milestones!$AA$172=FT_Y5,EDATE($D92,Milestones!$AA$172)&lt;PolicyDate),1,Milestones!$AC$172)&amp;";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"&amp;IF(AND(Milestones!$AB$173="FT",Milestones!$AA$173=FT_Y5,EDATE($D92,Milestones!$AA$173)&lt;PolicyDate),1,Milestones!$AC$173)&amp;";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"&amp;IF(AND(Milestones!$AB$174="FT",Milestones!$AA$174=FT_Y5,EDATE($D92,Milestones!$AA$174)&lt;PolicyDate),1,Milestones!$AC$174)&amp;";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"&amp;IF(AND(Milestones!$AB$175="FT",Milestones!$AA$175=FT_Y5,EDATE($D92,Milestones!$AA$175)&lt;PolicyDate),1,Milestones!$AC$175)&amp;";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"&amp;IF(AND(Milestones!$AB$176="FT",Milestones!$AA$176=FT_Y5,EDATE($D92,Milestones!$AA$176)&lt;PolicyDate),1,Milestones!$AC$176)&amp;";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"&amp;IF(AND(Milestones!$AB$177="FT",Milestones!$AA$177=FT_Y5,EDATE($D92,Milestones!$AA$177)&lt;PolicyDate),1,Milestones!$AC$177)&amp;";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"&amp;IF(AND(Milestones!$AB$178="FT",Milestones!$AA$178=FT_Y5,EDATE($D92,Milestones!$AA$178)&lt;PolicyDate),1,Milestones!$AC$178)&amp;";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"&amp;IF(AND(Milestones!$AB$179="FT",Milestones!$AA$179=FT_Y5,EDATE($D92,Milestones!$AA$179)&lt;PolicyDate),1,Milestones!$AC$179)&amp;";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"&amp;IF(AND(Milestones!$AB$180="FT",Milestones!$AA$180=FT_Y5,EDATE($D92,Milestones!$AA$180)&lt;PolicyDate),1,Milestones!$AC$180)&amp;";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"&amp;IF(AND(Milestones!$AB$181="FT",Milestones!$AA$181=FT_Y5,EDATE($D92,Milestones!$AA$181)&lt;PolicyDate),1,Milestones!$AC$181)&amp;";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"&amp;IF(AND(Milestones!$AB$182="FT",Milestones!$AA$182=FT_Y5,EDATE($D92,Milestones!$AA$182)&lt;PolicyDate),1,Milestones!$AC$182)&amp;";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"&amp;IF(AND(Milestones!$AB$183="FT",Milestones!$AA$183=FT_Y5,EDATE($D92,Milestones!$AA$183)&lt;PolicyDate),1,Milestones!$AC$183)&amp;";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"&amp;IF(AND(Milestones!$AB$184="FT",Milestones!$AA$184=FT_Y5,EDATE($D92,Milestones!$AA$184)&lt;PolicyDate),1,Milestones!$AC$184)&amp;";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"&amp;IF(AND(Milestones!$AB$185="FT",Milestones!$AA$185=FT_Y5,EDATE($D92,Milestones!$AA$185)&lt;PolicyDate),1,Milestones!$AC$185)&amp;";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"&amp;IF(AND(Milestones!$AB$186="FT",Milestones!$AA$186=FT_Y5,EDATE($D92,Milestones!$AA$186)&lt;PolicyDate),1,Milestones!$AC$186)&amp;";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"&amp;IF(AND(Milestones!$AB$187="FT",Milestones!$AA$187=FT_Y5,EDATE($D92,Milestones!$AA$187)&lt;PolicyDate),1,Milestones!$AC$187)&amp;";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"&amp;IF(AND(Milestones!$AB$188="FT",Milestones!$AA$188=FT_Y5,EDATE($D92,Milestones!$AA$188)&lt;PolicyDate),1,Milestones!$AC$188)&amp;";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"&amp;IF(AND(Milestones!$AB$189="FT",Milestones!$AA$189=FT_Y5,EDATE($D92,Milestones!$AA$189)&lt;PolicyDate),1,Milestones!$AC$189)&amp;";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"&amp;IF(AND(Milestones!$AB$190="FT",Milestones!$AA$190=FT_Y5,EDATE($D92,Milestones!$AA$190)&lt;PolicyDate),1,Milestones!$AC$190)&amp;";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"&amp;IF(AND(Milestones!$AB$191="FT",Milestones!$AA$191=FT_Y5,EDATE($D92,Milestones!$AA$191)&lt;PolicyDate),1,Milestones!$AC$191)&amp;";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"&amp;IF(AND(Milestones!$AB$192="FT",Milestones!$AA$192=FT_Y5,EDATE($D92,Milestones!$AA$192)&lt;PolicyDate),1,Milestones!$AC$192)&amp;";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"&amp;IF(AND(Milestones!$AB$193="FT",Milestones!$AA$193=FT_Y5,EDATE($D92,Milestones!$AA$193)&lt;PolicyDate),1,Milestones!$AC$193)&amp;";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"&amp;IF(AND(Milestones!$AB$194="FT",Milestones!$AA$194=FT_Y5,EDATE($D92,Milestones!$AA$194)&lt;PolicyDate),1,Milestones!$AC$194)&amp;";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"&amp;IF(AND(Milestones!$AB$195="FT",Milestones!$AA$195=FT_Y5,EDATE($D92,Milestones!$AA$195)&lt;PolicyDate),1,Milestones!$AC$195)&amp;";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"&amp;IF(AND(Milestones!$AB$196="FT",Milestones!$AA$196=FT_Y5,EDATE($D92,Milestones!$AA$196)&lt;PolicyDate),1,Milestones!$AC$196)&amp;";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"&amp;IF(AND(Milestones!$AB$197="FT",Milestones!$AA$197=FT_Y5,EDATE($D92,Milestones!$AA$197)&lt;PolicyDate),1,Milestones!$AC$197)&amp;";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"&amp;IF(AND(Milestones!$AB$198="FT",Milestones!$AA$198=FT_Y5,EDATE($D92,Milestones!$AA$198)&lt;PolicyDate),1,Milestones!$AC$198)&amp;";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"&amp;IF(AND(Milestones!$AB$199="FT",Milestones!$AA$199=FT_Y5,EDATE($D92,Milestones!$AA$199)&lt;PolicyDate),1,Milestones!$AC$199)&amp;";  ",""))</f>
        <v/>
      </c>
      <c r="X92" s="0" t="str">
        <f aca="false">IF(Staff!$A92="","",Staff!$AJ92)</f>
        <v/>
      </c>
      <c r="Y92" s="0" t="str">
        <f aca="false">IF(Staff!$A92="","",Staff!$AL92)</f>
        <v/>
      </c>
      <c r="Z92" s="0" t="str">
        <f aca="false">IF(Staff!$A92="","",Staff!$AM92)</f>
        <v/>
      </c>
      <c r="AA92" s="0" t="str">
        <f aca="false">IF(Staff!$A92="","",Staff!$AQ92)</f>
        <v/>
      </c>
      <c r="AB92" s="0" t="str">
        <f aca="false">IF(Staff!$A92="","",Staff!$AR92)</f>
        <v/>
      </c>
      <c r="AC92" s="0" t="str">
        <f aca="false">IF(Staff!$A92="","",Staff!$AS92)</f>
        <v/>
      </c>
      <c r="AD92" s="0" t="str">
        <f aca="false">IF(Staff!$A92="","",Staff!$AT92)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IF(Staff!$A93="","",Staff!$AI93)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"&amp;IF(AND(Milestones!$AB$20="FT",Milestones!$AA$20=FT_Y5,EDATE($D93,Milestones!$AA$20)&lt;PolicyDate),1,Milestones!$AC$20)&amp;";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"&amp;IF(AND(Milestones!$AB$21="FT",Milestones!$AA$21=FT_Y5,EDATE($D93,Milestones!$AA$21)&lt;PolicyDate),1,Milestones!$AC$21)&amp;";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"&amp;IF(AND(Milestones!$AB$22="FT",Milestones!$AA$22=FT_Y5,EDATE($D93,Milestones!$AA$22)&lt;PolicyDate),1,Milestones!$AC$22)&amp;";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"&amp;IF(AND(Milestones!$AB$23="FT",Milestones!$AA$23=FT_Y5,EDATE($D93,Milestones!$AA$23)&lt;PolicyDate),1,Milestones!$AC$23)&amp;";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"&amp;IF(AND(Milestones!$AB$24="FT",Milestones!$AA$24=FT_Y5,EDATE($D93,Milestones!$AA$24)&lt;PolicyDate),1,Milestones!$AC$24)&amp;";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"&amp;IF(AND(Milestones!$AB$25="FT",Milestones!$AA$25=FT_Y5,EDATE($D93,Milestones!$AA$25)&lt;PolicyDate),1,Milestones!$AC$25)&amp;";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"&amp;IF(AND(Milestones!$AB$26="FT",Milestones!$AA$26=FT_Y5,EDATE($D93,Milestones!$AA$26)&lt;PolicyDate),1,Milestones!$AC$26)&amp;";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"&amp;IF(AND(Milestones!$AB$27="FT",Milestones!$AA$27=FT_Y5,EDATE($D93,Milestones!$AA$27)&lt;PolicyDate),1,Milestones!$AC$27)&amp;";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"&amp;IF(AND(Milestones!$AB$28="FT",Milestones!$AA$28=FT_Y5,EDATE($D93,Milestones!$AA$28)&lt;PolicyDate),1,Milestones!$AC$28)&amp;";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"&amp;IF(AND(Milestones!$AB$29="FT",Milestones!$AA$29=FT_Y5,EDATE($D93,Milestones!$AA$29)&lt;PolicyDate),1,Milestones!$AC$29)&amp;";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"&amp;IF(AND(Milestones!$AB$30="FT",Milestones!$AA$30=FT_Y5,EDATE($D93,Milestones!$AA$30)&lt;PolicyDate),1,Milestones!$AC$30)&amp;";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"&amp;IF(AND(Milestones!$AB$31="FT",Milestones!$AA$31=FT_Y5,EDATE($D93,Milestones!$AA$31)&lt;PolicyDate),1,Milestones!$AC$31)&amp;";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"&amp;IF(AND(Milestones!$AB$32="FT",Milestones!$AA$32=FT_Y5,EDATE($D93,Milestones!$AA$32)&lt;PolicyDate),1,Milestones!$AC$32)&amp;";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"&amp;IF(AND(Milestones!$AB$33="FT",Milestones!$AA$33=FT_Y5,EDATE($D93,Milestones!$AA$33)&lt;PolicyDate),1,Milestones!$AC$33)&amp;";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"&amp;IF(AND(Milestones!$AB$34="FT",Milestones!$AA$34=FT_Y5,EDATE($D93,Milestones!$AA$34)&lt;PolicyDate),1,Milestones!$AC$34)&amp;";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"&amp;IF(AND(Milestones!$AB$35="FT",Milestones!$AA$35=FT_Y5,EDATE($D93,Milestones!$AA$35)&lt;PolicyDate),1,Milestones!$AC$35)&amp;";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"&amp;IF(AND(Milestones!$AB$36="FT",Milestones!$AA$36=FT_Y5,EDATE($D93,Milestones!$AA$36)&lt;PolicyDate),1,Milestones!$AC$36)&amp;";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"&amp;IF(AND(Milestones!$AB$37="FT",Milestones!$AA$37=FT_Y5,EDATE($D93,Milestones!$AA$37)&lt;PolicyDate),1,Milestones!$AC$37)&amp;";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"&amp;IF(AND(Milestones!$AB$38="FT",Milestones!$AA$38=FT_Y5,EDATE($D93,Milestones!$AA$38)&lt;PolicyDate),1,Milestones!$AC$38)&amp;";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"&amp;IF(AND(Milestones!$AB$39="FT",Milestones!$AA$39=FT_Y5,EDATE($D93,Milestones!$AA$39)&lt;PolicyDate),1,Milestones!$AC$39)&amp;";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"&amp;IF(AND(Milestones!$AB$40="FT",Milestones!$AA$40=FT_Y5,EDATE($D93,Milestones!$AA$40)&lt;PolicyDate),1,Milestones!$AC$40)&amp;";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"&amp;IF(AND(Milestones!$AB$41="FT",Milestones!$AA$41=FT_Y5,EDATE($D93,Milestones!$AA$41)&lt;PolicyDate),1,Milestones!$AC$41)&amp;";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"&amp;IF(AND(Milestones!$AB$42="FT",Milestones!$AA$42=FT_Y5,EDATE($D93,Milestones!$AA$42)&lt;PolicyDate),1,Milestones!$AC$42)&amp;";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"&amp;IF(AND(Milestones!$AB$43="FT",Milestones!$AA$43=FT_Y5,EDATE($D93,Milestones!$AA$43)&lt;PolicyDate),1,Milestones!$AC$43)&amp;";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"&amp;IF(AND(Milestones!$AB$44="FT",Milestones!$AA$44=FT_Y5,EDATE($D93,Milestones!$AA$44)&lt;PolicyDate),1,Milestones!$AC$44)&amp;";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"&amp;IF(AND(Milestones!$AB$45="FT",Milestones!$AA$45=FT_Y5,EDATE($D93,Milestones!$AA$45)&lt;PolicyDate),1,Milestones!$AC$45)&amp;";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"&amp;IF(AND(Milestones!$AB$46="FT",Milestones!$AA$46=FT_Y5,EDATE($D93,Milestones!$AA$46)&lt;PolicyDate),1,Milestones!$AC$46)&amp;";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"&amp;IF(AND(Milestones!$AB$47="FT",Milestones!$AA$47=FT_Y5,EDATE($D93,Milestones!$AA$47)&lt;PolicyDate),1,Milestones!$AC$47)&amp;";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"&amp;IF(AND(Milestones!$AB$48="FT",Milestones!$AA$48=FT_Y5,EDATE($D93,Milestones!$AA$48)&lt;PolicyDate),1,Milestones!$AC$48)&amp;";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"&amp;IF(AND(Milestones!$AB$49="FT",Milestones!$AA$49=FT_Y5,EDATE($D93,Milestones!$AA$49)&lt;PolicyDate),1,Milestones!$AC$49)&amp;";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"&amp;IF(AND(Milestones!$AB$50="FT",Milestones!$AA$50=FT_Y5,EDATE($D93,Milestones!$AA$50)&lt;PolicyDate),1,Milestones!$AC$50)&amp;";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"&amp;IF(AND(Milestones!$AB$51="FT",Milestones!$AA$51=FT_Y5,EDATE($D93,Milestones!$AA$51)&lt;PolicyDate),1,Milestones!$AC$51)&amp;";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"&amp;IF(AND(Milestones!$AB$52="FT",Milestones!$AA$52=FT_Y5,EDATE($D93,Milestones!$AA$52)&lt;PolicyDate),1,Milestones!$AC$52)&amp;";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"&amp;IF(AND(Milestones!$AB$53="FT",Milestones!$AA$53=FT_Y5,EDATE($D93,Milestones!$AA$53)&lt;PolicyDate),1,Milestones!$AC$53)&amp;";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"&amp;IF(AND(Milestones!$AB$54="FT",Milestones!$AA$54=FT_Y5,EDATE($D93,Milestones!$AA$54)&lt;PolicyDate),1,Milestones!$AC$54)&amp;";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"&amp;IF(AND(Milestones!$AB$55="FT",Milestones!$AA$55=FT_Y5,EDATE($D93,Milestones!$AA$55)&lt;PolicyDate),1,Milestones!$AC$55)&amp;";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"&amp;IF(AND(Milestones!$AB$56="FT",Milestones!$AA$56=FT_Y5,EDATE($D93,Milestones!$AA$56)&lt;PolicyDate),1,Milestones!$AC$56)&amp;";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"&amp;IF(AND(Milestones!$AB$57="FT",Milestones!$AA$57=FT_Y5,EDATE($D93,Milestones!$AA$57)&lt;PolicyDate),1,Milestones!$AC$57)&amp;";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"&amp;IF(AND(Milestones!$AB$58="FT",Milestones!$AA$58=FT_Y5,EDATE($D93,Milestones!$AA$58)&lt;PolicyDate),1,Milestones!$AC$58)&amp;";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"&amp;IF(AND(Milestones!$AB$59="FT",Milestones!$AA$59=FT_Y5,EDATE($D93,Milestones!$AA$59)&lt;PolicyDate),1,Milestones!$AC$59)&amp;";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"&amp;IF(AND(Milestones!$AB$60="FT",Milestones!$AA$60=FT_Y5,EDATE($D93,Milestones!$AA$60)&lt;PolicyDate),1,Milestones!$AC$60)&amp;";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"&amp;IF(AND(Milestones!$AB$61="FT",Milestones!$AA$61=FT_Y5,EDATE($D93,Milestones!$AA$61)&lt;PolicyDate),1,Milestones!$AC$61)&amp;";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"&amp;IF(AND(Milestones!$AB$62="FT",Milestones!$AA$62=FT_Y5,EDATE($D93,Milestones!$AA$62)&lt;PolicyDate),1,Milestones!$AC$62)&amp;";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"&amp;IF(AND(Milestones!$AB$63="FT",Milestones!$AA$63=FT_Y5,EDATE($D93,Milestones!$AA$63)&lt;PolicyDate),1,Milestones!$AC$63)&amp;";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"&amp;IF(AND(Milestones!$AB$64="FT",Milestones!$AA$64=FT_Y5,EDATE($D93,Milestones!$AA$64)&lt;PolicyDate),1,Milestones!$AC$64)&amp;";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"&amp;IF(AND(Milestones!$AB$65="FT",Milestones!$AA$65=FT_Y5,EDATE($D93,Milestones!$AA$65)&lt;PolicyDate),1,Milestones!$AC$65)&amp;";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"&amp;IF(AND(Milestones!$AB$66="FT",Milestones!$AA$66=FT_Y5,EDATE($D93,Milestones!$AA$66)&lt;PolicyDate),1,Milestones!$AC$66)&amp;";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"&amp;IF(AND(Milestones!$AB$67="FT",Milestones!$AA$67=FT_Y5,EDATE($D93,Milestones!$AA$67)&lt;PolicyDate),1,Milestones!$AC$67)&amp;";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"&amp;IF(AND(Milestones!$AB$68="FT",Milestones!$AA$68=FT_Y5,EDATE($D93,Milestones!$AA$68)&lt;PolicyDate),1,Milestones!$AC$68)&amp;";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"&amp;IF(AND(Milestones!$AB$69="FT",Milestones!$AA$69=FT_Y5,EDATE($D93,Milestones!$AA$69)&lt;PolicyDate),1,Milestones!$AC$69)&amp;";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"&amp;IF(AND(Milestones!$AB$70="FT",Milestones!$AA$70=FT_Y5,EDATE($D93,Milestones!$AA$70)&lt;PolicyDate),1,Milestones!$AC$70)&amp;";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"&amp;IF(AND(Milestones!$AB$71="FT",Milestones!$AA$71=FT_Y5,EDATE($D93,Milestones!$AA$71)&lt;PolicyDate),1,Milestones!$AC$71)&amp;";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"&amp;IF(AND(Milestones!$AB$72="FT",Milestones!$AA$72=FT_Y5,EDATE($D93,Milestones!$AA$72)&lt;PolicyDate),1,Milestones!$AC$72)&amp;";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"&amp;IF(AND(Milestones!$AB$73="FT",Milestones!$AA$73=FT_Y5,EDATE($D93,Milestones!$AA$73)&lt;PolicyDate),1,Milestones!$AC$73)&amp;";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"&amp;IF(AND(Milestones!$AB$74="FT",Milestones!$AA$74=FT_Y5,EDATE($D93,Milestones!$AA$74)&lt;PolicyDate),1,Milestones!$AC$74)&amp;";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"&amp;IF(AND(Milestones!$AB$75="FT",Milestones!$AA$75=FT_Y5,EDATE($D93,Milestones!$AA$75)&lt;PolicyDate),1,Milestones!$AC$75)&amp;";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"&amp;IF(AND(Milestones!$AB$76="FT",Milestones!$AA$76=FT_Y5,EDATE($D93,Milestones!$AA$76)&lt;PolicyDate),1,Milestones!$AC$76)&amp;";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"&amp;IF(AND(Milestones!$AB$77="FT",Milestones!$AA$77=FT_Y5,EDATE($D93,Milestones!$AA$77)&lt;PolicyDate),1,Milestones!$AC$77)&amp;";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"&amp;IF(AND(Milestones!$AB$78="FT",Milestones!$AA$78=FT_Y5,EDATE($D93,Milestones!$AA$78)&lt;PolicyDate),1,Milestones!$AC$78)&amp;";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"&amp;IF(AND(Milestones!$AB$79="FT",Milestones!$AA$79=FT_Y5,EDATE($D93,Milestones!$AA$79)&lt;PolicyDate),1,Milestones!$AC$79)&amp;";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"&amp;IF(AND(Milestones!$AB$80="FT",Milestones!$AA$80=FT_Y5,EDATE($D93,Milestones!$AA$80)&lt;PolicyDate),1,Milestones!$AC$80)&amp;";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"&amp;IF(AND(Milestones!$AB$81="FT",Milestones!$AA$81=FT_Y5,EDATE($D93,Milestones!$AA$81)&lt;PolicyDate),1,Milestones!$AC$81)&amp;";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"&amp;IF(AND(Milestones!$AB$82="FT",Milestones!$AA$82=FT_Y5,EDATE($D93,Milestones!$AA$82)&lt;PolicyDate),1,Milestones!$AC$82)&amp;";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"&amp;IF(AND(Milestones!$AB$83="FT",Milestones!$AA$83=FT_Y5,EDATE($D93,Milestones!$AA$83)&lt;PolicyDate),1,Milestones!$AC$83)&amp;";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"&amp;IF(AND(Milestones!$AB$84="FT",Milestones!$AA$84=FT_Y5,EDATE($D93,Milestones!$AA$84)&lt;PolicyDate),1,Milestones!$AC$84)&amp;";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"&amp;IF(AND(Milestones!$AB$85="FT",Milestones!$AA$85=FT_Y5,EDATE($D93,Milestones!$AA$85)&lt;PolicyDate),1,Milestones!$AC$85)&amp;";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"&amp;IF(AND(Milestones!$AB$86="FT",Milestones!$AA$86=FT_Y5,EDATE($D93,Milestones!$AA$86)&lt;PolicyDate),1,Milestones!$AC$86)&amp;";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"&amp;IF(AND(Milestones!$AB$87="FT",Milestones!$AA$87=FT_Y5,EDATE($D93,Milestones!$AA$87)&lt;PolicyDate),1,Milestones!$AC$87)&amp;";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"&amp;IF(AND(Milestones!$AB$88="FT",Milestones!$AA$88=FT_Y5,EDATE($D93,Milestones!$AA$88)&lt;PolicyDate),1,Milestones!$AC$88)&amp;";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"&amp;IF(AND(Milestones!$AB$89="FT",Milestones!$AA$89=FT_Y5,EDATE($D93,Milestones!$AA$89)&lt;PolicyDate),1,Milestones!$AC$89)&amp;";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"&amp;IF(AND(Milestones!$AB$90="FT",Milestones!$AA$90=FT_Y5,EDATE($D93,Milestones!$AA$90)&lt;PolicyDate),1,Milestones!$AC$90)&amp;";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"&amp;IF(AND(Milestones!$AB$91="FT",Milestones!$AA$91=FT_Y5,EDATE($D93,Milestones!$AA$91)&lt;PolicyDate),1,Milestones!$AC$91)&amp;";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"&amp;IF(AND(Milestones!$AB$92="FT",Milestones!$AA$92=FT_Y5,EDATE($D93,Milestones!$AA$92)&lt;PolicyDate),1,Milestones!$AC$92)&amp;";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"&amp;IF(AND(Milestones!$AB$93="FT",Milestones!$AA$93=FT_Y5,EDATE($D93,Milestones!$AA$93)&lt;PolicyDate),1,Milestones!$AC$93)&amp;";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"&amp;IF(AND(Milestones!$AB$94="FT",Milestones!$AA$94=FT_Y5,EDATE($D93,Milestones!$AA$94)&lt;PolicyDate),1,Milestones!$AC$94)&amp;";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"&amp;IF(AND(Milestones!$AB$95="FT",Milestones!$AA$95=FT_Y5,EDATE($D93,Milestones!$AA$95)&lt;PolicyDate),1,Milestones!$AC$95)&amp;";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"&amp;IF(AND(Milestones!$AB$96="FT",Milestones!$AA$96=FT_Y5,EDATE($D93,Milestones!$AA$96)&lt;PolicyDate),1,Milestones!$AC$96)&amp;";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"&amp;IF(AND(Milestones!$AB$97="FT",Milestones!$AA$97=FT_Y5,EDATE($D93,Milestones!$AA$97)&lt;PolicyDate),1,Milestones!$AC$97)&amp;";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"&amp;IF(AND(Milestones!$AB$98="FT",Milestones!$AA$98=FT_Y5,EDATE($D93,Milestones!$AA$98)&lt;PolicyDate),1,Milestones!$AC$98)&amp;";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"&amp;IF(AND(Milestones!$AB$99="FT",Milestones!$AA$99=FT_Y5,EDATE($D93,Milestones!$AA$99)&lt;PolicyDate),1,Milestones!$AC$99)&amp;";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"&amp;IF(AND(Milestones!$AB$100="FT",Milestones!$AA$100=FT_Y5,EDATE($D93,Milestones!$AA$100)&lt;PolicyDate),1,Milestones!$AC$100)&amp;";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"&amp;IF(AND(Milestones!$AB$101="FT",Milestones!$AA$101=FT_Y5,EDATE($D93,Milestones!$AA$101)&lt;PolicyDate),1,Milestones!$AC$101)&amp;";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"&amp;IF(AND(Milestones!$AB$102="FT",Milestones!$AA$102=FT_Y5,EDATE($D93,Milestones!$AA$102)&lt;PolicyDate),1,Milestones!$AC$102)&amp;";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"&amp;IF(AND(Milestones!$AB$103="FT",Milestones!$AA$103=FT_Y5,EDATE($D93,Milestones!$AA$103)&lt;PolicyDate),1,Milestones!$AC$103)&amp;";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"&amp;IF(AND(Milestones!$AB$104="FT",Milestones!$AA$104=FT_Y5,EDATE($D93,Milestones!$AA$104)&lt;PolicyDate),1,Milestones!$AC$104)&amp;";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"&amp;IF(AND(Milestones!$AB$105="FT",Milestones!$AA$105=FT_Y5,EDATE($D93,Milestones!$AA$105)&lt;PolicyDate),1,Milestones!$AC$105)&amp;";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"&amp;IF(AND(Milestones!$AB$106="FT",Milestones!$AA$106=FT_Y5,EDATE($D93,Milestones!$AA$106)&lt;PolicyDate),1,Milestones!$AC$106)&amp;";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"&amp;IF(AND(Milestones!$AB$107="FT",Milestones!$AA$107=FT_Y5,EDATE($D93,Milestones!$AA$107)&lt;PolicyDate),1,Milestones!$AC$107)&amp;";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"&amp;IF(AND(Milestones!$AB$108="FT",Milestones!$AA$108=FT_Y5,EDATE($D93,Milestones!$AA$108)&lt;PolicyDate),1,Milestones!$AC$108)&amp;";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"&amp;IF(AND(Milestones!$AB$109="FT",Milestones!$AA$109=FT_Y5,EDATE($D93,Milestones!$AA$109)&lt;PolicyDate),1,Milestones!$AC$109)&amp;";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"&amp;IF(AND(Milestones!$AB$110="FT",Milestones!$AA$110=FT_Y5,EDATE($D93,Milestones!$AA$110)&lt;PolicyDate),1,Milestones!$AC$110)&amp;";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"&amp;IF(AND(Milestones!$AB$111="FT",Milestones!$AA$111=FT_Y5,EDATE($D93,Milestones!$AA$111)&lt;PolicyDate),1,Milestones!$AC$111)&amp;";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"&amp;IF(AND(Milestones!$AB$112="FT",Milestones!$AA$112=FT_Y5,EDATE($D93,Milestones!$AA$112)&lt;PolicyDate),1,Milestones!$AC$112)&amp;";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"&amp;IF(AND(Milestones!$AB$113="FT",Milestones!$AA$113=FT_Y5,EDATE($D93,Milestones!$AA$113)&lt;PolicyDate),1,Milestones!$AC$113)&amp;";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"&amp;IF(AND(Milestones!$AB$114="FT",Milestones!$AA$114=FT_Y5,EDATE($D93,Milestones!$AA$114)&lt;PolicyDate),1,Milestones!$AC$114)&amp;";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"&amp;IF(AND(Milestones!$AB$115="FT",Milestones!$AA$115=FT_Y5,EDATE($D93,Milestones!$AA$115)&lt;PolicyDate),1,Milestones!$AC$115)&amp;";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"&amp;IF(AND(Milestones!$AB$116="FT",Milestones!$AA$116=FT_Y5,EDATE($D93,Milestones!$AA$116)&lt;PolicyDate),1,Milestones!$AC$116)&amp;";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"&amp;IF(AND(Milestones!$AB$117="FT",Milestones!$AA$117=FT_Y5,EDATE($D93,Milestones!$AA$117)&lt;PolicyDate),1,Milestones!$AC$117)&amp;";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"&amp;IF(AND(Milestones!$AB$118="FT",Milestones!$AA$118=FT_Y5,EDATE($D93,Milestones!$AA$118)&lt;PolicyDate),1,Milestones!$AC$118)&amp;";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"&amp;IF(AND(Milestones!$AB$119="FT",Milestones!$AA$119=FT_Y5,EDATE($D93,Milestones!$AA$119)&lt;PolicyDate),1,Milestones!$AC$119)&amp;";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"&amp;IF(AND(Milestones!$AB$120="FT",Milestones!$AA$120=FT_Y5,EDATE($D93,Milestones!$AA$120)&lt;PolicyDate),1,Milestones!$AC$120)&amp;";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"&amp;IF(AND(Milestones!$AB$121="FT",Milestones!$AA$121=FT_Y5,EDATE($D93,Milestones!$AA$121)&lt;PolicyDate),1,Milestones!$AC$121)&amp;";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"&amp;IF(AND(Milestones!$AB$122="FT",Milestones!$AA$122=FT_Y5,EDATE($D93,Milestones!$AA$122)&lt;PolicyDate),1,Milestones!$AC$122)&amp;";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"&amp;IF(AND(Milestones!$AB$123="FT",Milestones!$AA$123=FT_Y5,EDATE($D93,Milestones!$AA$123)&lt;PolicyDate),1,Milestones!$AC$123)&amp;";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"&amp;IF(AND(Milestones!$AB$124="FT",Milestones!$AA$124=FT_Y5,EDATE($D93,Milestones!$AA$124)&lt;PolicyDate),1,Milestones!$AC$124)&amp;";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"&amp;IF(AND(Milestones!$AB$125="FT",Milestones!$AA$125=FT_Y5,EDATE($D93,Milestones!$AA$125)&lt;PolicyDate),1,Milestones!$AC$125)&amp;";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"&amp;IF(AND(Milestones!$AB$126="FT",Milestones!$AA$126=FT_Y5,EDATE($D93,Milestones!$AA$126)&lt;PolicyDate),1,Milestones!$AC$126)&amp;";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"&amp;IF(AND(Milestones!$AB$127="FT",Milestones!$AA$127=FT_Y5,EDATE($D93,Milestones!$AA$127)&lt;PolicyDate),1,Milestones!$AC$127)&amp;";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"&amp;IF(AND(Milestones!$AB$128="FT",Milestones!$AA$128=FT_Y5,EDATE($D93,Milestones!$AA$128)&lt;PolicyDate),1,Milestones!$AC$128)&amp;";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"&amp;IF(AND(Milestones!$AB$129="FT",Milestones!$AA$129=FT_Y5,EDATE($D93,Milestones!$AA$129)&lt;PolicyDate),1,Milestones!$AC$129)&amp;";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"&amp;IF(AND(Milestones!$AB$130="FT",Milestones!$AA$130=FT_Y5,EDATE($D93,Milestones!$AA$130)&lt;PolicyDate),1,Milestones!$AC$130)&amp;";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"&amp;IF(AND(Milestones!$AB$131="FT",Milestones!$AA$131=FT_Y5,EDATE($D93,Milestones!$AA$131)&lt;PolicyDate),1,Milestones!$AC$131)&amp;";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"&amp;IF(AND(Milestones!$AB$132="FT",Milestones!$AA$132=FT_Y5,EDATE($D93,Milestones!$AA$132)&lt;PolicyDate),1,Milestones!$AC$132)&amp;";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"&amp;IF(AND(Milestones!$AB$133="FT",Milestones!$AA$133=FT_Y5,EDATE($D93,Milestones!$AA$133)&lt;PolicyDate),1,Milestones!$AC$133)&amp;";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"&amp;IF(AND(Milestones!$AB$134="FT",Milestones!$AA$134=FT_Y5,EDATE($D93,Milestones!$AA$134)&lt;PolicyDate),1,Milestones!$AC$134)&amp;";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"&amp;IF(AND(Milestones!$AB$135="FT",Milestones!$AA$135=FT_Y5,EDATE($D93,Milestones!$AA$135)&lt;PolicyDate),1,Milestones!$AC$135)&amp;";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"&amp;IF(AND(Milestones!$AB$136="FT",Milestones!$AA$136=FT_Y5,EDATE($D93,Milestones!$AA$136)&lt;PolicyDate),1,Milestones!$AC$136)&amp;";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"&amp;IF(AND(Milestones!$AB$137="FT",Milestones!$AA$137=FT_Y5,EDATE($D93,Milestones!$AA$137)&lt;PolicyDate),1,Milestones!$AC$137)&amp;";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"&amp;IF(AND(Milestones!$AB$138="FT",Milestones!$AA$138=FT_Y5,EDATE($D93,Milestones!$AA$138)&lt;PolicyDate),1,Milestones!$AC$138)&amp;";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"&amp;IF(AND(Milestones!$AB$139="FT",Milestones!$AA$139=FT_Y5,EDATE($D93,Milestones!$AA$139)&lt;PolicyDate),1,Milestones!$AC$139)&amp;";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"&amp;IF(AND(Milestones!$AB$140="FT",Milestones!$AA$140=FT_Y5,EDATE($D93,Milestones!$AA$140)&lt;PolicyDate),1,Milestones!$AC$140)&amp;";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"&amp;IF(AND(Milestones!$AB$141="FT",Milestones!$AA$141=FT_Y5,EDATE($D93,Milestones!$AA$141)&lt;PolicyDate),1,Milestones!$AC$141)&amp;";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"&amp;IF(AND(Milestones!$AB$142="FT",Milestones!$AA$142=FT_Y5,EDATE($D93,Milestones!$AA$142)&lt;PolicyDate),1,Milestones!$AC$142)&amp;";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"&amp;IF(AND(Milestones!$AB$143="FT",Milestones!$AA$143=FT_Y5,EDATE($D93,Milestones!$AA$143)&lt;PolicyDate),1,Milestones!$AC$143)&amp;";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"&amp;IF(AND(Milestones!$AB$144="FT",Milestones!$AA$144=FT_Y5,EDATE($D93,Milestones!$AA$144)&lt;PolicyDate),1,Milestones!$AC$144)&amp;";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"&amp;IF(AND(Milestones!$AB$145="FT",Milestones!$AA$145=FT_Y5,EDATE($D93,Milestones!$AA$145)&lt;PolicyDate),1,Milestones!$AC$145)&amp;";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"&amp;IF(AND(Milestones!$AB$146="FT",Milestones!$AA$146=FT_Y5,EDATE($D93,Milestones!$AA$146)&lt;PolicyDate),1,Milestones!$AC$146)&amp;";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"&amp;IF(AND(Milestones!$AB$147="FT",Milestones!$AA$147=FT_Y5,EDATE($D93,Milestones!$AA$147)&lt;PolicyDate),1,Milestones!$AC$147)&amp;";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"&amp;IF(AND(Milestones!$AB$148="FT",Milestones!$AA$148=FT_Y5,EDATE($D93,Milestones!$AA$148)&lt;PolicyDate),1,Milestones!$AC$148)&amp;";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"&amp;IF(AND(Milestones!$AB$149="FT",Milestones!$AA$149=FT_Y5,EDATE($D93,Milestones!$AA$149)&lt;PolicyDate),1,Milestones!$AC$149)&amp;";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"&amp;IF(AND(Milestones!$AB$150="FT",Milestones!$AA$150=FT_Y5,EDATE($D93,Milestones!$AA$150)&lt;PolicyDate),1,Milestones!$AC$150)&amp;";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"&amp;IF(AND(Milestones!$AB$151="FT",Milestones!$AA$151=FT_Y5,EDATE($D93,Milestones!$AA$151)&lt;PolicyDate),1,Milestones!$AC$151)&amp;";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"&amp;IF(AND(Milestones!$AB$152="FT",Milestones!$AA$152=FT_Y5,EDATE($D93,Milestones!$AA$152)&lt;PolicyDate),1,Milestones!$AC$152)&amp;";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"&amp;IF(AND(Milestones!$AB$153="FT",Milestones!$AA$153=FT_Y5,EDATE($D93,Milestones!$AA$153)&lt;PolicyDate),1,Milestones!$AC$153)&amp;";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"&amp;IF(AND(Milestones!$AB$154="FT",Milestones!$AA$154=FT_Y5,EDATE($D93,Milestones!$AA$154)&lt;PolicyDate),1,Milestones!$AC$154)&amp;";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"&amp;IF(AND(Milestones!$AB$155="FT",Milestones!$AA$155=FT_Y5,EDATE($D93,Milestones!$AA$155)&lt;PolicyDate),1,Milestones!$AC$155)&amp;";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"&amp;IF(AND(Milestones!$AB$156="FT",Milestones!$AA$156=FT_Y5,EDATE($D93,Milestones!$AA$156)&lt;PolicyDate),1,Milestones!$AC$156)&amp;";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"&amp;IF(AND(Milestones!$AB$157="FT",Milestones!$AA$157=FT_Y5,EDATE($D93,Milestones!$AA$157)&lt;PolicyDate),1,Milestones!$AC$157)&amp;";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"&amp;IF(AND(Milestones!$AB$158="FT",Milestones!$AA$158=FT_Y5,EDATE($D93,Milestones!$AA$158)&lt;PolicyDate),1,Milestones!$AC$158)&amp;";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"&amp;IF(AND(Milestones!$AB$159="FT",Milestones!$AA$159=FT_Y5,EDATE($D93,Milestones!$AA$159)&lt;PolicyDate),1,Milestones!$AC$159)&amp;";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"&amp;IF(AND(Milestones!$AB$160="FT",Milestones!$AA$160=FT_Y5,EDATE($D93,Milestones!$AA$160)&lt;PolicyDate),1,Milestones!$AC$160)&amp;";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"&amp;IF(AND(Milestones!$AB$161="FT",Milestones!$AA$161=FT_Y5,EDATE($D93,Milestones!$AA$161)&lt;PolicyDate),1,Milestones!$AC$161)&amp;";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"&amp;IF(AND(Milestones!$AB$162="FT",Milestones!$AA$162=FT_Y5,EDATE($D93,Milestones!$AA$162)&lt;PolicyDate),1,Milestones!$AC$162)&amp;";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"&amp;IF(AND(Milestones!$AB$163="FT",Milestones!$AA$163=FT_Y5,EDATE($D93,Milestones!$AA$163)&lt;PolicyDate),1,Milestones!$AC$163)&amp;";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"&amp;IF(AND(Milestones!$AB$164="FT",Milestones!$AA$164=FT_Y5,EDATE($D93,Milestones!$AA$164)&lt;PolicyDate),1,Milestones!$AC$164)&amp;";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"&amp;IF(AND(Milestones!$AB$165="FT",Milestones!$AA$165=FT_Y5,EDATE($D93,Milestones!$AA$165)&lt;PolicyDate),1,Milestones!$AC$165)&amp;";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"&amp;IF(AND(Milestones!$AB$166="FT",Milestones!$AA$166=FT_Y5,EDATE($D93,Milestones!$AA$166)&lt;PolicyDate),1,Milestones!$AC$166)&amp;";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"&amp;IF(AND(Milestones!$AB$167="FT",Milestones!$AA$167=FT_Y5,EDATE($D93,Milestones!$AA$167)&lt;PolicyDate),1,Milestones!$AC$167)&amp;";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"&amp;IF(AND(Milestones!$AB$168="FT",Milestones!$AA$168=FT_Y5,EDATE($D93,Milestones!$AA$168)&lt;PolicyDate),1,Milestones!$AC$168)&amp;";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"&amp;IF(AND(Milestones!$AB$169="FT",Milestones!$AA$169=FT_Y5,EDATE($D93,Milestones!$AA$169)&lt;PolicyDate),1,Milestones!$AC$169)&amp;";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"&amp;IF(AND(Milestones!$AB$170="FT",Milestones!$AA$170=FT_Y5,EDATE($D93,Milestones!$AA$170)&lt;PolicyDate),1,Milestones!$AC$170)&amp;";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"&amp;IF(AND(Milestones!$AB$171="FT",Milestones!$AA$171=FT_Y5,EDATE($D93,Milestones!$AA$171)&lt;PolicyDate),1,Milestones!$AC$171)&amp;";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"&amp;IF(AND(Milestones!$AB$172="FT",Milestones!$AA$172=FT_Y5,EDATE($D93,Milestones!$AA$172)&lt;PolicyDate),1,Milestones!$AC$172)&amp;";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"&amp;IF(AND(Milestones!$AB$173="FT",Milestones!$AA$173=FT_Y5,EDATE($D93,Milestones!$AA$173)&lt;PolicyDate),1,Milestones!$AC$173)&amp;";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"&amp;IF(AND(Milestones!$AB$174="FT",Milestones!$AA$174=FT_Y5,EDATE($D93,Milestones!$AA$174)&lt;PolicyDate),1,Milestones!$AC$174)&amp;";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"&amp;IF(AND(Milestones!$AB$175="FT",Milestones!$AA$175=FT_Y5,EDATE($D93,Milestones!$AA$175)&lt;PolicyDate),1,Milestones!$AC$175)&amp;";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"&amp;IF(AND(Milestones!$AB$176="FT",Milestones!$AA$176=FT_Y5,EDATE($D93,Milestones!$AA$176)&lt;PolicyDate),1,Milestones!$AC$176)&amp;";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"&amp;IF(AND(Milestones!$AB$177="FT",Milestones!$AA$177=FT_Y5,EDATE($D93,Milestones!$AA$177)&lt;PolicyDate),1,Milestones!$AC$177)&amp;";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"&amp;IF(AND(Milestones!$AB$178="FT",Milestones!$AA$178=FT_Y5,EDATE($D93,Milestones!$AA$178)&lt;PolicyDate),1,Milestones!$AC$178)&amp;";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"&amp;IF(AND(Milestones!$AB$179="FT",Milestones!$AA$179=FT_Y5,EDATE($D93,Milestones!$AA$179)&lt;PolicyDate),1,Milestones!$AC$179)&amp;";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"&amp;IF(AND(Milestones!$AB$180="FT",Milestones!$AA$180=FT_Y5,EDATE($D93,Milestones!$AA$180)&lt;PolicyDate),1,Milestones!$AC$180)&amp;";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"&amp;IF(AND(Milestones!$AB$181="FT",Milestones!$AA$181=FT_Y5,EDATE($D93,Milestones!$AA$181)&lt;PolicyDate),1,Milestones!$AC$181)&amp;";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"&amp;IF(AND(Milestones!$AB$182="FT",Milestones!$AA$182=FT_Y5,EDATE($D93,Milestones!$AA$182)&lt;PolicyDate),1,Milestones!$AC$182)&amp;";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"&amp;IF(AND(Milestones!$AB$183="FT",Milestones!$AA$183=FT_Y5,EDATE($D93,Milestones!$AA$183)&lt;PolicyDate),1,Milestones!$AC$183)&amp;";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"&amp;IF(AND(Milestones!$AB$184="FT",Milestones!$AA$184=FT_Y5,EDATE($D93,Milestones!$AA$184)&lt;PolicyDate),1,Milestones!$AC$184)&amp;";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"&amp;IF(AND(Milestones!$AB$185="FT",Milestones!$AA$185=FT_Y5,EDATE($D93,Milestones!$AA$185)&lt;PolicyDate),1,Milestones!$AC$185)&amp;";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"&amp;IF(AND(Milestones!$AB$186="FT",Milestones!$AA$186=FT_Y5,EDATE($D93,Milestones!$AA$186)&lt;PolicyDate),1,Milestones!$AC$186)&amp;";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"&amp;IF(AND(Milestones!$AB$187="FT",Milestones!$AA$187=FT_Y5,EDATE($D93,Milestones!$AA$187)&lt;PolicyDate),1,Milestones!$AC$187)&amp;";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"&amp;IF(AND(Milestones!$AB$188="FT",Milestones!$AA$188=FT_Y5,EDATE($D93,Milestones!$AA$188)&lt;PolicyDate),1,Milestones!$AC$188)&amp;";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"&amp;IF(AND(Milestones!$AB$189="FT",Milestones!$AA$189=FT_Y5,EDATE($D93,Milestones!$AA$189)&lt;PolicyDate),1,Milestones!$AC$189)&amp;";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"&amp;IF(AND(Milestones!$AB$190="FT",Milestones!$AA$190=FT_Y5,EDATE($D93,Milestones!$AA$190)&lt;PolicyDate),1,Milestones!$AC$190)&amp;";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"&amp;IF(AND(Milestones!$AB$191="FT",Milestones!$AA$191=FT_Y5,EDATE($D93,Milestones!$AA$191)&lt;PolicyDate),1,Milestones!$AC$191)&amp;";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"&amp;IF(AND(Milestones!$AB$192="FT",Milestones!$AA$192=FT_Y5,EDATE($D93,Milestones!$AA$192)&lt;PolicyDate),1,Milestones!$AC$192)&amp;";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"&amp;IF(AND(Milestones!$AB$193="FT",Milestones!$AA$193=FT_Y5,EDATE($D93,Milestones!$AA$193)&lt;PolicyDate),1,Milestones!$AC$193)&amp;";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"&amp;IF(AND(Milestones!$AB$194="FT",Milestones!$AA$194=FT_Y5,EDATE($D93,Milestones!$AA$194)&lt;PolicyDate),1,Milestones!$AC$194)&amp;";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"&amp;IF(AND(Milestones!$AB$195="FT",Milestones!$AA$195=FT_Y5,EDATE($D93,Milestones!$AA$195)&lt;PolicyDate),1,Milestones!$AC$195)&amp;";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"&amp;IF(AND(Milestones!$AB$196="FT",Milestones!$AA$196=FT_Y5,EDATE($D93,Milestones!$AA$196)&lt;PolicyDate),1,Milestones!$AC$196)&amp;";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"&amp;IF(AND(Milestones!$AB$197="FT",Milestones!$AA$197=FT_Y5,EDATE($D93,Milestones!$AA$197)&lt;PolicyDate),1,Milestones!$AC$197)&amp;";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"&amp;IF(AND(Milestones!$AB$198="FT",Milestones!$AA$198=FT_Y5,EDATE($D93,Milestones!$AA$198)&lt;PolicyDate),1,Milestones!$AC$198)&amp;";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"&amp;IF(AND(Milestones!$AB$199="FT",Milestones!$AA$199=FT_Y5,EDATE($D93,Milestones!$AA$199)&lt;PolicyDate),1,Milestones!$AC$199)&amp;";  ",""))</f>
        <v/>
      </c>
      <c r="X93" s="0" t="str">
        <f aca="false">IF(Staff!$A93="","",Staff!$AJ93)</f>
        <v/>
      </c>
      <c r="Y93" s="0" t="str">
        <f aca="false">IF(Staff!$A93="","",Staff!$AL93)</f>
        <v/>
      </c>
      <c r="Z93" s="0" t="str">
        <f aca="false">IF(Staff!$A93="","",Staff!$AM93)</f>
        <v/>
      </c>
      <c r="AA93" s="0" t="str">
        <f aca="false">IF(Staff!$A93="","",Staff!$AQ93)</f>
        <v/>
      </c>
      <c r="AB93" s="0" t="str">
        <f aca="false">IF(Staff!$A93="","",Staff!$AR93)</f>
        <v/>
      </c>
      <c r="AC93" s="0" t="str">
        <f aca="false">IF(Staff!$A93="","",Staff!$AS93)</f>
        <v/>
      </c>
      <c r="AD93" s="0" t="str">
        <f aca="false">IF(Staff!$A93="","",Staff!$AT93)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IF(Staff!$A94="","",Staff!$AI94)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"&amp;IF(AND(Milestones!$AB$20="FT",Milestones!$AA$20=FT_Y5,EDATE($D94,Milestones!$AA$20)&lt;PolicyDate),1,Milestones!$AC$20)&amp;";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"&amp;IF(AND(Milestones!$AB$21="FT",Milestones!$AA$21=FT_Y5,EDATE($D94,Milestones!$AA$21)&lt;PolicyDate),1,Milestones!$AC$21)&amp;";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"&amp;IF(AND(Milestones!$AB$22="FT",Milestones!$AA$22=FT_Y5,EDATE($D94,Milestones!$AA$22)&lt;PolicyDate),1,Milestones!$AC$22)&amp;";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"&amp;IF(AND(Milestones!$AB$23="FT",Milestones!$AA$23=FT_Y5,EDATE($D94,Milestones!$AA$23)&lt;PolicyDate),1,Milestones!$AC$23)&amp;";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"&amp;IF(AND(Milestones!$AB$24="FT",Milestones!$AA$24=FT_Y5,EDATE($D94,Milestones!$AA$24)&lt;PolicyDate),1,Milestones!$AC$24)&amp;";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"&amp;IF(AND(Milestones!$AB$25="FT",Milestones!$AA$25=FT_Y5,EDATE($D94,Milestones!$AA$25)&lt;PolicyDate),1,Milestones!$AC$25)&amp;";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"&amp;IF(AND(Milestones!$AB$26="FT",Milestones!$AA$26=FT_Y5,EDATE($D94,Milestones!$AA$26)&lt;PolicyDate),1,Milestones!$AC$26)&amp;";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"&amp;IF(AND(Milestones!$AB$27="FT",Milestones!$AA$27=FT_Y5,EDATE($D94,Milestones!$AA$27)&lt;PolicyDate),1,Milestones!$AC$27)&amp;";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"&amp;IF(AND(Milestones!$AB$28="FT",Milestones!$AA$28=FT_Y5,EDATE($D94,Milestones!$AA$28)&lt;PolicyDate),1,Milestones!$AC$28)&amp;";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"&amp;IF(AND(Milestones!$AB$29="FT",Milestones!$AA$29=FT_Y5,EDATE($D94,Milestones!$AA$29)&lt;PolicyDate),1,Milestones!$AC$29)&amp;";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"&amp;IF(AND(Milestones!$AB$30="FT",Milestones!$AA$30=FT_Y5,EDATE($D94,Milestones!$AA$30)&lt;PolicyDate),1,Milestones!$AC$30)&amp;";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"&amp;IF(AND(Milestones!$AB$31="FT",Milestones!$AA$31=FT_Y5,EDATE($D94,Milestones!$AA$31)&lt;PolicyDate),1,Milestones!$AC$31)&amp;";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"&amp;IF(AND(Milestones!$AB$32="FT",Milestones!$AA$32=FT_Y5,EDATE($D94,Milestones!$AA$32)&lt;PolicyDate),1,Milestones!$AC$32)&amp;";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"&amp;IF(AND(Milestones!$AB$33="FT",Milestones!$AA$33=FT_Y5,EDATE($D94,Milestones!$AA$33)&lt;PolicyDate),1,Milestones!$AC$33)&amp;";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"&amp;IF(AND(Milestones!$AB$34="FT",Milestones!$AA$34=FT_Y5,EDATE($D94,Milestones!$AA$34)&lt;PolicyDate),1,Milestones!$AC$34)&amp;";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"&amp;IF(AND(Milestones!$AB$35="FT",Milestones!$AA$35=FT_Y5,EDATE($D94,Milestones!$AA$35)&lt;PolicyDate),1,Milestones!$AC$35)&amp;";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"&amp;IF(AND(Milestones!$AB$36="FT",Milestones!$AA$36=FT_Y5,EDATE($D94,Milestones!$AA$36)&lt;PolicyDate),1,Milestones!$AC$36)&amp;";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"&amp;IF(AND(Milestones!$AB$37="FT",Milestones!$AA$37=FT_Y5,EDATE($D94,Milestones!$AA$37)&lt;PolicyDate),1,Milestones!$AC$37)&amp;";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"&amp;IF(AND(Milestones!$AB$38="FT",Milestones!$AA$38=FT_Y5,EDATE($D94,Milestones!$AA$38)&lt;PolicyDate),1,Milestones!$AC$38)&amp;";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"&amp;IF(AND(Milestones!$AB$39="FT",Milestones!$AA$39=FT_Y5,EDATE($D94,Milestones!$AA$39)&lt;PolicyDate),1,Milestones!$AC$39)&amp;";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"&amp;IF(AND(Milestones!$AB$40="FT",Milestones!$AA$40=FT_Y5,EDATE($D94,Milestones!$AA$40)&lt;PolicyDate),1,Milestones!$AC$40)&amp;";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"&amp;IF(AND(Milestones!$AB$41="FT",Milestones!$AA$41=FT_Y5,EDATE($D94,Milestones!$AA$41)&lt;PolicyDate),1,Milestones!$AC$41)&amp;";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"&amp;IF(AND(Milestones!$AB$42="FT",Milestones!$AA$42=FT_Y5,EDATE($D94,Milestones!$AA$42)&lt;PolicyDate),1,Milestones!$AC$42)&amp;";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"&amp;IF(AND(Milestones!$AB$43="FT",Milestones!$AA$43=FT_Y5,EDATE($D94,Milestones!$AA$43)&lt;PolicyDate),1,Milestones!$AC$43)&amp;";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"&amp;IF(AND(Milestones!$AB$44="FT",Milestones!$AA$44=FT_Y5,EDATE($D94,Milestones!$AA$44)&lt;PolicyDate),1,Milestones!$AC$44)&amp;";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"&amp;IF(AND(Milestones!$AB$45="FT",Milestones!$AA$45=FT_Y5,EDATE($D94,Milestones!$AA$45)&lt;PolicyDate),1,Milestones!$AC$45)&amp;";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"&amp;IF(AND(Milestones!$AB$46="FT",Milestones!$AA$46=FT_Y5,EDATE($D94,Milestones!$AA$46)&lt;PolicyDate),1,Milestones!$AC$46)&amp;";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"&amp;IF(AND(Milestones!$AB$47="FT",Milestones!$AA$47=FT_Y5,EDATE($D94,Milestones!$AA$47)&lt;PolicyDate),1,Milestones!$AC$47)&amp;";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"&amp;IF(AND(Milestones!$AB$48="FT",Milestones!$AA$48=FT_Y5,EDATE($D94,Milestones!$AA$48)&lt;PolicyDate),1,Milestones!$AC$48)&amp;";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"&amp;IF(AND(Milestones!$AB$49="FT",Milestones!$AA$49=FT_Y5,EDATE($D94,Milestones!$AA$49)&lt;PolicyDate),1,Milestones!$AC$49)&amp;";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"&amp;IF(AND(Milestones!$AB$50="FT",Milestones!$AA$50=FT_Y5,EDATE($D94,Milestones!$AA$50)&lt;PolicyDate),1,Milestones!$AC$50)&amp;";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"&amp;IF(AND(Milestones!$AB$51="FT",Milestones!$AA$51=FT_Y5,EDATE($D94,Milestones!$AA$51)&lt;PolicyDate),1,Milestones!$AC$51)&amp;";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"&amp;IF(AND(Milestones!$AB$52="FT",Milestones!$AA$52=FT_Y5,EDATE($D94,Milestones!$AA$52)&lt;PolicyDate),1,Milestones!$AC$52)&amp;";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"&amp;IF(AND(Milestones!$AB$53="FT",Milestones!$AA$53=FT_Y5,EDATE($D94,Milestones!$AA$53)&lt;PolicyDate),1,Milestones!$AC$53)&amp;";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"&amp;IF(AND(Milestones!$AB$54="FT",Milestones!$AA$54=FT_Y5,EDATE($D94,Milestones!$AA$54)&lt;PolicyDate),1,Milestones!$AC$54)&amp;";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"&amp;IF(AND(Milestones!$AB$55="FT",Milestones!$AA$55=FT_Y5,EDATE($D94,Milestones!$AA$55)&lt;PolicyDate),1,Milestones!$AC$55)&amp;";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"&amp;IF(AND(Milestones!$AB$56="FT",Milestones!$AA$56=FT_Y5,EDATE($D94,Milestones!$AA$56)&lt;PolicyDate),1,Milestones!$AC$56)&amp;";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"&amp;IF(AND(Milestones!$AB$57="FT",Milestones!$AA$57=FT_Y5,EDATE($D94,Milestones!$AA$57)&lt;PolicyDate),1,Milestones!$AC$57)&amp;";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"&amp;IF(AND(Milestones!$AB$58="FT",Milestones!$AA$58=FT_Y5,EDATE($D94,Milestones!$AA$58)&lt;PolicyDate),1,Milestones!$AC$58)&amp;";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"&amp;IF(AND(Milestones!$AB$59="FT",Milestones!$AA$59=FT_Y5,EDATE($D94,Milestones!$AA$59)&lt;PolicyDate),1,Milestones!$AC$59)&amp;";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"&amp;IF(AND(Milestones!$AB$60="FT",Milestones!$AA$60=FT_Y5,EDATE($D94,Milestones!$AA$60)&lt;PolicyDate),1,Milestones!$AC$60)&amp;";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"&amp;IF(AND(Milestones!$AB$61="FT",Milestones!$AA$61=FT_Y5,EDATE($D94,Milestones!$AA$61)&lt;PolicyDate),1,Milestones!$AC$61)&amp;";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"&amp;IF(AND(Milestones!$AB$62="FT",Milestones!$AA$62=FT_Y5,EDATE($D94,Milestones!$AA$62)&lt;PolicyDate),1,Milestones!$AC$62)&amp;";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"&amp;IF(AND(Milestones!$AB$63="FT",Milestones!$AA$63=FT_Y5,EDATE($D94,Milestones!$AA$63)&lt;PolicyDate),1,Milestones!$AC$63)&amp;";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"&amp;IF(AND(Milestones!$AB$64="FT",Milestones!$AA$64=FT_Y5,EDATE($D94,Milestones!$AA$64)&lt;PolicyDate),1,Milestones!$AC$64)&amp;";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"&amp;IF(AND(Milestones!$AB$65="FT",Milestones!$AA$65=FT_Y5,EDATE($D94,Milestones!$AA$65)&lt;PolicyDate),1,Milestones!$AC$65)&amp;";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"&amp;IF(AND(Milestones!$AB$66="FT",Milestones!$AA$66=FT_Y5,EDATE($D94,Milestones!$AA$66)&lt;PolicyDate),1,Milestones!$AC$66)&amp;";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"&amp;IF(AND(Milestones!$AB$67="FT",Milestones!$AA$67=FT_Y5,EDATE($D94,Milestones!$AA$67)&lt;PolicyDate),1,Milestones!$AC$67)&amp;";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"&amp;IF(AND(Milestones!$AB$68="FT",Milestones!$AA$68=FT_Y5,EDATE($D94,Milestones!$AA$68)&lt;PolicyDate),1,Milestones!$AC$68)&amp;";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"&amp;IF(AND(Milestones!$AB$69="FT",Milestones!$AA$69=FT_Y5,EDATE($D94,Milestones!$AA$69)&lt;PolicyDate),1,Milestones!$AC$69)&amp;";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"&amp;IF(AND(Milestones!$AB$70="FT",Milestones!$AA$70=FT_Y5,EDATE($D94,Milestones!$AA$70)&lt;PolicyDate),1,Milestones!$AC$70)&amp;";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"&amp;IF(AND(Milestones!$AB$71="FT",Milestones!$AA$71=FT_Y5,EDATE($D94,Milestones!$AA$71)&lt;PolicyDate),1,Milestones!$AC$71)&amp;";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"&amp;IF(AND(Milestones!$AB$72="FT",Milestones!$AA$72=FT_Y5,EDATE($D94,Milestones!$AA$72)&lt;PolicyDate),1,Milestones!$AC$72)&amp;";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"&amp;IF(AND(Milestones!$AB$73="FT",Milestones!$AA$73=FT_Y5,EDATE($D94,Milestones!$AA$73)&lt;PolicyDate),1,Milestones!$AC$73)&amp;";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"&amp;IF(AND(Milestones!$AB$74="FT",Milestones!$AA$74=FT_Y5,EDATE($D94,Milestones!$AA$74)&lt;PolicyDate),1,Milestones!$AC$74)&amp;";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"&amp;IF(AND(Milestones!$AB$75="FT",Milestones!$AA$75=FT_Y5,EDATE($D94,Milestones!$AA$75)&lt;PolicyDate),1,Milestones!$AC$75)&amp;";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"&amp;IF(AND(Milestones!$AB$76="FT",Milestones!$AA$76=FT_Y5,EDATE($D94,Milestones!$AA$76)&lt;PolicyDate),1,Milestones!$AC$76)&amp;";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"&amp;IF(AND(Milestones!$AB$77="FT",Milestones!$AA$77=FT_Y5,EDATE($D94,Milestones!$AA$77)&lt;PolicyDate),1,Milestones!$AC$77)&amp;";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"&amp;IF(AND(Milestones!$AB$78="FT",Milestones!$AA$78=FT_Y5,EDATE($D94,Milestones!$AA$78)&lt;PolicyDate),1,Milestones!$AC$78)&amp;";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"&amp;IF(AND(Milestones!$AB$79="FT",Milestones!$AA$79=FT_Y5,EDATE($D94,Milestones!$AA$79)&lt;PolicyDate),1,Milestones!$AC$79)&amp;";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"&amp;IF(AND(Milestones!$AB$80="FT",Milestones!$AA$80=FT_Y5,EDATE($D94,Milestones!$AA$80)&lt;PolicyDate),1,Milestones!$AC$80)&amp;";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"&amp;IF(AND(Milestones!$AB$81="FT",Milestones!$AA$81=FT_Y5,EDATE($D94,Milestones!$AA$81)&lt;PolicyDate),1,Milestones!$AC$81)&amp;";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"&amp;IF(AND(Milestones!$AB$82="FT",Milestones!$AA$82=FT_Y5,EDATE($D94,Milestones!$AA$82)&lt;PolicyDate),1,Milestones!$AC$82)&amp;";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"&amp;IF(AND(Milestones!$AB$83="FT",Milestones!$AA$83=FT_Y5,EDATE($D94,Milestones!$AA$83)&lt;PolicyDate),1,Milestones!$AC$83)&amp;";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"&amp;IF(AND(Milestones!$AB$84="FT",Milestones!$AA$84=FT_Y5,EDATE($D94,Milestones!$AA$84)&lt;PolicyDate),1,Milestones!$AC$84)&amp;";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"&amp;IF(AND(Milestones!$AB$85="FT",Milestones!$AA$85=FT_Y5,EDATE($D94,Milestones!$AA$85)&lt;PolicyDate),1,Milestones!$AC$85)&amp;";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"&amp;IF(AND(Milestones!$AB$86="FT",Milestones!$AA$86=FT_Y5,EDATE($D94,Milestones!$AA$86)&lt;PolicyDate),1,Milestones!$AC$86)&amp;";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"&amp;IF(AND(Milestones!$AB$87="FT",Milestones!$AA$87=FT_Y5,EDATE($D94,Milestones!$AA$87)&lt;PolicyDate),1,Milestones!$AC$87)&amp;";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"&amp;IF(AND(Milestones!$AB$88="FT",Milestones!$AA$88=FT_Y5,EDATE($D94,Milestones!$AA$88)&lt;PolicyDate),1,Milestones!$AC$88)&amp;";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"&amp;IF(AND(Milestones!$AB$89="FT",Milestones!$AA$89=FT_Y5,EDATE($D94,Milestones!$AA$89)&lt;PolicyDate),1,Milestones!$AC$89)&amp;";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"&amp;IF(AND(Milestones!$AB$90="FT",Milestones!$AA$90=FT_Y5,EDATE($D94,Milestones!$AA$90)&lt;PolicyDate),1,Milestones!$AC$90)&amp;";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"&amp;IF(AND(Milestones!$AB$91="FT",Milestones!$AA$91=FT_Y5,EDATE($D94,Milestones!$AA$91)&lt;PolicyDate),1,Milestones!$AC$91)&amp;";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"&amp;IF(AND(Milestones!$AB$92="FT",Milestones!$AA$92=FT_Y5,EDATE($D94,Milestones!$AA$92)&lt;PolicyDate),1,Milestones!$AC$92)&amp;";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"&amp;IF(AND(Milestones!$AB$93="FT",Milestones!$AA$93=FT_Y5,EDATE($D94,Milestones!$AA$93)&lt;PolicyDate),1,Milestones!$AC$93)&amp;";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"&amp;IF(AND(Milestones!$AB$94="FT",Milestones!$AA$94=FT_Y5,EDATE($D94,Milestones!$AA$94)&lt;PolicyDate),1,Milestones!$AC$94)&amp;";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"&amp;IF(AND(Milestones!$AB$95="FT",Milestones!$AA$95=FT_Y5,EDATE($D94,Milestones!$AA$95)&lt;PolicyDate),1,Milestones!$AC$95)&amp;";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"&amp;IF(AND(Milestones!$AB$96="FT",Milestones!$AA$96=FT_Y5,EDATE($D94,Milestones!$AA$96)&lt;PolicyDate),1,Milestones!$AC$96)&amp;";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"&amp;IF(AND(Milestones!$AB$97="FT",Milestones!$AA$97=FT_Y5,EDATE($D94,Milestones!$AA$97)&lt;PolicyDate),1,Milestones!$AC$97)&amp;";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"&amp;IF(AND(Milestones!$AB$98="FT",Milestones!$AA$98=FT_Y5,EDATE($D94,Milestones!$AA$98)&lt;PolicyDate),1,Milestones!$AC$98)&amp;";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"&amp;IF(AND(Milestones!$AB$99="FT",Milestones!$AA$99=FT_Y5,EDATE($D94,Milestones!$AA$99)&lt;PolicyDate),1,Milestones!$AC$99)&amp;";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"&amp;IF(AND(Milestones!$AB$100="FT",Milestones!$AA$100=FT_Y5,EDATE($D94,Milestones!$AA$100)&lt;PolicyDate),1,Milestones!$AC$100)&amp;";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"&amp;IF(AND(Milestones!$AB$101="FT",Milestones!$AA$101=FT_Y5,EDATE($D94,Milestones!$AA$101)&lt;PolicyDate),1,Milestones!$AC$101)&amp;";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"&amp;IF(AND(Milestones!$AB$102="FT",Milestones!$AA$102=FT_Y5,EDATE($D94,Milestones!$AA$102)&lt;PolicyDate),1,Milestones!$AC$102)&amp;";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"&amp;IF(AND(Milestones!$AB$103="FT",Milestones!$AA$103=FT_Y5,EDATE($D94,Milestones!$AA$103)&lt;PolicyDate),1,Milestones!$AC$103)&amp;";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"&amp;IF(AND(Milestones!$AB$104="FT",Milestones!$AA$104=FT_Y5,EDATE($D94,Milestones!$AA$104)&lt;PolicyDate),1,Milestones!$AC$104)&amp;";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"&amp;IF(AND(Milestones!$AB$105="FT",Milestones!$AA$105=FT_Y5,EDATE($D94,Milestones!$AA$105)&lt;PolicyDate),1,Milestones!$AC$105)&amp;";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"&amp;IF(AND(Milestones!$AB$106="FT",Milestones!$AA$106=FT_Y5,EDATE($D94,Milestones!$AA$106)&lt;PolicyDate),1,Milestones!$AC$106)&amp;";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"&amp;IF(AND(Milestones!$AB$107="FT",Milestones!$AA$107=FT_Y5,EDATE($D94,Milestones!$AA$107)&lt;PolicyDate),1,Milestones!$AC$107)&amp;";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"&amp;IF(AND(Milestones!$AB$108="FT",Milestones!$AA$108=FT_Y5,EDATE($D94,Milestones!$AA$108)&lt;PolicyDate),1,Milestones!$AC$108)&amp;";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"&amp;IF(AND(Milestones!$AB$109="FT",Milestones!$AA$109=FT_Y5,EDATE($D94,Milestones!$AA$109)&lt;PolicyDate),1,Milestones!$AC$109)&amp;";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"&amp;IF(AND(Milestones!$AB$110="FT",Milestones!$AA$110=FT_Y5,EDATE($D94,Milestones!$AA$110)&lt;PolicyDate),1,Milestones!$AC$110)&amp;";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"&amp;IF(AND(Milestones!$AB$111="FT",Milestones!$AA$111=FT_Y5,EDATE($D94,Milestones!$AA$111)&lt;PolicyDate),1,Milestones!$AC$111)&amp;";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"&amp;IF(AND(Milestones!$AB$112="FT",Milestones!$AA$112=FT_Y5,EDATE($D94,Milestones!$AA$112)&lt;PolicyDate),1,Milestones!$AC$112)&amp;";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"&amp;IF(AND(Milestones!$AB$113="FT",Milestones!$AA$113=FT_Y5,EDATE($D94,Milestones!$AA$113)&lt;PolicyDate),1,Milestones!$AC$113)&amp;";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"&amp;IF(AND(Milestones!$AB$114="FT",Milestones!$AA$114=FT_Y5,EDATE($D94,Milestones!$AA$114)&lt;PolicyDate),1,Milestones!$AC$114)&amp;";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"&amp;IF(AND(Milestones!$AB$115="FT",Milestones!$AA$115=FT_Y5,EDATE($D94,Milestones!$AA$115)&lt;PolicyDate),1,Milestones!$AC$115)&amp;";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"&amp;IF(AND(Milestones!$AB$116="FT",Milestones!$AA$116=FT_Y5,EDATE($D94,Milestones!$AA$116)&lt;PolicyDate),1,Milestones!$AC$116)&amp;";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"&amp;IF(AND(Milestones!$AB$117="FT",Milestones!$AA$117=FT_Y5,EDATE($D94,Milestones!$AA$117)&lt;PolicyDate),1,Milestones!$AC$117)&amp;";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"&amp;IF(AND(Milestones!$AB$118="FT",Milestones!$AA$118=FT_Y5,EDATE($D94,Milestones!$AA$118)&lt;PolicyDate),1,Milestones!$AC$118)&amp;";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"&amp;IF(AND(Milestones!$AB$119="FT",Milestones!$AA$119=FT_Y5,EDATE($D94,Milestones!$AA$119)&lt;PolicyDate),1,Milestones!$AC$119)&amp;";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"&amp;IF(AND(Milestones!$AB$120="FT",Milestones!$AA$120=FT_Y5,EDATE($D94,Milestones!$AA$120)&lt;PolicyDate),1,Milestones!$AC$120)&amp;";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"&amp;IF(AND(Milestones!$AB$121="FT",Milestones!$AA$121=FT_Y5,EDATE($D94,Milestones!$AA$121)&lt;PolicyDate),1,Milestones!$AC$121)&amp;";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"&amp;IF(AND(Milestones!$AB$122="FT",Milestones!$AA$122=FT_Y5,EDATE($D94,Milestones!$AA$122)&lt;PolicyDate),1,Milestones!$AC$122)&amp;";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"&amp;IF(AND(Milestones!$AB$123="FT",Milestones!$AA$123=FT_Y5,EDATE($D94,Milestones!$AA$123)&lt;PolicyDate),1,Milestones!$AC$123)&amp;";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"&amp;IF(AND(Milestones!$AB$124="FT",Milestones!$AA$124=FT_Y5,EDATE($D94,Milestones!$AA$124)&lt;PolicyDate),1,Milestones!$AC$124)&amp;";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"&amp;IF(AND(Milestones!$AB$125="FT",Milestones!$AA$125=FT_Y5,EDATE($D94,Milestones!$AA$125)&lt;PolicyDate),1,Milestones!$AC$125)&amp;";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"&amp;IF(AND(Milestones!$AB$126="FT",Milestones!$AA$126=FT_Y5,EDATE($D94,Milestones!$AA$126)&lt;PolicyDate),1,Milestones!$AC$126)&amp;";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"&amp;IF(AND(Milestones!$AB$127="FT",Milestones!$AA$127=FT_Y5,EDATE($D94,Milestones!$AA$127)&lt;PolicyDate),1,Milestones!$AC$127)&amp;";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"&amp;IF(AND(Milestones!$AB$128="FT",Milestones!$AA$128=FT_Y5,EDATE($D94,Milestones!$AA$128)&lt;PolicyDate),1,Milestones!$AC$128)&amp;";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"&amp;IF(AND(Milestones!$AB$129="FT",Milestones!$AA$129=FT_Y5,EDATE($D94,Milestones!$AA$129)&lt;PolicyDate),1,Milestones!$AC$129)&amp;";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"&amp;IF(AND(Milestones!$AB$130="FT",Milestones!$AA$130=FT_Y5,EDATE($D94,Milestones!$AA$130)&lt;PolicyDate),1,Milestones!$AC$130)&amp;";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"&amp;IF(AND(Milestones!$AB$131="FT",Milestones!$AA$131=FT_Y5,EDATE($D94,Milestones!$AA$131)&lt;PolicyDate),1,Milestones!$AC$131)&amp;";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"&amp;IF(AND(Milestones!$AB$132="FT",Milestones!$AA$132=FT_Y5,EDATE($D94,Milestones!$AA$132)&lt;PolicyDate),1,Milestones!$AC$132)&amp;";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"&amp;IF(AND(Milestones!$AB$133="FT",Milestones!$AA$133=FT_Y5,EDATE($D94,Milestones!$AA$133)&lt;PolicyDate),1,Milestones!$AC$133)&amp;";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"&amp;IF(AND(Milestones!$AB$134="FT",Milestones!$AA$134=FT_Y5,EDATE($D94,Milestones!$AA$134)&lt;PolicyDate),1,Milestones!$AC$134)&amp;";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"&amp;IF(AND(Milestones!$AB$135="FT",Milestones!$AA$135=FT_Y5,EDATE($D94,Milestones!$AA$135)&lt;PolicyDate),1,Milestones!$AC$135)&amp;";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"&amp;IF(AND(Milestones!$AB$136="FT",Milestones!$AA$136=FT_Y5,EDATE($D94,Milestones!$AA$136)&lt;PolicyDate),1,Milestones!$AC$136)&amp;";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"&amp;IF(AND(Milestones!$AB$137="FT",Milestones!$AA$137=FT_Y5,EDATE($D94,Milestones!$AA$137)&lt;PolicyDate),1,Milestones!$AC$137)&amp;";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"&amp;IF(AND(Milestones!$AB$138="FT",Milestones!$AA$138=FT_Y5,EDATE($D94,Milestones!$AA$138)&lt;PolicyDate),1,Milestones!$AC$138)&amp;";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"&amp;IF(AND(Milestones!$AB$139="FT",Milestones!$AA$139=FT_Y5,EDATE($D94,Milestones!$AA$139)&lt;PolicyDate),1,Milestones!$AC$139)&amp;";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"&amp;IF(AND(Milestones!$AB$140="FT",Milestones!$AA$140=FT_Y5,EDATE($D94,Milestones!$AA$140)&lt;PolicyDate),1,Milestones!$AC$140)&amp;";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"&amp;IF(AND(Milestones!$AB$141="FT",Milestones!$AA$141=FT_Y5,EDATE($D94,Milestones!$AA$141)&lt;PolicyDate),1,Milestones!$AC$141)&amp;";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"&amp;IF(AND(Milestones!$AB$142="FT",Milestones!$AA$142=FT_Y5,EDATE($D94,Milestones!$AA$142)&lt;PolicyDate),1,Milestones!$AC$142)&amp;";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"&amp;IF(AND(Milestones!$AB$143="FT",Milestones!$AA$143=FT_Y5,EDATE($D94,Milestones!$AA$143)&lt;PolicyDate),1,Milestones!$AC$143)&amp;";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"&amp;IF(AND(Milestones!$AB$144="FT",Milestones!$AA$144=FT_Y5,EDATE($D94,Milestones!$AA$144)&lt;PolicyDate),1,Milestones!$AC$144)&amp;";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"&amp;IF(AND(Milestones!$AB$145="FT",Milestones!$AA$145=FT_Y5,EDATE($D94,Milestones!$AA$145)&lt;PolicyDate),1,Milestones!$AC$145)&amp;";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"&amp;IF(AND(Milestones!$AB$146="FT",Milestones!$AA$146=FT_Y5,EDATE($D94,Milestones!$AA$146)&lt;PolicyDate),1,Milestones!$AC$146)&amp;";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"&amp;IF(AND(Milestones!$AB$147="FT",Milestones!$AA$147=FT_Y5,EDATE($D94,Milestones!$AA$147)&lt;PolicyDate),1,Milestones!$AC$147)&amp;";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"&amp;IF(AND(Milestones!$AB$148="FT",Milestones!$AA$148=FT_Y5,EDATE($D94,Milestones!$AA$148)&lt;PolicyDate),1,Milestones!$AC$148)&amp;";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"&amp;IF(AND(Milestones!$AB$149="FT",Milestones!$AA$149=FT_Y5,EDATE($D94,Milestones!$AA$149)&lt;PolicyDate),1,Milestones!$AC$149)&amp;";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"&amp;IF(AND(Milestones!$AB$150="FT",Milestones!$AA$150=FT_Y5,EDATE($D94,Milestones!$AA$150)&lt;PolicyDate),1,Milestones!$AC$150)&amp;";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"&amp;IF(AND(Milestones!$AB$151="FT",Milestones!$AA$151=FT_Y5,EDATE($D94,Milestones!$AA$151)&lt;PolicyDate),1,Milestones!$AC$151)&amp;";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"&amp;IF(AND(Milestones!$AB$152="FT",Milestones!$AA$152=FT_Y5,EDATE($D94,Milestones!$AA$152)&lt;PolicyDate),1,Milestones!$AC$152)&amp;";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"&amp;IF(AND(Milestones!$AB$153="FT",Milestones!$AA$153=FT_Y5,EDATE($D94,Milestones!$AA$153)&lt;PolicyDate),1,Milestones!$AC$153)&amp;";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"&amp;IF(AND(Milestones!$AB$154="FT",Milestones!$AA$154=FT_Y5,EDATE($D94,Milestones!$AA$154)&lt;PolicyDate),1,Milestones!$AC$154)&amp;";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"&amp;IF(AND(Milestones!$AB$155="FT",Milestones!$AA$155=FT_Y5,EDATE($D94,Milestones!$AA$155)&lt;PolicyDate),1,Milestones!$AC$155)&amp;";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"&amp;IF(AND(Milestones!$AB$156="FT",Milestones!$AA$156=FT_Y5,EDATE($D94,Milestones!$AA$156)&lt;PolicyDate),1,Milestones!$AC$156)&amp;";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"&amp;IF(AND(Milestones!$AB$157="FT",Milestones!$AA$157=FT_Y5,EDATE($D94,Milestones!$AA$157)&lt;PolicyDate),1,Milestones!$AC$157)&amp;";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"&amp;IF(AND(Milestones!$AB$158="FT",Milestones!$AA$158=FT_Y5,EDATE($D94,Milestones!$AA$158)&lt;PolicyDate),1,Milestones!$AC$158)&amp;";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"&amp;IF(AND(Milestones!$AB$159="FT",Milestones!$AA$159=FT_Y5,EDATE($D94,Milestones!$AA$159)&lt;PolicyDate),1,Milestones!$AC$159)&amp;";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"&amp;IF(AND(Milestones!$AB$160="FT",Milestones!$AA$160=FT_Y5,EDATE($D94,Milestones!$AA$160)&lt;PolicyDate),1,Milestones!$AC$160)&amp;";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"&amp;IF(AND(Milestones!$AB$161="FT",Milestones!$AA$161=FT_Y5,EDATE($D94,Milestones!$AA$161)&lt;PolicyDate),1,Milestones!$AC$161)&amp;";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"&amp;IF(AND(Milestones!$AB$162="FT",Milestones!$AA$162=FT_Y5,EDATE($D94,Milestones!$AA$162)&lt;PolicyDate),1,Milestones!$AC$162)&amp;";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"&amp;IF(AND(Milestones!$AB$163="FT",Milestones!$AA$163=FT_Y5,EDATE($D94,Milestones!$AA$163)&lt;PolicyDate),1,Milestones!$AC$163)&amp;";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"&amp;IF(AND(Milestones!$AB$164="FT",Milestones!$AA$164=FT_Y5,EDATE($D94,Milestones!$AA$164)&lt;PolicyDate),1,Milestones!$AC$164)&amp;";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"&amp;IF(AND(Milestones!$AB$165="FT",Milestones!$AA$165=FT_Y5,EDATE($D94,Milestones!$AA$165)&lt;PolicyDate),1,Milestones!$AC$165)&amp;";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"&amp;IF(AND(Milestones!$AB$166="FT",Milestones!$AA$166=FT_Y5,EDATE($D94,Milestones!$AA$166)&lt;PolicyDate),1,Milestones!$AC$166)&amp;";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"&amp;IF(AND(Milestones!$AB$167="FT",Milestones!$AA$167=FT_Y5,EDATE($D94,Milestones!$AA$167)&lt;PolicyDate),1,Milestones!$AC$167)&amp;";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"&amp;IF(AND(Milestones!$AB$168="FT",Milestones!$AA$168=FT_Y5,EDATE($D94,Milestones!$AA$168)&lt;PolicyDate),1,Milestones!$AC$168)&amp;";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"&amp;IF(AND(Milestones!$AB$169="FT",Milestones!$AA$169=FT_Y5,EDATE($D94,Milestones!$AA$169)&lt;PolicyDate),1,Milestones!$AC$169)&amp;";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"&amp;IF(AND(Milestones!$AB$170="FT",Milestones!$AA$170=FT_Y5,EDATE($D94,Milestones!$AA$170)&lt;PolicyDate),1,Milestones!$AC$170)&amp;";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"&amp;IF(AND(Milestones!$AB$171="FT",Milestones!$AA$171=FT_Y5,EDATE($D94,Milestones!$AA$171)&lt;PolicyDate),1,Milestones!$AC$171)&amp;";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"&amp;IF(AND(Milestones!$AB$172="FT",Milestones!$AA$172=FT_Y5,EDATE($D94,Milestones!$AA$172)&lt;PolicyDate),1,Milestones!$AC$172)&amp;";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"&amp;IF(AND(Milestones!$AB$173="FT",Milestones!$AA$173=FT_Y5,EDATE($D94,Milestones!$AA$173)&lt;PolicyDate),1,Milestones!$AC$173)&amp;";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"&amp;IF(AND(Milestones!$AB$174="FT",Milestones!$AA$174=FT_Y5,EDATE($D94,Milestones!$AA$174)&lt;PolicyDate),1,Milestones!$AC$174)&amp;";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"&amp;IF(AND(Milestones!$AB$175="FT",Milestones!$AA$175=FT_Y5,EDATE($D94,Milestones!$AA$175)&lt;PolicyDate),1,Milestones!$AC$175)&amp;";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"&amp;IF(AND(Milestones!$AB$176="FT",Milestones!$AA$176=FT_Y5,EDATE($D94,Milestones!$AA$176)&lt;PolicyDate),1,Milestones!$AC$176)&amp;";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"&amp;IF(AND(Milestones!$AB$177="FT",Milestones!$AA$177=FT_Y5,EDATE($D94,Milestones!$AA$177)&lt;PolicyDate),1,Milestones!$AC$177)&amp;";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"&amp;IF(AND(Milestones!$AB$178="FT",Milestones!$AA$178=FT_Y5,EDATE($D94,Milestones!$AA$178)&lt;PolicyDate),1,Milestones!$AC$178)&amp;";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"&amp;IF(AND(Milestones!$AB$179="FT",Milestones!$AA$179=FT_Y5,EDATE($D94,Milestones!$AA$179)&lt;PolicyDate),1,Milestones!$AC$179)&amp;";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"&amp;IF(AND(Milestones!$AB$180="FT",Milestones!$AA$180=FT_Y5,EDATE($D94,Milestones!$AA$180)&lt;PolicyDate),1,Milestones!$AC$180)&amp;";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"&amp;IF(AND(Milestones!$AB$181="FT",Milestones!$AA$181=FT_Y5,EDATE($D94,Milestones!$AA$181)&lt;PolicyDate),1,Milestones!$AC$181)&amp;";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"&amp;IF(AND(Milestones!$AB$182="FT",Milestones!$AA$182=FT_Y5,EDATE($D94,Milestones!$AA$182)&lt;PolicyDate),1,Milestones!$AC$182)&amp;";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"&amp;IF(AND(Milestones!$AB$183="FT",Milestones!$AA$183=FT_Y5,EDATE($D94,Milestones!$AA$183)&lt;PolicyDate),1,Milestones!$AC$183)&amp;";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"&amp;IF(AND(Milestones!$AB$184="FT",Milestones!$AA$184=FT_Y5,EDATE($D94,Milestones!$AA$184)&lt;PolicyDate),1,Milestones!$AC$184)&amp;";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"&amp;IF(AND(Milestones!$AB$185="FT",Milestones!$AA$185=FT_Y5,EDATE($D94,Milestones!$AA$185)&lt;PolicyDate),1,Milestones!$AC$185)&amp;";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"&amp;IF(AND(Milestones!$AB$186="FT",Milestones!$AA$186=FT_Y5,EDATE($D94,Milestones!$AA$186)&lt;PolicyDate),1,Milestones!$AC$186)&amp;";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"&amp;IF(AND(Milestones!$AB$187="FT",Milestones!$AA$187=FT_Y5,EDATE($D94,Milestones!$AA$187)&lt;PolicyDate),1,Milestones!$AC$187)&amp;";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"&amp;IF(AND(Milestones!$AB$188="FT",Milestones!$AA$188=FT_Y5,EDATE($D94,Milestones!$AA$188)&lt;PolicyDate),1,Milestones!$AC$188)&amp;";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"&amp;IF(AND(Milestones!$AB$189="FT",Milestones!$AA$189=FT_Y5,EDATE($D94,Milestones!$AA$189)&lt;PolicyDate),1,Milestones!$AC$189)&amp;";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"&amp;IF(AND(Milestones!$AB$190="FT",Milestones!$AA$190=FT_Y5,EDATE($D94,Milestones!$AA$190)&lt;PolicyDate),1,Milestones!$AC$190)&amp;";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"&amp;IF(AND(Milestones!$AB$191="FT",Milestones!$AA$191=FT_Y5,EDATE($D94,Milestones!$AA$191)&lt;PolicyDate),1,Milestones!$AC$191)&amp;";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"&amp;IF(AND(Milestones!$AB$192="FT",Milestones!$AA$192=FT_Y5,EDATE($D94,Milestones!$AA$192)&lt;PolicyDate),1,Milestones!$AC$192)&amp;";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"&amp;IF(AND(Milestones!$AB$193="FT",Milestones!$AA$193=FT_Y5,EDATE($D94,Milestones!$AA$193)&lt;PolicyDate),1,Milestones!$AC$193)&amp;";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"&amp;IF(AND(Milestones!$AB$194="FT",Milestones!$AA$194=FT_Y5,EDATE($D94,Milestones!$AA$194)&lt;PolicyDate),1,Milestones!$AC$194)&amp;";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"&amp;IF(AND(Milestones!$AB$195="FT",Milestones!$AA$195=FT_Y5,EDATE($D94,Milestones!$AA$195)&lt;PolicyDate),1,Milestones!$AC$195)&amp;";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"&amp;IF(AND(Milestones!$AB$196="FT",Milestones!$AA$196=FT_Y5,EDATE($D94,Milestones!$AA$196)&lt;PolicyDate),1,Milestones!$AC$196)&amp;";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"&amp;IF(AND(Milestones!$AB$197="FT",Milestones!$AA$197=FT_Y5,EDATE($D94,Milestones!$AA$197)&lt;PolicyDate),1,Milestones!$AC$197)&amp;";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"&amp;IF(AND(Milestones!$AB$198="FT",Milestones!$AA$198=FT_Y5,EDATE($D94,Milestones!$AA$198)&lt;PolicyDate),1,Milestones!$AC$198)&amp;";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"&amp;IF(AND(Milestones!$AB$199="FT",Milestones!$AA$199=FT_Y5,EDATE($D94,Milestones!$AA$199)&lt;PolicyDate),1,Milestones!$AC$199)&amp;";  ",""))</f>
        <v/>
      </c>
      <c r="X94" s="0" t="str">
        <f aca="false">IF(Staff!$A94="","",Staff!$AJ94)</f>
        <v/>
      </c>
      <c r="Y94" s="0" t="str">
        <f aca="false">IF(Staff!$A94="","",Staff!$AL94)</f>
        <v/>
      </c>
      <c r="Z94" s="0" t="str">
        <f aca="false">IF(Staff!$A94="","",Staff!$AM94)</f>
        <v/>
      </c>
      <c r="AA94" s="0" t="str">
        <f aca="false">IF(Staff!$A94="","",Staff!$AQ94)</f>
        <v/>
      </c>
      <c r="AB94" s="0" t="str">
        <f aca="false">IF(Staff!$A94="","",Staff!$AR94)</f>
        <v/>
      </c>
      <c r="AC94" s="0" t="str">
        <f aca="false">IF(Staff!$A94="","",Staff!$AS94)</f>
        <v/>
      </c>
      <c r="AD94" s="0" t="str">
        <f aca="false">IF(Staff!$A94="","",Staff!$AT94)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IF(Staff!$A95="","",Staff!$AI95)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"&amp;IF(AND(Milestones!$AB$20="FT",Milestones!$AA$20=FT_Y5,EDATE($D95,Milestones!$AA$20)&lt;PolicyDate),1,Milestones!$AC$20)&amp;";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"&amp;IF(AND(Milestones!$AB$21="FT",Milestones!$AA$21=FT_Y5,EDATE($D95,Milestones!$AA$21)&lt;PolicyDate),1,Milestones!$AC$21)&amp;";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"&amp;IF(AND(Milestones!$AB$22="FT",Milestones!$AA$22=FT_Y5,EDATE($D95,Milestones!$AA$22)&lt;PolicyDate),1,Milestones!$AC$22)&amp;";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"&amp;IF(AND(Milestones!$AB$23="FT",Milestones!$AA$23=FT_Y5,EDATE($D95,Milestones!$AA$23)&lt;PolicyDate),1,Milestones!$AC$23)&amp;";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"&amp;IF(AND(Milestones!$AB$24="FT",Milestones!$AA$24=FT_Y5,EDATE($D95,Milestones!$AA$24)&lt;PolicyDate),1,Milestones!$AC$24)&amp;";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"&amp;IF(AND(Milestones!$AB$25="FT",Milestones!$AA$25=FT_Y5,EDATE($D95,Milestones!$AA$25)&lt;PolicyDate),1,Milestones!$AC$25)&amp;";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"&amp;IF(AND(Milestones!$AB$26="FT",Milestones!$AA$26=FT_Y5,EDATE($D95,Milestones!$AA$26)&lt;PolicyDate),1,Milestones!$AC$26)&amp;";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"&amp;IF(AND(Milestones!$AB$27="FT",Milestones!$AA$27=FT_Y5,EDATE($D95,Milestones!$AA$27)&lt;PolicyDate),1,Milestones!$AC$27)&amp;";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"&amp;IF(AND(Milestones!$AB$28="FT",Milestones!$AA$28=FT_Y5,EDATE($D95,Milestones!$AA$28)&lt;PolicyDate),1,Milestones!$AC$28)&amp;";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"&amp;IF(AND(Milestones!$AB$29="FT",Milestones!$AA$29=FT_Y5,EDATE($D95,Milestones!$AA$29)&lt;PolicyDate),1,Milestones!$AC$29)&amp;";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"&amp;IF(AND(Milestones!$AB$30="FT",Milestones!$AA$30=FT_Y5,EDATE($D95,Milestones!$AA$30)&lt;PolicyDate),1,Milestones!$AC$30)&amp;";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"&amp;IF(AND(Milestones!$AB$31="FT",Milestones!$AA$31=FT_Y5,EDATE($D95,Milestones!$AA$31)&lt;PolicyDate),1,Milestones!$AC$31)&amp;";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"&amp;IF(AND(Milestones!$AB$32="FT",Milestones!$AA$32=FT_Y5,EDATE($D95,Milestones!$AA$32)&lt;PolicyDate),1,Milestones!$AC$32)&amp;";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"&amp;IF(AND(Milestones!$AB$33="FT",Milestones!$AA$33=FT_Y5,EDATE($D95,Milestones!$AA$33)&lt;PolicyDate),1,Milestones!$AC$33)&amp;";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"&amp;IF(AND(Milestones!$AB$34="FT",Milestones!$AA$34=FT_Y5,EDATE($D95,Milestones!$AA$34)&lt;PolicyDate),1,Milestones!$AC$34)&amp;";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"&amp;IF(AND(Milestones!$AB$35="FT",Milestones!$AA$35=FT_Y5,EDATE($D95,Milestones!$AA$35)&lt;PolicyDate),1,Milestones!$AC$35)&amp;";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"&amp;IF(AND(Milestones!$AB$36="FT",Milestones!$AA$36=FT_Y5,EDATE($D95,Milestones!$AA$36)&lt;PolicyDate),1,Milestones!$AC$36)&amp;";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"&amp;IF(AND(Milestones!$AB$37="FT",Milestones!$AA$37=FT_Y5,EDATE($D95,Milestones!$AA$37)&lt;PolicyDate),1,Milestones!$AC$37)&amp;";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"&amp;IF(AND(Milestones!$AB$38="FT",Milestones!$AA$38=FT_Y5,EDATE($D95,Milestones!$AA$38)&lt;PolicyDate),1,Milestones!$AC$38)&amp;";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"&amp;IF(AND(Milestones!$AB$39="FT",Milestones!$AA$39=FT_Y5,EDATE($D95,Milestones!$AA$39)&lt;PolicyDate),1,Milestones!$AC$39)&amp;";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"&amp;IF(AND(Milestones!$AB$40="FT",Milestones!$AA$40=FT_Y5,EDATE($D95,Milestones!$AA$40)&lt;PolicyDate),1,Milestones!$AC$40)&amp;";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"&amp;IF(AND(Milestones!$AB$41="FT",Milestones!$AA$41=FT_Y5,EDATE($D95,Milestones!$AA$41)&lt;PolicyDate),1,Milestones!$AC$41)&amp;";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"&amp;IF(AND(Milestones!$AB$42="FT",Milestones!$AA$42=FT_Y5,EDATE($D95,Milestones!$AA$42)&lt;PolicyDate),1,Milestones!$AC$42)&amp;";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"&amp;IF(AND(Milestones!$AB$43="FT",Milestones!$AA$43=FT_Y5,EDATE($D95,Milestones!$AA$43)&lt;PolicyDate),1,Milestones!$AC$43)&amp;";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"&amp;IF(AND(Milestones!$AB$44="FT",Milestones!$AA$44=FT_Y5,EDATE($D95,Milestones!$AA$44)&lt;PolicyDate),1,Milestones!$AC$44)&amp;";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"&amp;IF(AND(Milestones!$AB$45="FT",Milestones!$AA$45=FT_Y5,EDATE($D95,Milestones!$AA$45)&lt;PolicyDate),1,Milestones!$AC$45)&amp;";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"&amp;IF(AND(Milestones!$AB$46="FT",Milestones!$AA$46=FT_Y5,EDATE($D95,Milestones!$AA$46)&lt;PolicyDate),1,Milestones!$AC$46)&amp;";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"&amp;IF(AND(Milestones!$AB$47="FT",Milestones!$AA$47=FT_Y5,EDATE($D95,Milestones!$AA$47)&lt;PolicyDate),1,Milestones!$AC$47)&amp;";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"&amp;IF(AND(Milestones!$AB$48="FT",Milestones!$AA$48=FT_Y5,EDATE($D95,Milestones!$AA$48)&lt;PolicyDate),1,Milestones!$AC$48)&amp;";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"&amp;IF(AND(Milestones!$AB$49="FT",Milestones!$AA$49=FT_Y5,EDATE($D95,Milestones!$AA$49)&lt;PolicyDate),1,Milestones!$AC$49)&amp;";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"&amp;IF(AND(Milestones!$AB$50="FT",Milestones!$AA$50=FT_Y5,EDATE($D95,Milestones!$AA$50)&lt;PolicyDate),1,Milestones!$AC$50)&amp;";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"&amp;IF(AND(Milestones!$AB$51="FT",Milestones!$AA$51=FT_Y5,EDATE($D95,Milestones!$AA$51)&lt;PolicyDate),1,Milestones!$AC$51)&amp;";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"&amp;IF(AND(Milestones!$AB$52="FT",Milestones!$AA$52=FT_Y5,EDATE($D95,Milestones!$AA$52)&lt;PolicyDate),1,Milestones!$AC$52)&amp;";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"&amp;IF(AND(Milestones!$AB$53="FT",Milestones!$AA$53=FT_Y5,EDATE($D95,Milestones!$AA$53)&lt;PolicyDate),1,Milestones!$AC$53)&amp;";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"&amp;IF(AND(Milestones!$AB$54="FT",Milestones!$AA$54=FT_Y5,EDATE($D95,Milestones!$AA$54)&lt;PolicyDate),1,Milestones!$AC$54)&amp;";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"&amp;IF(AND(Milestones!$AB$55="FT",Milestones!$AA$55=FT_Y5,EDATE($D95,Milestones!$AA$55)&lt;PolicyDate),1,Milestones!$AC$55)&amp;";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"&amp;IF(AND(Milestones!$AB$56="FT",Milestones!$AA$56=FT_Y5,EDATE($D95,Milestones!$AA$56)&lt;PolicyDate),1,Milestones!$AC$56)&amp;";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"&amp;IF(AND(Milestones!$AB$57="FT",Milestones!$AA$57=FT_Y5,EDATE($D95,Milestones!$AA$57)&lt;PolicyDate),1,Milestones!$AC$57)&amp;";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"&amp;IF(AND(Milestones!$AB$58="FT",Milestones!$AA$58=FT_Y5,EDATE($D95,Milestones!$AA$58)&lt;PolicyDate),1,Milestones!$AC$58)&amp;";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"&amp;IF(AND(Milestones!$AB$59="FT",Milestones!$AA$59=FT_Y5,EDATE($D95,Milestones!$AA$59)&lt;PolicyDate),1,Milestones!$AC$59)&amp;";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"&amp;IF(AND(Milestones!$AB$60="FT",Milestones!$AA$60=FT_Y5,EDATE($D95,Milestones!$AA$60)&lt;PolicyDate),1,Milestones!$AC$60)&amp;";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"&amp;IF(AND(Milestones!$AB$61="FT",Milestones!$AA$61=FT_Y5,EDATE($D95,Milestones!$AA$61)&lt;PolicyDate),1,Milestones!$AC$61)&amp;";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"&amp;IF(AND(Milestones!$AB$62="FT",Milestones!$AA$62=FT_Y5,EDATE($D95,Milestones!$AA$62)&lt;PolicyDate),1,Milestones!$AC$62)&amp;";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"&amp;IF(AND(Milestones!$AB$63="FT",Milestones!$AA$63=FT_Y5,EDATE($D95,Milestones!$AA$63)&lt;PolicyDate),1,Milestones!$AC$63)&amp;";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"&amp;IF(AND(Milestones!$AB$64="FT",Milestones!$AA$64=FT_Y5,EDATE($D95,Milestones!$AA$64)&lt;PolicyDate),1,Milestones!$AC$64)&amp;";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"&amp;IF(AND(Milestones!$AB$65="FT",Milestones!$AA$65=FT_Y5,EDATE($D95,Milestones!$AA$65)&lt;PolicyDate),1,Milestones!$AC$65)&amp;";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"&amp;IF(AND(Milestones!$AB$66="FT",Milestones!$AA$66=FT_Y5,EDATE($D95,Milestones!$AA$66)&lt;PolicyDate),1,Milestones!$AC$66)&amp;";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"&amp;IF(AND(Milestones!$AB$67="FT",Milestones!$AA$67=FT_Y5,EDATE($D95,Milestones!$AA$67)&lt;PolicyDate),1,Milestones!$AC$67)&amp;";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"&amp;IF(AND(Milestones!$AB$68="FT",Milestones!$AA$68=FT_Y5,EDATE($D95,Milestones!$AA$68)&lt;PolicyDate),1,Milestones!$AC$68)&amp;";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"&amp;IF(AND(Milestones!$AB$69="FT",Milestones!$AA$69=FT_Y5,EDATE($D95,Milestones!$AA$69)&lt;PolicyDate),1,Milestones!$AC$69)&amp;";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"&amp;IF(AND(Milestones!$AB$70="FT",Milestones!$AA$70=FT_Y5,EDATE($D95,Milestones!$AA$70)&lt;PolicyDate),1,Milestones!$AC$70)&amp;";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"&amp;IF(AND(Milestones!$AB$71="FT",Milestones!$AA$71=FT_Y5,EDATE($D95,Milestones!$AA$71)&lt;PolicyDate),1,Milestones!$AC$71)&amp;";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"&amp;IF(AND(Milestones!$AB$72="FT",Milestones!$AA$72=FT_Y5,EDATE($D95,Milestones!$AA$72)&lt;PolicyDate),1,Milestones!$AC$72)&amp;";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"&amp;IF(AND(Milestones!$AB$73="FT",Milestones!$AA$73=FT_Y5,EDATE($D95,Milestones!$AA$73)&lt;PolicyDate),1,Milestones!$AC$73)&amp;";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"&amp;IF(AND(Milestones!$AB$74="FT",Milestones!$AA$74=FT_Y5,EDATE($D95,Milestones!$AA$74)&lt;PolicyDate),1,Milestones!$AC$74)&amp;";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"&amp;IF(AND(Milestones!$AB$75="FT",Milestones!$AA$75=FT_Y5,EDATE($D95,Milestones!$AA$75)&lt;PolicyDate),1,Milestones!$AC$75)&amp;";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"&amp;IF(AND(Milestones!$AB$76="FT",Milestones!$AA$76=FT_Y5,EDATE($D95,Milestones!$AA$76)&lt;PolicyDate),1,Milestones!$AC$76)&amp;";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"&amp;IF(AND(Milestones!$AB$77="FT",Milestones!$AA$77=FT_Y5,EDATE($D95,Milestones!$AA$77)&lt;PolicyDate),1,Milestones!$AC$77)&amp;";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"&amp;IF(AND(Milestones!$AB$78="FT",Milestones!$AA$78=FT_Y5,EDATE($D95,Milestones!$AA$78)&lt;PolicyDate),1,Milestones!$AC$78)&amp;";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"&amp;IF(AND(Milestones!$AB$79="FT",Milestones!$AA$79=FT_Y5,EDATE($D95,Milestones!$AA$79)&lt;PolicyDate),1,Milestones!$AC$79)&amp;";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"&amp;IF(AND(Milestones!$AB$80="FT",Milestones!$AA$80=FT_Y5,EDATE($D95,Milestones!$AA$80)&lt;PolicyDate),1,Milestones!$AC$80)&amp;";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"&amp;IF(AND(Milestones!$AB$81="FT",Milestones!$AA$81=FT_Y5,EDATE($D95,Milestones!$AA$81)&lt;PolicyDate),1,Milestones!$AC$81)&amp;";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"&amp;IF(AND(Milestones!$AB$82="FT",Milestones!$AA$82=FT_Y5,EDATE($D95,Milestones!$AA$82)&lt;PolicyDate),1,Milestones!$AC$82)&amp;";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"&amp;IF(AND(Milestones!$AB$83="FT",Milestones!$AA$83=FT_Y5,EDATE($D95,Milestones!$AA$83)&lt;PolicyDate),1,Milestones!$AC$83)&amp;";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"&amp;IF(AND(Milestones!$AB$84="FT",Milestones!$AA$84=FT_Y5,EDATE($D95,Milestones!$AA$84)&lt;PolicyDate),1,Milestones!$AC$84)&amp;";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"&amp;IF(AND(Milestones!$AB$85="FT",Milestones!$AA$85=FT_Y5,EDATE($D95,Milestones!$AA$85)&lt;PolicyDate),1,Milestones!$AC$85)&amp;";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"&amp;IF(AND(Milestones!$AB$86="FT",Milestones!$AA$86=FT_Y5,EDATE($D95,Milestones!$AA$86)&lt;PolicyDate),1,Milestones!$AC$86)&amp;";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"&amp;IF(AND(Milestones!$AB$87="FT",Milestones!$AA$87=FT_Y5,EDATE($D95,Milestones!$AA$87)&lt;PolicyDate),1,Milestones!$AC$87)&amp;";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"&amp;IF(AND(Milestones!$AB$88="FT",Milestones!$AA$88=FT_Y5,EDATE($D95,Milestones!$AA$88)&lt;PolicyDate),1,Milestones!$AC$88)&amp;";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"&amp;IF(AND(Milestones!$AB$89="FT",Milestones!$AA$89=FT_Y5,EDATE($D95,Milestones!$AA$89)&lt;PolicyDate),1,Milestones!$AC$89)&amp;";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"&amp;IF(AND(Milestones!$AB$90="FT",Milestones!$AA$90=FT_Y5,EDATE($D95,Milestones!$AA$90)&lt;PolicyDate),1,Milestones!$AC$90)&amp;";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"&amp;IF(AND(Milestones!$AB$91="FT",Milestones!$AA$91=FT_Y5,EDATE($D95,Milestones!$AA$91)&lt;PolicyDate),1,Milestones!$AC$91)&amp;";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"&amp;IF(AND(Milestones!$AB$92="FT",Milestones!$AA$92=FT_Y5,EDATE($D95,Milestones!$AA$92)&lt;PolicyDate),1,Milestones!$AC$92)&amp;";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"&amp;IF(AND(Milestones!$AB$93="FT",Milestones!$AA$93=FT_Y5,EDATE($D95,Milestones!$AA$93)&lt;PolicyDate),1,Milestones!$AC$93)&amp;";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"&amp;IF(AND(Milestones!$AB$94="FT",Milestones!$AA$94=FT_Y5,EDATE($D95,Milestones!$AA$94)&lt;PolicyDate),1,Milestones!$AC$94)&amp;";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"&amp;IF(AND(Milestones!$AB$95="FT",Milestones!$AA$95=FT_Y5,EDATE($D95,Milestones!$AA$95)&lt;PolicyDate),1,Milestones!$AC$95)&amp;";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"&amp;IF(AND(Milestones!$AB$96="FT",Milestones!$AA$96=FT_Y5,EDATE($D95,Milestones!$AA$96)&lt;PolicyDate),1,Milestones!$AC$96)&amp;";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"&amp;IF(AND(Milestones!$AB$97="FT",Milestones!$AA$97=FT_Y5,EDATE($D95,Milestones!$AA$97)&lt;PolicyDate),1,Milestones!$AC$97)&amp;";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"&amp;IF(AND(Milestones!$AB$98="FT",Milestones!$AA$98=FT_Y5,EDATE($D95,Milestones!$AA$98)&lt;PolicyDate),1,Milestones!$AC$98)&amp;";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"&amp;IF(AND(Milestones!$AB$99="FT",Milestones!$AA$99=FT_Y5,EDATE($D95,Milestones!$AA$99)&lt;PolicyDate),1,Milestones!$AC$99)&amp;";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"&amp;IF(AND(Milestones!$AB$100="FT",Milestones!$AA$100=FT_Y5,EDATE($D95,Milestones!$AA$100)&lt;PolicyDate),1,Milestones!$AC$100)&amp;";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"&amp;IF(AND(Milestones!$AB$101="FT",Milestones!$AA$101=FT_Y5,EDATE($D95,Milestones!$AA$101)&lt;PolicyDate),1,Milestones!$AC$101)&amp;";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"&amp;IF(AND(Milestones!$AB$102="FT",Milestones!$AA$102=FT_Y5,EDATE($D95,Milestones!$AA$102)&lt;PolicyDate),1,Milestones!$AC$102)&amp;";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"&amp;IF(AND(Milestones!$AB$103="FT",Milestones!$AA$103=FT_Y5,EDATE($D95,Milestones!$AA$103)&lt;PolicyDate),1,Milestones!$AC$103)&amp;";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"&amp;IF(AND(Milestones!$AB$104="FT",Milestones!$AA$104=FT_Y5,EDATE($D95,Milestones!$AA$104)&lt;PolicyDate),1,Milestones!$AC$104)&amp;";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"&amp;IF(AND(Milestones!$AB$105="FT",Milestones!$AA$105=FT_Y5,EDATE($D95,Milestones!$AA$105)&lt;PolicyDate),1,Milestones!$AC$105)&amp;";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"&amp;IF(AND(Milestones!$AB$106="FT",Milestones!$AA$106=FT_Y5,EDATE($D95,Milestones!$AA$106)&lt;PolicyDate),1,Milestones!$AC$106)&amp;";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"&amp;IF(AND(Milestones!$AB$107="FT",Milestones!$AA$107=FT_Y5,EDATE($D95,Milestones!$AA$107)&lt;PolicyDate),1,Milestones!$AC$107)&amp;";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"&amp;IF(AND(Milestones!$AB$108="FT",Milestones!$AA$108=FT_Y5,EDATE($D95,Milestones!$AA$108)&lt;PolicyDate),1,Milestones!$AC$108)&amp;";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"&amp;IF(AND(Milestones!$AB$109="FT",Milestones!$AA$109=FT_Y5,EDATE($D95,Milestones!$AA$109)&lt;PolicyDate),1,Milestones!$AC$109)&amp;";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"&amp;IF(AND(Milestones!$AB$110="FT",Milestones!$AA$110=FT_Y5,EDATE($D95,Milestones!$AA$110)&lt;PolicyDate),1,Milestones!$AC$110)&amp;";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"&amp;IF(AND(Milestones!$AB$111="FT",Milestones!$AA$111=FT_Y5,EDATE($D95,Milestones!$AA$111)&lt;PolicyDate),1,Milestones!$AC$111)&amp;";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"&amp;IF(AND(Milestones!$AB$112="FT",Milestones!$AA$112=FT_Y5,EDATE($D95,Milestones!$AA$112)&lt;PolicyDate),1,Milestones!$AC$112)&amp;";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"&amp;IF(AND(Milestones!$AB$113="FT",Milestones!$AA$113=FT_Y5,EDATE($D95,Milestones!$AA$113)&lt;PolicyDate),1,Milestones!$AC$113)&amp;";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"&amp;IF(AND(Milestones!$AB$114="FT",Milestones!$AA$114=FT_Y5,EDATE($D95,Milestones!$AA$114)&lt;PolicyDate),1,Milestones!$AC$114)&amp;";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"&amp;IF(AND(Milestones!$AB$115="FT",Milestones!$AA$115=FT_Y5,EDATE($D95,Milestones!$AA$115)&lt;PolicyDate),1,Milestones!$AC$115)&amp;";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"&amp;IF(AND(Milestones!$AB$116="FT",Milestones!$AA$116=FT_Y5,EDATE($D95,Milestones!$AA$116)&lt;PolicyDate),1,Milestones!$AC$116)&amp;";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"&amp;IF(AND(Milestones!$AB$117="FT",Milestones!$AA$117=FT_Y5,EDATE($D95,Milestones!$AA$117)&lt;PolicyDate),1,Milestones!$AC$117)&amp;";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"&amp;IF(AND(Milestones!$AB$118="FT",Milestones!$AA$118=FT_Y5,EDATE($D95,Milestones!$AA$118)&lt;PolicyDate),1,Milestones!$AC$118)&amp;";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"&amp;IF(AND(Milestones!$AB$119="FT",Milestones!$AA$119=FT_Y5,EDATE($D95,Milestones!$AA$119)&lt;PolicyDate),1,Milestones!$AC$119)&amp;";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"&amp;IF(AND(Milestones!$AB$120="FT",Milestones!$AA$120=FT_Y5,EDATE($D95,Milestones!$AA$120)&lt;PolicyDate),1,Milestones!$AC$120)&amp;";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"&amp;IF(AND(Milestones!$AB$121="FT",Milestones!$AA$121=FT_Y5,EDATE($D95,Milestones!$AA$121)&lt;PolicyDate),1,Milestones!$AC$121)&amp;";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"&amp;IF(AND(Milestones!$AB$122="FT",Milestones!$AA$122=FT_Y5,EDATE($D95,Milestones!$AA$122)&lt;PolicyDate),1,Milestones!$AC$122)&amp;";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"&amp;IF(AND(Milestones!$AB$123="FT",Milestones!$AA$123=FT_Y5,EDATE($D95,Milestones!$AA$123)&lt;PolicyDate),1,Milestones!$AC$123)&amp;";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"&amp;IF(AND(Milestones!$AB$124="FT",Milestones!$AA$124=FT_Y5,EDATE($D95,Milestones!$AA$124)&lt;PolicyDate),1,Milestones!$AC$124)&amp;";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"&amp;IF(AND(Milestones!$AB$125="FT",Milestones!$AA$125=FT_Y5,EDATE($D95,Milestones!$AA$125)&lt;PolicyDate),1,Milestones!$AC$125)&amp;";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"&amp;IF(AND(Milestones!$AB$126="FT",Milestones!$AA$126=FT_Y5,EDATE($D95,Milestones!$AA$126)&lt;PolicyDate),1,Milestones!$AC$126)&amp;";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"&amp;IF(AND(Milestones!$AB$127="FT",Milestones!$AA$127=FT_Y5,EDATE($D95,Milestones!$AA$127)&lt;PolicyDate),1,Milestones!$AC$127)&amp;";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"&amp;IF(AND(Milestones!$AB$128="FT",Milestones!$AA$128=FT_Y5,EDATE($D95,Milestones!$AA$128)&lt;PolicyDate),1,Milestones!$AC$128)&amp;";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"&amp;IF(AND(Milestones!$AB$129="FT",Milestones!$AA$129=FT_Y5,EDATE($D95,Milestones!$AA$129)&lt;PolicyDate),1,Milestones!$AC$129)&amp;";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"&amp;IF(AND(Milestones!$AB$130="FT",Milestones!$AA$130=FT_Y5,EDATE($D95,Milestones!$AA$130)&lt;PolicyDate),1,Milestones!$AC$130)&amp;";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"&amp;IF(AND(Milestones!$AB$131="FT",Milestones!$AA$131=FT_Y5,EDATE($D95,Milestones!$AA$131)&lt;PolicyDate),1,Milestones!$AC$131)&amp;";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"&amp;IF(AND(Milestones!$AB$132="FT",Milestones!$AA$132=FT_Y5,EDATE($D95,Milestones!$AA$132)&lt;PolicyDate),1,Milestones!$AC$132)&amp;";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"&amp;IF(AND(Milestones!$AB$133="FT",Milestones!$AA$133=FT_Y5,EDATE($D95,Milestones!$AA$133)&lt;PolicyDate),1,Milestones!$AC$133)&amp;";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"&amp;IF(AND(Milestones!$AB$134="FT",Milestones!$AA$134=FT_Y5,EDATE($D95,Milestones!$AA$134)&lt;PolicyDate),1,Milestones!$AC$134)&amp;";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"&amp;IF(AND(Milestones!$AB$135="FT",Milestones!$AA$135=FT_Y5,EDATE($D95,Milestones!$AA$135)&lt;PolicyDate),1,Milestones!$AC$135)&amp;";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"&amp;IF(AND(Milestones!$AB$136="FT",Milestones!$AA$136=FT_Y5,EDATE($D95,Milestones!$AA$136)&lt;PolicyDate),1,Milestones!$AC$136)&amp;";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"&amp;IF(AND(Milestones!$AB$137="FT",Milestones!$AA$137=FT_Y5,EDATE($D95,Milestones!$AA$137)&lt;PolicyDate),1,Milestones!$AC$137)&amp;";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"&amp;IF(AND(Milestones!$AB$138="FT",Milestones!$AA$138=FT_Y5,EDATE($D95,Milestones!$AA$138)&lt;PolicyDate),1,Milestones!$AC$138)&amp;";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"&amp;IF(AND(Milestones!$AB$139="FT",Milestones!$AA$139=FT_Y5,EDATE($D95,Milestones!$AA$139)&lt;PolicyDate),1,Milestones!$AC$139)&amp;";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"&amp;IF(AND(Milestones!$AB$140="FT",Milestones!$AA$140=FT_Y5,EDATE($D95,Milestones!$AA$140)&lt;PolicyDate),1,Milestones!$AC$140)&amp;";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"&amp;IF(AND(Milestones!$AB$141="FT",Milestones!$AA$141=FT_Y5,EDATE($D95,Milestones!$AA$141)&lt;PolicyDate),1,Milestones!$AC$141)&amp;";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"&amp;IF(AND(Milestones!$AB$142="FT",Milestones!$AA$142=FT_Y5,EDATE($D95,Milestones!$AA$142)&lt;PolicyDate),1,Milestones!$AC$142)&amp;";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"&amp;IF(AND(Milestones!$AB$143="FT",Milestones!$AA$143=FT_Y5,EDATE($D95,Milestones!$AA$143)&lt;PolicyDate),1,Milestones!$AC$143)&amp;";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"&amp;IF(AND(Milestones!$AB$144="FT",Milestones!$AA$144=FT_Y5,EDATE($D95,Milestones!$AA$144)&lt;PolicyDate),1,Milestones!$AC$144)&amp;";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"&amp;IF(AND(Milestones!$AB$145="FT",Milestones!$AA$145=FT_Y5,EDATE($D95,Milestones!$AA$145)&lt;PolicyDate),1,Milestones!$AC$145)&amp;";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"&amp;IF(AND(Milestones!$AB$146="FT",Milestones!$AA$146=FT_Y5,EDATE($D95,Milestones!$AA$146)&lt;PolicyDate),1,Milestones!$AC$146)&amp;";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"&amp;IF(AND(Milestones!$AB$147="FT",Milestones!$AA$147=FT_Y5,EDATE($D95,Milestones!$AA$147)&lt;PolicyDate),1,Milestones!$AC$147)&amp;";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"&amp;IF(AND(Milestones!$AB$148="FT",Milestones!$AA$148=FT_Y5,EDATE($D95,Milestones!$AA$148)&lt;PolicyDate),1,Milestones!$AC$148)&amp;";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"&amp;IF(AND(Milestones!$AB$149="FT",Milestones!$AA$149=FT_Y5,EDATE($D95,Milestones!$AA$149)&lt;PolicyDate),1,Milestones!$AC$149)&amp;";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"&amp;IF(AND(Milestones!$AB$150="FT",Milestones!$AA$150=FT_Y5,EDATE($D95,Milestones!$AA$150)&lt;PolicyDate),1,Milestones!$AC$150)&amp;";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"&amp;IF(AND(Milestones!$AB$151="FT",Milestones!$AA$151=FT_Y5,EDATE($D95,Milestones!$AA$151)&lt;PolicyDate),1,Milestones!$AC$151)&amp;";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"&amp;IF(AND(Milestones!$AB$152="FT",Milestones!$AA$152=FT_Y5,EDATE($D95,Milestones!$AA$152)&lt;PolicyDate),1,Milestones!$AC$152)&amp;";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"&amp;IF(AND(Milestones!$AB$153="FT",Milestones!$AA$153=FT_Y5,EDATE($D95,Milestones!$AA$153)&lt;PolicyDate),1,Milestones!$AC$153)&amp;";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"&amp;IF(AND(Milestones!$AB$154="FT",Milestones!$AA$154=FT_Y5,EDATE($D95,Milestones!$AA$154)&lt;PolicyDate),1,Milestones!$AC$154)&amp;";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"&amp;IF(AND(Milestones!$AB$155="FT",Milestones!$AA$155=FT_Y5,EDATE($D95,Milestones!$AA$155)&lt;PolicyDate),1,Milestones!$AC$155)&amp;";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"&amp;IF(AND(Milestones!$AB$156="FT",Milestones!$AA$156=FT_Y5,EDATE($D95,Milestones!$AA$156)&lt;PolicyDate),1,Milestones!$AC$156)&amp;";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"&amp;IF(AND(Milestones!$AB$157="FT",Milestones!$AA$157=FT_Y5,EDATE($D95,Milestones!$AA$157)&lt;PolicyDate),1,Milestones!$AC$157)&amp;";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"&amp;IF(AND(Milestones!$AB$158="FT",Milestones!$AA$158=FT_Y5,EDATE($D95,Milestones!$AA$158)&lt;PolicyDate),1,Milestones!$AC$158)&amp;";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"&amp;IF(AND(Milestones!$AB$159="FT",Milestones!$AA$159=FT_Y5,EDATE($D95,Milestones!$AA$159)&lt;PolicyDate),1,Milestones!$AC$159)&amp;";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"&amp;IF(AND(Milestones!$AB$160="FT",Milestones!$AA$160=FT_Y5,EDATE($D95,Milestones!$AA$160)&lt;PolicyDate),1,Milestones!$AC$160)&amp;";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"&amp;IF(AND(Milestones!$AB$161="FT",Milestones!$AA$161=FT_Y5,EDATE($D95,Milestones!$AA$161)&lt;PolicyDate),1,Milestones!$AC$161)&amp;";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"&amp;IF(AND(Milestones!$AB$162="FT",Milestones!$AA$162=FT_Y5,EDATE($D95,Milestones!$AA$162)&lt;PolicyDate),1,Milestones!$AC$162)&amp;";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"&amp;IF(AND(Milestones!$AB$163="FT",Milestones!$AA$163=FT_Y5,EDATE($D95,Milestones!$AA$163)&lt;PolicyDate),1,Milestones!$AC$163)&amp;";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"&amp;IF(AND(Milestones!$AB$164="FT",Milestones!$AA$164=FT_Y5,EDATE($D95,Milestones!$AA$164)&lt;PolicyDate),1,Milestones!$AC$164)&amp;";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"&amp;IF(AND(Milestones!$AB$165="FT",Milestones!$AA$165=FT_Y5,EDATE($D95,Milestones!$AA$165)&lt;PolicyDate),1,Milestones!$AC$165)&amp;";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"&amp;IF(AND(Milestones!$AB$166="FT",Milestones!$AA$166=FT_Y5,EDATE($D95,Milestones!$AA$166)&lt;PolicyDate),1,Milestones!$AC$166)&amp;";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"&amp;IF(AND(Milestones!$AB$167="FT",Milestones!$AA$167=FT_Y5,EDATE($D95,Milestones!$AA$167)&lt;PolicyDate),1,Milestones!$AC$167)&amp;";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"&amp;IF(AND(Milestones!$AB$168="FT",Milestones!$AA$168=FT_Y5,EDATE($D95,Milestones!$AA$168)&lt;PolicyDate),1,Milestones!$AC$168)&amp;";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"&amp;IF(AND(Milestones!$AB$169="FT",Milestones!$AA$169=FT_Y5,EDATE($D95,Milestones!$AA$169)&lt;PolicyDate),1,Milestones!$AC$169)&amp;";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"&amp;IF(AND(Milestones!$AB$170="FT",Milestones!$AA$170=FT_Y5,EDATE($D95,Milestones!$AA$170)&lt;PolicyDate),1,Milestones!$AC$170)&amp;";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"&amp;IF(AND(Milestones!$AB$171="FT",Milestones!$AA$171=FT_Y5,EDATE($D95,Milestones!$AA$171)&lt;PolicyDate),1,Milestones!$AC$171)&amp;";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"&amp;IF(AND(Milestones!$AB$172="FT",Milestones!$AA$172=FT_Y5,EDATE($D95,Milestones!$AA$172)&lt;PolicyDate),1,Milestones!$AC$172)&amp;";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"&amp;IF(AND(Milestones!$AB$173="FT",Milestones!$AA$173=FT_Y5,EDATE($D95,Milestones!$AA$173)&lt;PolicyDate),1,Milestones!$AC$173)&amp;";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"&amp;IF(AND(Milestones!$AB$174="FT",Milestones!$AA$174=FT_Y5,EDATE($D95,Milestones!$AA$174)&lt;PolicyDate),1,Milestones!$AC$174)&amp;";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"&amp;IF(AND(Milestones!$AB$175="FT",Milestones!$AA$175=FT_Y5,EDATE($D95,Milestones!$AA$175)&lt;PolicyDate),1,Milestones!$AC$175)&amp;";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"&amp;IF(AND(Milestones!$AB$176="FT",Milestones!$AA$176=FT_Y5,EDATE($D95,Milestones!$AA$176)&lt;PolicyDate),1,Milestones!$AC$176)&amp;";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"&amp;IF(AND(Milestones!$AB$177="FT",Milestones!$AA$177=FT_Y5,EDATE($D95,Milestones!$AA$177)&lt;PolicyDate),1,Milestones!$AC$177)&amp;";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"&amp;IF(AND(Milestones!$AB$178="FT",Milestones!$AA$178=FT_Y5,EDATE($D95,Milestones!$AA$178)&lt;PolicyDate),1,Milestones!$AC$178)&amp;";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"&amp;IF(AND(Milestones!$AB$179="FT",Milestones!$AA$179=FT_Y5,EDATE($D95,Milestones!$AA$179)&lt;PolicyDate),1,Milestones!$AC$179)&amp;";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"&amp;IF(AND(Milestones!$AB$180="FT",Milestones!$AA$180=FT_Y5,EDATE($D95,Milestones!$AA$180)&lt;PolicyDate),1,Milestones!$AC$180)&amp;";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"&amp;IF(AND(Milestones!$AB$181="FT",Milestones!$AA$181=FT_Y5,EDATE($D95,Milestones!$AA$181)&lt;PolicyDate),1,Milestones!$AC$181)&amp;";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"&amp;IF(AND(Milestones!$AB$182="FT",Milestones!$AA$182=FT_Y5,EDATE($D95,Milestones!$AA$182)&lt;PolicyDate),1,Milestones!$AC$182)&amp;";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"&amp;IF(AND(Milestones!$AB$183="FT",Milestones!$AA$183=FT_Y5,EDATE($D95,Milestones!$AA$183)&lt;PolicyDate),1,Milestones!$AC$183)&amp;";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"&amp;IF(AND(Milestones!$AB$184="FT",Milestones!$AA$184=FT_Y5,EDATE($D95,Milestones!$AA$184)&lt;PolicyDate),1,Milestones!$AC$184)&amp;";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"&amp;IF(AND(Milestones!$AB$185="FT",Milestones!$AA$185=FT_Y5,EDATE($D95,Milestones!$AA$185)&lt;PolicyDate),1,Milestones!$AC$185)&amp;";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"&amp;IF(AND(Milestones!$AB$186="FT",Milestones!$AA$186=FT_Y5,EDATE($D95,Milestones!$AA$186)&lt;PolicyDate),1,Milestones!$AC$186)&amp;";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"&amp;IF(AND(Milestones!$AB$187="FT",Milestones!$AA$187=FT_Y5,EDATE($D95,Milestones!$AA$187)&lt;PolicyDate),1,Milestones!$AC$187)&amp;";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"&amp;IF(AND(Milestones!$AB$188="FT",Milestones!$AA$188=FT_Y5,EDATE($D95,Milestones!$AA$188)&lt;PolicyDate),1,Milestones!$AC$188)&amp;";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"&amp;IF(AND(Milestones!$AB$189="FT",Milestones!$AA$189=FT_Y5,EDATE($D95,Milestones!$AA$189)&lt;PolicyDate),1,Milestones!$AC$189)&amp;";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"&amp;IF(AND(Milestones!$AB$190="FT",Milestones!$AA$190=FT_Y5,EDATE($D95,Milestones!$AA$190)&lt;PolicyDate),1,Milestones!$AC$190)&amp;";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"&amp;IF(AND(Milestones!$AB$191="FT",Milestones!$AA$191=FT_Y5,EDATE($D95,Milestones!$AA$191)&lt;PolicyDate),1,Milestones!$AC$191)&amp;";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"&amp;IF(AND(Milestones!$AB$192="FT",Milestones!$AA$192=FT_Y5,EDATE($D95,Milestones!$AA$192)&lt;PolicyDate),1,Milestones!$AC$192)&amp;";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"&amp;IF(AND(Milestones!$AB$193="FT",Milestones!$AA$193=FT_Y5,EDATE($D95,Milestones!$AA$193)&lt;PolicyDate),1,Milestones!$AC$193)&amp;";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"&amp;IF(AND(Milestones!$AB$194="FT",Milestones!$AA$194=FT_Y5,EDATE($D95,Milestones!$AA$194)&lt;PolicyDate),1,Milestones!$AC$194)&amp;";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"&amp;IF(AND(Milestones!$AB$195="FT",Milestones!$AA$195=FT_Y5,EDATE($D95,Milestones!$AA$195)&lt;PolicyDate),1,Milestones!$AC$195)&amp;";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"&amp;IF(AND(Milestones!$AB$196="FT",Milestones!$AA$196=FT_Y5,EDATE($D95,Milestones!$AA$196)&lt;PolicyDate),1,Milestones!$AC$196)&amp;";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"&amp;IF(AND(Milestones!$AB$197="FT",Milestones!$AA$197=FT_Y5,EDATE($D95,Milestones!$AA$197)&lt;PolicyDate),1,Milestones!$AC$197)&amp;";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"&amp;IF(AND(Milestones!$AB$198="FT",Milestones!$AA$198=FT_Y5,EDATE($D95,Milestones!$AA$198)&lt;PolicyDate),1,Milestones!$AC$198)&amp;";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"&amp;IF(AND(Milestones!$AB$199="FT",Milestones!$AA$199=FT_Y5,EDATE($D95,Milestones!$AA$199)&lt;PolicyDate),1,Milestones!$AC$199)&amp;";  ",""))</f>
        <v/>
      </c>
      <c r="X95" s="0" t="str">
        <f aca="false">IF(Staff!$A95="","",Staff!$AJ95)</f>
        <v/>
      </c>
      <c r="Y95" s="0" t="str">
        <f aca="false">IF(Staff!$A95="","",Staff!$AL95)</f>
        <v/>
      </c>
      <c r="Z95" s="0" t="str">
        <f aca="false">IF(Staff!$A95="","",Staff!$AM95)</f>
        <v/>
      </c>
      <c r="AA95" s="0" t="str">
        <f aca="false">IF(Staff!$A95="","",Staff!$AQ95)</f>
        <v/>
      </c>
      <c r="AB95" s="0" t="str">
        <f aca="false">IF(Staff!$A95="","",Staff!$AR95)</f>
        <v/>
      </c>
      <c r="AC95" s="0" t="str">
        <f aca="false">IF(Staff!$A95="","",Staff!$AS95)</f>
        <v/>
      </c>
      <c r="AD95" s="0" t="str">
        <f aca="false">IF(Staff!$A95="","",Staff!$AT95)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IF(Staff!$A96="","",Staff!$AI96)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"&amp;IF(AND(Milestones!$AB$20="FT",Milestones!$AA$20=FT_Y5,EDATE($D96,Milestones!$AA$20)&lt;PolicyDate),1,Milestones!$AC$20)&amp;";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"&amp;IF(AND(Milestones!$AB$21="FT",Milestones!$AA$21=FT_Y5,EDATE($D96,Milestones!$AA$21)&lt;PolicyDate),1,Milestones!$AC$21)&amp;";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"&amp;IF(AND(Milestones!$AB$22="FT",Milestones!$AA$22=FT_Y5,EDATE($D96,Milestones!$AA$22)&lt;PolicyDate),1,Milestones!$AC$22)&amp;";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"&amp;IF(AND(Milestones!$AB$23="FT",Milestones!$AA$23=FT_Y5,EDATE($D96,Milestones!$AA$23)&lt;PolicyDate),1,Milestones!$AC$23)&amp;";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"&amp;IF(AND(Milestones!$AB$24="FT",Milestones!$AA$24=FT_Y5,EDATE($D96,Milestones!$AA$24)&lt;PolicyDate),1,Milestones!$AC$24)&amp;";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"&amp;IF(AND(Milestones!$AB$25="FT",Milestones!$AA$25=FT_Y5,EDATE($D96,Milestones!$AA$25)&lt;PolicyDate),1,Milestones!$AC$25)&amp;";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"&amp;IF(AND(Milestones!$AB$26="FT",Milestones!$AA$26=FT_Y5,EDATE($D96,Milestones!$AA$26)&lt;PolicyDate),1,Milestones!$AC$26)&amp;";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"&amp;IF(AND(Milestones!$AB$27="FT",Milestones!$AA$27=FT_Y5,EDATE($D96,Milestones!$AA$27)&lt;PolicyDate),1,Milestones!$AC$27)&amp;";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"&amp;IF(AND(Milestones!$AB$28="FT",Milestones!$AA$28=FT_Y5,EDATE($D96,Milestones!$AA$28)&lt;PolicyDate),1,Milestones!$AC$28)&amp;";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"&amp;IF(AND(Milestones!$AB$29="FT",Milestones!$AA$29=FT_Y5,EDATE($D96,Milestones!$AA$29)&lt;PolicyDate),1,Milestones!$AC$29)&amp;";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"&amp;IF(AND(Milestones!$AB$30="FT",Milestones!$AA$30=FT_Y5,EDATE($D96,Milestones!$AA$30)&lt;PolicyDate),1,Milestones!$AC$30)&amp;";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"&amp;IF(AND(Milestones!$AB$31="FT",Milestones!$AA$31=FT_Y5,EDATE($D96,Milestones!$AA$31)&lt;PolicyDate),1,Milestones!$AC$31)&amp;";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"&amp;IF(AND(Milestones!$AB$32="FT",Milestones!$AA$32=FT_Y5,EDATE($D96,Milestones!$AA$32)&lt;PolicyDate),1,Milestones!$AC$32)&amp;";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"&amp;IF(AND(Milestones!$AB$33="FT",Milestones!$AA$33=FT_Y5,EDATE($D96,Milestones!$AA$33)&lt;PolicyDate),1,Milestones!$AC$33)&amp;";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"&amp;IF(AND(Milestones!$AB$34="FT",Milestones!$AA$34=FT_Y5,EDATE($D96,Milestones!$AA$34)&lt;PolicyDate),1,Milestones!$AC$34)&amp;";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"&amp;IF(AND(Milestones!$AB$35="FT",Milestones!$AA$35=FT_Y5,EDATE($D96,Milestones!$AA$35)&lt;PolicyDate),1,Milestones!$AC$35)&amp;";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"&amp;IF(AND(Milestones!$AB$36="FT",Milestones!$AA$36=FT_Y5,EDATE($D96,Milestones!$AA$36)&lt;PolicyDate),1,Milestones!$AC$36)&amp;";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"&amp;IF(AND(Milestones!$AB$37="FT",Milestones!$AA$37=FT_Y5,EDATE($D96,Milestones!$AA$37)&lt;PolicyDate),1,Milestones!$AC$37)&amp;";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"&amp;IF(AND(Milestones!$AB$38="FT",Milestones!$AA$38=FT_Y5,EDATE($D96,Milestones!$AA$38)&lt;PolicyDate),1,Milestones!$AC$38)&amp;";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"&amp;IF(AND(Milestones!$AB$39="FT",Milestones!$AA$39=FT_Y5,EDATE($D96,Milestones!$AA$39)&lt;PolicyDate),1,Milestones!$AC$39)&amp;";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"&amp;IF(AND(Milestones!$AB$40="FT",Milestones!$AA$40=FT_Y5,EDATE($D96,Milestones!$AA$40)&lt;PolicyDate),1,Milestones!$AC$40)&amp;";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"&amp;IF(AND(Milestones!$AB$41="FT",Milestones!$AA$41=FT_Y5,EDATE($D96,Milestones!$AA$41)&lt;PolicyDate),1,Milestones!$AC$41)&amp;";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"&amp;IF(AND(Milestones!$AB$42="FT",Milestones!$AA$42=FT_Y5,EDATE($D96,Milestones!$AA$42)&lt;PolicyDate),1,Milestones!$AC$42)&amp;";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"&amp;IF(AND(Milestones!$AB$43="FT",Milestones!$AA$43=FT_Y5,EDATE($D96,Milestones!$AA$43)&lt;PolicyDate),1,Milestones!$AC$43)&amp;";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"&amp;IF(AND(Milestones!$AB$44="FT",Milestones!$AA$44=FT_Y5,EDATE($D96,Milestones!$AA$44)&lt;PolicyDate),1,Milestones!$AC$44)&amp;";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"&amp;IF(AND(Milestones!$AB$45="FT",Milestones!$AA$45=FT_Y5,EDATE($D96,Milestones!$AA$45)&lt;PolicyDate),1,Milestones!$AC$45)&amp;";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"&amp;IF(AND(Milestones!$AB$46="FT",Milestones!$AA$46=FT_Y5,EDATE($D96,Milestones!$AA$46)&lt;PolicyDate),1,Milestones!$AC$46)&amp;";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"&amp;IF(AND(Milestones!$AB$47="FT",Milestones!$AA$47=FT_Y5,EDATE($D96,Milestones!$AA$47)&lt;PolicyDate),1,Milestones!$AC$47)&amp;";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"&amp;IF(AND(Milestones!$AB$48="FT",Milestones!$AA$48=FT_Y5,EDATE($D96,Milestones!$AA$48)&lt;PolicyDate),1,Milestones!$AC$48)&amp;";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"&amp;IF(AND(Milestones!$AB$49="FT",Milestones!$AA$49=FT_Y5,EDATE($D96,Milestones!$AA$49)&lt;PolicyDate),1,Milestones!$AC$49)&amp;";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"&amp;IF(AND(Milestones!$AB$50="FT",Milestones!$AA$50=FT_Y5,EDATE($D96,Milestones!$AA$50)&lt;PolicyDate),1,Milestones!$AC$50)&amp;";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"&amp;IF(AND(Milestones!$AB$51="FT",Milestones!$AA$51=FT_Y5,EDATE($D96,Milestones!$AA$51)&lt;PolicyDate),1,Milestones!$AC$51)&amp;";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"&amp;IF(AND(Milestones!$AB$52="FT",Milestones!$AA$52=FT_Y5,EDATE($D96,Milestones!$AA$52)&lt;PolicyDate),1,Milestones!$AC$52)&amp;";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"&amp;IF(AND(Milestones!$AB$53="FT",Milestones!$AA$53=FT_Y5,EDATE($D96,Milestones!$AA$53)&lt;PolicyDate),1,Milestones!$AC$53)&amp;";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"&amp;IF(AND(Milestones!$AB$54="FT",Milestones!$AA$54=FT_Y5,EDATE($D96,Milestones!$AA$54)&lt;PolicyDate),1,Milestones!$AC$54)&amp;";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"&amp;IF(AND(Milestones!$AB$55="FT",Milestones!$AA$55=FT_Y5,EDATE($D96,Milestones!$AA$55)&lt;PolicyDate),1,Milestones!$AC$55)&amp;";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"&amp;IF(AND(Milestones!$AB$56="FT",Milestones!$AA$56=FT_Y5,EDATE($D96,Milestones!$AA$56)&lt;PolicyDate),1,Milestones!$AC$56)&amp;";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"&amp;IF(AND(Milestones!$AB$57="FT",Milestones!$AA$57=FT_Y5,EDATE($D96,Milestones!$AA$57)&lt;PolicyDate),1,Milestones!$AC$57)&amp;";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"&amp;IF(AND(Milestones!$AB$58="FT",Milestones!$AA$58=FT_Y5,EDATE($D96,Milestones!$AA$58)&lt;PolicyDate),1,Milestones!$AC$58)&amp;";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"&amp;IF(AND(Milestones!$AB$59="FT",Milestones!$AA$59=FT_Y5,EDATE($D96,Milestones!$AA$59)&lt;PolicyDate),1,Milestones!$AC$59)&amp;";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"&amp;IF(AND(Milestones!$AB$60="FT",Milestones!$AA$60=FT_Y5,EDATE($D96,Milestones!$AA$60)&lt;PolicyDate),1,Milestones!$AC$60)&amp;";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"&amp;IF(AND(Milestones!$AB$61="FT",Milestones!$AA$61=FT_Y5,EDATE($D96,Milestones!$AA$61)&lt;PolicyDate),1,Milestones!$AC$61)&amp;";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"&amp;IF(AND(Milestones!$AB$62="FT",Milestones!$AA$62=FT_Y5,EDATE($D96,Milestones!$AA$62)&lt;PolicyDate),1,Milestones!$AC$62)&amp;";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"&amp;IF(AND(Milestones!$AB$63="FT",Milestones!$AA$63=FT_Y5,EDATE($D96,Milestones!$AA$63)&lt;PolicyDate),1,Milestones!$AC$63)&amp;";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"&amp;IF(AND(Milestones!$AB$64="FT",Milestones!$AA$64=FT_Y5,EDATE($D96,Milestones!$AA$64)&lt;PolicyDate),1,Milestones!$AC$64)&amp;";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"&amp;IF(AND(Milestones!$AB$65="FT",Milestones!$AA$65=FT_Y5,EDATE($D96,Milestones!$AA$65)&lt;PolicyDate),1,Milestones!$AC$65)&amp;";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"&amp;IF(AND(Milestones!$AB$66="FT",Milestones!$AA$66=FT_Y5,EDATE($D96,Milestones!$AA$66)&lt;PolicyDate),1,Milestones!$AC$66)&amp;";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"&amp;IF(AND(Milestones!$AB$67="FT",Milestones!$AA$67=FT_Y5,EDATE($D96,Milestones!$AA$67)&lt;PolicyDate),1,Milestones!$AC$67)&amp;";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"&amp;IF(AND(Milestones!$AB$68="FT",Milestones!$AA$68=FT_Y5,EDATE($D96,Milestones!$AA$68)&lt;PolicyDate),1,Milestones!$AC$68)&amp;";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"&amp;IF(AND(Milestones!$AB$69="FT",Milestones!$AA$69=FT_Y5,EDATE($D96,Milestones!$AA$69)&lt;PolicyDate),1,Milestones!$AC$69)&amp;";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"&amp;IF(AND(Milestones!$AB$70="FT",Milestones!$AA$70=FT_Y5,EDATE($D96,Milestones!$AA$70)&lt;PolicyDate),1,Milestones!$AC$70)&amp;";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"&amp;IF(AND(Milestones!$AB$71="FT",Milestones!$AA$71=FT_Y5,EDATE($D96,Milestones!$AA$71)&lt;PolicyDate),1,Milestones!$AC$71)&amp;";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"&amp;IF(AND(Milestones!$AB$72="FT",Milestones!$AA$72=FT_Y5,EDATE($D96,Milestones!$AA$72)&lt;PolicyDate),1,Milestones!$AC$72)&amp;";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"&amp;IF(AND(Milestones!$AB$73="FT",Milestones!$AA$73=FT_Y5,EDATE($D96,Milestones!$AA$73)&lt;PolicyDate),1,Milestones!$AC$73)&amp;";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"&amp;IF(AND(Milestones!$AB$74="FT",Milestones!$AA$74=FT_Y5,EDATE($D96,Milestones!$AA$74)&lt;PolicyDate),1,Milestones!$AC$74)&amp;";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"&amp;IF(AND(Milestones!$AB$75="FT",Milestones!$AA$75=FT_Y5,EDATE($D96,Milestones!$AA$75)&lt;PolicyDate),1,Milestones!$AC$75)&amp;";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"&amp;IF(AND(Milestones!$AB$76="FT",Milestones!$AA$76=FT_Y5,EDATE($D96,Milestones!$AA$76)&lt;PolicyDate),1,Milestones!$AC$76)&amp;";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"&amp;IF(AND(Milestones!$AB$77="FT",Milestones!$AA$77=FT_Y5,EDATE($D96,Milestones!$AA$77)&lt;PolicyDate),1,Milestones!$AC$77)&amp;";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"&amp;IF(AND(Milestones!$AB$78="FT",Milestones!$AA$78=FT_Y5,EDATE($D96,Milestones!$AA$78)&lt;PolicyDate),1,Milestones!$AC$78)&amp;";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"&amp;IF(AND(Milestones!$AB$79="FT",Milestones!$AA$79=FT_Y5,EDATE($D96,Milestones!$AA$79)&lt;PolicyDate),1,Milestones!$AC$79)&amp;";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"&amp;IF(AND(Milestones!$AB$80="FT",Milestones!$AA$80=FT_Y5,EDATE($D96,Milestones!$AA$80)&lt;PolicyDate),1,Milestones!$AC$80)&amp;";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"&amp;IF(AND(Milestones!$AB$81="FT",Milestones!$AA$81=FT_Y5,EDATE($D96,Milestones!$AA$81)&lt;PolicyDate),1,Milestones!$AC$81)&amp;";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"&amp;IF(AND(Milestones!$AB$82="FT",Milestones!$AA$82=FT_Y5,EDATE($D96,Milestones!$AA$82)&lt;PolicyDate),1,Milestones!$AC$82)&amp;";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"&amp;IF(AND(Milestones!$AB$83="FT",Milestones!$AA$83=FT_Y5,EDATE($D96,Milestones!$AA$83)&lt;PolicyDate),1,Milestones!$AC$83)&amp;";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"&amp;IF(AND(Milestones!$AB$84="FT",Milestones!$AA$84=FT_Y5,EDATE($D96,Milestones!$AA$84)&lt;PolicyDate),1,Milestones!$AC$84)&amp;";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"&amp;IF(AND(Milestones!$AB$85="FT",Milestones!$AA$85=FT_Y5,EDATE($D96,Milestones!$AA$85)&lt;PolicyDate),1,Milestones!$AC$85)&amp;";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"&amp;IF(AND(Milestones!$AB$86="FT",Milestones!$AA$86=FT_Y5,EDATE($D96,Milestones!$AA$86)&lt;PolicyDate),1,Milestones!$AC$86)&amp;";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"&amp;IF(AND(Milestones!$AB$87="FT",Milestones!$AA$87=FT_Y5,EDATE($D96,Milestones!$AA$87)&lt;PolicyDate),1,Milestones!$AC$87)&amp;";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"&amp;IF(AND(Milestones!$AB$88="FT",Milestones!$AA$88=FT_Y5,EDATE($D96,Milestones!$AA$88)&lt;PolicyDate),1,Milestones!$AC$88)&amp;";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"&amp;IF(AND(Milestones!$AB$89="FT",Milestones!$AA$89=FT_Y5,EDATE($D96,Milestones!$AA$89)&lt;PolicyDate),1,Milestones!$AC$89)&amp;";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"&amp;IF(AND(Milestones!$AB$90="FT",Milestones!$AA$90=FT_Y5,EDATE($D96,Milestones!$AA$90)&lt;PolicyDate),1,Milestones!$AC$90)&amp;";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"&amp;IF(AND(Milestones!$AB$91="FT",Milestones!$AA$91=FT_Y5,EDATE($D96,Milestones!$AA$91)&lt;PolicyDate),1,Milestones!$AC$91)&amp;";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"&amp;IF(AND(Milestones!$AB$92="FT",Milestones!$AA$92=FT_Y5,EDATE($D96,Milestones!$AA$92)&lt;PolicyDate),1,Milestones!$AC$92)&amp;";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"&amp;IF(AND(Milestones!$AB$93="FT",Milestones!$AA$93=FT_Y5,EDATE($D96,Milestones!$AA$93)&lt;PolicyDate),1,Milestones!$AC$93)&amp;";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"&amp;IF(AND(Milestones!$AB$94="FT",Milestones!$AA$94=FT_Y5,EDATE($D96,Milestones!$AA$94)&lt;PolicyDate),1,Milestones!$AC$94)&amp;";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"&amp;IF(AND(Milestones!$AB$95="FT",Milestones!$AA$95=FT_Y5,EDATE($D96,Milestones!$AA$95)&lt;PolicyDate),1,Milestones!$AC$95)&amp;";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"&amp;IF(AND(Milestones!$AB$96="FT",Milestones!$AA$96=FT_Y5,EDATE($D96,Milestones!$AA$96)&lt;PolicyDate),1,Milestones!$AC$96)&amp;";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"&amp;IF(AND(Milestones!$AB$97="FT",Milestones!$AA$97=FT_Y5,EDATE($D96,Milestones!$AA$97)&lt;PolicyDate),1,Milestones!$AC$97)&amp;";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"&amp;IF(AND(Milestones!$AB$98="FT",Milestones!$AA$98=FT_Y5,EDATE($D96,Milestones!$AA$98)&lt;PolicyDate),1,Milestones!$AC$98)&amp;";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"&amp;IF(AND(Milestones!$AB$99="FT",Milestones!$AA$99=FT_Y5,EDATE($D96,Milestones!$AA$99)&lt;PolicyDate),1,Milestones!$AC$99)&amp;";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"&amp;IF(AND(Milestones!$AB$100="FT",Milestones!$AA$100=FT_Y5,EDATE($D96,Milestones!$AA$100)&lt;PolicyDate),1,Milestones!$AC$100)&amp;";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"&amp;IF(AND(Milestones!$AB$101="FT",Milestones!$AA$101=FT_Y5,EDATE($D96,Milestones!$AA$101)&lt;PolicyDate),1,Milestones!$AC$101)&amp;";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"&amp;IF(AND(Milestones!$AB$102="FT",Milestones!$AA$102=FT_Y5,EDATE($D96,Milestones!$AA$102)&lt;PolicyDate),1,Milestones!$AC$102)&amp;";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"&amp;IF(AND(Milestones!$AB$103="FT",Milestones!$AA$103=FT_Y5,EDATE($D96,Milestones!$AA$103)&lt;PolicyDate),1,Milestones!$AC$103)&amp;";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"&amp;IF(AND(Milestones!$AB$104="FT",Milestones!$AA$104=FT_Y5,EDATE($D96,Milestones!$AA$104)&lt;PolicyDate),1,Milestones!$AC$104)&amp;";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"&amp;IF(AND(Milestones!$AB$105="FT",Milestones!$AA$105=FT_Y5,EDATE($D96,Milestones!$AA$105)&lt;PolicyDate),1,Milestones!$AC$105)&amp;";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"&amp;IF(AND(Milestones!$AB$106="FT",Milestones!$AA$106=FT_Y5,EDATE($D96,Milestones!$AA$106)&lt;PolicyDate),1,Milestones!$AC$106)&amp;";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"&amp;IF(AND(Milestones!$AB$107="FT",Milestones!$AA$107=FT_Y5,EDATE($D96,Milestones!$AA$107)&lt;PolicyDate),1,Milestones!$AC$107)&amp;";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"&amp;IF(AND(Milestones!$AB$108="FT",Milestones!$AA$108=FT_Y5,EDATE($D96,Milestones!$AA$108)&lt;PolicyDate),1,Milestones!$AC$108)&amp;";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"&amp;IF(AND(Milestones!$AB$109="FT",Milestones!$AA$109=FT_Y5,EDATE($D96,Milestones!$AA$109)&lt;PolicyDate),1,Milestones!$AC$109)&amp;";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"&amp;IF(AND(Milestones!$AB$110="FT",Milestones!$AA$110=FT_Y5,EDATE($D96,Milestones!$AA$110)&lt;PolicyDate),1,Milestones!$AC$110)&amp;";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"&amp;IF(AND(Milestones!$AB$111="FT",Milestones!$AA$111=FT_Y5,EDATE($D96,Milestones!$AA$111)&lt;PolicyDate),1,Milestones!$AC$111)&amp;";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"&amp;IF(AND(Milestones!$AB$112="FT",Milestones!$AA$112=FT_Y5,EDATE($D96,Milestones!$AA$112)&lt;PolicyDate),1,Milestones!$AC$112)&amp;";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"&amp;IF(AND(Milestones!$AB$113="FT",Milestones!$AA$113=FT_Y5,EDATE($D96,Milestones!$AA$113)&lt;PolicyDate),1,Milestones!$AC$113)&amp;";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"&amp;IF(AND(Milestones!$AB$114="FT",Milestones!$AA$114=FT_Y5,EDATE($D96,Milestones!$AA$114)&lt;PolicyDate),1,Milestones!$AC$114)&amp;";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"&amp;IF(AND(Milestones!$AB$115="FT",Milestones!$AA$115=FT_Y5,EDATE($D96,Milestones!$AA$115)&lt;PolicyDate),1,Milestones!$AC$115)&amp;";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"&amp;IF(AND(Milestones!$AB$116="FT",Milestones!$AA$116=FT_Y5,EDATE($D96,Milestones!$AA$116)&lt;PolicyDate),1,Milestones!$AC$116)&amp;";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"&amp;IF(AND(Milestones!$AB$117="FT",Milestones!$AA$117=FT_Y5,EDATE($D96,Milestones!$AA$117)&lt;PolicyDate),1,Milestones!$AC$117)&amp;";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"&amp;IF(AND(Milestones!$AB$118="FT",Milestones!$AA$118=FT_Y5,EDATE($D96,Milestones!$AA$118)&lt;PolicyDate),1,Milestones!$AC$118)&amp;";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"&amp;IF(AND(Milestones!$AB$119="FT",Milestones!$AA$119=FT_Y5,EDATE($D96,Milestones!$AA$119)&lt;PolicyDate),1,Milestones!$AC$119)&amp;";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"&amp;IF(AND(Milestones!$AB$120="FT",Milestones!$AA$120=FT_Y5,EDATE($D96,Milestones!$AA$120)&lt;PolicyDate),1,Milestones!$AC$120)&amp;";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"&amp;IF(AND(Milestones!$AB$121="FT",Milestones!$AA$121=FT_Y5,EDATE($D96,Milestones!$AA$121)&lt;PolicyDate),1,Milestones!$AC$121)&amp;";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"&amp;IF(AND(Milestones!$AB$122="FT",Milestones!$AA$122=FT_Y5,EDATE($D96,Milestones!$AA$122)&lt;PolicyDate),1,Milestones!$AC$122)&amp;";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"&amp;IF(AND(Milestones!$AB$123="FT",Milestones!$AA$123=FT_Y5,EDATE($D96,Milestones!$AA$123)&lt;PolicyDate),1,Milestones!$AC$123)&amp;";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"&amp;IF(AND(Milestones!$AB$124="FT",Milestones!$AA$124=FT_Y5,EDATE($D96,Milestones!$AA$124)&lt;PolicyDate),1,Milestones!$AC$124)&amp;";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"&amp;IF(AND(Milestones!$AB$125="FT",Milestones!$AA$125=FT_Y5,EDATE($D96,Milestones!$AA$125)&lt;PolicyDate),1,Milestones!$AC$125)&amp;";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"&amp;IF(AND(Milestones!$AB$126="FT",Milestones!$AA$126=FT_Y5,EDATE($D96,Milestones!$AA$126)&lt;PolicyDate),1,Milestones!$AC$126)&amp;";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"&amp;IF(AND(Milestones!$AB$127="FT",Milestones!$AA$127=FT_Y5,EDATE($D96,Milestones!$AA$127)&lt;PolicyDate),1,Milestones!$AC$127)&amp;";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"&amp;IF(AND(Milestones!$AB$128="FT",Milestones!$AA$128=FT_Y5,EDATE($D96,Milestones!$AA$128)&lt;PolicyDate),1,Milestones!$AC$128)&amp;";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"&amp;IF(AND(Milestones!$AB$129="FT",Milestones!$AA$129=FT_Y5,EDATE($D96,Milestones!$AA$129)&lt;PolicyDate),1,Milestones!$AC$129)&amp;";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"&amp;IF(AND(Milestones!$AB$130="FT",Milestones!$AA$130=FT_Y5,EDATE($D96,Milestones!$AA$130)&lt;PolicyDate),1,Milestones!$AC$130)&amp;";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"&amp;IF(AND(Milestones!$AB$131="FT",Milestones!$AA$131=FT_Y5,EDATE($D96,Milestones!$AA$131)&lt;PolicyDate),1,Milestones!$AC$131)&amp;";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"&amp;IF(AND(Milestones!$AB$132="FT",Milestones!$AA$132=FT_Y5,EDATE($D96,Milestones!$AA$132)&lt;PolicyDate),1,Milestones!$AC$132)&amp;";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"&amp;IF(AND(Milestones!$AB$133="FT",Milestones!$AA$133=FT_Y5,EDATE($D96,Milestones!$AA$133)&lt;PolicyDate),1,Milestones!$AC$133)&amp;";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"&amp;IF(AND(Milestones!$AB$134="FT",Milestones!$AA$134=FT_Y5,EDATE($D96,Milestones!$AA$134)&lt;PolicyDate),1,Milestones!$AC$134)&amp;";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"&amp;IF(AND(Milestones!$AB$135="FT",Milestones!$AA$135=FT_Y5,EDATE($D96,Milestones!$AA$135)&lt;PolicyDate),1,Milestones!$AC$135)&amp;";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"&amp;IF(AND(Milestones!$AB$136="FT",Milestones!$AA$136=FT_Y5,EDATE($D96,Milestones!$AA$136)&lt;PolicyDate),1,Milestones!$AC$136)&amp;";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"&amp;IF(AND(Milestones!$AB$137="FT",Milestones!$AA$137=FT_Y5,EDATE($D96,Milestones!$AA$137)&lt;PolicyDate),1,Milestones!$AC$137)&amp;";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"&amp;IF(AND(Milestones!$AB$138="FT",Milestones!$AA$138=FT_Y5,EDATE($D96,Milestones!$AA$138)&lt;PolicyDate),1,Milestones!$AC$138)&amp;";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"&amp;IF(AND(Milestones!$AB$139="FT",Milestones!$AA$139=FT_Y5,EDATE($D96,Milestones!$AA$139)&lt;PolicyDate),1,Milestones!$AC$139)&amp;";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"&amp;IF(AND(Milestones!$AB$140="FT",Milestones!$AA$140=FT_Y5,EDATE($D96,Milestones!$AA$140)&lt;PolicyDate),1,Milestones!$AC$140)&amp;";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"&amp;IF(AND(Milestones!$AB$141="FT",Milestones!$AA$141=FT_Y5,EDATE($D96,Milestones!$AA$141)&lt;PolicyDate),1,Milestones!$AC$141)&amp;";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"&amp;IF(AND(Milestones!$AB$142="FT",Milestones!$AA$142=FT_Y5,EDATE($D96,Milestones!$AA$142)&lt;PolicyDate),1,Milestones!$AC$142)&amp;";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"&amp;IF(AND(Milestones!$AB$143="FT",Milestones!$AA$143=FT_Y5,EDATE($D96,Milestones!$AA$143)&lt;PolicyDate),1,Milestones!$AC$143)&amp;";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"&amp;IF(AND(Milestones!$AB$144="FT",Milestones!$AA$144=FT_Y5,EDATE($D96,Milestones!$AA$144)&lt;PolicyDate),1,Milestones!$AC$144)&amp;";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"&amp;IF(AND(Milestones!$AB$145="FT",Milestones!$AA$145=FT_Y5,EDATE($D96,Milestones!$AA$145)&lt;PolicyDate),1,Milestones!$AC$145)&amp;";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"&amp;IF(AND(Milestones!$AB$146="FT",Milestones!$AA$146=FT_Y5,EDATE($D96,Milestones!$AA$146)&lt;PolicyDate),1,Milestones!$AC$146)&amp;";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"&amp;IF(AND(Milestones!$AB$147="FT",Milestones!$AA$147=FT_Y5,EDATE($D96,Milestones!$AA$147)&lt;PolicyDate),1,Milestones!$AC$147)&amp;";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"&amp;IF(AND(Milestones!$AB$148="FT",Milestones!$AA$148=FT_Y5,EDATE($D96,Milestones!$AA$148)&lt;PolicyDate),1,Milestones!$AC$148)&amp;";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"&amp;IF(AND(Milestones!$AB$149="FT",Milestones!$AA$149=FT_Y5,EDATE($D96,Milestones!$AA$149)&lt;PolicyDate),1,Milestones!$AC$149)&amp;";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"&amp;IF(AND(Milestones!$AB$150="FT",Milestones!$AA$150=FT_Y5,EDATE($D96,Milestones!$AA$150)&lt;PolicyDate),1,Milestones!$AC$150)&amp;";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"&amp;IF(AND(Milestones!$AB$151="FT",Milestones!$AA$151=FT_Y5,EDATE($D96,Milestones!$AA$151)&lt;PolicyDate),1,Milestones!$AC$151)&amp;";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"&amp;IF(AND(Milestones!$AB$152="FT",Milestones!$AA$152=FT_Y5,EDATE($D96,Milestones!$AA$152)&lt;PolicyDate),1,Milestones!$AC$152)&amp;";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"&amp;IF(AND(Milestones!$AB$153="FT",Milestones!$AA$153=FT_Y5,EDATE($D96,Milestones!$AA$153)&lt;PolicyDate),1,Milestones!$AC$153)&amp;";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"&amp;IF(AND(Milestones!$AB$154="FT",Milestones!$AA$154=FT_Y5,EDATE($D96,Milestones!$AA$154)&lt;PolicyDate),1,Milestones!$AC$154)&amp;";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"&amp;IF(AND(Milestones!$AB$155="FT",Milestones!$AA$155=FT_Y5,EDATE($D96,Milestones!$AA$155)&lt;PolicyDate),1,Milestones!$AC$155)&amp;";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"&amp;IF(AND(Milestones!$AB$156="FT",Milestones!$AA$156=FT_Y5,EDATE($D96,Milestones!$AA$156)&lt;PolicyDate),1,Milestones!$AC$156)&amp;";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"&amp;IF(AND(Milestones!$AB$157="FT",Milestones!$AA$157=FT_Y5,EDATE($D96,Milestones!$AA$157)&lt;PolicyDate),1,Milestones!$AC$157)&amp;";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"&amp;IF(AND(Milestones!$AB$158="FT",Milestones!$AA$158=FT_Y5,EDATE($D96,Milestones!$AA$158)&lt;PolicyDate),1,Milestones!$AC$158)&amp;";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"&amp;IF(AND(Milestones!$AB$159="FT",Milestones!$AA$159=FT_Y5,EDATE($D96,Milestones!$AA$159)&lt;PolicyDate),1,Milestones!$AC$159)&amp;";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"&amp;IF(AND(Milestones!$AB$160="FT",Milestones!$AA$160=FT_Y5,EDATE($D96,Milestones!$AA$160)&lt;PolicyDate),1,Milestones!$AC$160)&amp;";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"&amp;IF(AND(Milestones!$AB$161="FT",Milestones!$AA$161=FT_Y5,EDATE($D96,Milestones!$AA$161)&lt;PolicyDate),1,Milestones!$AC$161)&amp;";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"&amp;IF(AND(Milestones!$AB$162="FT",Milestones!$AA$162=FT_Y5,EDATE($D96,Milestones!$AA$162)&lt;PolicyDate),1,Milestones!$AC$162)&amp;";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"&amp;IF(AND(Milestones!$AB$163="FT",Milestones!$AA$163=FT_Y5,EDATE($D96,Milestones!$AA$163)&lt;PolicyDate),1,Milestones!$AC$163)&amp;";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"&amp;IF(AND(Milestones!$AB$164="FT",Milestones!$AA$164=FT_Y5,EDATE($D96,Milestones!$AA$164)&lt;PolicyDate),1,Milestones!$AC$164)&amp;";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"&amp;IF(AND(Milestones!$AB$165="FT",Milestones!$AA$165=FT_Y5,EDATE($D96,Milestones!$AA$165)&lt;PolicyDate),1,Milestones!$AC$165)&amp;";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"&amp;IF(AND(Milestones!$AB$166="FT",Milestones!$AA$166=FT_Y5,EDATE($D96,Milestones!$AA$166)&lt;PolicyDate),1,Milestones!$AC$166)&amp;";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"&amp;IF(AND(Milestones!$AB$167="FT",Milestones!$AA$167=FT_Y5,EDATE($D96,Milestones!$AA$167)&lt;PolicyDate),1,Milestones!$AC$167)&amp;";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"&amp;IF(AND(Milestones!$AB$168="FT",Milestones!$AA$168=FT_Y5,EDATE($D96,Milestones!$AA$168)&lt;PolicyDate),1,Milestones!$AC$168)&amp;";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"&amp;IF(AND(Milestones!$AB$169="FT",Milestones!$AA$169=FT_Y5,EDATE($D96,Milestones!$AA$169)&lt;PolicyDate),1,Milestones!$AC$169)&amp;";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"&amp;IF(AND(Milestones!$AB$170="FT",Milestones!$AA$170=FT_Y5,EDATE($D96,Milestones!$AA$170)&lt;PolicyDate),1,Milestones!$AC$170)&amp;";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"&amp;IF(AND(Milestones!$AB$171="FT",Milestones!$AA$171=FT_Y5,EDATE($D96,Milestones!$AA$171)&lt;PolicyDate),1,Milestones!$AC$171)&amp;";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"&amp;IF(AND(Milestones!$AB$172="FT",Milestones!$AA$172=FT_Y5,EDATE($D96,Milestones!$AA$172)&lt;PolicyDate),1,Milestones!$AC$172)&amp;";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"&amp;IF(AND(Milestones!$AB$173="FT",Milestones!$AA$173=FT_Y5,EDATE($D96,Milestones!$AA$173)&lt;PolicyDate),1,Milestones!$AC$173)&amp;";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"&amp;IF(AND(Milestones!$AB$174="FT",Milestones!$AA$174=FT_Y5,EDATE($D96,Milestones!$AA$174)&lt;PolicyDate),1,Milestones!$AC$174)&amp;";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"&amp;IF(AND(Milestones!$AB$175="FT",Milestones!$AA$175=FT_Y5,EDATE($D96,Milestones!$AA$175)&lt;PolicyDate),1,Milestones!$AC$175)&amp;";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"&amp;IF(AND(Milestones!$AB$176="FT",Milestones!$AA$176=FT_Y5,EDATE($D96,Milestones!$AA$176)&lt;PolicyDate),1,Milestones!$AC$176)&amp;";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"&amp;IF(AND(Milestones!$AB$177="FT",Milestones!$AA$177=FT_Y5,EDATE($D96,Milestones!$AA$177)&lt;PolicyDate),1,Milestones!$AC$177)&amp;";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"&amp;IF(AND(Milestones!$AB$178="FT",Milestones!$AA$178=FT_Y5,EDATE($D96,Milestones!$AA$178)&lt;PolicyDate),1,Milestones!$AC$178)&amp;";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"&amp;IF(AND(Milestones!$AB$179="FT",Milestones!$AA$179=FT_Y5,EDATE($D96,Milestones!$AA$179)&lt;PolicyDate),1,Milestones!$AC$179)&amp;";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"&amp;IF(AND(Milestones!$AB$180="FT",Milestones!$AA$180=FT_Y5,EDATE($D96,Milestones!$AA$180)&lt;PolicyDate),1,Milestones!$AC$180)&amp;";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"&amp;IF(AND(Milestones!$AB$181="FT",Milestones!$AA$181=FT_Y5,EDATE($D96,Milestones!$AA$181)&lt;PolicyDate),1,Milestones!$AC$181)&amp;";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"&amp;IF(AND(Milestones!$AB$182="FT",Milestones!$AA$182=FT_Y5,EDATE($D96,Milestones!$AA$182)&lt;PolicyDate),1,Milestones!$AC$182)&amp;";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"&amp;IF(AND(Milestones!$AB$183="FT",Milestones!$AA$183=FT_Y5,EDATE($D96,Milestones!$AA$183)&lt;PolicyDate),1,Milestones!$AC$183)&amp;";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"&amp;IF(AND(Milestones!$AB$184="FT",Milestones!$AA$184=FT_Y5,EDATE($D96,Milestones!$AA$184)&lt;PolicyDate),1,Milestones!$AC$184)&amp;";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"&amp;IF(AND(Milestones!$AB$185="FT",Milestones!$AA$185=FT_Y5,EDATE($D96,Milestones!$AA$185)&lt;PolicyDate),1,Milestones!$AC$185)&amp;";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"&amp;IF(AND(Milestones!$AB$186="FT",Milestones!$AA$186=FT_Y5,EDATE($D96,Milestones!$AA$186)&lt;PolicyDate),1,Milestones!$AC$186)&amp;";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"&amp;IF(AND(Milestones!$AB$187="FT",Milestones!$AA$187=FT_Y5,EDATE($D96,Milestones!$AA$187)&lt;PolicyDate),1,Milestones!$AC$187)&amp;";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"&amp;IF(AND(Milestones!$AB$188="FT",Milestones!$AA$188=FT_Y5,EDATE($D96,Milestones!$AA$188)&lt;PolicyDate),1,Milestones!$AC$188)&amp;";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"&amp;IF(AND(Milestones!$AB$189="FT",Milestones!$AA$189=FT_Y5,EDATE($D96,Milestones!$AA$189)&lt;PolicyDate),1,Milestones!$AC$189)&amp;";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"&amp;IF(AND(Milestones!$AB$190="FT",Milestones!$AA$190=FT_Y5,EDATE($D96,Milestones!$AA$190)&lt;PolicyDate),1,Milestones!$AC$190)&amp;";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"&amp;IF(AND(Milestones!$AB$191="FT",Milestones!$AA$191=FT_Y5,EDATE($D96,Milestones!$AA$191)&lt;PolicyDate),1,Milestones!$AC$191)&amp;";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"&amp;IF(AND(Milestones!$AB$192="FT",Milestones!$AA$192=FT_Y5,EDATE($D96,Milestones!$AA$192)&lt;PolicyDate),1,Milestones!$AC$192)&amp;";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"&amp;IF(AND(Milestones!$AB$193="FT",Milestones!$AA$193=FT_Y5,EDATE($D96,Milestones!$AA$193)&lt;PolicyDate),1,Milestones!$AC$193)&amp;";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"&amp;IF(AND(Milestones!$AB$194="FT",Milestones!$AA$194=FT_Y5,EDATE($D96,Milestones!$AA$194)&lt;PolicyDate),1,Milestones!$AC$194)&amp;";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"&amp;IF(AND(Milestones!$AB$195="FT",Milestones!$AA$195=FT_Y5,EDATE($D96,Milestones!$AA$195)&lt;PolicyDate),1,Milestones!$AC$195)&amp;";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"&amp;IF(AND(Milestones!$AB$196="FT",Milestones!$AA$196=FT_Y5,EDATE($D96,Milestones!$AA$196)&lt;PolicyDate),1,Milestones!$AC$196)&amp;";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"&amp;IF(AND(Milestones!$AB$197="FT",Milestones!$AA$197=FT_Y5,EDATE($D96,Milestones!$AA$197)&lt;PolicyDate),1,Milestones!$AC$197)&amp;";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"&amp;IF(AND(Milestones!$AB$198="FT",Milestones!$AA$198=FT_Y5,EDATE($D96,Milestones!$AA$198)&lt;PolicyDate),1,Milestones!$AC$198)&amp;";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"&amp;IF(AND(Milestones!$AB$199="FT",Milestones!$AA$199=FT_Y5,EDATE($D96,Milestones!$AA$199)&lt;PolicyDate),1,Milestones!$AC$199)&amp;";  ",""))</f>
        <v/>
      </c>
      <c r="X96" s="0" t="str">
        <f aca="false">IF(Staff!$A96="","",Staff!$AJ96)</f>
        <v/>
      </c>
      <c r="Y96" s="0" t="str">
        <f aca="false">IF(Staff!$A96="","",Staff!$AL96)</f>
        <v/>
      </c>
      <c r="Z96" s="0" t="str">
        <f aca="false">IF(Staff!$A96="","",Staff!$AM96)</f>
        <v/>
      </c>
      <c r="AA96" s="0" t="str">
        <f aca="false">IF(Staff!$A96="","",Staff!$AQ96)</f>
        <v/>
      </c>
      <c r="AB96" s="0" t="str">
        <f aca="false">IF(Staff!$A96="","",Staff!$AR96)</f>
        <v/>
      </c>
      <c r="AC96" s="0" t="str">
        <f aca="false">IF(Staff!$A96="","",Staff!$AS96)</f>
        <v/>
      </c>
      <c r="AD96" s="0" t="str">
        <f aca="false">IF(Staff!$A96="","",Staff!$AT96)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IF(Staff!$A97="","",Staff!$AI97)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"&amp;IF(AND(Milestones!$AB$20="FT",Milestones!$AA$20=FT_Y5,EDATE($D97,Milestones!$AA$20)&lt;PolicyDate),1,Milestones!$AC$20)&amp;";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"&amp;IF(AND(Milestones!$AB$21="FT",Milestones!$AA$21=FT_Y5,EDATE($D97,Milestones!$AA$21)&lt;PolicyDate),1,Milestones!$AC$21)&amp;";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"&amp;IF(AND(Milestones!$AB$22="FT",Milestones!$AA$22=FT_Y5,EDATE($D97,Milestones!$AA$22)&lt;PolicyDate),1,Milestones!$AC$22)&amp;";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"&amp;IF(AND(Milestones!$AB$23="FT",Milestones!$AA$23=FT_Y5,EDATE($D97,Milestones!$AA$23)&lt;PolicyDate),1,Milestones!$AC$23)&amp;";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"&amp;IF(AND(Milestones!$AB$24="FT",Milestones!$AA$24=FT_Y5,EDATE($D97,Milestones!$AA$24)&lt;PolicyDate),1,Milestones!$AC$24)&amp;";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"&amp;IF(AND(Milestones!$AB$25="FT",Milestones!$AA$25=FT_Y5,EDATE($D97,Milestones!$AA$25)&lt;PolicyDate),1,Milestones!$AC$25)&amp;";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"&amp;IF(AND(Milestones!$AB$26="FT",Milestones!$AA$26=FT_Y5,EDATE($D97,Milestones!$AA$26)&lt;PolicyDate),1,Milestones!$AC$26)&amp;";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"&amp;IF(AND(Milestones!$AB$27="FT",Milestones!$AA$27=FT_Y5,EDATE($D97,Milestones!$AA$27)&lt;PolicyDate),1,Milestones!$AC$27)&amp;";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"&amp;IF(AND(Milestones!$AB$28="FT",Milestones!$AA$28=FT_Y5,EDATE($D97,Milestones!$AA$28)&lt;PolicyDate),1,Milestones!$AC$28)&amp;";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"&amp;IF(AND(Milestones!$AB$29="FT",Milestones!$AA$29=FT_Y5,EDATE($D97,Milestones!$AA$29)&lt;PolicyDate),1,Milestones!$AC$29)&amp;";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"&amp;IF(AND(Milestones!$AB$30="FT",Milestones!$AA$30=FT_Y5,EDATE($D97,Milestones!$AA$30)&lt;PolicyDate),1,Milestones!$AC$30)&amp;";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"&amp;IF(AND(Milestones!$AB$31="FT",Milestones!$AA$31=FT_Y5,EDATE($D97,Milestones!$AA$31)&lt;PolicyDate),1,Milestones!$AC$31)&amp;";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"&amp;IF(AND(Milestones!$AB$32="FT",Milestones!$AA$32=FT_Y5,EDATE($D97,Milestones!$AA$32)&lt;PolicyDate),1,Milestones!$AC$32)&amp;";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"&amp;IF(AND(Milestones!$AB$33="FT",Milestones!$AA$33=FT_Y5,EDATE($D97,Milestones!$AA$33)&lt;PolicyDate),1,Milestones!$AC$33)&amp;";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"&amp;IF(AND(Milestones!$AB$34="FT",Milestones!$AA$34=FT_Y5,EDATE($D97,Milestones!$AA$34)&lt;PolicyDate),1,Milestones!$AC$34)&amp;";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"&amp;IF(AND(Milestones!$AB$35="FT",Milestones!$AA$35=FT_Y5,EDATE($D97,Milestones!$AA$35)&lt;PolicyDate),1,Milestones!$AC$35)&amp;";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"&amp;IF(AND(Milestones!$AB$36="FT",Milestones!$AA$36=FT_Y5,EDATE($D97,Milestones!$AA$36)&lt;PolicyDate),1,Milestones!$AC$36)&amp;";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"&amp;IF(AND(Milestones!$AB$37="FT",Milestones!$AA$37=FT_Y5,EDATE($D97,Milestones!$AA$37)&lt;PolicyDate),1,Milestones!$AC$37)&amp;";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"&amp;IF(AND(Milestones!$AB$38="FT",Milestones!$AA$38=FT_Y5,EDATE($D97,Milestones!$AA$38)&lt;PolicyDate),1,Milestones!$AC$38)&amp;";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"&amp;IF(AND(Milestones!$AB$39="FT",Milestones!$AA$39=FT_Y5,EDATE($D97,Milestones!$AA$39)&lt;PolicyDate),1,Milestones!$AC$39)&amp;";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"&amp;IF(AND(Milestones!$AB$40="FT",Milestones!$AA$40=FT_Y5,EDATE($D97,Milestones!$AA$40)&lt;PolicyDate),1,Milestones!$AC$40)&amp;";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"&amp;IF(AND(Milestones!$AB$41="FT",Milestones!$AA$41=FT_Y5,EDATE($D97,Milestones!$AA$41)&lt;PolicyDate),1,Milestones!$AC$41)&amp;";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"&amp;IF(AND(Milestones!$AB$42="FT",Milestones!$AA$42=FT_Y5,EDATE($D97,Milestones!$AA$42)&lt;PolicyDate),1,Milestones!$AC$42)&amp;";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"&amp;IF(AND(Milestones!$AB$43="FT",Milestones!$AA$43=FT_Y5,EDATE($D97,Milestones!$AA$43)&lt;PolicyDate),1,Milestones!$AC$43)&amp;";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"&amp;IF(AND(Milestones!$AB$44="FT",Milestones!$AA$44=FT_Y5,EDATE($D97,Milestones!$AA$44)&lt;PolicyDate),1,Milestones!$AC$44)&amp;";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"&amp;IF(AND(Milestones!$AB$45="FT",Milestones!$AA$45=FT_Y5,EDATE($D97,Milestones!$AA$45)&lt;PolicyDate),1,Milestones!$AC$45)&amp;";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"&amp;IF(AND(Milestones!$AB$46="FT",Milestones!$AA$46=FT_Y5,EDATE($D97,Milestones!$AA$46)&lt;PolicyDate),1,Milestones!$AC$46)&amp;";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"&amp;IF(AND(Milestones!$AB$47="FT",Milestones!$AA$47=FT_Y5,EDATE($D97,Milestones!$AA$47)&lt;PolicyDate),1,Milestones!$AC$47)&amp;";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"&amp;IF(AND(Milestones!$AB$48="FT",Milestones!$AA$48=FT_Y5,EDATE($D97,Milestones!$AA$48)&lt;PolicyDate),1,Milestones!$AC$48)&amp;";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"&amp;IF(AND(Milestones!$AB$49="FT",Milestones!$AA$49=FT_Y5,EDATE($D97,Milestones!$AA$49)&lt;PolicyDate),1,Milestones!$AC$49)&amp;";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"&amp;IF(AND(Milestones!$AB$50="FT",Milestones!$AA$50=FT_Y5,EDATE($D97,Milestones!$AA$50)&lt;PolicyDate),1,Milestones!$AC$50)&amp;";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"&amp;IF(AND(Milestones!$AB$51="FT",Milestones!$AA$51=FT_Y5,EDATE($D97,Milestones!$AA$51)&lt;PolicyDate),1,Milestones!$AC$51)&amp;";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"&amp;IF(AND(Milestones!$AB$52="FT",Milestones!$AA$52=FT_Y5,EDATE($D97,Milestones!$AA$52)&lt;PolicyDate),1,Milestones!$AC$52)&amp;";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"&amp;IF(AND(Milestones!$AB$53="FT",Milestones!$AA$53=FT_Y5,EDATE($D97,Milestones!$AA$53)&lt;PolicyDate),1,Milestones!$AC$53)&amp;";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"&amp;IF(AND(Milestones!$AB$54="FT",Milestones!$AA$54=FT_Y5,EDATE($D97,Milestones!$AA$54)&lt;PolicyDate),1,Milestones!$AC$54)&amp;";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"&amp;IF(AND(Milestones!$AB$55="FT",Milestones!$AA$55=FT_Y5,EDATE($D97,Milestones!$AA$55)&lt;PolicyDate),1,Milestones!$AC$55)&amp;";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"&amp;IF(AND(Milestones!$AB$56="FT",Milestones!$AA$56=FT_Y5,EDATE($D97,Milestones!$AA$56)&lt;PolicyDate),1,Milestones!$AC$56)&amp;";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"&amp;IF(AND(Milestones!$AB$57="FT",Milestones!$AA$57=FT_Y5,EDATE($D97,Milestones!$AA$57)&lt;PolicyDate),1,Milestones!$AC$57)&amp;";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"&amp;IF(AND(Milestones!$AB$58="FT",Milestones!$AA$58=FT_Y5,EDATE($D97,Milestones!$AA$58)&lt;PolicyDate),1,Milestones!$AC$58)&amp;";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"&amp;IF(AND(Milestones!$AB$59="FT",Milestones!$AA$59=FT_Y5,EDATE($D97,Milestones!$AA$59)&lt;PolicyDate),1,Milestones!$AC$59)&amp;";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"&amp;IF(AND(Milestones!$AB$60="FT",Milestones!$AA$60=FT_Y5,EDATE($D97,Milestones!$AA$60)&lt;PolicyDate),1,Milestones!$AC$60)&amp;";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"&amp;IF(AND(Milestones!$AB$61="FT",Milestones!$AA$61=FT_Y5,EDATE($D97,Milestones!$AA$61)&lt;PolicyDate),1,Milestones!$AC$61)&amp;";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"&amp;IF(AND(Milestones!$AB$62="FT",Milestones!$AA$62=FT_Y5,EDATE($D97,Milestones!$AA$62)&lt;PolicyDate),1,Milestones!$AC$62)&amp;";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"&amp;IF(AND(Milestones!$AB$63="FT",Milestones!$AA$63=FT_Y5,EDATE($D97,Milestones!$AA$63)&lt;PolicyDate),1,Milestones!$AC$63)&amp;";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"&amp;IF(AND(Milestones!$AB$64="FT",Milestones!$AA$64=FT_Y5,EDATE($D97,Milestones!$AA$64)&lt;PolicyDate),1,Milestones!$AC$64)&amp;";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"&amp;IF(AND(Milestones!$AB$65="FT",Milestones!$AA$65=FT_Y5,EDATE($D97,Milestones!$AA$65)&lt;PolicyDate),1,Milestones!$AC$65)&amp;";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"&amp;IF(AND(Milestones!$AB$66="FT",Milestones!$AA$66=FT_Y5,EDATE($D97,Milestones!$AA$66)&lt;PolicyDate),1,Milestones!$AC$66)&amp;";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"&amp;IF(AND(Milestones!$AB$67="FT",Milestones!$AA$67=FT_Y5,EDATE($D97,Milestones!$AA$67)&lt;PolicyDate),1,Milestones!$AC$67)&amp;";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"&amp;IF(AND(Milestones!$AB$68="FT",Milestones!$AA$68=FT_Y5,EDATE($D97,Milestones!$AA$68)&lt;PolicyDate),1,Milestones!$AC$68)&amp;";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"&amp;IF(AND(Milestones!$AB$69="FT",Milestones!$AA$69=FT_Y5,EDATE($D97,Milestones!$AA$69)&lt;PolicyDate),1,Milestones!$AC$69)&amp;";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"&amp;IF(AND(Milestones!$AB$70="FT",Milestones!$AA$70=FT_Y5,EDATE($D97,Milestones!$AA$70)&lt;PolicyDate),1,Milestones!$AC$70)&amp;";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"&amp;IF(AND(Milestones!$AB$71="FT",Milestones!$AA$71=FT_Y5,EDATE($D97,Milestones!$AA$71)&lt;PolicyDate),1,Milestones!$AC$71)&amp;";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"&amp;IF(AND(Milestones!$AB$72="FT",Milestones!$AA$72=FT_Y5,EDATE($D97,Milestones!$AA$72)&lt;PolicyDate),1,Milestones!$AC$72)&amp;";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"&amp;IF(AND(Milestones!$AB$73="FT",Milestones!$AA$73=FT_Y5,EDATE($D97,Milestones!$AA$73)&lt;PolicyDate),1,Milestones!$AC$73)&amp;";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"&amp;IF(AND(Milestones!$AB$74="FT",Milestones!$AA$74=FT_Y5,EDATE($D97,Milestones!$AA$74)&lt;PolicyDate),1,Milestones!$AC$74)&amp;";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"&amp;IF(AND(Milestones!$AB$75="FT",Milestones!$AA$75=FT_Y5,EDATE($D97,Milestones!$AA$75)&lt;PolicyDate),1,Milestones!$AC$75)&amp;";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"&amp;IF(AND(Milestones!$AB$76="FT",Milestones!$AA$76=FT_Y5,EDATE($D97,Milestones!$AA$76)&lt;PolicyDate),1,Milestones!$AC$76)&amp;";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"&amp;IF(AND(Milestones!$AB$77="FT",Milestones!$AA$77=FT_Y5,EDATE($D97,Milestones!$AA$77)&lt;PolicyDate),1,Milestones!$AC$77)&amp;";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"&amp;IF(AND(Milestones!$AB$78="FT",Milestones!$AA$78=FT_Y5,EDATE($D97,Milestones!$AA$78)&lt;PolicyDate),1,Milestones!$AC$78)&amp;";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"&amp;IF(AND(Milestones!$AB$79="FT",Milestones!$AA$79=FT_Y5,EDATE($D97,Milestones!$AA$79)&lt;PolicyDate),1,Milestones!$AC$79)&amp;";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"&amp;IF(AND(Milestones!$AB$80="FT",Milestones!$AA$80=FT_Y5,EDATE($D97,Milestones!$AA$80)&lt;PolicyDate),1,Milestones!$AC$80)&amp;";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"&amp;IF(AND(Milestones!$AB$81="FT",Milestones!$AA$81=FT_Y5,EDATE($D97,Milestones!$AA$81)&lt;PolicyDate),1,Milestones!$AC$81)&amp;";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"&amp;IF(AND(Milestones!$AB$82="FT",Milestones!$AA$82=FT_Y5,EDATE($D97,Milestones!$AA$82)&lt;PolicyDate),1,Milestones!$AC$82)&amp;";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"&amp;IF(AND(Milestones!$AB$83="FT",Milestones!$AA$83=FT_Y5,EDATE($D97,Milestones!$AA$83)&lt;PolicyDate),1,Milestones!$AC$83)&amp;";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"&amp;IF(AND(Milestones!$AB$84="FT",Milestones!$AA$84=FT_Y5,EDATE($D97,Milestones!$AA$84)&lt;PolicyDate),1,Milestones!$AC$84)&amp;";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"&amp;IF(AND(Milestones!$AB$85="FT",Milestones!$AA$85=FT_Y5,EDATE($D97,Milestones!$AA$85)&lt;PolicyDate),1,Milestones!$AC$85)&amp;";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"&amp;IF(AND(Milestones!$AB$86="FT",Milestones!$AA$86=FT_Y5,EDATE($D97,Milestones!$AA$86)&lt;PolicyDate),1,Milestones!$AC$86)&amp;";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"&amp;IF(AND(Milestones!$AB$87="FT",Milestones!$AA$87=FT_Y5,EDATE($D97,Milestones!$AA$87)&lt;PolicyDate),1,Milestones!$AC$87)&amp;";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"&amp;IF(AND(Milestones!$AB$88="FT",Milestones!$AA$88=FT_Y5,EDATE($D97,Milestones!$AA$88)&lt;PolicyDate),1,Milestones!$AC$88)&amp;";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"&amp;IF(AND(Milestones!$AB$89="FT",Milestones!$AA$89=FT_Y5,EDATE($D97,Milestones!$AA$89)&lt;PolicyDate),1,Milestones!$AC$89)&amp;";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"&amp;IF(AND(Milestones!$AB$90="FT",Milestones!$AA$90=FT_Y5,EDATE($D97,Milestones!$AA$90)&lt;PolicyDate),1,Milestones!$AC$90)&amp;";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"&amp;IF(AND(Milestones!$AB$91="FT",Milestones!$AA$91=FT_Y5,EDATE($D97,Milestones!$AA$91)&lt;PolicyDate),1,Milestones!$AC$91)&amp;";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"&amp;IF(AND(Milestones!$AB$92="FT",Milestones!$AA$92=FT_Y5,EDATE($D97,Milestones!$AA$92)&lt;PolicyDate),1,Milestones!$AC$92)&amp;";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"&amp;IF(AND(Milestones!$AB$93="FT",Milestones!$AA$93=FT_Y5,EDATE($D97,Milestones!$AA$93)&lt;PolicyDate),1,Milestones!$AC$93)&amp;";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"&amp;IF(AND(Milestones!$AB$94="FT",Milestones!$AA$94=FT_Y5,EDATE($D97,Milestones!$AA$94)&lt;PolicyDate),1,Milestones!$AC$94)&amp;";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"&amp;IF(AND(Milestones!$AB$95="FT",Milestones!$AA$95=FT_Y5,EDATE($D97,Milestones!$AA$95)&lt;PolicyDate),1,Milestones!$AC$95)&amp;";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"&amp;IF(AND(Milestones!$AB$96="FT",Milestones!$AA$96=FT_Y5,EDATE($D97,Milestones!$AA$96)&lt;PolicyDate),1,Milestones!$AC$96)&amp;";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"&amp;IF(AND(Milestones!$AB$97="FT",Milestones!$AA$97=FT_Y5,EDATE($D97,Milestones!$AA$97)&lt;PolicyDate),1,Milestones!$AC$97)&amp;";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"&amp;IF(AND(Milestones!$AB$98="FT",Milestones!$AA$98=FT_Y5,EDATE($D97,Milestones!$AA$98)&lt;PolicyDate),1,Milestones!$AC$98)&amp;";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"&amp;IF(AND(Milestones!$AB$99="FT",Milestones!$AA$99=FT_Y5,EDATE($D97,Milestones!$AA$99)&lt;PolicyDate),1,Milestones!$AC$99)&amp;";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"&amp;IF(AND(Milestones!$AB$100="FT",Milestones!$AA$100=FT_Y5,EDATE($D97,Milestones!$AA$100)&lt;PolicyDate),1,Milestones!$AC$100)&amp;";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"&amp;IF(AND(Milestones!$AB$101="FT",Milestones!$AA$101=FT_Y5,EDATE($D97,Milestones!$AA$101)&lt;PolicyDate),1,Milestones!$AC$101)&amp;";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"&amp;IF(AND(Milestones!$AB$102="FT",Milestones!$AA$102=FT_Y5,EDATE($D97,Milestones!$AA$102)&lt;PolicyDate),1,Milestones!$AC$102)&amp;";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"&amp;IF(AND(Milestones!$AB$103="FT",Milestones!$AA$103=FT_Y5,EDATE($D97,Milestones!$AA$103)&lt;PolicyDate),1,Milestones!$AC$103)&amp;";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"&amp;IF(AND(Milestones!$AB$104="FT",Milestones!$AA$104=FT_Y5,EDATE($D97,Milestones!$AA$104)&lt;PolicyDate),1,Milestones!$AC$104)&amp;";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"&amp;IF(AND(Milestones!$AB$105="FT",Milestones!$AA$105=FT_Y5,EDATE($D97,Milestones!$AA$105)&lt;PolicyDate),1,Milestones!$AC$105)&amp;";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"&amp;IF(AND(Milestones!$AB$106="FT",Milestones!$AA$106=FT_Y5,EDATE($D97,Milestones!$AA$106)&lt;PolicyDate),1,Milestones!$AC$106)&amp;";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"&amp;IF(AND(Milestones!$AB$107="FT",Milestones!$AA$107=FT_Y5,EDATE($D97,Milestones!$AA$107)&lt;PolicyDate),1,Milestones!$AC$107)&amp;";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"&amp;IF(AND(Milestones!$AB$108="FT",Milestones!$AA$108=FT_Y5,EDATE($D97,Milestones!$AA$108)&lt;PolicyDate),1,Milestones!$AC$108)&amp;";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"&amp;IF(AND(Milestones!$AB$109="FT",Milestones!$AA$109=FT_Y5,EDATE($D97,Milestones!$AA$109)&lt;PolicyDate),1,Milestones!$AC$109)&amp;";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"&amp;IF(AND(Milestones!$AB$110="FT",Milestones!$AA$110=FT_Y5,EDATE($D97,Milestones!$AA$110)&lt;PolicyDate),1,Milestones!$AC$110)&amp;";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"&amp;IF(AND(Milestones!$AB$111="FT",Milestones!$AA$111=FT_Y5,EDATE($D97,Milestones!$AA$111)&lt;PolicyDate),1,Milestones!$AC$111)&amp;";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"&amp;IF(AND(Milestones!$AB$112="FT",Milestones!$AA$112=FT_Y5,EDATE($D97,Milestones!$AA$112)&lt;PolicyDate),1,Milestones!$AC$112)&amp;";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"&amp;IF(AND(Milestones!$AB$113="FT",Milestones!$AA$113=FT_Y5,EDATE($D97,Milestones!$AA$113)&lt;PolicyDate),1,Milestones!$AC$113)&amp;";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"&amp;IF(AND(Milestones!$AB$114="FT",Milestones!$AA$114=FT_Y5,EDATE($D97,Milestones!$AA$114)&lt;PolicyDate),1,Milestones!$AC$114)&amp;";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"&amp;IF(AND(Milestones!$AB$115="FT",Milestones!$AA$115=FT_Y5,EDATE($D97,Milestones!$AA$115)&lt;PolicyDate),1,Milestones!$AC$115)&amp;";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"&amp;IF(AND(Milestones!$AB$116="FT",Milestones!$AA$116=FT_Y5,EDATE($D97,Milestones!$AA$116)&lt;PolicyDate),1,Milestones!$AC$116)&amp;";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"&amp;IF(AND(Milestones!$AB$117="FT",Milestones!$AA$117=FT_Y5,EDATE($D97,Milestones!$AA$117)&lt;PolicyDate),1,Milestones!$AC$117)&amp;";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"&amp;IF(AND(Milestones!$AB$118="FT",Milestones!$AA$118=FT_Y5,EDATE($D97,Milestones!$AA$118)&lt;PolicyDate),1,Milestones!$AC$118)&amp;";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"&amp;IF(AND(Milestones!$AB$119="FT",Milestones!$AA$119=FT_Y5,EDATE($D97,Milestones!$AA$119)&lt;PolicyDate),1,Milestones!$AC$119)&amp;";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"&amp;IF(AND(Milestones!$AB$120="FT",Milestones!$AA$120=FT_Y5,EDATE($D97,Milestones!$AA$120)&lt;PolicyDate),1,Milestones!$AC$120)&amp;";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"&amp;IF(AND(Milestones!$AB$121="FT",Milestones!$AA$121=FT_Y5,EDATE($D97,Milestones!$AA$121)&lt;PolicyDate),1,Milestones!$AC$121)&amp;";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"&amp;IF(AND(Milestones!$AB$122="FT",Milestones!$AA$122=FT_Y5,EDATE($D97,Milestones!$AA$122)&lt;PolicyDate),1,Milestones!$AC$122)&amp;";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"&amp;IF(AND(Milestones!$AB$123="FT",Milestones!$AA$123=FT_Y5,EDATE($D97,Milestones!$AA$123)&lt;PolicyDate),1,Milestones!$AC$123)&amp;";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"&amp;IF(AND(Milestones!$AB$124="FT",Milestones!$AA$124=FT_Y5,EDATE($D97,Milestones!$AA$124)&lt;PolicyDate),1,Milestones!$AC$124)&amp;";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"&amp;IF(AND(Milestones!$AB$125="FT",Milestones!$AA$125=FT_Y5,EDATE($D97,Milestones!$AA$125)&lt;PolicyDate),1,Milestones!$AC$125)&amp;";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"&amp;IF(AND(Milestones!$AB$126="FT",Milestones!$AA$126=FT_Y5,EDATE($D97,Milestones!$AA$126)&lt;PolicyDate),1,Milestones!$AC$126)&amp;";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"&amp;IF(AND(Milestones!$AB$127="FT",Milestones!$AA$127=FT_Y5,EDATE($D97,Milestones!$AA$127)&lt;PolicyDate),1,Milestones!$AC$127)&amp;";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"&amp;IF(AND(Milestones!$AB$128="FT",Milestones!$AA$128=FT_Y5,EDATE($D97,Milestones!$AA$128)&lt;PolicyDate),1,Milestones!$AC$128)&amp;";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"&amp;IF(AND(Milestones!$AB$129="FT",Milestones!$AA$129=FT_Y5,EDATE($D97,Milestones!$AA$129)&lt;PolicyDate),1,Milestones!$AC$129)&amp;";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"&amp;IF(AND(Milestones!$AB$130="FT",Milestones!$AA$130=FT_Y5,EDATE($D97,Milestones!$AA$130)&lt;PolicyDate),1,Milestones!$AC$130)&amp;";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"&amp;IF(AND(Milestones!$AB$131="FT",Milestones!$AA$131=FT_Y5,EDATE($D97,Milestones!$AA$131)&lt;PolicyDate),1,Milestones!$AC$131)&amp;";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"&amp;IF(AND(Milestones!$AB$132="FT",Milestones!$AA$132=FT_Y5,EDATE($D97,Milestones!$AA$132)&lt;PolicyDate),1,Milestones!$AC$132)&amp;";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"&amp;IF(AND(Milestones!$AB$133="FT",Milestones!$AA$133=FT_Y5,EDATE($D97,Milestones!$AA$133)&lt;PolicyDate),1,Milestones!$AC$133)&amp;";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"&amp;IF(AND(Milestones!$AB$134="FT",Milestones!$AA$134=FT_Y5,EDATE($D97,Milestones!$AA$134)&lt;PolicyDate),1,Milestones!$AC$134)&amp;";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"&amp;IF(AND(Milestones!$AB$135="FT",Milestones!$AA$135=FT_Y5,EDATE($D97,Milestones!$AA$135)&lt;PolicyDate),1,Milestones!$AC$135)&amp;";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"&amp;IF(AND(Milestones!$AB$136="FT",Milestones!$AA$136=FT_Y5,EDATE($D97,Milestones!$AA$136)&lt;PolicyDate),1,Milestones!$AC$136)&amp;";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"&amp;IF(AND(Milestones!$AB$137="FT",Milestones!$AA$137=FT_Y5,EDATE($D97,Milestones!$AA$137)&lt;PolicyDate),1,Milestones!$AC$137)&amp;";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"&amp;IF(AND(Milestones!$AB$138="FT",Milestones!$AA$138=FT_Y5,EDATE($D97,Milestones!$AA$138)&lt;PolicyDate),1,Milestones!$AC$138)&amp;";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"&amp;IF(AND(Milestones!$AB$139="FT",Milestones!$AA$139=FT_Y5,EDATE($D97,Milestones!$AA$139)&lt;PolicyDate),1,Milestones!$AC$139)&amp;";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"&amp;IF(AND(Milestones!$AB$140="FT",Milestones!$AA$140=FT_Y5,EDATE($D97,Milestones!$AA$140)&lt;PolicyDate),1,Milestones!$AC$140)&amp;";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"&amp;IF(AND(Milestones!$AB$141="FT",Milestones!$AA$141=FT_Y5,EDATE($D97,Milestones!$AA$141)&lt;PolicyDate),1,Milestones!$AC$141)&amp;";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"&amp;IF(AND(Milestones!$AB$142="FT",Milestones!$AA$142=FT_Y5,EDATE($D97,Milestones!$AA$142)&lt;PolicyDate),1,Milestones!$AC$142)&amp;";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"&amp;IF(AND(Milestones!$AB$143="FT",Milestones!$AA$143=FT_Y5,EDATE($D97,Milestones!$AA$143)&lt;PolicyDate),1,Milestones!$AC$143)&amp;";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"&amp;IF(AND(Milestones!$AB$144="FT",Milestones!$AA$144=FT_Y5,EDATE($D97,Milestones!$AA$144)&lt;PolicyDate),1,Milestones!$AC$144)&amp;";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"&amp;IF(AND(Milestones!$AB$145="FT",Milestones!$AA$145=FT_Y5,EDATE($D97,Milestones!$AA$145)&lt;PolicyDate),1,Milestones!$AC$145)&amp;";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"&amp;IF(AND(Milestones!$AB$146="FT",Milestones!$AA$146=FT_Y5,EDATE($D97,Milestones!$AA$146)&lt;PolicyDate),1,Milestones!$AC$146)&amp;";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"&amp;IF(AND(Milestones!$AB$147="FT",Milestones!$AA$147=FT_Y5,EDATE($D97,Milestones!$AA$147)&lt;PolicyDate),1,Milestones!$AC$147)&amp;";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"&amp;IF(AND(Milestones!$AB$148="FT",Milestones!$AA$148=FT_Y5,EDATE($D97,Milestones!$AA$148)&lt;PolicyDate),1,Milestones!$AC$148)&amp;";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"&amp;IF(AND(Milestones!$AB$149="FT",Milestones!$AA$149=FT_Y5,EDATE($D97,Milestones!$AA$149)&lt;PolicyDate),1,Milestones!$AC$149)&amp;";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"&amp;IF(AND(Milestones!$AB$150="FT",Milestones!$AA$150=FT_Y5,EDATE($D97,Milestones!$AA$150)&lt;PolicyDate),1,Milestones!$AC$150)&amp;";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"&amp;IF(AND(Milestones!$AB$151="FT",Milestones!$AA$151=FT_Y5,EDATE($D97,Milestones!$AA$151)&lt;PolicyDate),1,Milestones!$AC$151)&amp;";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"&amp;IF(AND(Milestones!$AB$152="FT",Milestones!$AA$152=FT_Y5,EDATE($D97,Milestones!$AA$152)&lt;PolicyDate),1,Milestones!$AC$152)&amp;";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"&amp;IF(AND(Milestones!$AB$153="FT",Milestones!$AA$153=FT_Y5,EDATE($D97,Milestones!$AA$153)&lt;PolicyDate),1,Milestones!$AC$153)&amp;";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"&amp;IF(AND(Milestones!$AB$154="FT",Milestones!$AA$154=FT_Y5,EDATE($D97,Milestones!$AA$154)&lt;PolicyDate),1,Milestones!$AC$154)&amp;";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"&amp;IF(AND(Milestones!$AB$155="FT",Milestones!$AA$155=FT_Y5,EDATE($D97,Milestones!$AA$155)&lt;PolicyDate),1,Milestones!$AC$155)&amp;";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"&amp;IF(AND(Milestones!$AB$156="FT",Milestones!$AA$156=FT_Y5,EDATE($D97,Milestones!$AA$156)&lt;PolicyDate),1,Milestones!$AC$156)&amp;";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"&amp;IF(AND(Milestones!$AB$157="FT",Milestones!$AA$157=FT_Y5,EDATE($D97,Milestones!$AA$157)&lt;PolicyDate),1,Milestones!$AC$157)&amp;";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"&amp;IF(AND(Milestones!$AB$158="FT",Milestones!$AA$158=FT_Y5,EDATE($D97,Milestones!$AA$158)&lt;PolicyDate),1,Milestones!$AC$158)&amp;";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"&amp;IF(AND(Milestones!$AB$159="FT",Milestones!$AA$159=FT_Y5,EDATE($D97,Milestones!$AA$159)&lt;PolicyDate),1,Milestones!$AC$159)&amp;";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"&amp;IF(AND(Milestones!$AB$160="FT",Milestones!$AA$160=FT_Y5,EDATE($D97,Milestones!$AA$160)&lt;PolicyDate),1,Milestones!$AC$160)&amp;";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"&amp;IF(AND(Milestones!$AB$161="FT",Milestones!$AA$161=FT_Y5,EDATE($D97,Milestones!$AA$161)&lt;PolicyDate),1,Milestones!$AC$161)&amp;";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"&amp;IF(AND(Milestones!$AB$162="FT",Milestones!$AA$162=FT_Y5,EDATE($D97,Milestones!$AA$162)&lt;PolicyDate),1,Milestones!$AC$162)&amp;";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"&amp;IF(AND(Milestones!$AB$163="FT",Milestones!$AA$163=FT_Y5,EDATE($D97,Milestones!$AA$163)&lt;PolicyDate),1,Milestones!$AC$163)&amp;";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"&amp;IF(AND(Milestones!$AB$164="FT",Milestones!$AA$164=FT_Y5,EDATE($D97,Milestones!$AA$164)&lt;PolicyDate),1,Milestones!$AC$164)&amp;";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"&amp;IF(AND(Milestones!$AB$165="FT",Milestones!$AA$165=FT_Y5,EDATE($D97,Milestones!$AA$165)&lt;PolicyDate),1,Milestones!$AC$165)&amp;";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"&amp;IF(AND(Milestones!$AB$166="FT",Milestones!$AA$166=FT_Y5,EDATE($D97,Milestones!$AA$166)&lt;PolicyDate),1,Milestones!$AC$166)&amp;";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"&amp;IF(AND(Milestones!$AB$167="FT",Milestones!$AA$167=FT_Y5,EDATE($D97,Milestones!$AA$167)&lt;PolicyDate),1,Milestones!$AC$167)&amp;";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"&amp;IF(AND(Milestones!$AB$168="FT",Milestones!$AA$168=FT_Y5,EDATE($D97,Milestones!$AA$168)&lt;PolicyDate),1,Milestones!$AC$168)&amp;";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"&amp;IF(AND(Milestones!$AB$169="FT",Milestones!$AA$169=FT_Y5,EDATE($D97,Milestones!$AA$169)&lt;PolicyDate),1,Milestones!$AC$169)&amp;";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"&amp;IF(AND(Milestones!$AB$170="FT",Milestones!$AA$170=FT_Y5,EDATE($D97,Milestones!$AA$170)&lt;PolicyDate),1,Milestones!$AC$170)&amp;";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"&amp;IF(AND(Milestones!$AB$171="FT",Milestones!$AA$171=FT_Y5,EDATE($D97,Milestones!$AA$171)&lt;PolicyDate),1,Milestones!$AC$171)&amp;";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"&amp;IF(AND(Milestones!$AB$172="FT",Milestones!$AA$172=FT_Y5,EDATE($D97,Milestones!$AA$172)&lt;PolicyDate),1,Milestones!$AC$172)&amp;";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"&amp;IF(AND(Milestones!$AB$173="FT",Milestones!$AA$173=FT_Y5,EDATE($D97,Milestones!$AA$173)&lt;PolicyDate),1,Milestones!$AC$173)&amp;";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"&amp;IF(AND(Milestones!$AB$174="FT",Milestones!$AA$174=FT_Y5,EDATE($D97,Milestones!$AA$174)&lt;PolicyDate),1,Milestones!$AC$174)&amp;";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"&amp;IF(AND(Milestones!$AB$175="FT",Milestones!$AA$175=FT_Y5,EDATE($D97,Milestones!$AA$175)&lt;PolicyDate),1,Milestones!$AC$175)&amp;";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"&amp;IF(AND(Milestones!$AB$176="FT",Milestones!$AA$176=FT_Y5,EDATE($D97,Milestones!$AA$176)&lt;PolicyDate),1,Milestones!$AC$176)&amp;";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"&amp;IF(AND(Milestones!$AB$177="FT",Milestones!$AA$177=FT_Y5,EDATE($D97,Milestones!$AA$177)&lt;PolicyDate),1,Milestones!$AC$177)&amp;";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"&amp;IF(AND(Milestones!$AB$178="FT",Milestones!$AA$178=FT_Y5,EDATE($D97,Milestones!$AA$178)&lt;PolicyDate),1,Milestones!$AC$178)&amp;";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"&amp;IF(AND(Milestones!$AB$179="FT",Milestones!$AA$179=FT_Y5,EDATE($D97,Milestones!$AA$179)&lt;PolicyDate),1,Milestones!$AC$179)&amp;";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"&amp;IF(AND(Milestones!$AB$180="FT",Milestones!$AA$180=FT_Y5,EDATE($D97,Milestones!$AA$180)&lt;PolicyDate),1,Milestones!$AC$180)&amp;";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"&amp;IF(AND(Milestones!$AB$181="FT",Milestones!$AA$181=FT_Y5,EDATE($D97,Milestones!$AA$181)&lt;PolicyDate),1,Milestones!$AC$181)&amp;";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"&amp;IF(AND(Milestones!$AB$182="FT",Milestones!$AA$182=FT_Y5,EDATE($D97,Milestones!$AA$182)&lt;PolicyDate),1,Milestones!$AC$182)&amp;";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"&amp;IF(AND(Milestones!$AB$183="FT",Milestones!$AA$183=FT_Y5,EDATE($D97,Milestones!$AA$183)&lt;PolicyDate),1,Milestones!$AC$183)&amp;";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"&amp;IF(AND(Milestones!$AB$184="FT",Milestones!$AA$184=FT_Y5,EDATE($D97,Milestones!$AA$184)&lt;PolicyDate),1,Milestones!$AC$184)&amp;";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"&amp;IF(AND(Milestones!$AB$185="FT",Milestones!$AA$185=FT_Y5,EDATE($D97,Milestones!$AA$185)&lt;PolicyDate),1,Milestones!$AC$185)&amp;";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"&amp;IF(AND(Milestones!$AB$186="FT",Milestones!$AA$186=FT_Y5,EDATE($D97,Milestones!$AA$186)&lt;PolicyDate),1,Milestones!$AC$186)&amp;";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"&amp;IF(AND(Milestones!$AB$187="FT",Milestones!$AA$187=FT_Y5,EDATE($D97,Milestones!$AA$187)&lt;PolicyDate),1,Milestones!$AC$187)&amp;";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"&amp;IF(AND(Milestones!$AB$188="FT",Milestones!$AA$188=FT_Y5,EDATE($D97,Milestones!$AA$188)&lt;PolicyDate),1,Milestones!$AC$188)&amp;";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"&amp;IF(AND(Milestones!$AB$189="FT",Milestones!$AA$189=FT_Y5,EDATE($D97,Milestones!$AA$189)&lt;PolicyDate),1,Milestones!$AC$189)&amp;";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"&amp;IF(AND(Milestones!$AB$190="FT",Milestones!$AA$190=FT_Y5,EDATE($D97,Milestones!$AA$190)&lt;PolicyDate),1,Milestones!$AC$190)&amp;";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"&amp;IF(AND(Milestones!$AB$191="FT",Milestones!$AA$191=FT_Y5,EDATE($D97,Milestones!$AA$191)&lt;PolicyDate),1,Milestones!$AC$191)&amp;";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"&amp;IF(AND(Milestones!$AB$192="FT",Milestones!$AA$192=FT_Y5,EDATE($D97,Milestones!$AA$192)&lt;PolicyDate),1,Milestones!$AC$192)&amp;";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"&amp;IF(AND(Milestones!$AB$193="FT",Milestones!$AA$193=FT_Y5,EDATE($D97,Milestones!$AA$193)&lt;PolicyDate),1,Milestones!$AC$193)&amp;";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"&amp;IF(AND(Milestones!$AB$194="FT",Milestones!$AA$194=FT_Y5,EDATE($D97,Milestones!$AA$194)&lt;PolicyDate),1,Milestones!$AC$194)&amp;";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"&amp;IF(AND(Milestones!$AB$195="FT",Milestones!$AA$195=FT_Y5,EDATE($D97,Milestones!$AA$195)&lt;PolicyDate),1,Milestones!$AC$195)&amp;";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"&amp;IF(AND(Milestones!$AB$196="FT",Milestones!$AA$196=FT_Y5,EDATE($D97,Milestones!$AA$196)&lt;PolicyDate),1,Milestones!$AC$196)&amp;";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"&amp;IF(AND(Milestones!$AB$197="FT",Milestones!$AA$197=FT_Y5,EDATE($D97,Milestones!$AA$197)&lt;PolicyDate),1,Milestones!$AC$197)&amp;";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"&amp;IF(AND(Milestones!$AB$198="FT",Milestones!$AA$198=FT_Y5,EDATE($D97,Milestones!$AA$198)&lt;PolicyDate),1,Milestones!$AC$198)&amp;";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"&amp;IF(AND(Milestones!$AB$199="FT",Milestones!$AA$199=FT_Y5,EDATE($D97,Milestones!$AA$199)&lt;PolicyDate),1,Milestones!$AC$199)&amp;";  ",""))</f>
        <v/>
      </c>
      <c r="X97" s="0" t="str">
        <f aca="false">IF(Staff!$A97="","",Staff!$AJ97)</f>
        <v/>
      </c>
      <c r="Y97" s="0" t="str">
        <f aca="false">IF(Staff!$A97="","",Staff!$AL97)</f>
        <v/>
      </c>
      <c r="Z97" s="0" t="str">
        <f aca="false">IF(Staff!$A97="","",Staff!$AM97)</f>
        <v/>
      </c>
      <c r="AA97" s="0" t="str">
        <f aca="false">IF(Staff!$A97="","",Staff!$AQ97)</f>
        <v/>
      </c>
      <c r="AB97" s="0" t="str">
        <f aca="false">IF(Staff!$A97="","",Staff!$AR97)</f>
        <v/>
      </c>
      <c r="AC97" s="0" t="str">
        <f aca="false">IF(Staff!$A97="","",Staff!$AS97)</f>
        <v/>
      </c>
      <c r="AD97" s="0" t="str">
        <f aca="false">IF(Staff!$A97="","",Staff!$AT97)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IF(Staff!$A98="","",Staff!$AI98)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"&amp;IF(AND(Milestones!$AB$20="FT",Milestones!$AA$20=FT_Y5,EDATE($D98,Milestones!$AA$20)&lt;PolicyDate),1,Milestones!$AC$20)&amp;";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"&amp;IF(AND(Milestones!$AB$21="FT",Milestones!$AA$21=FT_Y5,EDATE($D98,Milestones!$AA$21)&lt;PolicyDate),1,Milestones!$AC$21)&amp;";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"&amp;IF(AND(Milestones!$AB$22="FT",Milestones!$AA$22=FT_Y5,EDATE($D98,Milestones!$AA$22)&lt;PolicyDate),1,Milestones!$AC$22)&amp;";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"&amp;IF(AND(Milestones!$AB$23="FT",Milestones!$AA$23=FT_Y5,EDATE($D98,Milestones!$AA$23)&lt;PolicyDate),1,Milestones!$AC$23)&amp;";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"&amp;IF(AND(Milestones!$AB$24="FT",Milestones!$AA$24=FT_Y5,EDATE($D98,Milestones!$AA$24)&lt;PolicyDate),1,Milestones!$AC$24)&amp;";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"&amp;IF(AND(Milestones!$AB$25="FT",Milestones!$AA$25=FT_Y5,EDATE($D98,Milestones!$AA$25)&lt;PolicyDate),1,Milestones!$AC$25)&amp;";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"&amp;IF(AND(Milestones!$AB$26="FT",Milestones!$AA$26=FT_Y5,EDATE($D98,Milestones!$AA$26)&lt;PolicyDate),1,Milestones!$AC$26)&amp;";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"&amp;IF(AND(Milestones!$AB$27="FT",Milestones!$AA$27=FT_Y5,EDATE($D98,Milestones!$AA$27)&lt;PolicyDate),1,Milestones!$AC$27)&amp;";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"&amp;IF(AND(Milestones!$AB$28="FT",Milestones!$AA$28=FT_Y5,EDATE($D98,Milestones!$AA$28)&lt;PolicyDate),1,Milestones!$AC$28)&amp;";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"&amp;IF(AND(Milestones!$AB$29="FT",Milestones!$AA$29=FT_Y5,EDATE($D98,Milestones!$AA$29)&lt;PolicyDate),1,Milestones!$AC$29)&amp;";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"&amp;IF(AND(Milestones!$AB$30="FT",Milestones!$AA$30=FT_Y5,EDATE($D98,Milestones!$AA$30)&lt;PolicyDate),1,Milestones!$AC$30)&amp;";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"&amp;IF(AND(Milestones!$AB$31="FT",Milestones!$AA$31=FT_Y5,EDATE($D98,Milestones!$AA$31)&lt;PolicyDate),1,Milestones!$AC$31)&amp;";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"&amp;IF(AND(Milestones!$AB$32="FT",Milestones!$AA$32=FT_Y5,EDATE($D98,Milestones!$AA$32)&lt;PolicyDate),1,Milestones!$AC$32)&amp;";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"&amp;IF(AND(Milestones!$AB$33="FT",Milestones!$AA$33=FT_Y5,EDATE($D98,Milestones!$AA$33)&lt;PolicyDate),1,Milestones!$AC$33)&amp;";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"&amp;IF(AND(Milestones!$AB$34="FT",Milestones!$AA$34=FT_Y5,EDATE($D98,Milestones!$AA$34)&lt;PolicyDate),1,Milestones!$AC$34)&amp;";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"&amp;IF(AND(Milestones!$AB$35="FT",Milestones!$AA$35=FT_Y5,EDATE($D98,Milestones!$AA$35)&lt;PolicyDate),1,Milestones!$AC$35)&amp;";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"&amp;IF(AND(Milestones!$AB$36="FT",Milestones!$AA$36=FT_Y5,EDATE($D98,Milestones!$AA$36)&lt;PolicyDate),1,Milestones!$AC$36)&amp;";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"&amp;IF(AND(Milestones!$AB$37="FT",Milestones!$AA$37=FT_Y5,EDATE($D98,Milestones!$AA$37)&lt;PolicyDate),1,Milestones!$AC$37)&amp;";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"&amp;IF(AND(Milestones!$AB$38="FT",Milestones!$AA$38=FT_Y5,EDATE($D98,Milestones!$AA$38)&lt;PolicyDate),1,Milestones!$AC$38)&amp;";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"&amp;IF(AND(Milestones!$AB$39="FT",Milestones!$AA$39=FT_Y5,EDATE($D98,Milestones!$AA$39)&lt;PolicyDate),1,Milestones!$AC$39)&amp;";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"&amp;IF(AND(Milestones!$AB$40="FT",Milestones!$AA$40=FT_Y5,EDATE($D98,Milestones!$AA$40)&lt;PolicyDate),1,Milestones!$AC$40)&amp;";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"&amp;IF(AND(Milestones!$AB$41="FT",Milestones!$AA$41=FT_Y5,EDATE($D98,Milestones!$AA$41)&lt;PolicyDate),1,Milestones!$AC$41)&amp;";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"&amp;IF(AND(Milestones!$AB$42="FT",Milestones!$AA$42=FT_Y5,EDATE($D98,Milestones!$AA$42)&lt;PolicyDate),1,Milestones!$AC$42)&amp;";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"&amp;IF(AND(Milestones!$AB$43="FT",Milestones!$AA$43=FT_Y5,EDATE($D98,Milestones!$AA$43)&lt;PolicyDate),1,Milestones!$AC$43)&amp;";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"&amp;IF(AND(Milestones!$AB$44="FT",Milestones!$AA$44=FT_Y5,EDATE($D98,Milestones!$AA$44)&lt;PolicyDate),1,Milestones!$AC$44)&amp;";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"&amp;IF(AND(Milestones!$AB$45="FT",Milestones!$AA$45=FT_Y5,EDATE($D98,Milestones!$AA$45)&lt;PolicyDate),1,Milestones!$AC$45)&amp;";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"&amp;IF(AND(Milestones!$AB$46="FT",Milestones!$AA$46=FT_Y5,EDATE($D98,Milestones!$AA$46)&lt;PolicyDate),1,Milestones!$AC$46)&amp;";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"&amp;IF(AND(Milestones!$AB$47="FT",Milestones!$AA$47=FT_Y5,EDATE($D98,Milestones!$AA$47)&lt;PolicyDate),1,Milestones!$AC$47)&amp;";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"&amp;IF(AND(Milestones!$AB$48="FT",Milestones!$AA$48=FT_Y5,EDATE($D98,Milestones!$AA$48)&lt;PolicyDate),1,Milestones!$AC$48)&amp;";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"&amp;IF(AND(Milestones!$AB$49="FT",Milestones!$AA$49=FT_Y5,EDATE($D98,Milestones!$AA$49)&lt;PolicyDate),1,Milestones!$AC$49)&amp;";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"&amp;IF(AND(Milestones!$AB$50="FT",Milestones!$AA$50=FT_Y5,EDATE($D98,Milestones!$AA$50)&lt;PolicyDate),1,Milestones!$AC$50)&amp;";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"&amp;IF(AND(Milestones!$AB$51="FT",Milestones!$AA$51=FT_Y5,EDATE($D98,Milestones!$AA$51)&lt;PolicyDate),1,Milestones!$AC$51)&amp;";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"&amp;IF(AND(Milestones!$AB$52="FT",Milestones!$AA$52=FT_Y5,EDATE($D98,Milestones!$AA$52)&lt;PolicyDate),1,Milestones!$AC$52)&amp;";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"&amp;IF(AND(Milestones!$AB$53="FT",Milestones!$AA$53=FT_Y5,EDATE($D98,Milestones!$AA$53)&lt;PolicyDate),1,Milestones!$AC$53)&amp;";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"&amp;IF(AND(Milestones!$AB$54="FT",Milestones!$AA$54=FT_Y5,EDATE($D98,Milestones!$AA$54)&lt;PolicyDate),1,Milestones!$AC$54)&amp;";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"&amp;IF(AND(Milestones!$AB$55="FT",Milestones!$AA$55=FT_Y5,EDATE($D98,Milestones!$AA$55)&lt;PolicyDate),1,Milestones!$AC$55)&amp;";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"&amp;IF(AND(Milestones!$AB$56="FT",Milestones!$AA$56=FT_Y5,EDATE($D98,Milestones!$AA$56)&lt;PolicyDate),1,Milestones!$AC$56)&amp;";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"&amp;IF(AND(Milestones!$AB$57="FT",Milestones!$AA$57=FT_Y5,EDATE($D98,Milestones!$AA$57)&lt;PolicyDate),1,Milestones!$AC$57)&amp;";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"&amp;IF(AND(Milestones!$AB$58="FT",Milestones!$AA$58=FT_Y5,EDATE($D98,Milestones!$AA$58)&lt;PolicyDate),1,Milestones!$AC$58)&amp;";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"&amp;IF(AND(Milestones!$AB$59="FT",Milestones!$AA$59=FT_Y5,EDATE($D98,Milestones!$AA$59)&lt;PolicyDate),1,Milestones!$AC$59)&amp;";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"&amp;IF(AND(Milestones!$AB$60="FT",Milestones!$AA$60=FT_Y5,EDATE($D98,Milestones!$AA$60)&lt;PolicyDate),1,Milestones!$AC$60)&amp;";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"&amp;IF(AND(Milestones!$AB$61="FT",Milestones!$AA$61=FT_Y5,EDATE($D98,Milestones!$AA$61)&lt;PolicyDate),1,Milestones!$AC$61)&amp;";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"&amp;IF(AND(Milestones!$AB$62="FT",Milestones!$AA$62=FT_Y5,EDATE($D98,Milestones!$AA$62)&lt;PolicyDate),1,Milestones!$AC$62)&amp;";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"&amp;IF(AND(Milestones!$AB$63="FT",Milestones!$AA$63=FT_Y5,EDATE($D98,Milestones!$AA$63)&lt;PolicyDate),1,Milestones!$AC$63)&amp;";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"&amp;IF(AND(Milestones!$AB$64="FT",Milestones!$AA$64=FT_Y5,EDATE($D98,Milestones!$AA$64)&lt;PolicyDate),1,Milestones!$AC$64)&amp;";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"&amp;IF(AND(Milestones!$AB$65="FT",Milestones!$AA$65=FT_Y5,EDATE($D98,Milestones!$AA$65)&lt;PolicyDate),1,Milestones!$AC$65)&amp;";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"&amp;IF(AND(Milestones!$AB$66="FT",Milestones!$AA$66=FT_Y5,EDATE($D98,Milestones!$AA$66)&lt;PolicyDate),1,Milestones!$AC$66)&amp;";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"&amp;IF(AND(Milestones!$AB$67="FT",Milestones!$AA$67=FT_Y5,EDATE($D98,Milestones!$AA$67)&lt;PolicyDate),1,Milestones!$AC$67)&amp;";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"&amp;IF(AND(Milestones!$AB$68="FT",Milestones!$AA$68=FT_Y5,EDATE($D98,Milestones!$AA$68)&lt;PolicyDate),1,Milestones!$AC$68)&amp;";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"&amp;IF(AND(Milestones!$AB$69="FT",Milestones!$AA$69=FT_Y5,EDATE($D98,Milestones!$AA$69)&lt;PolicyDate),1,Milestones!$AC$69)&amp;";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"&amp;IF(AND(Milestones!$AB$70="FT",Milestones!$AA$70=FT_Y5,EDATE($D98,Milestones!$AA$70)&lt;PolicyDate),1,Milestones!$AC$70)&amp;";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"&amp;IF(AND(Milestones!$AB$71="FT",Milestones!$AA$71=FT_Y5,EDATE($D98,Milestones!$AA$71)&lt;PolicyDate),1,Milestones!$AC$71)&amp;";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"&amp;IF(AND(Milestones!$AB$72="FT",Milestones!$AA$72=FT_Y5,EDATE($D98,Milestones!$AA$72)&lt;PolicyDate),1,Milestones!$AC$72)&amp;";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"&amp;IF(AND(Milestones!$AB$73="FT",Milestones!$AA$73=FT_Y5,EDATE($D98,Milestones!$AA$73)&lt;PolicyDate),1,Milestones!$AC$73)&amp;";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"&amp;IF(AND(Milestones!$AB$74="FT",Milestones!$AA$74=FT_Y5,EDATE($D98,Milestones!$AA$74)&lt;PolicyDate),1,Milestones!$AC$74)&amp;";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"&amp;IF(AND(Milestones!$AB$75="FT",Milestones!$AA$75=FT_Y5,EDATE($D98,Milestones!$AA$75)&lt;PolicyDate),1,Milestones!$AC$75)&amp;";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"&amp;IF(AND(Milestones!$AB$76="FT",Milestones!$AA$76=FT_Y5,EDATE($D98,Milestones!$AA$76)&lt;PolicyDate),1,Milestones!$AC$76)&amp;";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"&amp;IF(AND(Milestones!$AB$77="FT",Milestones!$AA$77=FT_Y5,EDATE($D98,Milestones!$AA$77)&lt;PolicyDate),1,Milestones!$AC$77)&amp;";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"&amp;IF(AND(Milestones!$AB$78="FT",Milestones!$AA$78=FT_Y5,EDATE($D98,Milestones!$AA$78)&lt;PolicyDate),1,Milestones!$AC$78)&amp;";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"&amp;IF(AND(Milestones!$AB$79="FT",Milestones!$AA$79=FT_Y5,EDATE($D98,Milestones!$AA$79)&lt;PolicyDate),1,Milestones!$AC$79)&amp;";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"&amp;IF(AND(Milestones!$AB$80="FT",Milestones!$AA$80=FT_Y5,EDATE($D98,Milestones!$AA$80)&lt;PolicyDate),1,Milestones!$AC$80)&amp;";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"&amp;IF(AND(Milestones!$AB$81="FT",Milestones!$AA$81=FT_Y5,EDATE($D98,Milestones!$AA$81)&lt;PolicyDate),1,Milestones!$AC$81)&amp;";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"&amp;IF(AND(Milestones!$AB$82="FT",Milestones!$AA$82=FT_Y5,EDATE($D98,Milestones!$AA$82)&lt;PolicyDate),1,Milestones!$AC$82)&amp;";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"&amp;IF(AND(Milestones!$AB$83="FT",Milestones!$AA$83=FT_Y5,EDATE($D98,Milestones!$AA$83)&lt;PolicyDate),1,Milestones!$AC$83)&amp;";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"&amp;IF(AND(Milestones!$AB$84="FT",Milestones!$AA$84=FT_Y5,EDATE($D98,Milestones!$AA$84)&lt;PolicyDate),1,Milestones!$AC$84)&amp;";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"&amp;IF(AND(Milestones!$AB$85="FT",Milestones!$AA$85=FT_Y5,EDATE($D98,Milestones!$AA$85)&lt;PolicyDate),1,Milestones!$AC$85)&amp;";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"&amp;IF(AND(Milestones!$AB$86="FT",Milestones!$AA$86=FT_Y5,EDATE($D98,Milestones!$AA$86)&lt;PolicyDate),1,Milestones!$AC$86)&amp;";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"&amp;IF(AND(Milestones!$AB$87="FT",Milestones!$AA$87=FT_Y5,EDATE($D98,Milestones!$AA$87)&lt;PolicyDate),1,Milestones!$AC$87)&amp;";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"&amp;IF(AND(Milestones!$AB$88="FT",Milestones!$AA$88=FT_Y5,EDATE($D98,Milestones!$AA$88)&lt;PolicyDate),1,Milestones!$AC$88)&amp;";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"&amp;IF(AND(Milestones!$AB$89="FT",Milestones!$AA$89=FT_Y5,EDATE($D98,Milestones!$AA$89)&lt;PolicyDate),1,Milestones!$AC$89)&amp;";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"&amp;IF(AND(Milestones!$AB$90="FT",Milestones!$AA$90=FT_Y5,EDATE($D98,Milestones!$AA$90)&lt;PolicyDate),1,Milestones!$AC$90)&amp;";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"&amp;IF(AND(Milestones!$AB$91="FT",Milestones!$AA$91=FT_Y5,EDATE($D98,Milestones!$AA$91)&lt;PolicyDate),1,Milestones!$AC$91)&amp;";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"&amp;IF(AND(Milestones!$AB$92="FT",Milestones!$AA$92=FT_Y5,EDATE($D98,Milestones!$AA$92)&lt;PolicyDate),1,Milestones!$AC$92)&amp;";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"&amp;IF(AND(Milestones!$AB$93="FT",Milestones!$AA$93=FT_Y5,EDATE($D98,Milestones!$AA$93)&lt;PolicyDate),1,Milestones!$AC$93)&amp;";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"&amp;IF(AND(Milestones!$AB$94="FT",Milestones!$AA$94=FT_Y5,EDATE($D98,Milestones!$AA$94)&lt;PolicyDate),1,Milestones!$AC$94)&amp;";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"&amp;IF(AND(Milestones!$AB$95="FT",Milestones!$AA$95=FT_Y5,EDATE($D98,Milestones!$AA$95)&lt;PolicyDate),1,Milestones!$AC$95)&amp;";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"&amp;IF(AND(Milestones!$AB$96="FT",Milestones!$AA$96=FT_Y5,EDATE($D98,Milestones!$AA$96)&lt;PolicyDate),1,Milestones!$AC$96)&amp;";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"&amp;IF(AND(Milestones!$AB$97="FT",Milestones!$AA$97=FT_Y5,EDATE($D98,Milestones!$AA$97)&lt;PolicyDate),1,Milestones!$AC$97)&amp;";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"&amp;IF(AND(Milestones!$AB$98="FT",Milestones!$AA$98=FT_Y5,EDATE($D98,Milestones!$AA$98)&lt;PolicyDate),1,Milestones!$AC$98)&amp;";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"&amp;IF(AND(Milestones!$AB$99="FT",Milestones!$AA$99=FT_Y5,EDATE($D98,Milestones!$AA$99)&lt;PolicyDate),1,Milestones!$AC$99)&amp;";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"&amp;IF(AND(Milestones!$AB$100="FT",Milestones!$AA$100=FT_Y5,EDATE($D98,Milestones!$AA$100)&lt;PolicyDate),1,Milestones!$AC$100)&amp;";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"&amp;IF(AND(Milestones!$AB$101="FT",Milestones!$AA$101=FT_Y5,EDATE($D98,Milestones!$AA$101)&lt;PolicyDate),1,Milestones!$AC$101)&amp;";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"&amp;IF(AND(Milestones!$AB$102="FT",Milestones!$AA$102=FT_Y5,EDATE($D98,Milestones!$AA$102)&lt;PolicyDate),1,Milestones!$AC$102)&amp;";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"&amp;IF(AND(Milestones!$AB$103="FT",Milestones!$AA$103=FT_Y5,EDATE($D98,Milestones!$AA$103)&lt;PolicyDate),1,Milestones!$AC$103)&amp;";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"&amp;IF(AND(Milestones!$AB$104="FT",Milestones!$AA$104=FT_Y5,EDATE($D98,Milestones!$AA$104)&lt;PolicyDate),1,Milestones!$AC$104)&amp;";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"&amp;IF(AND(Milestones!$AB$105="FT",Milestones!$AA$105=FT_Y5,EDATE($D98,Milestones!$AA$105)&lt;PolicyDate),1,Milestones!$AC$105)&amp;";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"&amp;IF(AND(Milestones!$AB$106="FT",Milestones!$AA$106=FT_Y5,EDATE($D98,Milestones!$AA$106)&lt;PolicyDate),1,Milestones!$AC$106)&amp;";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"&amp;IF(AND(Milestones!$AB$107="FT",Milestones!$AA$107=FT_Y5,EDATE($D98,Milestones!$AA$107)&lt;PolicyDate),1,Milestones!$AC$107)&amp;";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"&amp;IF(AND(Milestones!$AB$108="FT",Milestones!$AA$108=FT_Y5,EDATE($D98,Milestones!$AA$108)&lt;PolicyDate),1,Milestones!$AC$108)&amp;";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"&amp;IF(AND(Milestones!$AB$109="FT",Milestones!$AA$109=FT_Y5,EDATE($D98,Milestones!$AA$109)&lt;PolicyDate),1,Milestones!$AC$109)&amp;";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"&amp;IF(AND(Milestones!$AB$110="FT",Milestones!$AA$110=FT_Y5,EDATE($D98,Milestones!$AA$110)&lt;PolicyDate),1,Milestones!$AC$110)&amp;";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"&amp;IF(AND(Milestones!$AB$111="FT",Milestones!$AA$111=FT_Y5,EDATE($D98,Milestones!$AA$111)&lt;PolicyDate),1,Milestones!$AC$111)&amp;";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"&amp;IF(AND(Milestones!$AB$112="FT",Milestones!$AA$112=FT_Y5,EDATE($D98,Milestones!$AA$112)&lt;PolicyDate),1,Milestones!$AC$112)&amp;";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"&amp;IF(AND(Milestones!$AB$113="FT",Milestones!$AA$113=FT_Y5,EDATE($D98,Milestones!$AA$113)&lt;PolicyDate),1,Milestones!$AC$113)&amp;";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"&amp;IF(AND(Milestones!$AB$114="FT",Milestones!$AA$114=FT_Y5,EDATE($D98,Milestones!$AA$114)&lt;PolicyDate),1,Milestones!$AC$114)&amp;";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"&amp;IF(AND(Milestones!$AB$115="FT",Milestones!$AA$115=FT_Y5,EDATE($D98,Milestones!$AA$115)&lt;PolicyDate),1,Milestones!$AC$115)&amp;";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"&amp;IF(AND(Milestones!$AB$116="FT",Milestones!$AA$116=FT_Y5,EDATE($D98,Milestones!$AA$116)&lt;PolicyDate),1,Milestones!$AC$116)&amp;";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"&amp;IF(AND(Milestones!$AB$117="FT",Milestones!$AA$117=FT_Y5,EDATE($D98,Milestones!$AA$117)&lt;PolicyDate),1,Milestones!$AC$117)&amp;";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"&amp;IF(AND(Milestones!$AB$118="FT",Milestones!$AA$118=FT_Y5,EDATE($D98,Milestones!$AA$118)&lt;PolicyDate),1,Milestones!$AC$118)&amp;";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"&amp;IF(AND(Milestones!$AB$119="FT",Milestones!$AA$119=FT_Y5,EDATE($D98,Milestones!$AA$119)&lt;PolicyDate),1,Milestones!$AC$119)&amp;";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"&amp;IF(AND(Milestones!$AB$120="FT",Milestones!$AA$120=FT_Y5,EDATE($D98,Milestones!$AA$120)&lt;PolicyDate),1,Milestones!$AC$120)&amp;";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"&amp;IF(AND(Milestones!$AB$121="FT",Milestones!$AA$121=FT_Y5,EDATE($D98,Milestones!$AA$121)&lt;PolicyDate),1,Milestones!$AC$121)&amp;";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"&amp;IF(AND(Milestones!$AB$122="FT",Milestones!$AA$122=FT_Y5,EDATE($D98,Milestones!$AA$122)&lt;PolicyDate),1,Milestones!$AC$122)&amp;";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"&amp;IF(AND(Milestones!$AB$123="FT",Milestones!$AA$123=FT_Y5,EDATE($D98,Milestones!$AA$123)&lt;PolicyDate),1,Milestones!$AC$123)&amp;";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"&amp;IF(AND(Milestones!$AB$124="FT",Milestones!$AA$124=FT_Y5,EDATE($D98,Milestones!$AA$124)&lt;PolicyDate),1,Milestones!$AC$124)&amp;";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"&amp;IF(AND(Milestones!$AB$125="FT",Milestones!$AA$125=FT_Y5,EDATE($D98,Milestones!$AA$125)&lt;PolicyDate),1,Milestones!$AC$125)&amp;";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"&amp;IF(AND(Milestones!$AB$126="FT",Milestones!$AA$126=FT_Y5,EDATE($D98,Milestones!$AA$126)&lt;PolicyDate),1,Milestones!$AC$126)&amp;";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"&amp;IF(AND(Milestones!$AB$127="FT",Milestones!$AA$127=FT_Y5,EDATE($D98,Milestones!$AA$127)&lt;PolicyDate),1,Milestones!$AC$127)&amp;";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"&amp;IF(AND(Milestones!$AB$128="FT",Milestones!$AA$128=FT_Y5,EDATE($D98,Milestones!$AA$128)&lt;PolicyDate),1,Milestones!$AC$128)&amp;";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"&amp;IF(AND(Milestones!$AB$129="FT",Milestones!$AA$129=FT_Y5,EDATE($D98,Milestones!$AA$129)&lt;PolicyDate),1,Milestones!$AC$129)&amp;";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"&amp;IF(AND(Milestones!$AB$130="FT",Milestones!$AA$130=FT_Y5,EDATE($D98,Milestones!$AA$130)&lt;PolicyDate),1,Milestones!$AC$130)&amp;";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"&amp;IF(AND(Milestones!$AB$131="FT",Milestones!$AA$131=FT_Y5,EDATE($D98,Milestones!$AA$131)&lt;PolicyDate),1,Milestones!$AC$131)&amp;";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"&amp;IF(AND(Milestones!$AB$132="FT",Milestones!$AA$132=FT_Y5,EDATE($D98,Milestones!$AA$132)&lt;PolicyDate),1,Milestones!$AC$132)&amp;";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"&amp;IF(AND(Milestones!$AB$133="FT",Milestones!$AA$133=FT_Y5,EDATE($D98,Milestones!$AA$133)&lt;PolicyDate),1,Milestones!$AC$133)&amp;";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"&amp;IF(AND(Milestones!$AB$134="FT",Milestones!$AA$134=FT_Y5,EDATE($D98,Milestones!$AA$134)&lt;PolicyDate),1,Milestones!$AC$134)&amp;";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"&amp;IF(AND(Milestones!$AB$135="FT",Milestones!$AA$135=FT_Y5,EDATE($D98,Milestones!$AA$135)&lt;PolicyDate),1,Milestones!$AC$135)&amp;";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"&amp;IF(AND(Milestones!$AB$136="FT",Milestones!$AA$136=FT_Y5,EDATE($D98,Milestones!$AA$136)&lt;PolicyDate),1,Milestones!$AC$136)&amp;";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"&amp;IF(AND(Milestones!$AB$137="FT",Milestones!$AA$137=FT_Y5,EDATE($D98,Milestones!$AA$137)&lt;PolicyDate),1,Milestones!$AC$137)&amp;";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"&amp;IF(AND(Milestones!$AB$138="FT",Milestones!$AA$138=FT_Y5,EDATE($D98,Milestones!$AA$138)&lt;PolicyDate),1,Milestones!$AC$138)&amp;";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"&amp;IF(AND(Milestones!$AB$139="FT",Milestones!$AA$139=FT_Y5,EDATE($D98,Milestones!$AA$139)&lt;PolicyDate),1,Milestones!$AC$139)&amp;";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"&amp;IF(AND(Milestones!$AB$140="FT",Milestones!$AA$140=FT_Y5,EDATE($D98,Milestones!$AA$140)&lt;PolicyDate),1,Milestones!$AC$140)&amp;";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"&amp;IF(AND(Milestones!$AB$141="FT",Milestones!$AA$141=FT_Y5,EDATE($D98,Milestones!$AA$141)&lt;PolicyDate),1,Milestones!$AC$141)&amp;";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"&amp;IF(AND(Milestones!$AB$142="FT",Milestones!$AA$142=FT_Y5,EDATE($D98,Milestones!$AA$142)&lt;PolicyDate),1,Milestones!$AC$142)&amp;";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"&amp;IF(AND(Milestones!$AB$143="FT",Milestones!$AA$143=FT_Y5,EDATE($D98,Milestones!$AA$143)&lt;PolicyDate),1,Milestones!$AC$143)&amp;";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"&amp;IF(AND(Milestones!$AB$144="FT",Milestones!$AA$144=FT_Y5,EDATE($D98,Milestones!$AA$144)&lt;PolicyDate),1,Milestones!$AC$144)&amp;";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"&amp;IF(AND(Milestones!$AB$145="FT",Milestones!$AA$145=FT_Y5,EDATE($D98,Milestones!$AA$145)&lt;PolicyDate),1,Milestones!$AC$145)&amp;";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"&amp;IF(AND(Milestones!$AB$146="FT",Milestones!$AA$146=FT_Y5,EDATE($D98,Milestones!$AA$146)&lt;PolicyDate),1,Milestones!$AC$146)&amp;";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"&amp;IF(AND(Milestones!$AB$147="FT",Milestones!$AA$147=FT_Y5,EDATE($D98,Milestones!$AA$147)&lt;PolicyDate),1,Milestones!$AC$147)&amp;";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"&amp;IF(AND(Milestones!$AB$148="FT",Milestones!$AA$148=FT_Y5,EDATE($D98,Milestones!$AA$148)&lt;PolicyDate),1,Milestones!$AC$148)&amp;";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"&amp;IF(AND(Milestones!$AB$149="FT",Milestones!$AA$149=FT_Y5,EDATE($D98,Milestones!$AA$149)&lt;PolicyDate),1,Milestones!$AC$149)&amp;";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"&amp;IF(AND(Milestones!$AB$150="FT",Milestones!$AA$150=FT_Y5,EDATE($D98,Milestones!$AA$150)&lt;PolicyDate),1,Milestones!$AC$150)&amp;";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"&amp;IF(AND(Milestones!$AB$151="FT",Milestones!$AA$151=FT_Y5,EDATE($D98,Milestones!$AA$151)&lt;PolicyDate),1,Milestones!$AC$151)&amp;";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"&amp;IF(AND(Milestones!$AB$152="FT",Milestones!$AA$152=FT_Y5,EDATE($D98,Milestones!$AA$152)&lt;PolicyDate),1,Milestones!$AC$152)&amp;";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"&amp;IF(AND(Milestones!$AB$153="FT",Milestones!$AA$153=FT_Y5,EDATE($D98,Milestones!$AA$153)&lt;PolicyDate),1,Milestones!$AC$153)&amp;";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"&amp;IF(AND(Milestones!$AB$154="FT",Milestones!$AA$154=FT_Y5,EDATE($D98,Milestones!$AA$154)&lt;PolicyDate),1,Milestones!$AC$154)&amp;";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"&amp;IF(AND(Milestones!$AB$155="FT",Milestones!$AA$155=FT_Y5,EDATE($D98,Milestones!$AA$155)&lt;PolicyDate),1,Milestones!$AC$155)&amp;";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"&amp;IF(AND(Milestones!$AB$156="FT",Milestones!$AA$156=FT_Y5,EDATE($D98,Milestones!$AA$156)&lt;PolicyDate),1,Milestones!$AC$156)&amp;";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"&amp;IF(AND(Milestones!$AB$157="FT",Milestones!$AA$157=FT_Y5,EDATE($D98,Milestones!$AA$157)&lt;PolicyDate),1,Milestones!$AC$157)&amp;";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"&amp;IF(AND(Milestones!$AB$158="FT",Milestones!$AA$158=FT_Y5,EDATE($D98,Milestones!$AA$158)&lt;PolicyDate),1,Milestones!$AC$158)&amp;";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"&amp;IF(AND(Milestones!$AB$159="FT",Milestones!$AA$159=FT_Y5,EDATE($D98,Milestones!$AA$159)&lt;PolicyDate),1,Milestones!$AC$159)&amp;";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"&amp;IF(AND(Milestones!$AB$160="FT",Milestones!$AA$160=FT_Y5,EDATE($D98,Milestones!$AA$160)&lt;PolicyDate),1,Milestones!$AC$160)&amp;";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"&amp;IF(AND(Milestones!$AB$161="FT",Milestones!$AA$161=FT_Y5,EDATE($D98,Milestones!$AA$161)&lt;PolicyDate),1,Milestones!$AC$161)&amp;";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"&amp;IF(AND(Milestones!$AB$162="FT",Milestones!$AA$162=FT_Y5,EDATE($D98,Milestones!$AA$162)&lt;PolicyDate),1,Milestones!$AC$162)&amp;";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"&amp;IF(AND(Milestones!$AB$163="FT",Milestones!$AA$163=FT_Y5,EDATE($D98,Milestones!$AA$163)&lt;PolicyDate),1,Milestones!$AC$163)&amp;";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"&amp;IF(AND(Milestones!$AB$164="FT",Milestones!$AA$164=FT_Y5,EDATE($D98,Milestones!$AA$164)&lt;PolicyDate),1,Milestones!$AC$164)&amp;";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"&amp;IF(AND(Milestones!$AB$165="FT",Milestones!$AA$165=FT_Y5,EDATE($D98,Milestones!$AA$165)&lt;PolicyDate),1,Milestones!$AC$165)&amp;";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"&amp;IF(AND(Milestones!$AB$166="FT",Milestones!$AA$166=FT_Y5,EDATE($D98,Milestones!$AA$166)&lt;PolicyDate),1,Milestones!$AC$166)&amp;";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"&amp;IF(AND(Milestones!$AB$167="FT",Milestones!$AA$167=FT_Y5,EDATE($D98,Milestones!$AA$167)&lt;PolicyDate),1,Milestones!$AC$167)&amp;";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"&amp;IF(AND(Milestones!$AB$168="FT",Milestones!$AA$168=FT_Y5,EDATE($D98,Milestones!$AA$168)&lt;PolicyDate),1,Milestones!$AC$168)&amp;";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"&amp;IF(AND(Milestones!$AB$169="FT",Milestones!$AA$169=FT_Y5,EDATE($D98,Milestones!$AA$169)&lt;PolicyDate),1,Milestones!$AC$169)&amp;";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"&amp;IF(AND(Milestones!$AB$170="FT",Milestones!$AA$170=FT_Y5,EDATE($D98,Milestones!$AA$170)&lt;PolicyDate),1,Milestones!$AC$170)&amp;";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"&amp;IF(AND(Milestones!$AB$171="FT",Milestones!$AA$171=FT_Y5,EDATE($D98,Milestones!$AA$171)&lt;PolicyDate),1,Milestones!$AC$171)&amp;";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"&amp;IF(AND(Milestones!$AB$172="FT",Milestones!$AA$172=FT_Y5,EDATE($D98,Milestones!$AA$172)&lt;PolicyDate),1,Milestones!$AC$172)&amp;";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"&amp;IF(AND(Milestones!$AB$173="FT",Milestones!$AA$173=FT_Y5,EDATE($D98,Milestones!$AA$173)&lt;PolicyDate),1,Milestones!$AC$173)&amp;";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"&amp;IF(AND(Milestones!$AB$174="FT",Milestones!$AA$174=FT_Y5,EDATE($D98,Milestones!$AA$174)&lt;PolicyDate),1,Milestones!$AC$174)&amp;";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"&amp;IF(AND(Milestones!$AB$175="FT",Milestones!$AA$175=FT_Y5,EDATE($D98,Milestones!$AA$175)&lt;PolicyDate),1,Milestones!$AC$175)&amp;";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"&amp;IF(AND(Milestones!$AB$176="FT",Milestones!$AA$176=FT_Y5,EDATE($D98,Milestones!$AA$176)&lt;PolicyDate),1,Milestones!$AC$176)&amp;";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"&amp;IF(AND(Milestones!$AB$177="FT",Milestones!$AA$177=FT_Y5,EDATE($D98,Milestones!$AA$177)&lt;PolicyDate),1,Milestones!$AC$177)&amp;";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"&amp;IF(AND(Milestones!$AB$178="FT",Milestones!$AA$178=FT_Y5,EDATE($D98,Milestones!$AA$178)&lt;PolicyDate),1,Milestones!$AC$178)&amp;";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"&amp;IF(AND(Milestones!$AB$179="FT",Milestones!$AA$179=FT_Y5,EDATE($D98,Milestones!$AA$179)&lt;PolicyDate),1,Milestones!$AC$179)&amp;";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"&amp;IF(AND(Milestones!$AB$180="FT",Milestones!$AA$180=FT_Y5,EDATE($D98,Milestones!$AA$180)&lt;PolicyDate),1,Milestones!$AC$180)&amp;";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"&amp;IF(AND(Milestones!$AB$181="FT",Milestones!$AA$181=FT_Y5,EDATE($D98,Milestones!$AA$181)&lt;PolicyDate),1,Milestones!$AC$181)&amp;";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"&amp;IF(AND(Milestones!$AB$182="FT",Milestones!$AA$182=FT_Y5,EDATE($D98,Milestones!$AA$182)&lt;PolicyDate),1,Milestones!$AC$182)&amp;";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"&amp;IF(AND(Milestones!$AB$183="FT",Milestones!$AA$183=FT_Y5,EDATE($D98,Milestones!$AA$183)&lt;PolicyDate),1,Milestones!$AC$183)&amp;";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"&amp;IF(AND(Milestones!$AB$184="FT",Milestones!$AA$184=FT_Y5,EDATE($D98,Milestones!$AA$184)&lt;PolicyDate),1,Milestones!$AC$184)&amp;";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"&amp;IF(AND(Milestones!$AB$185="FT",Milestones!$AA$185=FT_Y5,EDATE($D98,Milestones!$AA$185)&lt;PolicyDate),1,Milestones!$AC$185)&amp;";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"&amp;IF(AND(Milestones!$AB$186="FT",Milestones!$AA$186=FT_Y5,EDATE($D98,Milestones!$AA$186)&lt;PolicyDate),1,Milestones!$AC$186)&amp;";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"&amp;IF(AND(Milestones!$AB$187="FT",Milestones!$AA$187=FT_Y5,EDATE($D98,Milestones!$AA$187)&lt;PolicyDate),1,Milestones!$AC$187)&amp;";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"&amp;IF(AND(Milestones!$AB$188="FT",Milestones!$AA$188=FT_Y5,EDATE($D98,Milestones!$AA$188)&lt;PolicyDate),1,Milestones!$AC$188)&amp;";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"&amp;IF(AND(Milestones!$AB$189="FT",Milestones!$AA$189=FT_Y5,EDATE($D98,Milestones!$AA$189)&lt;PolicyDate),1,Milestones!$AC$189)&amp;";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"&amp;IF(AND(Milestones!$AB$190="FT",Milestones!$AA$190=FT_Y5,EDATE($D98,Milestones!$AA$190)&lt;PolicyDate),1,Milestones!$AC$190)&amp;";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"&amp;IF(AND(Milestones!$AB$191="FT",Milestones!$AA$191=FT_Y5,EDATE($D98,Milestones!$AA$191)&lt;PolicyDate),1,Milestones!$AC$191)&amp;";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"&amp;IF(AND(Milestones!$AB$192="FT",Milestones!$AA$192=FT_Y5,EDATE($D98,Milestones!$AA$192)&lt;PolicyDate),1,Milestones!$AC$192)&amp;";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"&amp;IF(AND(Milestones!$AB$193="FT",Milestones!$AA$193=FT_Y5,EDATE($D98,Milestones!$AA$193)&lt;PolicyDate),1,Milestones!$AC$193)&amp;";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"&amp;IF(AND(Milestones!$AB$194="FT",Milestones!$AA$194=FT_Y5,EDATE($D98,Milestones!$AA$194)&lt;PolicyDate),1,Milestones!$AC$194)&amp;";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"&amp;IF(AND(Milestones!$AB$195="FT",Milestones!$AA$195=FT_Y5,EDATE($D98,Milestones!$AA$195)&lt;PolicyDate),1,Milestones!$AC$195)&amp;";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"&amp;IF(AND(Milestones!$AB$196="FT",Milestones!$AA$196=FT_Y5,EDATE($D98,Milestones!$AA$196)&lt;PolicyDate),1,Milestones!$AC$196)&amp;";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"&amp;IF(AND(Milestones!$AB$197="FT",Milestones!$AA$197=FT_Y5,EDATE($D98,Milestones!$AA$197)&lt;PolicyDate),1,Milestones!$AC$197)&amp;";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"&amp;IF(AND(Milestones!$AB$198="FT",Milestones!$AA$198=FT_Y5,EDATE($D98,Milestones!$AA$198)&lt;PolicyDate),1,Milestones!$AC$198)&amp;";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"&amp;IF(AND(Milestones!$AB$199="FT",Milestones!$AA$199=FT_Y5,EDATE($D98,Milestones!$AA$199)&lt;PolicyDate),1,Milestones!$AC$199)&amp;";  ",""))</f>
        <v/>
      </c>
      <c r="X98" s="0" t="str">
        <f aca="false">IF(Staff!$A98="","",Staff!$AJ98)</f>
        <v/>
      </c>
      <c r="Y98" s="0" t="str">
        <f aca="false">IF(Staff!$A98="","",Staff!$AL98)</f>
        <v/>
      </c>
      <c r="Z98" s="0" t="str">
        <f aca="false">IF(Staff!$A98="","",Staff!$AM98)</f>
        <v/>
      </c>
      <c r="AA98" s="0" t="str">
        <f aca="false">IF(Staff!$A98="","",Staff!$AQ98)</f>
        <v/>
      </c>
      <c r="AB98" s="0" t="str">
        <f aca="false">IF(Staff!$A98="","",Staff!$AR98)</f>
        <v/>
      </c>
      <c r="AC98" s="0" t="str">
        <f aca="false">IF(Staff!$A98="","",Staff!$AS98)</f>
        <v/>
      </c>
      <c r="AD98" s="0" t="str">
        <f aca="false">IF(Staff!$A98="","",Staff!$AT98)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IF(Staff!$A99="","",Staff!$AI99)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"&amp;IF(AND(Milestones!$AB$20="FT",Milestones!$AA$20=FT_Y5,EDATE($D99,Milestones!$AA$20)&lt;PolicyDate),1,Milestones!$AC$20)&amp;";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"&amp;IF(AND(Milestones!$AB$21="FT",Milestones!$AA$21=FT_Y5,EDATE($D99,Milestones!$AA$21)&lt;PolicyDate),1,Milestones!$AC$21)&amp;";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"&amp;IF(AND(Milestones!$AB$22="FT",Milestones!$AA$22=FT_Y5,EDATE($D99,Milestones!$AA$22)&lt;PolicyDate),1,Milestones!$AC$22)&amp;";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"&amp;IF(AND(Milestones!$AB$23="FT",Milestones!$AA$23=FT_Y5,EDATE($D99,Milestones!$AA$23)&lt;PolicyDate),1,Milestones!$AC$23)&amp;";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"&amp;IF(AND(Milestones!$AB$24="FT",Milestones!$AA$24=FT_Y5,EDATE($D99,Milestones!$AA$24)&lt;PolicyDate),1,Milestones!$AC$24)&amp;";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"&amp;IF(AND(Milestones!$AB$25="FT",Milestones!$AA$25=FT_Y5,EDATE($D99,Milestones!$AA$25)&lt;PolicyDate),1,Milestones!$AC$25)&amp;";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"&amp;IF(AND(Milestones!$AB$26="FT",Milestones!$AA$26=FT_Y5,EDATE($D99,Milestones!$AA$26)&lt;PolicyDate),1,Milestones!$AC$26)&amp;";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"&amp;IF(AND(Milestones!$AB$27="FT",Milestones!$AA$27=FT_Y5,EDATE($D99,Milestones!$AA$27)&lt;PolicyDate),1,Milestones!$AC$27)&amp;";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"&amp;IF(AND(Milestones!$AB$28="FT",Milestones!$AA$28=FT_Y5,EDATE($D99,Milestones!$AA$28)&lt;PolicyDate),1,Milestones!$AC$28)&amp;";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"&amp;IF(AND(Milestones!$AB$29="FT",Milestones!$AA$29=FT_Y5,EDATE($D99,Milestones!$AA$29)&lt;PolicyDate),1,Milestones!$AC$29)&amp;";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"&amp;IF(AND(Milestones!$AB$30="FT",Milestones!$AA$30=FT_Y5,EDATE($D99,Milestones!$AA$30)&lt;PolicyDate),1,Milestones!$AC$30)&amp;";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"&amp;IF(AND(Milestones!$AB$31="FT",Milestones!$AA$31=FT_Y5,EDATE($D99,Milestones!$AA$31)&lt;PolicyDate),1,Milestones!$AC$31)&amp;";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"&amp;IF(AND(Milestones!$AB$32="FT",Milestones!$AA$32=FT_Y5,EDATE($D99,Milestones!$AA$32)&lt;PolicyDate),1,Milestones!$AC$32)&amp;";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"&amp;IF(AND(Milestones!$AB$33="FT",Milestones!$AA$33=FT_Y5,EDATE($D99,Milestones!$AA$33)&lt;PolicyDate),1,Milestones!$AC$33)&amp;";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"&amp;IF(AND(Milestones!$AB$34="FT",Milestones!$AA$34=FT_Y5,EDATE($D99,Milestones!$AA$34)&lt;PolicyDate),1,Milestones!$AC$34)&amp;";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"&amp;IF(AND(Milestones!$AB$35="FT",Milestones!$AA$35=FT_Y5,EDATE($D99,Milestones!$AA$35)&lt;PolicyDate),1,Milestones!$AC$35)&amp;";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"&amp;IF(AND(Milestones!$AB$36="FT",Milestones!$AA$36=FT_Y5,EDATE($D99,Milestones!$AA$36)&lt;PolicyDate),1,Milestones!$AC$36)&amp;";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"&amp;IF(AND(Milestones!$AB$37="FT",Milestones!$AA$37=FT_Y5,EDATE($D99,Milestones!$AA$37)&lt;PolicyDate),1,Milestones!$AC$37)&amp;";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"&amp;IF(AND(Milestones!$AB$38="FT",Milestones!$AA$38=FT_Y5,EDATE($D99,Milestones!$AA$38)&lt;PolicyDate),1,Milestones!$AC$38)&amp;";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"&amp;IF(AND(Milestones!$AB$39="FT",Milestones!$AA$39=FT_Y5,EDATE($D99,Milestones!$AA$39)&lt;PolicyDate),1,Milestones!$AC$39)&amp;";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"&amp;IF(AND(Milestones!$AB$40="FT",Milestones!$AA$40=FT_Y5,EDATE($D99,Milestones!$AA$40)&lt;PolicyDate),1,Milestones!$AC$40)&amp;";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"&amp;IF(AND(Milestones!$AB$41="FT",Milestones!$AA$41=FT_Y5,EDATE($D99,Milestones!$AA$41)&lt;PolicyDate),1,Milestones!$AC$41)&amp;";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"&amp;IF(AND(Milestones!$AB$42="FT",Milestones!$AA$42=FT_Y5,EDATE($D99,Milestones!$AA$42)&lt;PolicyDate),1,Milestones!$AC$42)&amp;";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"&amp;IF(AND(Milestones!$AB$43="FT",Milestones!$AA$43=FT_Y5,EDATE($D99,Milestones!$AA$43)&lt;PolicyDate),1,Milestones!$AC$43)&amp;";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"&amp;IF(AND(Milestones!$AB$44="FT",Milestones!$AA$44=FT_Y5,EDATE($D99,Milestones!$AA$44)&lt;PolicyDate),1,Milestones!$AC$44)&amp;";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"&amp;IF(AND(Milestones!$AB$45="FT",Milestones!$AA$45=FT_Y5,EDATE($D99,Milestones!$AA$45)&lt;PolicyDate),1,Milestones!$AC$45)&amp;";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"&amp;IF(AND(Milestones!$AB$46="FT",Milestones!$AA$46=FT_Y5,EDATE($D99,Milestones!$AA$46)&lt;PolicyDate),1,Milestones!$AC$46)&amp;";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"&amp;IF(AND(Milestones!$AB$47="FT",Milestones!$AA$47=FT_Y5,EDATE($D99,Milestones!$AA$47)&lt;PolicyDate),1,Milestones!$AC$47)&amp;";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"&amp;IF(AND(Milestones!$AB$48="FT",Milestones!$AA$48=FT_Y5,EDATE($D99,Milestones!$AA$48)&lt;PolicyDate),1,Milestones!$AC$48)&amp;";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"&amp;IF(AND(Milestones!$AB$49="FT",Milestones!$AA$49=FT_Y5,EDATE($D99,Milestones!$AA$49)&lt;PolicyDate),1,Milestones!$AC$49)&amp;";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"&amp;IF(AND(Milestones!$AB$50="FT",Milestones!$AA$50=FT_Y5,EDATE($D99,Milestones!$AA$50)&lt;PolicyDate),1,Milestones!$AC$50)&amp;";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"&amp;IF(AND(Milestones!$AB$51="FT",Milestones!$AA$51=FT_Y5,EDATE($D99,Milestones!$AA$51)&lt;PolicyDate),1,Milestones!$AC$51)&amp;";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"&amp;IF(AND(Milestones!$AB$52="FT",Milestones!$AA$52=FT_Y5,EDATE($D99,Milestones!$AA$52)&lt;PolicyDate),1,Milestones!$AC$52)&amp;";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"&amp;IF(AND(Milestones!$AB$53="FT",Milestones!$AA$53=FT_Y5,EDATE($D99,Milestones!$AA$53)&lt;PolicyDate),1,Milestones!$AC$53)&amp;";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"&amp;IF(AND(Milestones!$AB$54="FT",Milestones!$AA$54=FT_Y5,EDATE($D99,Milestones!$AA$54)&lt;PolicyDate),1,Milestones!$AC$54)&amp;";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"&amp;IF(AND(Milestones!$AB$55="FT",Milestones!$AA$55=FT_Y5,EDATE($D99,Milestones!$AA$55)&lt;PolicyDate),1,Milestones!$AC$55)&amp;";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"&amp;IF(AND(Milestones!$AB$56="FT",Milestones!$AA$56=FT_Y5,EDATE($D99,Milestones!$AA$56)&lt;PolicyDate),1,Milestones!$AC$56)&amp;";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"&amp;IF(AND(Milestones!$AB$57="FT",Milestones!$AA$57=FT_Y5,EDATE($D99,Milestones!$AA$57)&lt;PolicyDate),1,Milestones!$AC$57)&amp;";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"&amp;IF(AND(Milestones!$AB$58="FT",Milestones!$AA$58=FT_Y5,EDATE($D99,Milestones!$AA$58)&lt;PolicyDate),1,Milestones!$AC$58)&amp;";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"&amp;IF(AND(Milestones!$AB$59="FT",Milestones!$AA$59=FT_Y5,EDATE($D99,Milestones!$AA$59)&lt;PolicyDate),1,Milestones!$AC$59)&amp;";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"&amp;IF(AND(Milestones!$AB$60="FT",Milestones!$AA$60=FT_Y5,EDATE($D99,Milestones!$AA$60)&lt;PolicyDate),1,Milestones!$AC$60)&amp;";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"&amp;IF(AND(Milestones!$AB$61="FT",Milestones!$AA$61=FT_Y5,EDATE($D99,Milestones!$AA$61)&lt;PolicyDate),1,Milestones!$AC$61)&amp;";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"&amp;IF(AND(Milestones!$AB$62="FT",Milestones!$AA$62=FT_Y5,EDATE($D99,Milestones!$AA$62)&lt;PolicyDate),1,Milestones!$AC$62)&amp;";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"&amp;IF(AND(Milestones!$AB$63="FT",Milestones!$AA$63=FT_Y5,EDATE($D99,Milestones!$AA$63)&lt;PolicyDate),1,Milestones!$AC$63)&amp;";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"&amp;IF(AND(Milestones!$AB$64="FT",Milestones!$AA$64=FT_Y5,EDATE($D99,Milestones!$AA$64)&lt;PolicyDate),1,Milestones!$AC$64)&amp;";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"&amp;IF(AND(Milestones!$AB$65="FT",Milestones!$AA$65=FT_Y5,EDATE($D99,Milestones!$AA$65)&lt;PolicyDate),1,Milestones!$AC$65)&amp;";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"&amp;IF(AND(Milestones!$AB$66="FT",Milestones!$AA$66=FT_Y5,EDATE($D99,Milestones!$AA$66)&lt;PolicyDate),1,Milestones!$AC$66)&amp;";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"&amp;IF(AND(Milestones!$AB$67="FT",Milestones!$AA$67=FT_Y5,EDATE($D99,Milestones!$AA$67)&lt;PolicyDate),1,Milestones!$AC$67)&amp;";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"&amp;IF(AND(Milestones!$AB$68="FT",Milestones!$AA$68=FT_Y5,EDATE($D99,Milestones!$AA$68)&lt;PolicyDate),1,Milestones!$AC$68)&amp;";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"&amp;IF(AND(Milestones!$AB$69="FT",Milestones!$AA$69=FT_Y5,EDATE($D99,Milestones!$AA$69)&lt;PolicyDate),1,Milestones!$AC$69)&amp;";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"&amp;IF(AND(Milestones!$AB$70="FT",Milestones!$AA$70=FT_Y5,EDATE($D99,Milestones!$AA$70)&lt;PolicyDate),1,Milestones!$AC$70)&amp;";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"&amp;IF(AND(Milestones!$AB$71="FT",Milestones!$AA$71=FT_Y5,EDATE($D99,Milestones!$AA$71)&lt;PolicyDate),1,Milestones!$AC$71)&amp;";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"&amp;IF(AND(Milestones!$AB$72="FT",Milestones!$AA$72=FT_Y5,EDATE($D99,Milestones!$AA$72)&lt;PolicyDate),1,Milestones!$AC$72)&amp;";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"&amp;IF(AND(Milestones!$AB$73="FT",Milestones!$AA$73=FT_Y5,EDATE($D99,Milestones!$AA$73)&lt;PolicyDate),1,Milestones!$AC$73)&amp;";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"&amp;IF(AND(Milestones!$AB$74="FT",Milestones!$AA$74=FT_Y5,EDATE($D99,Milestones!$AA$74)&lt;PolicyDate),1,Milestones!$AC$74)&amp;";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"&amp;IF(AND(Milestones!$AB$75="FT",Milestones!$AA$75=FT_Y5,EDATE($D99,Milestones!$AA$75)&lt;PolicyDate),1,Milestones!$AC$75)&amp;";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"&amp;IF(AND(Milestones!$AB$76="FT",Milestones!$AA$76=FT_Y5,EDATE($D99,Milestones!$AA$76)&lt;PolicyDate),1,Milestones!$AC$76)&amp;";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"&amp;IF(AND(Milestones!$AB$77="FT",Milestones!$AA$77=FT_Y5,EDATE($D99,Milestones!$AA$77)&lt;PolicyDate),1,Milestones!$AC$77)&amp;";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"&amp;IF(AND(Milestones!$AB$78="FT",Milestones!$AA$78=FT_Y5,EDATE($D99,Milestones!$AA$78)&lt;PolicyDate),1,Milestones!$AC$78)&amp;";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"&amp;IF(AND(Milestones!$AB$79="FT",Milestones!$AA$79=FT_Y5,EDATE($D99,Milestones!$AA$79)&lt;PolicyDate),1,Milestones!$AC$79)&amp;";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"&amp;IF(AND(Milestones!$AB$80="FT",Milestones!$AA$80=FT_Y5,EDATE($D99,Milestones!$AA$80)&lt;PolicyDate),1,Milestones!$AC$80)&amp;";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"&amp;IF(AND(Milestones!$AB$81="FT",Milestones!$AA$81=FT_Y5,EDATE($D99,Milestones!$AA$81)&lt;PolicyDate),1,Milestones!$AC$81)&amp;";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"&amp;IF(AND(Milestones!$AB$82="FT",Milestones!$AA$82=FT_Y5,EDATE($D99,Milestones!$AA$82)&lt;PolicyDate),1,Milestones!$AC$82)&amp;";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"&amp;IF(AND(Milestones!$AB$83="FT",Milestones!$AA$83=FT_Y5,EDATE($D99,Milestones!$AA$83)&lt;PolicyDate),1,Milestones!$AC$83)&amp;";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"&amp;IF(AND(Milestones!$AB$84="FT",Milestones!$AA$84=FT_Y5,EDATE($D99,Milestones!$AA$84)&lt;PolicyDate),1,Milestones!$AC$84)&amp;";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"&amp;IF(AND(Milestones!$AB$85="FT",Milestones!$AA$85=FT_Y5,EDATE($D99,Milestones!$AA$85)&lt;PolicyDate),1,Milestones!$AC$85)&amp;";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"&amp;IF(AND(Milestones!$AB$86="FT",Milestones!$AA$86=FT_Y5,EDATE($D99,Milestones!$AA$86)&lt;PolicyDate),1,Milestones!$AC$86)&amp;";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"&amp;IF(AND(Milestones!$AB$87="FT",Milestones!$AA$87=FT_Y5,EDATE($D99,Milestones!$AA$87)&lt;PolicyDate),1,Milestones!$AC$87)&amp;";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"&amp;IF(AND(Milestones!$AB$88="FT",Milestones!$AA$88=FT_Y5,EDATE($D99,Milestones!$AA$88)&lt;PolicyDate),1,Milestones!$AC$88)&amp;";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"&amp;IF(AND(Milestones!$AB$89="FT",Milestones!$AA$89=FT_Y5,EDATE($D99,Milestones!$AA$89)&lt;PolicyDate),1,Milestones!$AC$89)&amp;";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"&amp;IF(AND(Milestones!$AB$90="FT",Milestones!$AA$90=FT_Y5,EDATE($D99,Milestones!$AA$90)&lt;PolicyDate),1,Milestones!$AC$90)&amp;";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"&amp;IF(AND(Milestones!$AB$91="FT",Milestones!$AA$91=FT_Y5,EDATE($D99,Milestones!$AA$91)&lt;PolicyDate),1,Milestones!$AC$91)&amp;";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"&amp;IF(AND(Milestones!$AB$92="FT",Milestones!$AA$92=FT_Y5,EDATE($D99,Milestones!$AA$92)&lt;PolicyDate),1,Milestones!$AC$92)&amp;";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"&amp;IF(AND(Milestones!$AB$93="FT",Milestones!$AA$93=FT_Y5,EDATE($D99,Milestones!$AA$93)&lt;PolicyDate),1,Milestones!$AC$93)&amp;";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"&amp;IF(AND(Milestones!$AB$94="FT",Milestones!$AA$94=FT_Y5,EDATE($D99,Milestones!$AA$94)&lt;PolicyDate),1,Milestones!$AC$94)&amp;";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"&amp;IF(AND(Milestones!$AB$95="FT",Milestones!$AA$95=FT_Y5,EDATE($D99,Milestones!$AA$95)&lt;PolicyDate),1,Milestones!$AC$95)&amp;";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"&amp;IF(AND(Milestones!$AB$96="FT",Milestones!$AA$96=FT_Y5,EDATE($D99,Milestones!$AA$96)&lt;PolicyDate),1,Milestones!$AC$96)&amp;";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"&amp;IF(AND(Milestones!$AB$97="FT",Milestones!$AA$97=FT_Y5,EDATE($D99,Milestones!$AA$97)&lt;PolicyDate),1,Milestones!$AC$97)&amp;";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"&amp;IF(AND(Milestones!$AB$98="FT",Milestones!$AA$98=FT_Y5,EDATE($D99,Milestones!$AA$98)&lt;PolicyDate),1,Milestones!$AC$98)&amp;";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"&amp;IF(AND(Milestones!$AB$99="FT",Milestones!$AA$99=FT_Y5,EDATE($D99,Milestones!$AA$99)&lt;PolicyDate),1,Milestones!$AC$99)&amp;";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"&amp;IF(AND(Milestones!$AB$100="FT",Milestones!$AA$100=FT_Y5,EDATE($D99,Milestones!$AA$100)&lt;PolicyDate),1,Milestones!$AC$100)&amp;";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"&amp;IF(AND(Milestones!$AB$101="FT",Milestones!$AA$101=FT_Y5,EDATE($D99,Milestones!$AA$101)&lt;PolicyDate),1,Milestones!$AC$101)&amp;";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"&amp;IF(AND(Milestones!$AB$102="FT",Milestones!$AA$102=FT_Y5,EDATE($D99,Milestones!$AA$102)&lt;PolicyDate),1,Milestones!$AC$102)&amp;";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"&amp;IF(AND(Milestones!$AB$103="FT",Milestones!$AA$103=FT_Y5,EDATE($D99,Milestones!$AA$103)&lt;PolicyDate),1,Milestones!$AC$103)&amp;";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"&amp;IF(AND(Milestones!$AB$104="FT",Milestones!$AA$104=FT_Y5,EDATE($D99,Milestones!$AA$104)&lt;PolicyDate),1,Milestones!$AC$104)&amp;";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"&amp;IF(AND(Milestones!$AB$105="FT",Milestones!$AA$105=FT_Y5,EDATE($D99,Milestones!$AA$105)&lt;PolicyDate),1,Milestones!$AC$105)&amp;";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"&amp;IF(AND(Milestones!$AB$106="FT",Milestones!$AA$106=FT_Y5,EDATE($D99,Milestones!$AA$106)&lt;PolicyDate),1,Milestones!$AC$106)&amp;";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"&amp;IF(AND(Milestones!$AB$107="FT",Milestones!$AA$107=FT_Y5,EDATE($D99,Milestones!$AA$107)&lt;PolicyDate),1,Milestones!$AC$107)&amp;";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"&amp;IF(AND(Milestones!$AB$108="FT",Milestones!$AA$108=FT_Y5,EDATE($D99,Milestones!$AA$108)&lt;PolicyDate),1,Milestones!$AC$108)&amp;";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"&amp;IF(AND(Milestones!$AB$109="FT",Milestones!$AA$109=FT_Y5,EDATE($D99,Milestones!$AA$109)&lt;PolicyDate),1,Milestones!$AC$109)&amp;";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"&amp;IF(AND(Milestones!$AB$110="FT",Milestones!$AA$110=FT_Y5,EDATE($D99,Milestones!$AA$110)&lt;PolicyDate),1,Milestones!$AC$110)&amp;";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"&amp;IF(AND(Milestones!$AB$111="FT",Milestones!$AA$111=FT_Y5,EDATE($D99,Milestones!$AA$111)&lt;PolicyDate),1,Milestones!$AC$111)&amp;";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"&amp;IF(AND(Milestones!$AB$112="FT",Milestones!$AA$112=FT_Y5,EDATE($D99,Milestones!$AA$112)&lt;PolicyDate),1,Milestones!$AC$112)&amp;";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"&amp;IF(AND(Milestones!$AB$113="FT",Milestones!$AA$113=FT_Y5,EDATE($D99,Milestones!$AA$113)&lt;PolicyDate),1,Milestones!$AC$113)&amp;";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"&amp;IF(AND(Milestones!$AB$114="FT",Milestones!$AA$114=FT_Y5,EDATE($D99,Milestones!$AA$114)&lt;PolicyDate),1,Milestones!$AC$114)&amp;";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"&amp;IF(AND(Milestones!$AB$115="FT",Milestones!$AA$115=FT_Y5,EDATE($D99,Milestones!$AA$115)&lt;PolicyDate),1,Milestones!$AC$115)&amp;";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"&amp;IF(AND(Milestones!$AB$116="FT",Milestones!$AA$116=FT_Y5,EDATE($D99,Milestones!$AA$116)&lt;PolicyDate),1,Milestones!$AC$116)&amp;";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"&amp;IF(AND(Milestones!$AB$117="FT",Milestones!$AA$117=FT_Y5,EDATE($D99,Milestones!$AA$117)&lt;PolicyDate),1,Milestones!$AC$117)&amp;";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"&amp;IF(AND(Milestones!$AB$118="FT",Milestones!$AA$118=FT_Y5,EDATE($D99,Milestones!$AA$118)&lt;PolicyDate),1,Milestones!$AC$118)&amp;";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"&amp;IF(AND(Milestones!$AB$119="FT",Milestones!$AA$119=FT_Y5,EDATE($D99,Milestones!$AA$119)&lt;PolicyDate),1,Milestones!$AC$119)&amp;";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"&amp;IF(AND(Milestones!$AB$120="FT",Milestones!$AA$120=FT_Y5,EDATE($D99,Milestones!$AA$120)&lt;PolicyDate),1,Milestones!$AC$120)&amp;";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"&amp;IF(AND(Milestones!$AB$121="FT",Milestones!$AA$121=FT_Y5,EDATE($D99,Milestones!$AA$121)&lt;PolicyDate),1,Milestones!$AC$121)&amp;";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"&amp;IF(AND(Milestones!$AB$122="FT",Milestones!$AA$122=FT_Y5,EDATE($D99,Milestones!$AA$122)&lt;PolicyDate),1,Milestones!$AC$122)&amp;";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"&amp;IF(AND(Milestones!$AB$123="FT",Milestones!$AA$123=FT_Y5,EDATE($D99,Milestones!$AA$123)&lt;PolicyDate),1,Milestones!$AC$123)&amp;";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"&amp;IF(AND(Milestones!$AB$124="FT",Milestones!$AA$124=FT_Y5,EDATE($D99,Milestones!$AA$124)&lt;PolicyDate),1,Milestones!$AC$124)&amp;";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"&amp;IF(AND(Milestones!$AB$125="FT",Milestones!$AA$125=FT_Y5,EDATE($D99,Milestones!$AA$125)&lt;PolicyDate),1,Milestones!$AC$125)&amp;";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"&amp;IF(AND(Milestones!$AB$126="FT",Milestones!$AA$126=FT_Y5,EDATE($D99,Milestones!$AA$126)&lt;PolicyDate),1,Milestones!$AC$126)&amp;";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"&amp;IF(AND(Milestones!$AB$127="FT",Milestones!$AA$127=FT_Y5,EDATE($D99,Milestones!$AA$127)&lt;PolicyDate),1,Milestones!$AC$127)&amp;";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"&amp;IF(AND(Milestones!$AB$128="FT",Milestones!$AA$128=FT_Y5,EDATE($D99,Milestones!$AA$128)&lt;PolicyDate),1,Milestones!$AC$128)&amp;";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"&amp;IF(AND(Milestones!$AB$129="FT",Milestones!$AA$129=FT_Y5,EDATE($D99,Milestones!$AA$129)&lt;PolicyDate),1,Milestones!$AC$129)&amp;";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"&amp;IF(AND(Milestones!$AB$130="FT",Milestones!$AA$130=FT_Y5,EDATE($D99,Milestones!$AA$130)&lt;PolicyDate),1,Milestones!$AC$130)&amp;";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"&amp;IF(AND(Milestones!$AB$131="FT",Milestones!$AA$131=FT_Y5,EDATE($D99,Milestones!$AA$131)&lt;PolicyDate),1,Milestones!$AC$131)&amp;";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"&amp;IF(AND(Milestones!$AB$132="FT",Milestones!$AA$132=FT_Y5,EDATE($D99,Milestones!$AA$132)&lt;PolicyDate),1,Milestones!$AC$132)&amp;";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"&amp;IF(AND(Milestones!$AB$133="FT",Milestones!$AA$133=FT_Y5,EDATE($D99,Milestones!$AA$133)&lt;PolicyDate),1,Milestones!$AC$133)&amp;";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"&amp;IF(AND(Milestones!$AB$134="FT",Milestones!$AA$134=FT_Y5,EDATE($D99,Milestones!$AA$134)&lt;PolicyDate),1,Milestones!$AC$134)&amp;";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"&amp;IF(AND(Milestones!$AB$135="FT",Milestones!$AA$135=FT_Y5,EDATE($D99,Milestones!$AA$135)&lt;PolicyDate),1,Milestones!$AC$135)&amp;";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"&amp;IF(AND(Milestones!$AB$136="FT",Milestones!$AA$136=FT_Y5,EDATE($D99,Milestones!$AA$136)&lt;PolicyDate),1,Milestones!$AC$136)&amp;";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"&amp;IF(AND(Milestones!$AB$137="FT",Milestones!$AA$137=FT_Y5,EDATE($D99,Milestones!$AA$137)&lt;PolicyDate),1,Milestones!$AC$137)&amp;";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"&amp;IF(AND(Milestones!$AB$138="FT",Milestones!$AA$138=FT_Y5,EDATE($D99,Milestones!$AA$138)&lt;PolicyDate),1,Milestones!$AC$138)&amp;";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"&amp;IF(AND(Milestones!$AB$139="FT",Milestones!$AA$139=FT_Y5,EDATE($D99,Milestones!$AA$139)&lt;PolicyDate),1,Milestones!$AC$139)&amp;";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"&amp;IF(AND(Milestones!$AB$140="FT",Milestones!$AA$140=FT_Y5,EDATE($D99,Milestones!$AA$140)&lt;PolicyDate),1,Milestones!$AC$140)&amp;";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"&amp;IF(AND(Milestones!$AB$141="FT",Milestones!$AA$141=FT_Y5,EDATE($D99,Milestones!$AA$141)&lt;PolicyDate),1,Milestones!$AC$141)&amp;";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"&amp;IF(AND(Milestones!$AB$142="FT",Milestones!$AA$142=FT_Y5,EDATE($D99,Milestones!$AA$142)&lt;PolicyDate),1,Milestones!$AC$142)&amp;";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"&amp;IF(AND(Milestones!$AB$143="FT",Milestones!$AA$143=FT_Y5,EDATE($D99,Milestones!$AA$143)&lt;PolicyDate),1,Milestones!$AC$143)&amp;";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"&amp;IF(AND(Milestones!$AB$144="FT",Milestones!$AA$144=FT_Y5,EDATE($D99,Milestones!$AA$144)&lt;PolicyDate),1,Milestones!$AC$144)&amp;";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"&amp;IF(AND(Milestones!$AB$145="FT",Milestones!$AA$145=FT_Y5,EDATE($D99,Milestones!$AA$145)&lt;PolicyDate),1,Milestones!$AC$145)&amp;";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"&amp;IF(AND(Milestones!$AB$146="FT",Milestones!$AA$146=FT_Y5,EDATE($D99,Milestones!$AA$146)&lt;PolicyDate),1,Milestones!$AC$146)&amp;";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"&amp;IF(AND(Milestones!$AB$147="FT",Milestones!$AA$147=FT_Y5,EDATE($D99,Milestones!$AA$147)&lt;PolicyDate),1,Milestones!$AC$147)&amp;";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"&amp;IF(AND(Milestones!$AB$148="FT",Milestones!$AA$148=FT_Y5,EDATE($D99,Milestones!$AA$148)&lt;PolicyDate),1,Milestones!$AC$148)&amp;";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"&amp;IF(AND(Milestones!$AB$149="FT",Milestones!$AA$149=FT_Y5,EDATE($D99,Milestones!$AA$149)&lt;PolicyDate),1,Milestones!$AC$149)&amp;";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"&amp;IF(AND(Milestones!$AB$150="FT",Milestones!$AA$150=FT_Y5,EDATE($D99,Milestones!$AA$150)&lt;PolicyDate),1,Milestones!$AC$150)&amp;";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"&amp;IF(AND(Milestones!$AB$151="FT",Milestones!$AA$151=FT_Y5,EDATE($D99,Milestones!$AA$151)&lt;PolicyDate),1,Milestones!$AC$151)&amp;";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"&amp;IF(AND(Milestones!$AB$152="FT",Milestones!$AA$152=FT_Y5,EDATE($D99,Milestones!$AA$152)&lt;PolicyDate),1,Milestones!$AC$152)&amp;";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"&amp;IF(AND(Milestones!$AB$153="FT",Milestones!$AA$153=FT_Y5,EDATE($D99,Milestones!$AA$153)&lt;PolicyDate),1,Milestones!$AC$153)&amp;";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"&amp;IF(AND(Milestones!$AB$154="FT",Milestones!$AA$154=FT_Y5,EDATE($D99,Milestones!$AA$154)&lt;PolicyDate),1,Milestones!$AC$154)&amp;";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"&amp;IF(AND(Milestones!$AB$155="FT",Milestones!$AA$155=FT_Y5,EDATE($D99,Milestones!$AA$155)&lt;PolicyDate),1,Milestones!$AC$155)&amp;";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"&amp;IF(AND(Milestones!$AB$156="FT",Milestones!$AA$156=FT_Y5,EDATE($D99,Milestones!$AA$156)&lt;PolicyDate),1,Milestones!$AC$156)&amp;";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"&amp;IF(AND(Milestones!$AB$157="FT",Milestones!$AA$157=FT_Y5,EDATE($D99,Milestones!$AA$157)&lt;PolicyDate),1,Milestones!$AC$157)&amp;";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"&amp;IF(AND(Milestones!$AB$158="FT",Milestones!$AA$158=FT_Y5,EDATE($D99,Milestones!$AA$158)&lt;PolicyDate),1,Milestones!$AC$158)&amp;";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"&amp;IF(AND(Milestones!$AB$159="FT",Milestones!$AA$159=FT_Y5,EDATE($D99,Milestones!$AA$159)&lt;PolicyDate),1,Milestones!$AC$159)&amp;";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"&amp;IF(AND(Milestones!$AB$160="FT",Milestones!$AA$160=FT_Y5,EDATE($D99,Milestones!$AA$160)&lt;PolicyDate),1,Milestones!$AC$160)&amp;";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"&amp;IF(AND(Milestones!$AB$161="FT",Milestones!$AA$161=FT_Y5,EDATE($D99,Milestones!$AA$161)&lt;PolicyDate),1,Milestones!$AC$161)&amp;";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"&amp;IF(AND(Milestones!$AB$162="FT",Milestones!$AA$162=FT_Y5,EDATE($D99,Milestones!$AA$162)&lt;PolicyDate),1,Milestones!$AC$162)&amp;";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"&amp;IF(AND(Milestones!$AB$163="FT",Milestones!$AA$163=FT_Y5,EDATE($D99,Milestones!$AA$163)&lt;PolicyDate),1,Milestones!$AC$163)&amp;";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"&amp;IF(AND(Milestones!$AB$164="FT",Milestones!$AA$164=FT_Y5,EDATE($D99,Milestones!$AA$164)&lt;PolicyDate),1,Milestones!$AC$164)&amp;";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"&amp;IF(AND(Milestones!$AB$165="FT",Milestones!$AA$165=FT_Y5,EDATE($D99,Milestones!$AA$165)&lt;PolicyDate),1,Milestones!$AC$165)&amp;";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"&amp;IF(AND(Milestones!$AB$166="FT",Milestones!$AA$166=FT_Y5,EDATE($D99,Milestones!$AA$166)&lt;PolicyDate),1,Milestones!$AC$166)&amp;";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"&amp;IF(AND(Milestones!$AB$167="FT",Milestones!$AA$167=FT_Y5,EDATE($D99,Milestones!$AA$167)&lt;PolicyDate),1,Milestones!$AC$167)&amp;";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"&amp;IF(AND(Milestones!$AB$168="FT",Milestones!$AA$168=FT_Y5,EDATE($D99,Milestones!$AA$168)&lt;PolicyDate),1,Milestones!$AC$168)&amp;";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"&amp;IF(AND(Milestones!$AB$169="FT",Milestones!$AA$169=FT_Y5,EDATE($D99,Milestones!$AA$169)&lt;PolicyDate),1,Milestones!$AC$169)&amp;";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"&amp;IF(AND(Milestones!$AB$170="FT",Milestones!$AA$170=FT_Y5,EDATE($D99,Milestones!$AA$170)&lt;PolicyDate),1,Milestones!$AC$170)&amp;";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"&amp;IF(AND(Milestones!$AB$171="FT",Milestones!$AA$171=FT_Y5,EDATE($D99,Milestones!$AA$171)&lt;PolicyDate),1,Milestones!$AC$171)&amp;";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"&amp;IF(AND(Milestones!$AB$172="FT",Milestones!$AA$172=FT_Y5,EDATE($D99,Milestones!$AA$172)&lt;PolicyDate),1,Milestones!$AC$172)&amp;";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"&amp;IF(AND(Milestones!$AB$173="FT",Milestones!$AA$173=FT_Y5,EDATE($D99,Milestones!$AA$173)&lt;PolicyDate),1,Milestones!$AC$173)&amp;";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"&amp;IF(AND(Milestones!$AB$174="FT",Milestones!$AA$174=FT_Y5,EDATE($D99,Milestones!$AA$174)&lt;PolicyDate),1,Milestones!$AC$174)&amp;";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"&amp;IF(AND(Milestones!$AB$175="FT",Milestones!$AA$175=FT_Y5,EDATE($D99,Milestones!$AA$175)&lt;PolicyDate),1,Milestones!$AC$175)&amp;";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"&amp;IF(AND(Milestones!$AB$176="FT",Milestones!$AA$176=FT_Y5,EDATE($D99,Milestones!$AA$176)&lt;PolicyDate),1,Milestones!$AC$176)&amp;";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"&amp;IF(AND(Milestones!$AB$177="FT",Milestones!$AA$177=FT_Y5,EDATE($D99,Milestones!$AA$177)&lt;PolicyDate),1,Milestones!$AC$177)&amp;";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"&amp;IF(AND(Milestones!$AB$178="FT",Milestones!$AA$178=FT_Y5,EDATE($D99,Milestones!$AA$178)&lt;PolicyDate),1,Milestones!$AC$178)&amp;";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"&amp;IF(AND(Milestones!$AB$179="FT",Milestones!$AA$179=FT_Y5,EDATE($D99,Milestones!$AA$179)&lt;PolicyDate),1,Milestones!$AC$179)&amp;";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"&amp;IF(AND(Milestones!$AB$180="FT",Milestones!$AA$180=FT_Y5,EDATE($D99,Milestones!$AA$180)&lt;PolicyDate),1,Milestones!$AC$180)&amp;";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"&amp;IF(AND(Milestones!$AB$181="FT",Milestones!$AA$181=FT_Y5,EDATE($D99,Milestones!$AA$181)&lt;PolicyDate),1,Milestones!$AC$181)&amp;";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"&amp;IF(AND(Milestones!$AB$182="FT",Milestones!$AA$182=FT_Y5,EDATE($D99,Milestones!$AA$182)&lt;PolicyDate),1,Milestones!$AC$182)&amp;";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"&amp;IF(AND(Milestones!$AB$183="FT",Milestones!$AA$183=FT_Y5,EDATE($D99,Milestones!$AA$183)&lt;PolicyDate),1,Milestones!$AC$183)&amp;";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"&amp;IF(AND(Milestones!$AB$184="FT",Milestones!$AA$184=FT_Y5,EDATE($D99,Milestones!$AA$184)&lt;PolicyDate),1,Milestones!$AC$184)&amp;";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"&amp;IF(AND(Milestones!$AB$185="FT",Milestones!$AA$185=FT_Y5,EDATE($D99,Milestones!$AA$185)&lt;PolicyDate),1,Milestones!$AC$185)&amp;";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"&amp;IF(AND(Milestones!$AB$186="FT",Milestones!$AA$186=FT_Y5,EDATE($D99,Milestones!$AA$186)&lt;PolicyDate),1,Milestones!$AC$186)&amp;";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"&amp;IF(AND(Milestones!$AB$187="FT",Milestones!$AA$187=FT_Y5,EDATE($D99,Milestones!$AA$187)&lt;PolicyDate),1,Milestones!$AC$187)&amp;";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"&amp;IF(AND(Milestones!$AB$188="FT",Milestones!$AA$188=FT_Y5,EDATE($D99,Milestones!$AA$188)&lt;PolicyDate),1,Milestones!$AC$188)&amp;";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"&amp;IF(AND(Milestones!$AB$189="FT",Milestones!$AA$189=FT_Y5,EDATE($D99,Milestones!$AA$189)&lt;PolicyDate),1,Milestones!$AC$189)&amp;";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"&amp;IF(AND(Milestones!$AB$190="FT",Milestones!$AA$190=FT_Y5,EDATE($D99,Milestones!$AA$190)&lt;PolicyDate),1,Milestones!$AC$190)&amp;";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"&amp;IF(AND(Milestones!$AB$191="FT",Milestones!$AA$191=FT_Y5,EDATE($D99,Milestones!$AA$191)&lt;PolicyDate),1,Milestones!$AC$191)&amp;";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"&amp;IF(AND(Milestones!$AB$192="FT",Milestones!$AA$192=FT_Y5,EDATE($D99,Milestones!$AA$192)&lt;PolicyDate),1,Milestones!$AC$192)&amp;";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"&amp;IF(AND(Milestones!$AB$193="FT",Milestones!$AA$193=FT_Y5,EDATE($D99,Milestones!$AA$193)&lt;PolicyDate),1,Milestones!$AC$193)&amp;";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"&amp;IF(AND(Milestones!$AB$194="FT",Milestones!$AA$194=FT_Y5,EDATE($D99,Milestones!$AA$194)&lt;PolicyDate),1,Milestones!$AC$194)&amp;";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"&amp;IF(AND(Milestones!$AB$195="FT",Milestones!$AA$195=FT_Y5,EDATE($D99,Milestones!$AA$195)&lt;PolicyDate),1,Milestones!$AC$195)&amp;";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"&amp;IF(AND(Milestones!$AB$196="FT",Milestones!$AA$196=FT_Y5,EDATE($D99,Milestones!$AA$196)&lt;PolicyDate),1,Milestones!$AC$196)&amp;";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"&amp;IF(AND(Milestones!$AB$197="FT",Milestones!$AA$197=FT_Y5,EDATE($D99,Milestones!$AA$197)&lt;PolicyDate),1,Milestones!$AC$197)&amp;";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"&amp;IF(AND(Milestones!$AB$198="FT",Milestones!$AA$198=FT_Y5,EDATE($D99,Milestones!$AA$198)&lt;PolicyDate),1,Milestones!$AC$198)&amp;";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"&amp;IF(AND(Milestones!$AB$199="FT",Milestones!$AA$199=FT_Y5,EDATE($D99,Milestones!$AA$199)&lt;PolicyDate),1,Milestones!$AC$199)&amp;";  ",""))</f>
        <v/>
      </c>
      <c r="X99" s="0" t="str">
        <f aca="false">IF(Staff!$A99="","",Staff!$AJ99)</f>
        <v/>
      </c>
      <c r="Y99" s="0" t="str">
        <f aca="false">IF(Staff!$A99="","",Staff!$AL99)</f>
        <v/>
      </c>
      <c r="Z99" s="0" t="str">
        <f aca="false">IF(Staff!$A99="","",Staff!$AM99)</f>
        <v/>
      </c>
      <c r="AA99" s="0" t="str">
        <f aca="false">IF(Staff!$A99="","",Staff!$AQ99)</f>
        <v/>
      </c>
      <c r="AB99" s="0" t="str">
        <f aca="false">IF(Staff!$A99="","",Staff!$AR99)</f>
        <v/>
      </c>
      <c r="AC99" s="0" t="str">
        <f aca="false">IF(Staff!$A99="","",Staff!$AS99)</f>
        <v/>
      </c>
      <c r="AD99" s="0" t="str">
        <f aca="false">IF(Staff!$A99="","",Staff!$AT99)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IF(Staff!$A100="","",Staff!$AI100)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"&amp;IF(AND(Milestones!$AB$20="FT",Milestones!$AA$20=FT_Y5,EDATE($D100,Milestones!$AA$20)&lt;PolicyDate),1,Milestones!$AC$20)&amp;";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"&amp;IF(AND(Milestones!$AB$21="FT",Milestones!$AA$21=FT_Y5,EDATE($D100,Milestones!$AA$21)&lt;PolicyDate),1,Milestones!$AC$21)&amp;";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"&amp;IF(AND(Milestones!$AB$22="FT",Milestones!$AA$22=FT_Y5,EDATE($D100,Milestones!$AA$22)&lt;PolicyDate),1,Milestones!$AC$22)&amp;";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"&amp;IF(AND(Milestones!$AB$23="FT",Milestones!$AA$23=FT_Y5,EDATE($D100,Milestones!$AA$23)&lt;PolicyDate),1,Milestones!$AC$23)&amp;";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"&amp;IF(AND(Milestones!$AB$24="FT",Milestones!$AA$24=FT_Y5,EDATE($D100,Milestones!$AA$24)&lt;PolicyDate),1,Milestones!$AC$24)&amp;";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"&amp;IF(AND(Milestones!$AB$25="FT",Milestones!$AA$25=FT_Y5,EDATE($D100,Milestones!$AA$25)&lt;PolicyDate),1,Milestones!$AC$25)&amp;";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"&amp;IF(AND(Milestones!$AB$26="FT",Milestones!$AA$26=FT_Y5,EDATE($D100,Milestones!$AA$26)&lt;PolicyDate),1,Milestones!$AC$26)&amp;";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"&amp;IF(AND(Milestones!$AB$27="FT",Milestones!$AA$27=FT_Y5,EDATE($D100,Milestones!$AA$27)&lt;PolicyDate),1,Milestones!$AC$27)&amp;";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"&amp;IF(AND(Milestones!$AB$28="FT",Milestones!$AA$28=FT_Y5,EDATE($D100,Milestones!$AA$28)&lt;PolicyDate),1,Milestones!$AC$28)&amp;";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"&amp;IF(AND(Milestones!$AB$29="FT",Milestones!$AA$29=FT_Y5,EDATE($D100,Milestones!$AA$29)&lt;PolicyDate),1,Milestones!$AC$29)&amp;";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"&amp;IF(AND(Milestones!$AB$30="FT",Milestones!$AA$30=FT_Y5,EDATE($D100,Milestones!$AA$30)&lt;PolicyDate),1,Milestones!$AC$30)&amp;";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"&amp;IF(AND(Milestones!$AB$31="FT",Milestones!$AA$31=FT_Y5,EDATE($D100,Milestones!$AA$31)&lt;PolicyDate),1,Milestones!$AC$31)&amp;";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"&amp;IF(AND(Milestones!$AB$32="FT",Milestones!$AA$32=FT_Y5,EDATE($D100,Milestones!$AA$32)&lt;PolicyDate),1,Milestones!$AC$32)&amp;";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"&amp;IF(AND(Milestones!$AB$33="FT",Milestones!$AA$33=FT_Y5,EDATE($D100,Milestones!$AA$33)&lt;PolicyDate),1,Milestones!$AC$33)&amp;";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"&amp;IF(AND(Milestones!$AB$34="FT",Milestones!$AA$34=FT_Y5,EDATE($D100,Milestones!$AA$34)&lt;PolicyDate),1,Milestones!$AC$34)&amp;";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"&amp;IF(AND(Milestones!$AB$35="FT",Milestones!$AA$35=FT_Y5,EDATE($D100,Milestones!$AA$35)&lt;PolicyDate),1,Milestones!$AC$35)&amp;";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"&amp;IF(AND(Milestones!$AB$36="FT",Milestones!$AA$36=FT_Y5,EDATE($D100,Milestones!$AA$36)&lt;PolicyDate),1,Milestones!$AC$36)&amp;";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"&amp;IF(AND(Milestones!$AB$37="FT",Milestones!$AA$37=FT_Y5,EDATE($D100,Milestones!$AA$37)&lt;PolicyDate),1,Milestones!$AC$37)&amp;";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"&amp;IF(AND(Milestones!$AB$38="FT",Milestones!$AA$38=FT_Y5,EDATE($D100,Milestones!$AA$38)&lt;PolicyDate),1,Milestones!$AC$38)&amp;";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"&amp;IF(AND(Milestones!$AB$39="FT",Milestones!$AA$39=FT_Y5,EDATE($D100,Milestones!$AA$39)&lt;PolicyDate),1,Milestones!$AC$39)&amp;";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"&amp;IF(AND(Milestones!$AB$40="FT",Milestones!$AA$40=FT_Y5,EDATE($D100,Milestones!$AA$40)&lt;PolicyDate),1,Milestones!$AC$40)&amp;";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"&amp;IF(AND(Milestones!$AB$41="FT",Milestones!$AA$41=FT_Y5,EDATE($D100,Milestones!$AA$41)&lt;PolicyDate),1,Milestones!$AC$41)&amp;";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"&amp;IF(AND(Milestones!$AB$42="FT",Milestones!$AA$42=FT_Y5,EDATE($D100,Milestones!$AA$42)&lt;PolicyDate),1,Milestones!$AC$42)&amp;";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"&amp;IF(AND(Milestones!$AB$43="FT",Milestones!$AA$43=FT_Y5,EDATE($D100,Milestones!$AA$43)&lt;PolicyDate),1,Milestones!$AC$43)&amp;";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"&amp;IF(AND(Milestones!$AB$44="FT",Milestones!$AA$44=FT_Y5,EDATE($D100,Milestones!$AA$44)&lt;PolicyDate),1,Milestones!$AC$44)&amp;";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"&amp;IF(AND(Milestones!$AB$45="FT",Milestones!$AA$45=FT_Y5,EDATE($D100,Milestones!$AA$45)&lt;PolicyDate),1,Milestones!$AC$45)&amp;";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"&amp;IF(AND(Milestones!$AB$46="FT",Milestones!$AA$46=FT_Y5,EDATE($D100,Milestones!$AA$46)&lt;PolicyDate),1,Milestones!$AC$46)&amp;";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"&amp;IF(AND(Milestones!$AB$47="FT",Milestones!$AA$47=FT_Y5,EDATE($D100,Milestones!$AA$47)&lt;PolicyDate),1,Milestones!$AC$47)&amp;";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"&amp;IF(AND(Milestones!$AB$48="FT",Milestones!$AA$48=FT_Y5,EDATE($D100,Milestones!$AA$48)&lt;PolicyDate),1,Milestones!$AC$48)&amp;";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"&amp;IF(AND(Milestones!$AB$49="FT",Milestones!$AA$49=FT_Y5,EDATE($D100,Milestones!$AA$49)&lt;PolicyDate),1,Milestones!$AC$49)&amp;";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"&amp;IF(AND(Milestones!$AB$50="FT",Milestones!$AA$50=FT_Y5,EDATE($D100,Milestones!$AA$50)&lt;PolicyDate),1,Milestones!$AC$50)&amp;";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"&amp;IF(AND(Milestones!$AB$51="FT",Milestones!$AA$51=FT_Y5,EDATE($D100,Milestones!$AA$51)&lt;PolicyDate),1,Milestones!$AC$51)&amp;";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"&amp;IF(AND(Milestones!$AB$52="FT",Milestones!$AA$52=FT_Y5,EDATE($D100,Milestones!$AA$52)&lt;PolicyDate),1,Milestones!$AC$52)&amp;";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"&amp;IF(AND(Milestones!$AB$53="FT",Milestones!$AA$53=FT_Y5,EDATE($D100,Milestones!$AA$53)&lt;PolicyDate),1,Milestones!$AC$53)&amp;";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"&amp;IF(AND(Milestones!$AB$54="FT",Milestones!$AA$54=FT_Y5,EDATE($D100,Milestones!$AA$54)&lt;PolicyDate),1,Milestones!$AC$54)&amp;";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"&amp;IF(AND(Milestones!$AB$55="FT",Milestones!$AA$55=FT_Y5,EDATE($D100,Milestones!$AA$55)&lt;PolicyDate),1,Milestones!$AC$55)&amp;";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"&amp;IF(AND(Milestones!$AB$56="FT",Milestones!$AA$56=FT_Y5,EDATE($D100,Milestones!$AA$56)&lt;PolicyDate),1,Milestones!$AC$56)&amp;";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"&amp;IF(AND(Milestones!$AB$57="FT",Milestones!$AA$57=FT_Y5,EDATE($D100,Milestones!$AA$57)&lt;PolicyDate),1,Milestones!$AC$57)&amp;";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"&amp;IF(AND(Milestones!$AB$58="FT",Milestones!$AA$58=FT_Y5,EDATE($D100,Milestones!$AA$58)&lt;PolicyDate),1,Milestones!$AC$58)&amp;";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"&amp;IF(AND(Milestones!$AB$59="FT",Milestones!$AA$59=FT_Y5,EDATE($D100,Milestones!$AA$59)&lt;PolicyDate),1,Milestones!$AC$59)&amp;";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"&amp;IF(AND(Milestones!$AB$60="FT",Milestones!$AA$60=FT_Y5,EDATE($D100,Milestones!$AA$60)&lt;PolicyDate),1,Milestones!$AC$60)&amp;";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"&amp;IF(AND(Milestones!$AB$61="FT",Milestones!$AA$61=FT_Y5,EDATE($D100,Milestones!$AA$61)&lt;PolicyDate),1,Milestones!$AC$61)&amp;";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"&amp;IF(AND(Milestones!$AB$62="FT",Milestones!$AA$62=FT_Y5,EDATE($D100,Milestones!$AA$62)&lt;PolicyDate),1,Milestones!$AC$62)&amp;";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"&amp;IF(AND(Milestones!$AB$63="FT",Milestones!$AA$63=FT_Y5,EDATE($D100,Milestones!$AA$63)&lt;PolicyDate),1,Milestones!$AC$63)&amp;";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"&amp;IF(AND(Milestones!$AB$64="FT",Milestones!$AA$64=FT_Y5,EDATE($D100,Milestones!$AA$64)&lt;PolicyDate),1,Milestones!$AC$64)&amp;";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"&amp;IF(AND(Milestones!$AB$65="FT",Milestones!$AA$65=FT_Y5,EDATE($D100,Milestones!$AA$65)&lt;PolicyDate),1,Milestones!$AC$65)&amp;";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"&amp;IF(AND(Milestones!$AB$66="FT",Milestones!$AA$66=FT_Y5,EDATE($D100,Milestones!$AA$66)&lt;PolicyDate),1,Milestones!$AC$66)&amp;";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"&amp;IF(AND(Milestones!$AB$67="FT",Milestones!$AA$67=FT_Y5,EDATE($D100,Milestones!$AA$67)&lt;PolicyDate),1,Milestones!$AC$67)&amp;";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"&amp;IF(AND(Milestones!$AB$68="FT",Milestones!$AA$68=FT_Y5,EDATE($D100,Milestones!$AA$68)&lt;PolicyDate),1,Milestones!$AC$68)&amp;";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"&amp;IF(AND(Milestones!$AB$69="FT",Milestones!$AA$69=FT_Y5,EDATE($D100,Milestones!$AA$69)&lt;PolicyDate),1,Milestones!$AC$69)&amp;";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"&amp;IF(AND(Milestones!$AB$70="FT",Milestones!$AA$70=FT_Y5,EDATE($D100,Milestones!$AA$70)&lt;PolicyDate),1,Milestones!$AC$70)&amp;";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"&amp;IF(AND(Milestones!$AB$71="FT",Milestones!$AA$71=FT_Y5,EDATE($D100,Milestones!$AA$71)&lt;PolicyDate),1,Milestones!$AC$71)&amp;";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"&amp;IF(AND(Milestones!$AB$72="FT",Milestones!$AA$72=FT_Y5,EDATE($D100,Milestones!$AA$72)&lt;PolicyDate),1,Milestones!$AC$72)&amp;";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"&amp;IF(AND(Milestones!$AB$73="FT",Milestones!$AA$73=FT_Y5,EDATE($D100,Milestones!$AA$73)&lt;PolicyDate),1,Milestones!$AC$73)&amp;";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"&amp;IF(AND(Milestones!$AB$74="FT",Milestones!$AA$74=FT_Y5,EDATE($D100,Milestones!$AA$74)&lt;PolicyDate),1,Milestones!$AC$74)&amp;";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"&amp;IF(AND(Milestones!$AB$75="FT",Milestones!$AA$75=FT_Y5,EDATE($D100,Milestones!$AA$75)&lt;PolicyDate),1,Milestones!$AC$75)&amp;";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"&amp;IF(AND(Milestones!$AB$76="FT",Milestones!$AA$76=FT_Y5,EDATE($D100,Milestones!$AA$76)&lt;PolicyDate),1,Milestones!$AC$76)&amp;";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"&amp;IF(AND(Milestones!$AB$77="FT",Milestones!$AA$77=FT_Y5,EDATE($D100,Milestones!$AA$77)&lt;PolicyDate),1,Milestones!$AC$77)&amp;";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"&amp;IF(AND(Milestones!$AB$78="FT",Milestones!$AA$78=FT_Y5,EDATE($D100,Milestones!$AA$78)&lt;PolicyDate),1,Milestones!$AC$78)&amp;";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"&amp;IF(AND(Milestones!$AB$79="FT",Milestones!$AA$79=FT_Y5,EDATE($D100,Milestones!$AA$79)&lt;PolicyDate),1,Milestones!$AC$79)&amp;";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"&amp;IF(AND(Milestones!$AB$80="FT",Milestones!$AA$80=FT_Y5,EDATE($D100,Milestones!$AA$80)&lt;PolicyDate),1,Milestones!$AC$80)&amp;";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"&amp;IF(AND(Milestones!$AB$81="FT",Milestones!$AA$81=FT_Y5,EDATE($D100,Milestones!$AA$81)&lt;PolicyDate),1,Milestones!$AC$81)&amp;";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"&amp;IF(AND(Milestones!$AB$82="FT",Milestones!$AA$82=FT_Y5,EDATE($D100,Milestones!$AA$82)&lt;PolicyDate),1,Milestones!$AC$82)&amp;";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"&amp;IF(AND(Milestones!$AB$83="FT",Milestones!$AA$83=FT_Y5,EDATE($D100,Milestones!$AA$83)&lt;PolicyDate),1,Milestones!$AC$83)&amp;";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"&amp;IF(AND(Milestones!$AB$84="FT",Milestones!$AA$84=FT_Y5,EDATE($D100,Milestones!$AA$84)&lt;PolicyDate),1,Milestones!$AC$84)&amp;";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"&amp;IF(AND(Milestones!$AB$85="FT",Milestones!$AA$85=FT_Y5,EDATE($D100,Milestones!$AA$85)&lt;PolicyDate),1,Milestones!$AC$85)&amp;";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"&amp;IF(AND(Milestones!$AB$86="FT",Milestones!$AA$86=FT_Y5,EDATE($D100,Milestones!$AA$86)&lt;PolicyDate),1,Milestones!$AC$86)&amp;";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"&amp;IF(AND(Milestones!$AB$87="FT",Milestones!$AA$87=FT_Y5,EDATE($D100,Milestones!$AA$87)&lt;PolicyDate),1,Milestones!$AC$87)&amp;";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"&amp;IF(AND(Milestones!$AB$88="FT",Milestones!$AA$88=FT_Y5,EDATE($D100,Milestones!$AA$88)&lt;PolicyDate),1,Milestones!$AC$88)&amp;";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"&amp;IF(AND(Milestones!$AB$89="FT",Milestones!$AA$89=FT_Y5,EDATE($D100,Milestones!$AA$89)&lt;PolicyDate),1,Milestones!$AC$89)&amp;";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"&amp;IF(AND(Milestones!$AB$90="FT",Milestones!$AA$90=FT_Y5,EDATE($D100,Milestones!$AA$90)&lt;PolicyDate),1,Milestones!$AC$90)&amp;";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"&amp;IF(AND(Milestones!$AB$91="FT",Milestones!$AA$91=FT_Y5,EDATE($D100,Milestones!$AA$91)&lt;PolicyDate),1,Milestones!$AC$91)&amp;";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"&amp;IF(AND(Milestones!$AB$92="FT",Milestones!$AA$92=FT_Y5,EDATE($D100,Milestones!$AA$92)&lt;PolicyDate),1,Milestones!$AC$92)&amp;";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"&amp;IF(AND(Milestones!$AB$93="FT",Milestones!$AA$93=FT_Y5,EDATE($D100,Milestones!$AA$93)&lt;PolicyDate),1,Milestones!$AC$93)&amp;";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"&amp;IF(AND(Milestones!$AB$94="FT",Milestones!$AA$94=FT_Y5,EDATE($D100,Milestones!$AA$94)&lt;PolicyDate),1,Milestones!$AC$94)&amp;";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"&amp;IF(AND(Milestones!$AB$95="FT",Milestones!$AA$95=FT_Y5,EDATE($D100,Milestones!$AA$95)&lt;PolicyDate),1,Milestones!$AC$95)&amp;";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"&amp;IF(AND(Milestones!$AB$96="FT",Milestones!$AA$96=FT_Y5,EDATE($D100,Milestones!$AA$96)&lt;PolicyDate),1,Milestones!$AC$96)&amp;";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"&amp;IF(AND(Milestones!$AB$97="FT",Milestones!$AA$97=FT_Y5,EDATE($D100,Milestones!$AA$97)&lt;PolicyDate),1,Milestones!$AC$97)&amp;";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"&amp;IF(AND(Milestones!$AB$98="FT",Milestones!$AA$98=FT_Y5,EDATE($D100,Milestones!$AA$98)&lt;PolicyDate),1,Milestones!$AC$98)&amp;";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"&amp;IF(AND(Milestones!$AB$99="FT",Milestones!$AA$99=FT_Y5,EDATE($D100,Milestones!$AA$99)&lt;PolicyDate),1,Milestones!$AC$99)&amp;";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"&amp;IF(AND(Milestones!$AB$100="FT",Milestones!$AA$100=FT_Y5,EDATE($D100,Milestones!$AA$100)&lt;PolicyDate),1,Milestones!$AC$100)&amp;";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"&amp;IF(AND(Milestones!$AB$101="FT",Milestones!$AA$101=FT_Y5,EDATE($D100,Milestones!$AA$101)&lt;PolicyDate),1,Milestones!$AC$101)&amp;";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"&amp;IF(AND(Milestones!$AB$102="FT",Milestones!$AA$102=FT_Y5,EDATE($D100,Milestones!$AA$102)&lt;PolicyDate),1,Milestones!$AC$102)&amp;";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"&amp;IF(AND(Milestones!$AB$103="FT",Milestones!$AA$103=FT_Y5,EDATE($D100,Milestones!$AA$103)&lt;PolicyDate),1,Milestones!$AC$103)&amp;";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"&amp;IF(AND(Milestones!$AB$104="FT",Milestones!$AA$104=FT_Y5,EDATE($D100,Milestones!$AA$104)&lt;PolicyDate),1,Milestones!$AC$104)&amp;";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"&amp;IF(AND(Milestones!$AB$105="FT",Milestones!$AA$105=FT_Y5,EDATE($D100,Milestones!$AA$105)&lt;PolicyDate),1,Milestones!$AC$105)&amp;";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"&amp;IF(AND(Milestones!$AB$106="FT",Milestones!$AA$106=FT_Y5,EDATE($D100,Milestones!$AA$106)&lt;PolicyDate),1,Milestones!$AC$106)&amp;";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"&amp;IF(AND(Milestones!$AB$107="FT",Milestones!$AA$107=FT_Y5,EDATE($D100,Milestones!$AA$107)&lt;PolicyDate),1,Milestones!$AC$107)&amp;";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"&amp;IF(AND(Milestones!$AB$108="FT",Milestones!$AA$108=FT_Y5,EDATE($D100,Milestones!$AA$108)&lt;PolicyDate),1,Milestones!$AC$108)&amp;";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"&amp;IF(AND(Milestones!$AB$109="FT",Milestones!$AA$109=FT_Y5,EDATE($D100,Milestones!$AA$109)&lt;PolicyDate),1,Milestones!$AC$109)&amp;";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"&amp;IF(AND(Milestones!$AB$110="FT",Milestones!$AA$110=FT_Y5,EDATE($D100,Milestones!$AA$110)&lt;PolicyDate),1,Milestones!$AC$110)&amp;";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"&amp;IF(AND(Milestones!$AB$111="FT",Milestones!$AA$111=FT_Y5,EDATE($D100,Milestones!$AA$111)&lt;PolicyDate),1,Milestones!$AC$111)&amp;";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"&amp;IF(AND(Milestones!$AB$112="FT",Milestones!$AA$112=FT_Y5,EDATE($D100,Milestones!$AA$112)&lt;PolicyDate),1,Milestones!$AC$112)&amp;";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"&amp;IF(AND(Milestones!$AB$113="FT",Milestones!$AA$113=FT_Y5,EDATE($D100,Milestones!$AA$113)&lt;PolicyDate),1,Milestones!$AC$113)&amp;";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"&amp;IF(AND(Milestones!$AB$114="FT",Milestones!$AA$114=FT_Y5,EDATE($D100,Milestones!$AA$114)&lt;PolicyDate),1,Milestones!$AC$114)&amp;";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"&amp;IF(AND(Milestones!$AB$115="FT",Milestones!$AA$115=FT_Y5,EDATE($D100,Milestones!$AA$115)&lt;PolicyDate),1,Milestones!$AC$115)&amp;";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"&amp;IF(AND(Milestones!$AB$116="FT",Milestones!$AA$116=FT_Y5,EDATE($D100,Milestones!$AA$116)&lt;PolicyDate),1,Milestones!$AC$116)&amp;";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"&amp;IF(AND(Milestones!$AB$117="FT",Milestones!$AA$117=FT_Y5,EDATE($D100,Milestones!$AA$117)&lt;PolicyDate),1,Milestones!$AC$117)&amp;";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"&amp;IF(AND(Milestones!$AB$118="FT",Milestones!$AA$118=FT_Y5,EDATE($D100,Milestones!$AA$118)&lt;PolicyDate),1,Milestones!$AC$118)&amp;";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"&amp;IF(AND(Milestones!$AB$119="FT",Milestones!$AA$119=FT_Y5,EDATE($D100,Milestones!$AA$119)&lt;PolicyDate),1,Milestones!$AC$119)&amp;";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"&amp;IF(AND(Milestones!$AB$120="FT",Milestones!$AA$120=FT_Y5,EDATE($D100,Milestones!$AA$120)&lt;PolicyDate),1,Milestones!$AC$120)&amp;";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"&amp;IF(AND(Milestones!$AB$121="FT",Milestones!$AA$121=FT_Y5,EDATE($D100,Milestones!$AA$121)&lt;PolicyDate),1,Milestones!$AC$121)&amp;";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"&amp;IF(AND(Milestones!$AB$122="FT",Milestones!$AA$122=FT_Y5,EDATE($D100,Milestones!$AA$122)&lt;PolicyDate),1,Milestones!$AC$122)&amp;";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"&amp;IF(AND(Milestones!$AB$123="FT",Milestones!$AA$123=FT_Y5,EDATE($D100,Milestones!$AA$123)&lt;PolicyDate),1,Milestones!$AC$123)&amp;";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"&amp;IF(AND(Milestones!$AB$124="FT",Milestones!$AA$124=FT_Y5,EDATE($D100,Milestones!$AA$124)&lt;PolicyDate),1,Milestones!$AC$124)&amp;";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"&amp;IF(AND(Milestones!$AB$125="FT",Milestones!$AA$125=FT_Y5,EDATE($D100,Milestones!$AA$125)&lt;PolicyDate),1,Milestones!$AC$125)&amp;";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"&amp;IF(AND(Milestones!$AB$126="FT",Milestones!$AA$126=FT_Y5,EDATE($D100,Milestones!$AA$126)&lt;PolicyDate),1,Milestones!$AC$126)&amp;";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"&amp;IF(AND(Milestones!$AB$127="FT",Milestones!$AA$127=FT_Y5,EDATE($D100,Milestones!$AA$127)&lt;PolicyDate),1,Milestones!$AC$127)&amp;";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"&amp;IF(AND(Milestones!$AB$128="FT",Milestones!$AA$128=FT_Y5,EDATE($D100,Milestones!$AA$128)&lt;PolicyDate),1,Milestones!$AC$128)&amp;";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"&amp;IF(AND(Milestones!$AB$129="FT",Milestones!$AA$129=FT_Y5,EDATE($D100,Milestones!$AA$129)&lt;PolicyDate),1,Milestones!$AC$129)&amp;";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"&amp;IF(AND(Milestones!$AB$130="FT",Milestones!$AA$130=FT_Y5,EDATE($D100,Milestones!$AA$130)&lt;PolicyDate),1,Milestones!$AC$130)&amp;";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"&amp;IF(AND(Milestones!$AB$131="FT",Milestones!$AA$131=FT_Y5,EDATE($D100,Milestones!$AA$131)&lt;PolicyDate),1,Milestones!$AC$131)&amp;";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"&amp;IF(AND(Milestones!$AB$132="FT",Milestones!$AA$132=FT_Y5,EDATE($D100,Milestones!$AA$132)&lt;PolicyDate),1,Milestones!$AC$132)&amp;";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"&amp;IF(AND(Milestones!$AB$133="FT",Milestones!$AA$133=FT_Y5,EDATE($D100,Milestones!$AA$133)&lt;PolicyDate),1,Milestones!$AC$133)&amp;";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"&amp;IF(AND(Milestones!$AB$134="FT",Milestones!$AA$134=FT_Y5,EDATE($D100,Milestones!$AA$134)&lt;PolicyDate),1,Milestones!$AC$134)&amp;";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"&amp;IF(AND(Milestones!$AB$135="FT",Milestones!$AA$135=FT_Y5,EDATE($D100,Milestones!$AA$135)&lt;PolicyDate),1,Milestones!$AC$135)&amp;";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"&amp;IF(AND(Milestones!$AB$136="FT",Milestones!$AA$136=FT_Y5,EDATE($D100,Milestones!$AA$136)&lt;PolicyDate),1,Milestones!$AC$136)&amp;";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"&amp;IF(AND(Milestones!$AB$137="FT",Milestones!$AA$137=FT_Y5,EDATE($D100,Milestones!$AA$137)&lt;PolicyDate),1,Milestones!$AC$137)&amp;";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"&amp;IF(AND(Milestones!$AB$138="FT",Milestones!$AA$138=FT_Y5,EDATE($D100,Milestones!$AA$138)&lt;PolicyDate),1,Milestones!$AC$138)&amp;";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"&amp;IF(AND(Milestones!$AB$139="FT",Milestones!$AA$139=FT_Y5,EDATE($D100,Milestones!$AA$139)&lt;PolicyDate),1,Milestones!$AC$139)&amp;";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"&amp;IF(AND(Milestones!$AB$140="FT",Milestones!$AA$140=FT_Y5,EDATE($D100,Milestones!$AA$140)&lt;PolicyDate),1,Milestones!$AC$140)&amp;";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"&amp;IF(AND(Milestones!$AB$141="FT",Milestones!$AA$141=FT_Y5,EDATE($D100,Milestones!$AA$141)&lt;PolicyDate),1,Milestones!$AC$141)&amp;";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"&amp;IF(AND(Milestones!$AB$142="FT",Milestones!$AA$142=FT_Y5,EDATE($D100,Milestones!$AA$142)&lt;PolicyDate),1,Milestones!$AC$142)&amp;";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"&amp;IF(AND(Milestones!$AB$143="FT",Milestones!$AA$143=FT_Y5,EDATE($D100,Milestones!$AA$143)&lt;PolicyDate),1,Milestones!$AC$143)&amp;";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"&amp;IF(AND(Milestones!$AB$144="FT",Milestones!$AA$144=FT_Y5,EDATE($D100,Milestones!$AA$144)&lt;PolicyDate),1,Milestones!$AC$144)&amp;";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"&amp;IF(AND(Milestones!$AB$145="FT",Milestones!$AA$145=FT_Y5,EDATE($D100,Milestones!$AA$145)&lt;PolicyDate),1,Milestones!$AC$145)&amp;";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"&amp;IF(AND(Milestones!$AB$146="FT",Milestones!$AA$146=FT_Y5,EDATE($D100,Milestones!$AA$146)&lt;PolicyDate),1,Milestones!$AC$146)&amp;";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"&amp;IF(AND(Milestones!$AB$147="FT",Milestones!$AA$147=FT_Y5,EDATE($D100,Milestones!$AA$147)&lt;PolicyDate),1,Milestones!$AC$147)&amp;";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"&amp;IF(AND(Milestones!$AB$148="FT",Milestones!$AA$148=FT_Y5,EDATE($D100,Milestones!$AA$148)&lt;PolicyDate),1,Milestones!$AC$148)&amp;";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"&amp;IF(AND(Milestones!$AB$149="FT",Milestones!$AA$149=FT_Y5,EDATE($D100,Milestones!$AA$149)&lt;PolicyDate),1,Milestones!$AC$149)&amp;";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"&amp;IF(AND(Milestones!$AB$150="FT",Milestones!$AA$150=FT_Y5,EDATE($D100,Milestones!$AA$150)&lt;PolicyDate),1,Milestones!$AC$150)&amp;";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"&amp;IF(AND(Milestones!$AB$151="FT",Milestones!$AA$151=FT_Y5,EDATE($D100,Milestones!$AA$151)&lt;PolicyDate),1,Milestones!$AC$151)&amp;";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"&amp;IF(AND(Milestones!$AB$152="FT",Milestones!$AA$152=FT_Y5,EDATE($D100,Milestones!$AA$152)&lt;PolicyDate),1,Milestones!$AC$152)&amp;";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"&amp;IF(AND(Milestones!$AB$153="FT",Milestones!$AA$153=FT_Y5,EDATE($D100,Milestones!$AA$153)&lt;PolicyDate),1,Milestones!$AC$153)&amp;";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"&amp;IF(AND(Milestones!$AB$154="FT",Milestones!$AA$154=FT_Y5,EDATE($D100,Milestones!$AA$154)&lt;PolicyDate),1,Milestones!$AC$154)&amp;";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"&amp;IF(AND(Milestones!$AB$155="FT",Milestones!$AA$155=FT_Y5,EDATE($D100,Milestones!$AA$155)&lt;PolicyDate),1,Milestones!$AC$155)&amp;";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"&amp;IF(AND(Milestones!$AB$156="FT",Milestones!$AA$156=FT_Y5,EDATE($D100,Milestones!$AA$156)&lt;PolicyDate),1,Milestones!$AC$156)&amp;";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"&amp;IF(AND(Milestones!$AB$157="FT",Milestones!$AA$157=FT_Y5,EDATE($D100,Milestones!$AA$157)&lt;PolicyDate),1,Milestones!$AC$157)&amp;";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"&amp;IF(AND(Milestones!$AB$158="FT",Milestones!$AA$158=FT_Y5,EDATE($D100,Milestones!$AA$158)&lt;PolicyDate),1,Milestones!$AC$158)&amp;";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"&amp;IF(AND(Milestones!$AB$159="FT",Milestones!$AA$159=FT_Y5,EDATE($D100,Milestones!$AA$159)&lt;PolicyDate),1,Milestones!$AC$159)&amp;";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"&amp;IF(AND(Milestones!$AB$160="FT",Milestones!$AA$160=FT_Y5,EDATE($D100,Milestones!$AA$160)&lt;PolicyDate),1,Milestones!$AC$160)&amp;";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"&amp;IF(AND(Milestones!$AB$161="FT",Milestones!$AA$161=FT_Y5,EDATE($D100,Milestones!$AA$161)&lt;PolicyDate),1,Milestones!$AC$161)&amp;";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"&amp;IF(AND(Milestones!$AB$162="FT",Milestones!$AA$162=FT_Y5,EDATE($D100,Milestones!$AA$162)&lt;PolicyDate),1,Milestones!$AC$162)&amp;";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"&amp;IF(AND(Milestones!$AB$163="FT",Milestones!$AA$163=FT_Y5,EDATE($D100,Milestones!$AA$163)&lt;PolicyDate),1,Milestones!$AC$163)&amp;";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"&amp;IF(AND(Milestones!$AB$164="FT",Milestones!$AA$164=FT_Y5,EDATE($D100,Milestones!$AA$164)&lt;PolicyDate),1,Milestones!$AC$164)&amp;";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"&amp;IF(AND(Milestones!$AB$165="FT",Milestones!$AA$165=FT_Y5,EDATE($D100,Milestones!$AA$165)&lt;PolicyDate),1,Milestones!$AC$165)&amp;";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"&amp;IF(AND(Milestones!$AB$166="FT",Milestones!$AA$166=FT_Y5,EDATE($D100,Milestones!$AA$166)&lt;PolicyDate),1,Milestones!$AC$166)&amp;";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"&amp;IF(AND(Milestones!$AB$167="FT",Milestones!$AA$167=FT_Y5,EDATE($D100,Milestones!$AA$167)&lt;PolicyDate),1,Milestones!$AC$167)&amp;";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"&amp;IF(AND(Milestones!$AB$168="FT",Milestones!$AA$168=FT_Y5,EDATE($D100,Milestones!$AA$168)&lt;PolicyDate),1,Milestones!$AC$168)&amp;";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"&amp;IF(AND(Milestones!$AB$169="FT",Milestones!$AA$169=FT_Y5,EDATE($D100,Milestones!$AA$169)&lt;PolicyDate),1,Milestones!$AC$169)&amp;";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"&amp;IF(AND(Milestones!$AB$170="FT",Milestones!$AA$170=FT_Y5,EDATE($D100,Milestones!$AA$170)&lt;PolicyDate),1,Milestones!$AC$170)&amp;";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"&amp;IF(AND(Milestones!$AB$171="FT",Milestones!$AA$171=FT_Y5,EDATE($D100,Milestones!$AA$171)&lt;PolicyDate),1,Milestones!$AC$171)&amp;";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"&amp;IF(AND(Milestones!$AB$172="FT",Milestones!$AA$172=FT_Y5,EDATE($D100,Milestones!$AA$172)&lt;PolicyDate),1,Milestones!$AC$172)&amp;";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"&amp;IF(AND(Milestones!$AB$173="FT",Milestones!$AA$173=FT_Y5,EDATE($D100,Milestones!$AA$173)&lt;PolicyDate),1,Milestones!$AC$173)&amp;";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"&amp;IF(AND(Milestones!$AB$174="FT",Milestones!$AA$174=FT_Y5,EDATE($D100,Milestones!$AA$174)&lt;PolicyDate),1,Milestones!$AC$174)&amp;";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"&amp;IF(AND(Milestones!$AB$175="FT",Milestones!$AA$175=FT_Y5,EDATE($D100,Milestones!$AA$175)&lt;PolicyDate),1,Milestones!$AC$175)&amp;";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"&amp;IF(AND(Milestones!$AB$176="FT",Milestones!$AA$176=FT_Y5,EDATE($D100,Milestones!$AA$176)&lt;PolicyDate),1,Milestones!$AC$176)&amp;";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"&amp;IF(AND(Milestones!$AB$177="FT",Milestones!$AA$177=FT_Y5,EDATE($D100,Milestones!$AA$177)&lt;PolicyDate),1,Milestones!$AC$177)&amp;";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"&amp;IF(AND(Milestones!$AB$178="FT",Milestones!$AA$178=FT_Y5,EDATE($D100,Milestones!$AA$178)&lt;PolicyDate),1,Milestones!$AC$178)&amp;";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"&amp;IF(AND(Milestones!$AB$179="FT",Milestones!$AA$179=FT_Y5,EDATE($D100,Milestones!$AA$179)&lt;PolicyDate),1,Milestones!$AC$179)&amp;";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"&amp;IF(AND(Milestones!$AB$180="FT",Milestones!$AA$180=FT_Y5,EDATE($D100,Milestones!$AA$180)&lt;PolicyDate),1,Milestones!$AC$180)&amp;";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"&amp;IF(AND(Milestones!$AB$181="FT",Milestones!$AA$181=FT_Y5,EDATE($D100,Milestones!$AA$181)&lt;PolicyDate),1,Milestones!$AC$181)&amp;";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"&amp;IF(AND(Milestones!$AB$182="FT",Milestones!$AA$182=FT_Y5,EDATE($D100,Milestones!$AA$182)&lt;PolicyDate),1,Milestones!$AC$182)&amp;";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"&amp;IF(AND(Milestones!$AB$183="FT",Milestones!$AA$183=FT_Y5,EDATE($D100,Milestones!$AA$183)&lt;PolicyDate),1,Milestones!$AC$183)&amp;";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"&amp;IF(AND(Milestones!$AB$184="FT",Milestones!$AA$184=FT_Y5,EDATE($D100,Milestones!$AA$184)&lt;PolicyDate),1,Milestones!$AC$184)&amp;";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"&amp;IF(AND(Milestones!$AB$185="FT",Milestones!$AA$185=FT_Y5,EDATE($D100,Milestones!$AA$185)&lt;PolicyDate),1,Milestones!$AC$185)&amp;";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"&amp;IF(AND(Milestones!$AB$186="FT",Milestones!$AA$186=FT_Y5,EDATE($D100,Milestones!$AA$186)&lt;PolicyDate),1,Milestones!$AC$186)&amp;";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"&amp;IF(AND(Milestones!$AB$187="FT",Milestones!$AA$187=FT_Y5,EDATE($D100,Milestones!$AA$187)&lt;PolicyDate),1,Milestones!$AC$187)&amp;";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"&amp;IF(AND(Milestones!$AB$188="FT",Milestones!$AA$188=FT_Y5,EDATE($D100,Milestones!$AA$188)&lt;PolicyDate),1,Milestones!$AC$188)&amp;";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"&amp;IF(AND(Milestones!$AB$189="FT",Milestones!$AA$189=FT_Y5,EDATE($D100,Milestones!$AA$189)&lt;PolicyDate),1,Milestones!$AC$189)&amp;";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"&amp;IF(AND(Milestones!$AB$190="FT",Milestones!$AA$190=FT_Y5,EDATE($D100,Milestones!$AA$190)&lt;PolicyDate),1,Milestones!$AC$190)&amp;";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"&amp;IF(AND(Milestones!$AB$191="FT",Milestones!$AA$191=FT_Y5,EDATE($D100,Milestones!$AA$191)&lt;PolicyDate),1,Milestones!$AC$191)&amp;";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"&amp;IF(AND(Milestones!$AB$192="FT",Milestones!$AA$192=FT_Y5,EDATE($D100,Milestones!$AA$192)&lt;PolicyDate),1,Milestones!$AC$192)&amp;";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"&amp;IF(AND(Milestones!$AB$193="FT",Milestones!$AA$193=FT_Y5,EDATE($D100,Milestones!$AA$193)&lt;PolicyDate),1,Milestones!$AC$193)&amp;";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"&amp;IF(AND(Milestones!$AB$194="FT",Milestones!$AA$194=FT_Y5,EDATE($D100,Milestones!$AA$194)&lt;PolicyDate),1,Milestones!$AC$194)&amp;";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"&amp;IF(AND(Milestones!$AB$195="FT",Milestones!$AA$195=FT_Y5,EDATE($D100,Milestones!$AA$195)&lt;PolicyDate),1,Milestones!$AC$195)&amp;";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"&amp;IF(AND(Milestones!$AB$196="FT",Milestones!$AA$196=FT_Y5,EDATE($D100,Milestones!$AA$196)&lt;PolicyDate),1,Milestones!$AC$196)&amp;";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"&amp;IF(AND(Milestones!$AB$197="FT",Milestones!$AA$197=FT_Y5,EDATE($D100,Milestones!$AA$197)&lt;PolicyDate),1,Milestones!$AC$197)&amp;";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"&amp;IF(AND(Milestones!$AB$198="FT",Milestones!$AA$198=FT_Y5,EDATE($D100,Milestones!$AA$198)&lt;PolicyDate),1,Milestones!$AC$198)&amp;";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"&amp;IF(AND(Milestones!$AB$199="FT",Milestones!$AA$199=FT_Y5,EDATE($D100,Milestones!$AA$199)&lt;PolicyDate),1,Milestones!$AC$199)&amp;";  ",""))</f>
        <v/>
      </c>
      <c r="X100" s="0" t="str">
        <f aca="false">IF(Staff!$A100="","",Staff!$AJ100)</f>
        <v/>
      </c>
      <c r="Y100" s="0" t="str">
        <f aca="false">IF(Staff!$A100="","",Staff!$AL100)</f>
        <v/>
      </c>
      <c r="Z100" s="0" t="str">
        <f aca="false">IF(Staff!$A100="","",Staff!$AM100)</f>
        <v/>
      </c>
      <c r="AA100" s="0" t="str">
        <f aca="false">IF(Staff!$A100="","",Staff!$AQ100)</f>
        <v/>
      </c>
      <c r="AB100" s="0" t="str">
        <f aca="false">IF(Staff!$A100="","",Staff!$AR100)</f>
        <v/>
      </c>
      <c r="AC100" s="0" t="str">
        <f aca="false">IF(Staff!$A100="","",Staff!$AS100)</f>
        <v/>
      </c>
      <c r="AD100" s="0" t="str">
        <f aca="false">IF(Staff!$A100="","",Staff!$AT100)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IF(Staff!$A101="","",Staff!$AI101)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"&amp;IF(AND(Milestones!$AB$20="FT",Milestones!$AA$20=FT_Y5,EDATE($D101,Milestones!$AA$20)&lt;PolicyDate),1,Milestones!$AC$20)&amp;";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"&amp;IF(AND(Milestones!$AB$21="FT",Milestones!$AA$21=FT_Y5,EDATE($D101,Milestones!$AA$21)&lt;PolicyDate),1,Milestones!$AC$21)&amp;";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"&amp;IF(AND(Milestones!$AB$22="FT",Milestones!$AA$22=FT_Y5,EDATE($D101,Milestones!$AA$22)&lt;PolicyDate),1,Milestones!$AC$22)&amp;";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"&amp;IF(AND(Milestones!$AB$23="FT",Milestones!$AA$23=FT_Y5,EDATE($D101,Milestones!$AA$23)&lt;PolicyDate),1,Milestones!$AC$23)&amp;";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"&amp;IF(AND(Milestones!$AB$24="FT",Milestones!$AA$24=FT_Y5,EDATE($D101,Milestones!$AA$24)&lt;PolicyDate),1,Milestones!$AC$24)&amp;";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"&amp;IF(AND(Milestones!$AB$25="FT",Milestones!$AA$25=FT_Y5,EDATE($D101,Milestones!$AA$25)&lt;PolicyDate),1,Milestones!$AC$25)&amp;";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"&amp;IF(AND(Milestones!$AB$26="FT",Milestones!$AA$26=FT_Y5,EDATE($D101,Milestones!$AA$26)&lt;PolicyDate),1,Milestones!$AC$26)&amp;";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"&amp;IF(AND(Milestones!$AB$27="FT",Milestones!$AA$27=FT_Y5,EDATE($D101,Milestones!$AA$27)&lt;PolicyDate),1,Milestones!$AC$27)&amp;";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"&amp;IF(AND(Milestones!$AB$28="FT",Milestones!$AA$28=FT_Y5,EDATE($D101,Milestones!$AA$28)&lt;PolicyDate),1,Milestones!$AC$28)&amp;";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"&amp;IF(AND(Milestones!$AB$29="FT",Milestones!$AA$29=FT_Y5,EDATE($D101,Milestones!$AA$29)&lt;PolicyDate),1,Milestones!$AC$29)&amp;";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"&amp;IF(AND(Milestones!$AB$30="FT",Milestones!$AA$30=FT_Y5,EDATE($D101,Milestones!$AA$30)&lt;PolicyDate),1,Milestones!$AC$30)&amp;";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"&amp;IF(AND(Milestones!$AB$31="FT",Milestones!$AA$31=FT_Y5,EDATE($D101,Milestones!$AA$31)&lt;PolicyDate),1,Milestones!$AC$31)&amp;";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"&amp;IF(AND(Milestones!$AB$32="FT",Milestones!$AA$32=FT_Y5,EDATE($D101,Milestones!$AA$32)&lt;PolicyDate),1,Milestones!$AC$32)&amp;";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"&amp;IF(AND(Milestones!$AB$33="FT",Milestones!$AA$33=FT_Y5,EDATE($D101,Milestones!$AA$33)&lt;PolicyDate),1,Milestones!$AC$33)&amp;";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"&amp;IF(AND(Milestones!$AB$34="FT",Milestones!$AA$34=FT_Y5,EDATE($D101,Milestones!$AA$34)&lt;PolicyDate),1,Milestones!$AC$34)&amp;";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"&amp;IF(AND(Milestones!$AB$35="FT",Milestones!$AA$35=FT_Y5,EDATE($D101,Milestones!$AA$35)&lt;PolicyDate),1,Milestones!$AC$35)&amp;";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"&amp;IF(AND(Milestones!$AB$36="FT",Milestones!$AA$36=FT_Y5,EDATE($D101,Milestones!$AA$36)&lt;PolicyDate),1,Milestones!$AC$36)&amp;";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"&amp;IF(AND(Milestones!$AB$37="FT",Milestones!$AA$37=FT_Y5,EDATE($D101,Milestones!$AA$37)&lt;PolicyDate),1,Milestones!$AC$37)&amp;";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"&amp;IF(AND(Milestones!$AB$38="FT",Milestones!$AA$38=FT_Y5,EDATE($D101,Milestones!$AA$38)&lt;PolicyDate),1,Milestones!$AC$38)&amp;";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"&amp;IF(AND(Milestones!$AB$39="FT",Milestones!$AA$39=FT_Y5,EDATE($D101,Milestones!$AA$39)&lt;PolicyDate),1,Milestones!$AC$39)&amp;";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"&amp;IF(AND(Milestones!$AB$40="FT",Milestones!$AA$40=FT_Y5,EDATE($D101,Milestones!$AA$40)&lt;PolicyDate),1,Milestones!$AC$40)&amp;";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"&amp;IF(AND(Milestones!$AB$41="FT",Milestones!$AA$41=FT_Y5,EDATE($D101,Milestones!$AA$41)&lt;PolicyDate),1,Milestones!$AC$41)&amp;";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"&amp;IF(AND(Milestones!$AB$42="FT",Milestones!$AA$42=FT_Y5,EDATE($D101,Milestones!$AA$42)&lt;PolicyDate),1,Milestones!$AC$42)&amp;";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"&amp;IF(AND(Milestones!$AB$43="FT",Milestones!$AA$43=FT_Y5,EDATE($D101,Milestones!$AA$43)&lt;PolicyDate),1,Milestones!$AC$43)&amp;";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"&amp;IF(AND(Milestones!$AB$44="FT",Milestones!$AA$44=FT_Y5,EDATE($D101,Milestones!$AA$44)&lt;PolicyDate),1,Milestones!$AC$44)&amp;";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"&amp;IF(AND(Milestones!$AB$45="FT",Milestones!$AA$45=FT_Y5,EDATE($D101,Milestones!$AA$45)&lt;PolicyDate),1,Milestones!$AC$45)&amp;";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"&amp;IF(AND(Milestones!$AB$46="FT",Milestones!$AA$46=FT_Y5,EDATE($D101,Milestones!$AA$46)&lt;PolicyDate),1,Milestones!$AC$46)&amp;";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"&amp;IF(AND(Milestones!$AB$47="FT",Milestones!$AA$47=FT_Y5,EDATE($D101,Milestones!$AA$47)&lt;PolicyDate),1,Milestones!$AC$47)&amp;";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"&amp;IF(AND(Milestones!$AB$48="FT",Milestones!$AA$48=FT_Y5,EDATE($D101,Milestones!$AA$48)&lt;PolicyDate),1,Milestones!$AC$48)&amp;";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"&amp;IF(AND(Milestones!$AB$49="FT",Milestones!$AA$49=FT_Y5,EDATE($D101,Milestones!$AA$49)&lt;PolicyDate),1,Milestones!$AC$49)&amp;";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"&amp;IF(AND(Milestones!$AB$50="FT",Milestones!$AA$50=FT_Y5,EDATE($D101,Milestones!$AA$50)&lt;PolicyDate),1,Milestones!$AC$50)&amp;";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"&amp;IF(AND(Milestones!$AB$51="FT",Milestones!$AA$51=FT_Y5,EDATE($D101,Milestones!$AA$51)&lt;PolicyDate),1,Milestones!$AC$51)&amp;";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"&amp;IF(AND(Milestones!$AB$52="FT",Milestones!$AA$52=FT_Y5,EDATE($D101,Milestones!$AA$52)&lt;PolicyDate),1,Milestones!$AC$52)&amp;";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"&amp;IF(AND(Milestones!$AB$53="FT",Milestones!$AA$53=FT_Y5,EDATE($D101,Milestones!$AA$53)&lt;PolicyDate),1,Milestones!$AC$53)&amp;";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"&amp;IF(AND(Milestones!$AB$54="FT",Milestones!$AA$54=FT_Y5,EDATE($D101,Milestones!$AA$54)&lt;PolicyDate),1,Milestones!$AC$54)&amp;";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"&amp;IF(AND(Milestones!$AB$55="FT",Milestones!$AA$55=FT_Y5,EDATE($D101,Milestones!$AA$55)&lt;PolicyDate),1,Milestones!$AC$55)&amp;";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"&amp;IF(AND(Milestones!$AB$56="FT",Milestones!$AA$56=FT_Y5,EDATE($D101,Milestones!$AA$56)&lt;PolicyDate),1,Milestones!$AC$56)&amp;";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"&amp;IF(AND(Milestones!$AB$57="FT",Milestones!$AA$57=FT_Y5,EDATE($D101,Milestones!$AA$57)&lt;PolicyDate),1,Milestones!$AC$57)&amp;";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"&amp;IF(AND(Milestones!$AB$58="FT",Milestones!$AA$58=FT_Y5,EDATE($D101,Milestones!$AA$58)&lt;PolicyDate),1,Milestones!$AC$58)&amp;";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"&amp;IF(AND(Milestones!$AB$59="FT",Milestones!$AA$59=FT_Y5,EDATE($D101,Milestones!$AA$59)&lt;PolicyDate),1,Milestones!$AC$59)&amp;";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"&amp;IF(AND(Milestones!$AB$60="FT",Milestones!$AA$60=FT_Y5,EDATE($D101,Milestones!$AA$60)&lt;PolicyDate),1,Milestones!$AC$60)&amp;";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"&amp;IF(AND(Milestones!$AB$61="FT",Milestones!$AA$61=FT_Y5,EDATE($D101,Milestones!$AA$61)&lt;PolicyDate),1,Milestones!$AC$61)&amp;";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"&amp;IF(AND(Milestones!$AB$62="FT",Milestones!$AA$62=FT_Y5,EDATE($D101,Milestones!$AA$62)&lt;PolicyDate),1,Milestones!$AC$62)&amp;";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"&amp;IF(AND(Milestones!$AB$63="FT",Milestones!$AA$63=FT_Y5,EDATE($D101,Milestones!$AA$63)&lt;PolicyDate),1,Milestones!$AC$63)&amp;";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"&amp;IF(AND(Milestones!$AB$64="FT",Milestones!$AA$64=FT_Y5,EDATE($D101,Milestones!$AA$64)&lt;PolicyDate),1,Milestones!$AC$64)&amp;";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"&amp;IF(AND(Milestones!$AB$65="FT",Milestones!$AA$65=FT_Y5,EDATE($D101,Milestones!$AA$65)&lt;PolicyDate),1,Milestones!$AC$65)&amp;";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"&amp;IF(AND(Milestones!$AB$66="FT",Milestones!$AA$66=FT_Y5,EDATE($D101,Milestones!$AA$66)&lt;PolicyDate),1,Milestones!$AC$66)&amp;";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"&amp;IF(AND(Milestones!$AB$67="FT",Milestones!$AA$67=FT_Y5,EDATE($D101,Milestones!$AA$67)&lt;PolicyDate),1,Milestones!$AC$67)&amp;";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"&amp;IF(AND(Milestones!$AB$68="FT",Milestones!$AA$68=FT_Y5,EDATE($D101,Milestones!$AA$68)&lt;PolicyDate),1,Milestones!$AC$68)&amp;";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"&amp;IF(AND(Milestones!$AB$69="FT",Milestones!$AA$69=FT_Y5,EDATE($D101,Milestones!$AA$69)&lt;PolicyDate),1,Milestones!$AC$69)&amp;";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"&amp;IF(AND(Milestones!$AB$70="FT",Milestones!$AA$70=FT_Y5,EDATE($D101,Milestones!$AA$70)&lt;PolicyDate),1,Milestones!$AC$70)&amp;";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"&amp;IF(AND(Milestones!$AB$71="FT",Milestones!$AA$71=FT_Y5,EDATE($D101,Milestones!$AA$71)&lt;PolicyDate),1,Milestones!$AC$71)&amp;";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"&amp;IF(AND(Milestones!$AB$72="FT",Milestones!$AA$72=FT_Y5,EDATE($D101,Milestones!$AA$72)&lt;PolicyDate),1,Milestones!$AC$72)&amp;";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"&amp;IF(AND(Milestones!$AB$73="FT",Milestones!$AA$73=FT_Y5,EDATE($D101,Milestones!$AA$73)&lt;PolicyDate),1,Milestones!$AC$73)&amp;";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"&amp;IF(AND(Milestones!$AB$74="FT",Milestones!$AA$74=FT_Y5,EDATE($D101,Milestones!$AA$74)&lt;PolicyDate),1,Milestones!$AC$74)&amp;";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"&amp;IF(AND(Milestones!$AB$75="FT",Milestones!$AA$75=FT_Y5,EDATE($D101,Milestones!$AA$75)&lt;PolicyDate),1,Milestones!$AC$75)&amp;";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"&amp;IF(AND(Milestones!$AB$76="FT",Milestones!$AA$76=FT_Y5,EDATE($D101,Milestones!$AA$76)&lt;PolicyDate),1,Milestones!$AC$76)&amp;";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"&amp;IF(AND(Milestones!$AB$77="FT",Milestones!$AA$77=FT_Y5,EDATE($D101,Milestones!$AA$77)&lt;PolicyDate),1,Milestones!$AC$77)&amp;";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"&amp;IF(AND(Milestones!$AB$78="FT",Milestones!$AA$78=FT_Y5,EDATE($D101,Milestones!$AA$78)&lt;PolicyDate),1,Milestones!$AC$78)&amp;";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"&amp;IF(AND(Milestones!$AB$79="FT",Milestones!$AA$79=FT_Y5,EDATE($D101,Milestones!$AA$79)&lt;PolicyDate),1,Milestones!$AC$79)&amp;";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"&amp;IF(AND(Milestones!$AB$80="FT",Milestones!$AA$80=FT_Y5,EDATE($D101,Milestones!$AA$80)&lt;PolicyDate),1,Milestones!$AC$80)&amp;";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"&amp;IF(AND(Milestones!$AB$81="FT",Milestones!$AA$81=FT_Y5,EDATE($D101,Milestones!$AA$81)&lt;PolicyDate),1,Milestones!$AC$81)&amp;";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"&amp;IF(AND(Milestones!$AB$82="FT",Milestones!$AA$82=FT_Y5,EDATE($D101,Milestones!$AA$82)&lt;PolicyDate),1,Milestones!$AC$82)&amp;";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"&amp;IF(AND(Milestones!$AB$83="FT",Milestones!$AA$83=FT_Y5,EDATE($D101,Milestones!$AA$83)&lt;PolicyDate),1,Milestones!$AC$83)&amp;";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"&amp;IF(AND(Milestones!$AB$84="FT",Milestones!$AA$84=FT_Y5,EDATE($D101,Milestones!$AA$84)&lt;PolicyDate),1,Milestones!$AC$84)&amp;";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"&amp;IF(AND(Milestones!$AB$85="FT",Milestones!$AA$85=FT_Y5,EDATE($D101,Milestones!$AA$85)&lt;PolicyDate),1,Milestones!$AC$85)&amp;";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"&amp;IF(AND(Milestones!$AB$86="FT",Milestones!$AA$86=FT_Y5,EDATE($D101,Milestones!$AA$86)&lt;PolicyDate),1,Milestones!$AC$86)&amp;";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"&amp;IF(AND(Milestones!$AB$87="FT",Milestones!$AA$87=FT_Y5,EDATE($D101,Milestones!$AA$87)&lt;PolicyDate),1,Milestones!$AC$87)&amp;";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"&amp;IF(AND(Milestones!$AB$88="FT",Milestones!$AA$88=FT_Y5,EDATE($D101,Milestones!$AA$88)&lt;PolicyDate),1,Milestones!$AC$88)&amp;";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"&amp;IF(AND(Milestones!$AB$89="FT",Milestones!$AA$89=FT_Y5,EDATE($D101,Milestones!$AA$89)&lt;PolicyDate),1,Milestones!$AC$89)&amp;";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"&amp;IF(AND(Milestones!$AB$90="FT",Milestones!$AA$90=FT_Y5,EDATE($D101,Milestones!$AA$90)&lt;PolicyDate),1,Milestones!$AC$90)&amp;";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"&amp;IF(AND(Milestones!$AB$91="FT",Milestones!$AA$91=FT_Y5,EDATE($D101,Milestones!$AA$91)&lt;PolicyDate),1,Milestones!$AC$91)&amp;";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"&amp;IF(AND(Milestones!$AB$92="FT",Milestones!$AA$92=FT_Y5,EDATE($D101,Milestones!$AA$92)&lt;PolicyDate),1,Milestones!$AC$92)&amp;";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"&amp;IF(AND(Milestones!$AB$93="FT",Milestones!$AA$93=FT_Y5,EDATE($D101,Milestones!$AA$93)&lt;PolicyDate),1,Milestones!$AC$93)&amp;";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"&amp;IF(AND(Milestones!$AB$94="FT",Milestones!$AA$94=FT_Y5,EDATE($D101,Milestones!$AA$94)&lt;PolicyDate),1,Milestones!$AC$94)&amp;";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"&amp;IF(AND(Milestones!$AB$95="FT",Milestones!$AA$95=FT_Y5,EDATE($D101,Milestones!$AA$95)&lt;PolicyDate),1,Milestones!$AC$95)&amp;";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"&amp;IF(AND(Milestones!$AB$96="FT",Milestones!$AA$96=FT_Y5,EDATE($D101,Milestones!$AA$96)&lt;PolicyDate),1,Milestones!$AC$96)&amp;";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"&amp;IF(AND(Milestones!$AB$97="FT",Milestones!$AA$97=FT_Y5,EDATE($D101,Milestones!$AA$97)&lt;PolicyDate),1,Milestones!$AC$97)&amp;";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"&amp;IF(AND(Milestones!$AB$98="FT",Milestones!$AA$98=FT_Y5,EDATE($D101,Milestones!$AA$98)&lt;PolicyDate),1,Milestones!$AC$98)&amp;";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"&amp;IF(AND(Milestones!$AB$99="FT",Milestones!$AA$99=FT_Y5,EDATE($D101,Milestones!$AA$99)&lt;PolicyDate),1,Milestones!$AC$99)&amp;";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"&amp;IF(AND(Milestones!$AB$100="FT",Milestones!$AA$100=FT_Y5,EDATE($D101,Milestones!$AA$100)&lt;PolicyDate),1,Milestones!$AC$100)&amp;";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"&amp;IF(AND(Milestones!$AB$101="FT",Milestones!$AA$101=FT_Y5,EDATE($D101,Milestones!$AA$101)&lt;PolicyDate),1,Milestones!$AC$101)&amp;";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"&amp;IF(AND(Milestones!$AB$102="FT",Milestones!$AA$102=FT_Y5,EDATE($D101,Milestones!$AA$102)&lt;PolicyDate),1,Milestones!$AC$102)&amp;";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"&amp;IF(AND(Milestones!$AB$103="FT",Milestones!$AA$103=FT_Y5,EDATE($D101,Milestones!$AA$103)&lt;PolicyDate),1,Milestones!$AC$103)&amp;";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"&amp;IF(AND(Milestones!$AB$104="FT",Milestones!$AA$104=FT_Y5,EDATE($D101,Milestones!$AA$104)&lt;PolicyDate),1,Milestones!$AC$104)&amp;";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"&amp;IF(AND(Milestones!$AB$105="FT",Milestones!$AA$105=FT_Y5,EDATE($D101,Milestones!$AA$105)&lt;PolicyDate),1,Milestones!$AC$105)&amp;";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"&amp;IF(AND(Milestones!$AB$106="FT",Milestones!$AA$106=FT_Y5,EDATE($D101,Milestones!$AA$106)&lt;PolicyDate),1,Milestones!$AC$106)&amp;";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"&amp;IF(AND(Milestones!$AB$107="FT",Milestones!$AA$107=FT_Y5,EDATE($D101,Milestones!$AA$107)&lt;PolicyDate),1,Milestones!$AC$107)&amp;";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"&amp;IF(AND(Milestones!$AB$108="FT",Milestones!$AA$108=FT_Y5,EDATE($D101,Milestones!$AA$108)&lt;PolicyDate),1,Milestones!$AC$108)&amp;";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"&amp;IF(AND(Milestones!$AB$109="FT",Milestones!$AA$109=FT_Y5,EDATE($D101,Milestones!$AA$109)&lt;PolicyDate),1,Milestones!$AC$109)&amp;";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"&amp;IF(AND(Milestones!$AB$110="FT",Milestones!$AA$110=FT_Y5,EDATE($D101,Milestones!$AA$110)&lt;PolicyDate),1,Milestones!$AC$110)&amp;";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"&amp;IF(AND(Milestones!$AB$111="FT",Milestones!$AA$111=FT_Y5,EDATE($D101,Milestones!$AA$111)&lt;PolicyDate),1,Milestones!$AC$111)&amp;";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"&amp;IF(AND(Milestones!$AB$112="FT",Milestones!$AA$112=FT_Y5,EDATE($D101,Milestones!$AA$112)&lt;PolicyDate),1,Milestones!$AC$112)&amp;";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"&amp;IF(AND(Milestones!$AB$113="FT",Milestones!$AA$113=FT_Y5,EDATE($D101,Milestones!$AA$113)&lt;PolicyDate),1,Milestones!$AC$113)&amp;";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"&amp;IF(AND(Milestones!$AB$114="FT",Milestones!$AA$114=FT_Y5,EDATE($D101,Milestones!$AA$114)&lt;PolicyDate),1,Milestones!$AC$114)&amp;";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"&amp;IF(AND(Milestones!$AB$115="FT",Milestones!$AA$115=FT_Y5,EDATE($D101,Milestones!$AA$115)&lt;PolicyDate),1,Milestones!$AC$115)&amp;";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"&amp;IF(AND(Milestones!$AB$116="FT",Milestones!$AA$116=FT_Y5,EDATE($D101,Milestones!$AA$116)&lt;PolicyDate),1,Milestones!$AC$116)&amp;";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"&amp;IF(AND(Milestones!$AB$117="FT",Milestones!$AA$117=FT_Y5,EDATE($D101,Milestones!$AA$117)&lt;PolicyDate),1,Milestones!$AC$117)&amp;";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"&amp;IF(AND(Milestones!$AB$118="FT",Milestones!$AA$118=FT_Y5,EDATE($D101,Milestones!$AA$118)&lt;PolicyDate),1,Milestones!$AC$118)&amp;";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"&amp;IF(AND(Milestones!$AB$119="FT",Milestones!$AA$119=FT_Y5,EDATE($D101,Milestones!$AA$119)&lt;PolicyDate),1,Milestones!$AC$119)&amp;";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"&amp;IF(AND(Milestones!$AB$120="FT",Milestones!$AA$120=FT_Y5,EDATE($D101,Milestones!$AA$120)&lt;PolicyDate),1,Milestones!$AC$120)&amp;";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"&amp;IF(AND(Milestones!$AB$121="FT",Milestones!$AA$121=FT_Y5,EDATE($D101,Milestones!$AA$121)&lt;PolicyDate),1,Milestones!$AC$121)&amp;";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"&amp;IF(AND(Milestones!$AB$122="FT",Milestones!$AA$122=FT_Y5,EDATE($D101,Milestones!$AA$122)&lt;PolicyDate),1,Milestones!$AC$122)&amp;";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"&amp;IF(AND(Milestones!$AB$123="FT",Milestones!$AA$123=FT_Y5,EDATE($D101,Milestones!$AA$123)&lt;PolicyDate),1,Milestones!$AC$123)&amp;";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"&amp;IF(AND(Milestones!$AB$124="FT",Milestones!$AA$124=FT_Y5,EDATE($D101,Milestones!$AA$124)&lt;PolicyDate),1,Milestones!$AC$124)&amp;";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"&amp;IF(AND(Milestones!$AB$125="FT",Milestones!$AA$125=FT_Y5,EDATE($D101,Milestones!$AA$125)&lt;PolicyDate),1,Milestones!$AC$125)&amp;";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"&amp;IF(AND(Milestones!$AB$126="FT",Milestones!$AA$126=FT_Y5,EDATE($D101,Milestones!$AA$126)&lt;PolicyDate),1,Milestones!$AC$126)&amp;";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"&amp;IF(AND(Milestones!$AB$127="FT",Milestones!$AA$127=FT_Y5,EDATE($D101,Milestones!$AA$127)&lt;PolicyDate),1,Milestones!$AC$127)&amp;";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"&amp;IF(AND(Milestones!$AB$128="FT",Milestones!$AA$128=FT_Y5,EDATE($D101,Milestones!$AA$128)&lt;PolicyDate),1,Milestones!$AC$128)&amp;";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"&amp;IF(AND(Milestones!$AB$129="FT",Milestones!$AA$129=FT_Y5,EDATE($D101,Milestones!$AA$129)&lt;PolicyDate),1,Milestones!$AC$129)&amp;";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"&amp;IF(AND(Milestones!$AB$130="FT",Milestones!$AA$130=FT_Y5,EDATE($D101,Milestones!$AA$130)&lt;PolicyDate),1,Milestones!$AC$130)&amp;";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"&amp;IF(AND(Milestones!$AB$131="FT",Milestones!$AA$131=FT_Y5,EDATE($D101,Milestones!$AA$131)&lt;PolicyDate),1,Milestones!$AC$131)&amp;";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"&amp;IF(AND(Milestones!$AB$132="FT",Milestones!$AA$132=FT_Y5,EDATE($D101,Milestones!$AA$132)&lt;PolicyDate),1,Milestones!$AC$132)&amp;";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"&amp;IF(AND(Milestones!$AB$133="FT",Milestones!$AA$133=FT_Y5,EDATE($D101,Milestones!$AA$133)&lt;PolicyDate),1,Milestones!$AC$133)&amp;";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"&amp;IF(AND(Milestones!$AB$134="FT",Milestones!$AA$134=FT_Y5,EDATE($D101,Milestones!$AA$134)&lt;PolicyDate),1,Milestones!$AC$134)&amp;";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"&amp;IF(AND(Milestones!$AB$135="FT",Milestones!$AA$135=FT_Y5,EDATE($D101,Milestones!$AA$135)&lt;PolicyDate),1,Milestones!$AC$135)&amp;";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"&amp;IF(AND(Milestones!$AB$136="FT",Milestones!$AA$136=FT_Y5,EDATE($D101,Milestones!$AA$136)&lt;PolicyDate),1,Milestones!$AC$136)&amp;";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"&amp;IF(AND(Milestones!$AB$137="FT",Milestones!$AA$137=FT_Y5,EDATE($D101,Milestones!$AA$137)&lt;PolicyDate),1,Milestones!$AC$137)&amp;";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"&amp;IF(AND(Milestones!$AB$138="FT",Milestones!$AA$138=FT_Y5,EDATE($D101,Milestones!$AA$138)&lt;PolicyDate),1,Milestones!$AC$138)&amp;";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"&amp;IF(AND(Milestones!$AB$139="FT",Milestones!$AA$139=FT_Y5,EDATE($D101,Milestones!$AA$139)&lt;PolicyDate),1,Milestones!$AC$139)&amp;";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"&amp;IF(AND(Milestones!$AB$140="FT",Milestones!$AA$140=FT_Y5,EDATE($D101,Milestones!$AA$140)&lt;PolicyDate),1,Milestones!$AC$140)&amp;";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"&amp;IF(AND(Milestones!$AB$141="FT",Milestones!$AA$141=FT_Y5,EDATE($D101,Milestones!$AA$141)&lt;PolicyDate),1,Milestones!$AC$141)&amp;";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"&amp;IF(AND(Milestones!$AB$142="FT",Milestones!$AA$142=FT_Y5,EDATE($D101,Milestones!$AA$142)&lt;PolicyDate),1,Milestones!$AC$142)&amp;";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"&amp;IF(AND(Milestones!$AB$143="FT",Milestones!$AA$143=FT_Y5,EDATE($D101,Milestones!$AA$143)&lt;PolicyDate),1,Milestones!$AC$143)&amp;";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"&amp;IF(AND(Milestones!$AB$144="FT",Milestones!$AA$144=FT_Y5,EDATE($D101,Milestones!$AA$144)&lt;PolicyDate),1,Milestones!$AC$144)&amp;";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"&amp;IF(AND(Milestones!$AB$145="FT",Milestones!$AA$145=FT_Y5,EDATE($D101,Milestones!$AA$145)&lt;PolicyDate),1,Milestones!$AC$145)&amp;";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"&amp;IF(AND(Milestones!$AB$146="FT",Milestones!$AA$146=FT_Y5,EDATE($D101,Milestones!$AA$146)&lt;PolicyDate),1,Milestones!$AC$146)&amp;";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"&amp;IF(AND(Milestones!$AB$147="FT",Milestones!$AA$147=FT_Y5,EDATE($D101,Milestones!$AA$147)&lt;PolicyDate),1,Milestones!$AC$147)&amp;";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"&amp;IF(AND(Milestones!$AB$148="FT",Milestones!$AA$148=FT_Y5,EDATE($D101,Milestones!$AA$148)&lt;PolicyDate),1,Milestones!$AC$148)&amp;";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"&amp;IF(AND(Milestones!$AB$149="FT",Milestones!$AA$149=FT_Y5,EDATE($D101,Milestones!$AA$149)&lt;PolicyDate),1,Milestones!$AC$149)&amp;";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"&amp;IF(AND(Milestones!$AB$150="FT",Milestones!$AA$150=FT_Y5,EDATE($D101,Milestones!$AA$150)&lt;PolicyDate),1,Milestones!$AC$150)&amp;";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"&amp;IF(AND(Milestones!$AB$151="FT",Milestones!$AA$151=FT_Y5,EDATE($D101,Milestones!$AA$151)&lt;PolicyDate),1,Milestones!$AC$151)&amp;";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"&amp;IF(AND(Milestones!$AB$152="FT",Milestones!$AA$152=FT_Y5,EDATE($D101,Milestones!$AA$152)&lt;PolicyDate),1,Milestones!$AC$152)&amp;";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"&amp;IF(AND(Milestones!$AB$153="FT",Milestones!$AA$153=FT_Y5,EDATE($D101,Milestones!$AA$153)&lt;PolicyDate),1,Milestones!$AC$153)&amp;";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"&amp;IF(AND(Milestones!$AB$154="FT",Milestones!$AA$154=FT_Y5,EDATE($D101,Milestones!$AA$154)&lt;PolicyDate),1,Milestones!$AC$154)&amp;";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"&amp;IF(AND(Milestones!$AB$155="FT",Milestones!$AA$155=FT_Y5,EDATE($D101,Milestones!$AA$155)&lt;PolicyDate),1,Milestones!$AC$155)&amp;";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"&amp;IF(AND(Milestones!$AB$156="FT",Milestones!$AA$156=FT_Y5,EDATE($D101,Milestones!$AA$156)&lt;PolicyDate),1,Milestones!$AC$156)&amp;";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"&amp;IF(AND(Milestones!$AB$157="FT",Milestones!$AA$157=FT_Y5,EDATE($D101,Milestones!$AA$157)&lt;PolicyDate),1,Milestones!$AC$157)&amp;";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"&amp;IF(AND(Milestones!$AB$158="FT",Milestones!$AA$158=FT_Y5,EDATE($D101,Milestones!$AA$158)&lt;PolicyDate),1,Milestones!$AC$158)&amp;";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"&amp;IF(AND(Milestones!$AB$159="FT",Milestones!$AA$159=FT_Y5,EDATE($D101,Milestones!$AA$159)&lt;PolicyDate),1,Milestones!$AC$159)&amp;";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"&amp;IF(AND(Milestones!$AB$160="FT",Milestones!$AA$160=FT_Y5,EDATE($D101,Milestones!$AA$160)&lt;PolicyDate),1,Milestones!$AC$160)&amp;";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"&amp;IF(AND(Milestones!$AB$161="FT",Milestones!$AA$161=FT_Y5,EDATE($D101,Milestones!$AA$161)&lt;PolicyDate),1,Milestones!$AC$161)&amp;";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"&amp;IF(AND(Milestones!$AB$162="FT",Milestones!$AA$162=FT_Y5,EDATE($D101,Milestones!$AA$162)&lt;PolicyDate),1,Milestones!$AC$162)&amp;";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"&amp;IF(AND(Milestones!$AB$163="FT",Milestones!$AA$163=FT_Y5,EDATE($D101,Milestones!$AA$163)&lt;PolicyDate),1,Milestones!$AC$163)&amp;";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"&amp;IF(AND(Milestones!$AB$164="FT",Milestones!$AA$164=FT_Y5,EDATE($D101,Milestones!$AA$164)&lt;PolicyDate),1,Milestones!$AC$164)&amp;";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"&amp;IF(AND(Milestones!$AB$165="FT",Milestones!$AA$165=FT_Y5,EDATE($D101,Milestones!$AA$165)&lt;PolicyDate),1,Milestones!$AC$165)&amp;";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"&amp;IF(AND(Milestones!$AB$166="FT",Milestones!$AA$166=FT_Y5,EDATE($D101,Milestones!$AA$166)&lt;PolicyDate),1,Milestones!$AC$166)&amp;";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"&amp;IF(AND(Milestones!$AB$167="FT",Milestones!$AA$167=FT_Y5,EDATE($D101,Milestones!$AA$167)&lt;PolicyDate),1,Milestones!$AC$167)&amp;";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"&amp;IF(AND(Milestones!$AB$168="FT",Milestones!$AA$168=FT_Y5,EDATE($D101,Milestones!$AA$168)&lt;PolicyDate),1,Milestones!$AC$168)&amp;";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"&amp;IF(AND(Milestones!$AB$169="FT",Milestones!$AA$169=FT_Y5,EDATE($D101,Milestones!$AA$169)&lt;PolicyDate),1,Milestones!$AC$169)&amp;";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"&amp;IF(AND(Milestones!$AB$170="FT",Milestones!$AA$170=FT_Y5,EDATE($D101,Milestones!$AA$170)&lt;PolicyDate),1,Milestones!$AC$170)&amp;";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"&amp;IF(AND(Milestones!$AB$171="FT",Milestones!$AA$171=FT_Y5,EDATE($D101,Milestones!$AA$171)&lt;PolicyDate),1,Milestones!$AC$171)&amp;";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"&amp;IF(AND(Milestones!$AB$172="FT",Milestones!$AA$172=FT_Y5,EDATE($D101,Milestones!$AA$172)&lt;PolicyDate),1,Milestones!$AC$172)&amp;";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"&amp;IF(AND(Milestones!$AB$173="FT",Milestones!$AA$173=FT_Y5,EDATE($D101,Milestones!$AA$173)&lt;PolicyDate),1,Milestones!$AC$173)&amp;";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"&amp;IF(AND(Milestones!$AB$174="FT",Milestones!$AA$174=FT_Y5,EDATE($D101,Milestones!$AA$174)&lt;PolicyDate),1,Milestones!$AC$174)&amp;";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"&amp;IF(AND(Milestones!$AB$175="FT",Milestones!$AA$175=FT_Y5,EDATE($D101,Milestones!$AA$175)&lt;PolicyDate),1,Milestones!$AC$175)&amp;";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"&amp;IF(AND(Milestones!$AB$176="FT",Milestones!$AA$176=FT_Y5,EDATE($D101,Milestones!$AA$176)&lt;PolicyDate),1,Milestones!$AC$176)&amp;";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"&amp;IF(AND(Milestones!$AB$177="FT",Milestones!$AA$177=FT_Y5,EDATE($D101,Milestones!$AA$177)&lt;PolicyDate),1,Milestones!$AC$177)&amp;";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"&amp;IF(AND(Milestones!$AB$178="FT",Milestones!$AA$178=FT_Y5,EDATE($D101,Milestones!$AA$178)&lt;PolicyDate),1,Milestones!$AC$178)&amp;";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"&amp;IF(AND(Milestones!$AB$179="FT",Milestones!$AA$179=FT_Y5,EDATE($D101,Milestones!$AA$179)&lt;PolicyDate),1,Milestones!$AC$179)&amp;";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"&amp;IF(AND(Milestones!$AB$180="FT",Milestones!$AA$180=FT_Y5,EDATE($D101,Milestones!$AA$180)&lt;PolicyDate),1,Milestones!$AC$180)&amp;";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"&amp;IF(AND(Milestones!$AB$181="FT",Milestones!$AA$181=FT_Y5,EDATE($D101,Milestones!$AA$181)&lt;PolicyDate),1,Milestones!$AC$181)&amp;";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"&amp;IF(AND(Milestones!$AB$182="FT",Milestones!$AA$182=FT_Y5,EDATE($D101,Milestones!$AA$182)&lt;PolicyDate),1,Milestones!$AC$182)&amp;";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"&amp;IF(AND(Milestones!$AB$183="FT",Milestones!$AA$183=FT_Y5,EDATE($D101,Milestones!$AA$183)&lt;PolicyDate),1,Milestones!$AC$183)&amp;";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"&amp;IF(AND(Milestones!$AB$184="FT",Milestones!$AA$184=FT_Y5,EDATE($D101,Milestones!$AA$184)&lt;PolicyDate),1,Milestones!$AC$184)&amp;";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"&amp;IF(AND(Milestones!$AB$185="FT",Milestones!$AA$185=FT_Y5,EDATE($D101,Milestones!$AA$185)&lt;PolicyDate),1,Milestones!$AC$185)&amp;";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"&amp;IF(AND(Milestones!$AB$186="FT",Milestones!$AA$186=FT_Y5,EDATE($D101,Milestones!$AA$186)&lt;PolicyDate),1,Milestones!$AC$186)&amp;";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"&amp;IF(AND(Milestones!$AB$187="FT",Milestones!$AA$187=FT_Y5,EDATE($D101,Milestones!$AA$187)&lt;PolicyDate),1,Milestones!$AC$187)&amp;";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"&amp;IF(AND(Milestones!$AB$188="FT",Milestones!$AA$188=FT_Y5,EDATE($D101,Milestones!$AA$188)&lt;PolicyDate),1,Milestones!$AC$188)&amp;";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"&amp;IF(AND(Milestones!$AB$189="FT",Milestones!$AA$189=FT_Y5,EDATE($D101,Milestones!$AA$189)&lt;PolicyDate),1,Milestones!$AC$189)&amp;";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"&amp;IF(AND(Milestones!$AB$190="FT",Milestones!$AA$190=FT_Y5,EDATE($D101,Milestones!$AA$190)&lt;PolicyDate),1,Milestones!$AC$190)&amp;";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"&amp;IF(AND(Milestones!$AB$191="FT",Milestones!$AA$191=FT_Y5,EDATE($D101,Milestones!$AA$191)&lt;PolicyDate),1,Milestones!$AC$191)&amp;";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"&amp;IF(AND(Milestones!$AB$192="FT",Milestones!$AA$192=FT_Y5,EDATE($D101,Milestones!$AA$192)&lt;PolicyDate),1,Milestones!$AC$192)&amp;";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"&amp;IF(AND(Milestones!$AB$193="FT",Milestones!$AA$193=FT_Y5,EDATE($D101,Milestones!$AA$193)&lt;PolicyDate),1,Milestones!$AC$193)&amp;";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"&amp;IF(AND(Milestones!$AB$194="FT",Milestones!$AA$194=FT_Y5,EDATE($D101,Milestones!$AA$194)&lt;PolicyDate),1,Milestones!$AC$194)&amp;";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"&amp;IF(AND(Milestones!$AB$195="FT",Milestones!$AA$195=FT_Y5,EDATE($D101,Milestones!$AA$195)&lt;PolicyDate),1,Milestones!$AC$195)&amp;";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"&amp;IF(AND(Milestones!$AB$196="FT",Milestones!$AA$196=FT_Y5,EDATE($D101,Milestones!$AA$196)&lt;PolicyDate),1,Milestones!$AC$196)&amp;";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"&amp;IF(AND(Milestones!$AB$197="FT",Milestones!$AA$197=FT_Y5,EDATE($D101,Milestones!$AA$197)&lt;PolicyDate),1,Milestones!$AC$197)&amp;";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"&amp;IF(AND(Milestones!$AB$198="FT",Milestones!$AA$198=FT_Y5,EDATE($D101,Milestones!$AA$198)&lt;PolicyDate),1,Milestones!$AC$198)&amp;";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"&amp;IF(AND(Milestones!$AB$199="FT",Milestones!$AA$199=FT_Y5,EDATE($D101,Milestones!$AA$199)&lt;PolicyDate),1,Milestones!$AC$199)&amp;";  ",""))</f>
        <v/>
      </c>
      <c r="X101" s="0" t="str">
        <f aca="false">IF(Staff!$A101="","",Staff!$AJ101)</f>
        <v/>
      </c>
      <c r="Y101" s="0" t="str">
        <f aca="false">IF(Staff!$A101="","",Staff!$AL101)</f>
        <v/>
      </c>
      <c r="Z101" s="0" t="str">
        <f aca="false">IF(Staff!$A101="","",Staff!$AM101)</f>
        <v/>
      </c>
      <c r="AA101" s="0" t="str">
        <f aca="false">IF(Staff!$A101="","",Staff!$AQ101)</f>
        <v/>
      </c>
      <c r="AB101" s="0" t="str">
        <f aca="false">IF(Staff!$A101="","",Staff!$AR101)</f>
        <v/>
      </c>
      <c r="AC101" s="0" t="str">
        <f aca="false">IF(Staff!$A101="","",Staff!$AS101)</f>
        <v/>
      </c>
      <c r="AD101" s="0" t="str">
        <f aca="false">IF(Staff!$A101="","",Staff!$AT101)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IF(Staff!$A102="","",Staff!$AI102)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"&amp;IF(AND(Milestones!$AB$20="FT",Milestones!$AA$20=FT_Y5,EDATE($D102,Milestones!$AA$20)&lt;PolicyDate),1,Milestones!$AC$20)&amp;";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"&amp;IF(AND(Milestones!$AB$21="FT",Milestones!$AA$21=FT_Y5,EDATE($D102,Milestones!$AA$21)&lt;PolicyDate),1,Milestones!$AC$21)&amp;";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"&amp;IF(AND(Milestones!$AB$22="FT",Milestones!$AA$22=FT_Y5,EDATE($D102,Milestones!$AA$22)&lt;PolicyDate),1,Milestones!$AC$22)&amp;";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"&amp;IF(AND(Milestones!$AB$23="FT",Milestones!$AA$23=FT_Y5,EDATE($D102,Milestones!$AA$23)&lt;PolicyDate),1,Milestones!$AC$23)&amp;";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"&amp;IF(AND(Milestones!$AB$24="FT",Milestones!$AA$24=FT_Y5,EDATE($D102,Milestones!$AA$24)&lt;PolicyDate),1,Milestones!$AC$24)&amp;";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"&amp;IF(AND(Milestones!$AB$25="FT",Milestones!$AA$25=FT_Y5,EDATE($D102,Milestones!$AA$25)&lt;PolicyDate),1,Milestones!$AC$25)&amp;";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"&amp;IF(AND(Milestones!$AB$26="FT",Milestones!$AA$26=FT_Y5,EDATE($D102,Milestones!$AA$26)&lt;PolicyDate),1,Milestones!$AC$26)&amp;";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"&amp;IF(AND(Milestones!$AB$27="FT",Milestones!$AA$27=FT_Y5,EDATE($D102,Milestones!$AA$27)&lt;PolicyDate),1,Milestones!$AC$27)&amp;";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"&amp;IF(AND(Milestones!$AB$28="FT",Milestones!$AA$28=FT_Y5,EDATE($D102,Milestones!$AA$28)&lt;PolicyDate),1,Milestones!$AC$28)&amp;";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"&amp;IF(AND(Milestones!$AB$29="FT",Milestones!$AA$29=FT_Y5,EDATE($D102,Milestones!$AA$29)&lt;PolicyDate),1,Milestones!$AC$29)&amp;";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"&amp;IF(AND(Milestones!$AB$30="FT",Milestones!$AA$30=FT_Y5,EDATE($D102,Milestones!$AA$30)&lt;PolicyDate),1,Milestones!$AC$30)&amp;";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"&amp;IF(AND(Milestones!$AB$31="FT",Milestones!$AA$31=FT_Y5,EDATE($D102,Milestones!$AA$31)&lt;PolicyDate),1,Milestones!$AC$31)&amp;";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"&amp;IF(AND(Milestones!$AB$32="FT",Milestones!$AA$32=FT_Y5,EDATE($D102,Milestones!$AA$32)&lt;PolicyDate),1,Milestones!$AC$32)&amp;";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"&amp;IF(AND(Milestones!$AB$33="FT",Milestones!$AA$33=FT_Y5,EDATE($D102,Milestones!$AA$33)&lt;PolicyDate),1,Milestones!$AC$33)&amp;";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"&amp;IF(AND(Milestones!$AB$34="FT",Milestones!$AA$34=FT_Y5,EDATE($D102,Milestones!$AA$34)&lt;PolicyDate),1,Milestones!$AC$34)&amp;";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"&amp;IF(AND(Milestones!$AB$35="FT",Milestones!$AA$35=FT_Y5,EDATE($D102,Milestones!$AA$35)&lt;PolicyDate),1,Milestones!$AC$35)&amp;";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"&amp;IF(AND(Milestones!$AB$36="FT",Milestones!$AA$36=FT_Y5,EDATE($D102,Milestones!$AA$36)&lt;PolicyDate),1,Milestones!$AC$36)&amp;";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"&amp;IF(AND(Milestones!$AB$37="FT",Milestones!$AA$37=FT_Y5,EDATE($D102,Milestones!$AA$37)&lt;PolicyDate),1,Milestones!$AC$37)&amp;";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"&amp;IF(AND(Milestones!$AB$38="FT",Milestones!$AA$38=FT_Y5,EDATE($D102,Milestones!$AA$38)&lt;PolicyDate),1,Milestones!$AC$38)&amp;";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"&amp;IF(AND(Milestones!$AB$39="FT",Milestones!$AA$39=FT_Y5,EDATE($D102,Milestones!$AA$39)&lt;PolicyDate),1,Milestones!$AC$39)&amp;";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"&amp;IF(AND(Milestones!$AB$40="FT",Milestones!$AA$40=FT_Y5,EDATE($D102,Milestones!$AA$40)&lt;PolicyDate),1,Milestones!$AC$40)&amp;";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"&amp;IF(AND(Milestones!$AB$41="FT",Milestones!$AA$41=FT_Y5,EDATE($D102,Milestones!$AA$41)&lt;PolicyDate),1,Milestones!$AC$41)&amp;";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"&amp;IF(AND(Milestones!$AB$42="FT",Milestones!$AA$42=FT_Y5,EDATE($D102,Milestones!$AA$42)&lt;PolicyDate),1,Milestones!$AC$42)&amp;";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"&amp;IF(AND(Milestones!$AB$43="FT",Milestones!$AA$43=FT_Y5,EDATE($D102,Milestones!$AA$43)&lt;PolicyDate),1,Milestones!$AC$43)&amp;";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"&amp;IF(AND(Milestones!$AB$44="FT",Milestones!$AA$44=FT_Y5,EDATE($D102,Milestones!$AA$44)&lt;PolicyDate),1,Milestones!$AC$44)&amp;";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"&amp;IF(AND(Milestones!$AB$45="FT",Milestones!$AA$45=FT_Y5,EDATE($D102,Milestones!$AA$45)&lt;PolicyDate),1,Milestones!$AC$45)&amp;";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"&amp;IF(AND(Milestones!$AB$46="FT",Milestones!$AA$46=FT_Y5,EDATE($D102,Milestones!$AA$46)&lt;PolicyDate),1,Milestones!$AC$46)&amp;";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"&amp;IF(AND(Milestones!$AB$47="FT",Milestones!$AA$47=FT_Y5,EDATE($D102,Milestones!$AA$47)&lt;PolicyDate),1,Milestones!$AC$47)&amp;";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"&amp;IF(AND(Milestones!$AB$48="FT",Milestones!$AA$48=FT_Y5,EDATE($D102,Milestones!$AA$48)&lt;PolicyDate),1,Milestones!$AC$48)&amp;";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"&amp;IF(AND(Milestones!$AB$49="FT",Milestones!$AA$49=FT_Y5,EDATE($D102,Milestones!$AA$49)&lt;PolicyDate),1,Milestones!$AC$49)&amp;";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"&amp;IF(AND(Milestones!$AB$50="FT",Milestones!$AA$50=FT_Y5,EDATE($D102,Milestones!$AA$50)&lt;PolicyDate),1,Milestones!$AC$50)&amp;";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"&amp;IF(AND(Milestones!$AB$51="FT",Milestones!$AA$51=FT_Y5,EDATE($D102,Milestones!$AA$51)&lt;PolicyDate),1,Milestones!$AC$51)&amp;";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"&amp;IF(AND(Milestones!$AB$52="FT",Milestones!$AA$52=FT_Y5,EDATE($D102,Milestones!$AA$52)&lt;PolicyDate),1,Milestones!$AC$52)&amp;";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"&amp;IF(AND(Milestones!$AB$53="FT",Milestones!$AA$53=FT_Y5,EDATE($D102,Milestones!$AA$53)&lt;PolicyDate),1,Milestones!$AC$53)&amp;";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"&amp;IF(AND(Milestones!$AB$54="FT",Milestones!$AA$54=FT_Y5,EDATE($D102,Milestones!$AA$54)&lt;PolicyDate),1,Milestones!$AC$54)&amp;";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"&amp;IF(AND(Milestones!$AB$55="FT",Milestones!$AA$55=FT_Y5,EDATE($D102,Milestones!$AA$55)&lt;PolicyDate),1,Milestones!$AC$55)&amp;";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"&amp;IF(AND(Milestones!$AB$56="FT",Milestones!$AA$56=FT_Y5,EDATE($D102,Milestones!$AA$56)&lt;PolicyDate),1,Milestones!$AC$56)&amp;";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"&amp;IF(AND(Milestones!$AB$57="FT",Milestones!$AA$57=FT_Y5,EDATE($D102,Milestones!$AA$57)&lt;PolicyDate),1,Milestones!$AC$57)&amp;";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"&amp;IF(AND(Milestones!$AB$58="FT",Milestones!$AA$58=FT_Y5,EDATE($D102,Milestones!$AA$58)&lt;PolicyDate),1,Milestones!$AC$58)&amp;";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"&amp;IF(AND(Milestones!$AB$59="FT",Milestones!$AA$59=FT_Y5,EDATE($D102,Milestones!$AA$59)&lt;PolicyDate),1,Milestones!$AC$59)&amp;";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"&amp;IF(AND(Milestones!$AB$60="FT",Milestones!$AA$60=FT_Y5,EDATE($D102,Milestones!$AA$60)&lt;PolicyDate),1,Milestones!$AC$60)&amp;";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"&amp;IF(AND(Milestones!$AB$61="FT",Milestones!$AA$61=FT_Y5,EDATE($D102,Milestones!$AA$61)&lt;PolicyDate),1,Milestones!$AC$61)&amp;";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"&amp;IF(AND(Milestones!$AB$62="FT",Milestones!$AA$62=FT_Y5,EDATE($D102,Milestones!$AA$62)&lt;PolicyDate),1,Milestones!$AC$62)&amp;";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"&amp;IF(AND(Milestones!$AB$63="FT",Milestones!$AA$63=FT_Y5,EDATE($D102,Milestones!$AA$63)&lt;PolicyDate),1,Milestones!$AC$63)&amp;";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"&amp;IF(AND(Milestones!$AB$64="FT",Milestones!$AA$64=FT_Y5,EDATE($D102,Milestones!$AA$64)&lt;PolicyDate),1,Milestones!$AC$64)&amp;";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"&amp;IF(AND(Milestones!$AB$65="FT",Milestones!$AA$65=FT_Y5,EDATE($D102,Milestones!$AA$65)&lt;PolicyDate),1,Milestones!$AC$65)&amp;";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"&amp;IF(AND(Milestones!$AB$66="FT",Milestones!$AA$66=FT_Y5,EDATE($D102,Milestones!$AA$66)&lt;PolicyDate),1,Milestones!$AC$66)&amp;";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"&amp;IF(AND(Milestones!$AB$67="FT",Milestones!$AA$67=FT_Y5,EDATE($D102,Milestones!$AA$67)&lt;PolicyDate),1,Milestones!$AC$67)&amp;";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"&amp;IF(AND(Milestones!$AB$68="FT",Milestones!$AA$68=FT_Y5,EDATE($D102,Milestones!$AA$68)&lt;PolicyDate),1,Milestones!$AC$68)&amp;";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"&amp;IF(AND(Milestones!$AB$69="FT",Milestones!$AA$69=FT_Y5,EDATE($D102,Milestones!$AA$69)&lt;PolicyDate),1,Milestones!$AC$69)&amp;";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"&amp;IF(AND(Milestones!$AB$70="FT",Milestones!$AA$70=FT_Y5,EDATE($D102,Milestones!$AA$70)&lt;PolicyDate),1,Milestones!$AC$70)&amp;";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"&amp;IF(AND(Milestones!$AB$71="FT",Milestones!$AA$71=FT_Y5,EDATE($D102,Milestones!$AA$71)&lt;PolicyDate),1,Milestones!$AC$71)&amp;";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"&amp;IF(AND(Milestones!$AB$72="FT",Milestones!$AA$72=FT_Y5,EDATE($D102,Milestones!$AA$72)&lt;PolicyDate),1,Milestones!$AC$72)&amp;";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"&amp;IF(AND(Milestones!$AB$73="FT",Milestones!$AA$73=FT_Y5,EDATE($D102,Milestones!$AA$73)&lt;PolicyDate),1,Milestones!$AC$73)&amp;";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"&amp;IF(AND(Milestones!$AB$74="FT",Milestones!$AA$74=FT_Y5,EDATE($D102,Milestones!$AA$74)&lt;PolicyDate),1,Milestones!$AC$74)&amp;";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"&amp;IF(AND(Milestones!$AB$75="FT",Milestones!$AA$75=FT_Y5,EDATE($D102,Milestones!$AA$75)&lt;PolicyDate),1,Milestones!$AC$75)&amp;";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"&amp;IF(AND(Milestones!$AB$76="FT",Milestones!$AA$76=FT_Y5,EDATE($D102,Milestones!$AA$76)&lt;PolicyDate),1,Milestones!$AC$76)&amp;";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"&amp;IF(AND(Milestones!$AB$77="FT",Milestones!$AA$77=FT_Y5,EDATE($D102,Milestones!$AA$77)&lt;PolicyDate),1,Milestones!$AC$77)&amp;";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"&amp;IF(AND(Milestones!$AB$78="FT",Milestones!$AA$78=FT_Y5,EDATE($D102,Milestones!$AA$78)&lt;PolicyDate),1,Milestones!$AC$78)&amp;";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"&amp;IF(AND(Milestones!$AB$79="FT",Milestones!$AA$79=FT_Y5,EDATE($D102,Milestones!$AA$79)&lt;PolicyDate),1,Milestones!$AC$79)&amp;";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"&amp;IF(AND(Milestones!$AB$80="FT",Milestones!$AA$80=FT_Y5,EDATE($D102,Milestones!$AA$80)&lt;PolicyDate),1,Milestones!$AC$80)&amp;";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"&amp;IF(AND(Milestones!$AB$81="FT",Milestones!$AA$81=FT_Y5,EDATE($D102,Milestones!$AA$81)&lt;PolicyDate),1,Milestones!$AC$81)&amp;";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"&amp;IF(AND(Milestones!$AB$82="FT",Milestones!$AA$82=FT_Y5,EDATE($D102,Milestones!$AA$82)&lt;PolicyDate),1,Milestones!$AC$82)&amp;";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"&amp;IF(AND(Milestones!$AB$83="FT",Milestones!$AA$83=FT_Y5,EDATE($D102,Milestones!$AA$83)&lt;PolicyDate),1,Milestones!$AC$83)&amp;";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"&amp;IF(AND(Milestones!$AB$84="FT",Milestones!$AA$84=FT_Y5,EDATE($D102,Milestones!$AA$84)&lt;PolicyDate),1,Milestones!$AC$84)&amp;";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"&amp;IF(AND(Milestones!$AB$85="FT",Milestones!$AA$85=FT_Y5,EDATE($D102,Milestones!$AA$85)&lt;PolicyDate),1,Milestones!$AC$85)&amp;";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"&amp;IF(AND(Milestones!$AB$86="FT",Milestones!$AA$86=FT_Y5,EDATE($D102,Milestones!$AA$86)&lt;PolicyDate),1,Milestones!$AC$86)&amp;";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"&amp;IF(AND(Milestones!$AB$87="FT",Milestones!$AA$87=FT_Y5,EDATE($D102,Milestones!$AA$87)&lt;PolicyDate),1,Milestones!$AC$87)&amp;";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"&amp;IF(AND(Milestones!$AB$88="FT",Milestones!$AA$88=FT_Y5,EDATE($D102,Milestones!$AA$88)&lt;PolicyDate),1,Milestones!$AC$88)&amp;";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"&amp;IF(AND(Milestones!$AB$89="FT",Milestones!$AA$89=FT_Y5,EDATE($D102,Milestones!$AA$89)&lt;PolicyDate),1,Milestones!$AC$89)&amp;";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"&amp;IF(AND(Milestones!$AB$90="FT",Milestones!$AA$90=FT_Y5,EDATE($D102,Milestones!$AA$90)&lt;PolicyDate),1,Milestones!$AC$90)&amp;";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"&amp;IF(AND(Milestones!$AB$91="FT",Milestones!$AA$91=FT_Y5,EDATE($D102,Milestones!$AA$91)&lt;PolicyDate),1,Milestones!$AC$91)&amp;";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"&amp;IF(AND(Milestones!$AB$92="FT",Milestones!$AA$92=FT_Y5,EDATE($D102,Milestones!$AA$92)&lt;PolicyDate),1,Milestones!$AC$92)&amp;";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"&amp;IF(AND(Milestones!$AB$93="FT",Milestones!$AA$93=FT_Y5,EDATE($D102,Milestones!$AA$93)&lt;PolicyDate),1,Milestones!$AC$93)&amp;";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"&amp;IF(AND(Milestones!$AB$94="FT",Milestones!$AA$94=FT_Y5,EDATE($D102,Milestones!$AA$94)&lt;PolicyDate),1,Milestones!$AC$94)&amp;";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"&amp;IF(AND(Milestones!$AB$95="FT",Milestones!$AA$95=FT_Y5,EDATE($D102,Milestones!$AA$95)&lt;PolicyDate),1,Milestones!$AC$95)&amp;";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"&amp;IF(AND(Milestones!$AB$96="FT",Milestones!$AA$96=FT_Y5,EDATE($D102,Milestones!$AA$96)&lt;PolicyDate),1,Milestones!$AC$96)&amp;";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"&amp;IF(AND(Milestones!$AB$97="FT",Milestones!$AA$97=FT_Y5,EDATE($D102,Milestones!$AA$97)&lt;PolicyDate),1,Milestones!$AC$97)&amp;";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"&amp;IF(AND(Milestones!$AB$98="FT",Milestones!$AA$98=FT_Y5,EDATE($D102,Milestones!$AA$98)&lt;PolicyDate),1,Milestones!$AC$98)&amp;";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"&amp;IF(AND(Milestones!$AB$99="FT",Milestones!$AA$99=FT_Y5,EDATE($D102,Milestones!$AA$99)&lt;PolicyDate),1,Milestones!$AC$99)&amp;";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"&amp;IF(AND(Milestones!$AB$100="FT",Milestones!$AA$100=FT_Y5,EDATE($D102,Milestones!$AA$100)&lt;PolicyDate),1,Milestones!$AC$100)&amp;";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"&amp;IF(AND(Milestones!$AB$101="FT",Milestones!$AA$101=FT_Y5,EDATE($D102,Milestones!$AA$101)&lt;PolicyDate),1,Milestones!$AC$101)&amp;";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"&amp;IF(AND(Milestones!$AB$102="FT",Milestones!$AA$102=FT_Y5,EDATE($D102,Milestones!$AA$102)&lt;PolicyDate),1,Milestones!$AC$102)&amp;";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"&amp;IF(AND(Milestones!$AB$103="FT",Milestones!$AA$103=FT_Y5,EDATE($D102,Milestones!$AA$103)&lt;PolicyDate),1,Milestones!$AC$103)&amp;";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"&amp;IF(AND(Milestones!$AB$104="FT",Milestones!$AA$104=FT_Y5,EDATE($D102,Milestones!$AA$104)&lt;PolicyDate),1,Milestones!$AC$104)&amp;";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"&amp;IF(AND(Milestones!$AB$105="FT",Milestones!$AA$105=FT_Y5,EDATE($D102,Milestones!$AA$105)&lt;PolicyDate),1,Milestones!$AC$105)&amp;";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"&amp;IF(AND(Milestones!$AB$106="FT",Milestones!$AA$106=FT_Y5,EDATE($D102,Milestones!$AA$106)&lt;PolicyDate),1,Milestones!$AC$106)&amp;";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"&amp;IF(AND(Milestones!$AB$107="FT",Milestones!$AA$107=FT_Y5,EDATE($D102,Milestones!$AA$107)&lt;PolicyDate),1,Milestones!$AC$107)&amp;";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"&amp;IF(AND(Milestones!$AB$108="FT",Milestones!$AA$108=FT_Y5,EDATE($D102,Milestones!$AA$108)&lt;PolicyDate),1,Milestones!$AC$108)&amp;";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"&amp;IF(AND(Milestones!$AB$109="FT",Milestones!$AA$109=FT_Y5,EDATE($D102,Milestones!$AA$109)&lt;PolicyDate),1,Milestones!$AC$109)&amp;";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"&amp;IF(AND(Milestones!$AB$110="FT",Milestones!$AA$110=FT_Y5,EDATE($D102,Milestones!$AA$110)&lt;PolicyDate),1,Milestones!$AC$110)&amp;";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"&amp;IF(AND(Milestones!$AB$111="FT",Milestones!$AA$111=FT_Y5,EDATE($D102,Milestones!$AA$111)&lt;PolicyDate),1,Milestones!$AC$111)&amp;";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"&amp;IF(AND(Milestones!$AB$112="FT",Milestones!$AA$112=FT_Y5,EDATE($D102,Milestones!$AA$112)&lt;PolicyDate),1,Milestones!$AC$112)&amp;";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"&amp;IF(AND(Milestones!$AB$113="FT",Milestones!$AA$113=FT_Y5,EDATE($D102,Milestones!$AA$113)&lt;PolicyDate),1,Milestones!$AC$113)&amp;";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"&amp;IF(AND(Milestones!$AB$114="FT",Milestones!$AA$114=FT_Y5,EDATE($D102,Milestones!$AA$114)&lt;PolicyDate),1,Milestones!$AC$114)&amp;";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"&amp;IF(AND(Milestones!$AB$115="FT",Milestones!$AA$115=FT_Y5,EDATE($D102,Milestones!$AA$115)&lt;PolicyDate),1,Milestones!$AC$115)&amp;";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"&amp;IF(AND(Milestones!$AB$116="FT",Milestones!$AA$116=FT_Y5,EDATE($D102,Milestones!$AA$116)&lt;PolicyDate),1,Milestones!$AC$116)&amp;";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"&amp;IF(AND(Milestones!$AB$117="FT",Milestones!$AA$117=FT_Y5,EDATE($D102,Milestones!$AA$117)&lt;PolicyDate),1,Milestones!$AC$117)&amp;";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"&amp;IF(AND(Milestones!$AB$118="FT",Milestones!$AA$118=FT_Y5,EDATE($D102,Milestones!$AA$118)&lt;PolicyDate),1,Milestones!$AC$118)&amp;";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"&amp;IF(AND(Milestones!$AB$119="FT",Milestones!$AA$119=FT_Y5,EDATE($D102,Milestones!$AA$119)&lt;PolicyDate),1,Milestones!$AC$119)&amp;";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"&amp;IF(AND(Milestones!$AB$120="FT",Milestones!$AA$120=FT_Y5,EDATE($D102,Milestones!$AA$120)&lt;PolicyDate),1,Milestones!$AC$120)&amp;";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"&amp;IF(AND(Milestones!$AB$121="FT",Milestones!$AA$121=FT_Y5,EDATE($D102,Milestones!$AA$121)&lt;PolicyDate),1,Milestones!$AC$121)&amp;";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"&amp;IF(AND(Milestones!$AB$122="FT",Milestones!$AA$122=FT_Y5,EDATE($D102,Milestones!$AA$122)&lt;PolicyDate),1,Milestones!$AC$122)&amp;";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"&amp;IF(AND(Milestones!$AB$123="FT",Milestones!$AA$123=FT_Y5,EDATE($D102,Milestones!$AA$123)&lt;PolicyDate),1,Milestones!$AC$123)&amp;";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"&amp;IF(AND(Milestones!$AB$124="FT",Milestones!$AA$124=FT_Y5,EDATE($D102,Milestones!$AA$124)&lt;PolicyDate),1,Milestones!$AC$124)&amp;";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"&amp;IF(AND(Milestones!$AB$125="FT",Milestones!$AA$125=FT_Y5,EDATE($D102,Milestones!$AA$125)&lt;PolicyDate),1,Milestones!$AC$125)&amp;";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"&amp;IF(AND(Milestones!$AB$126="FT",Milestones!$AA$126=FT_Y5,EDATE($D102,Milestones!$AA$126)&lt;PolicyDate),1,Milestones!$AC$126)&amp;";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"&amp;IF(AND(Milestones!$AB$127="FT",Milestones!$AA$127=FT_Y5,EDATE($D102,Milestones!$AA$127)&lt;PolicyDate),1,Milestones!$AC$127)&amp;";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"&amp;IF(AND(Milestones!$AB$128="FT",Milestones!$AA$128=FT_Y5,EDATE($D102,Milestones!$AA$128)&lt;PolicyDate),1,Milestones!$AC$128)&amp;";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"&amp;IF(AND(Milestones!$AB$129="FT",Milestones!$AA$129=FT_Y5,EDATE($D102,Milestones!$AA$129)&lt;PolicyDate),1,Milestones!$AC$129)&amp;";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"&amp;IF(AND(Milestones!$AB$130="FT",Milestones!$AA$130=FT_Y5,EDATE($D102,Milestones!$AA$130)&lt;PolicyDate),1,Milestones!$AC$130)&amp;";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"&amp;IF(AND(Milestones!$AB$131="FT",Milestones!$AA$131=FT_Y5,EDATE($D102,Milestones!$AA$131)&lt;PolicyDate),1,Milestones!$AC$131)&amp;";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"&amp;IF(AND(Milestones!$AB$132="FT",Milestones!$AA$132=FT_Y5,EDATE($D102,Milestones!$AA$132)&lt;PolicyDate),1,Milestones!$AC$132)&amp;";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"&amp;IF(AND(Milestones!$AB$133="FT",Milestones!$AA$133=FT_Y5,EDATE($D102,Milestones!$AA$133)&lt;PolicyDate),1,Milestones!$AC$133)&amp;";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"&amp;IF(AND(Milestones!$AB$134="FT",Milestones!$AA$134=FT_Y5,EDATE($D102,Milestones!$AA$134)&lt;PolicyDate),1,Milestones!$AC$134)&amp;";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"&amp;IF(AND(Milestones!$AB$135="FT",Milestones!$AA$135=FT_Y5,EDATE($D102,Milestones!$AA$135)&lt;PolicyDate),1,Milestones!$AC$135)&amp;";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"&amp;IF(AND(Milestones!$AB$136="FT",Milestones!$AA$136=FT_Y5,EDATE($D102,Milestones!$AA$136)&lt;PolicyDate),1,Milestones!$AC$136)&amp;";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"&amp;IF(AND(Milestones!$AB$137="FT",Milestones!$AA$137=FT_Y5,EDATE($D102,Milestones!$AA$137)&lt;PolicyDate),1,Milestones!$AC$137)&amp;";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"&amp;IF(AND(Milestones!$AB$138="FT",Milestones!$AA$138=FT_Y5,EDATE($D102,Milestones!$AA$138)&lt;PolicyDate),1,Milestones!$AC$138)&amp;";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"&amp;IF(AND(Milestones!$AB$139="FT",Milestones!$AA$139=FT_Y5,EDATE($D102,Milestones!$AA$139)&lt;PolicyDate),1,Milestones!$AC$139)&amp;";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"&amp;IF(AND(Milestones!$AB$140="FT",Milestones!$AA$140=FT_Y5,EDATE($D102,Milestones!$AA$140)&lt;PolicyDate),1,Milestones!$AC$140)&amp;";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"&amp;IF(AND(Milestones!$AB$141="FT",Milestones!$AA$141=FT_Y5,EDATE($D102,Milestones!$AA$141)&lt;PolicyDate),1,Milestones!$AC$141)&amp;";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"&amp;IF(AND(Milestones!$AB$142="FT",Milestones!$AA$142=FT_Y5,EDATE($D102,Milestones!$AA$142)&lt;PolicyDate),1,Milestones!$AC$142)&amp;";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"&amp;IF(AND(Milestones!$AB$143="FT",Milestones!$AA$143=FT_Y5,EDATE($D102,Milestones!$AA$143)&lt;PolicyDate),1,Milestones!$AC$143)&amp;";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"&amp;IF(AND(Milestones!$AB$144="FT",Milestones!$AA$144=FT_Y5,EDATE($D102,Milestones!$AA$144)&lt;PolicyDate),1,Milestones!$AC$144)&amp;";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"&amp;IF(AND(Milestones!$AB$145="FT",Milestones!$AA$145=FT_Y5,EDATE($D102,Milestones!$AA$145)&lt;PolicyDate),1,Milestones!$AC$145)&amp;";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"&amp;IF(AND(Milestones!$AB$146="FT",Milestones!$AA$146=FT_Y5,EDATE($D102,Milestones!$AA$146)&lt;PolicyDate),1,Milestones!$AC$146)&amp;";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"&amp;IF(AND(Milestones!$AB$147="FT",Milestones!$AA$147=FT_Y5,EDATE($D102,Milestones!$AA$147)&lt;PolicyDate),1,Milestones!$AC$147)&amp;";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"&amp;IF(AND(Milestones!$AB$148="FT",Milestones!$AA$148=FT_Y5,EDATE($D102,Milestones!$AA$148)&lt;PolicyDate),1,Milestones!$AC$148)&amp;";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"&amp;IF(AND(Milestones!$AB$149="FT",Milestones!$AA$149=FT_Y5,EDATE($D102,Milestones!$AA$149)&lt;PolicyDate),1,Milestones!$AC$149)&amp;";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"&amp;IF(AND(Milestones!$AB$150="FT",Milestones!$AA$150=FT_Y5,EDATE($D102,Milestones!$AA$150)&lt;PolicyDate),1,Milestones!$AC$150)&amp;";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"&amp;IF(AND(Milestones!$AB$151="FT",Milestones!$AA$151=FT_Y5,EDATE($D102,Milestones!$AA$151)&lt;PolicyDate),1,Milestones!$AC$151)&amp;";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"&amp;IF(AND(Milestones!$AB$152="FT",Milestones!$AA$152=FT_Y5,EDATE($D102,Milestones!$AA$152)&lt;PolicyDate),1,Milestones!$AC$152)&amp;";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"&amp;IF(AND(Milestones!$AB$153="FT",Milestones!$AA$153=FT_Y5,EDATE($D102,Milestones!$AA$153)&lt;PolicyDate),1,Milestones!$AC$153)&amp;";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"&amp;IF(AND(Milestones!$AB$154="FT",Milestones!$AA$154=FT_Y5,EDATE($D102,Milestones!$AA$154)&lt;PolicyDate),1,Milestones!$AC$154)&amp;";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"&amp;IF(AND(Milestones!$AB$155="FT",Milestones!$AA$155=FT_Y5,EDATE($D102,Milestones!$AA$155)&lt;PolicyDate),1,Milestones!$AC$155)&amp;";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"&amp;IF(AND(Milestones!$AB$156="FT",Milestones!$AA$156=FT_Y5,EDATE($D102,Milestones!$AA$156)&lt;PolicyDate),1,Milestones!$AC$156)&amp;";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"&amp;IF(AND(Milestones!$AB$157="FT",Milestones!$AA$157=FT_Y5,EDATE($D102,Milestones!$AA$157)&lt;PolicyDate),1,Milestones!$AC$157)&amp;";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"&amp;IF(AND(Milestones!$AB$158="FT",Milestones!$AA$158=FT_Y5,EDATE($D102,Milestones!$AA$158)&lt;PolicyDate),1,Milestones!$AC$158)&amp;";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"&amp;IF(AND(Milestones!$AB$159="FT",Milestones!$AA$159=FT_Y5,EDATE($D102,Milestones!$AA$159)&lt;PolicyDate),1,Milestones!$AC$159)&amp;";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"&amp;IF(AND(Milestones!$AB$160="FT",Milestones!$AA$160=FT_Y5,EDATE($D102,Milestones!$AA$160)&lt;PolicyDate),1,Milestones!$AC$160)&amp;";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"&amp;IF(AND(Milestones!$AB$161="FT",Milestones!$AA$161=FT_Y5,EDATE($D102,Milestones!$AA$161)&lt;PolicyDate),1,Milestones!$AC$161)&amp;";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"&amp;IF(AND(Milestones!$AB$162="FT",Milestones!$AA$162=FT_Y5,EDATE($D102,Milestones!$AA$162)&lt;PolicyDate),1,Milestones!$AC$162)&amp;";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"&amp;IF(AND(Milestones!$AB$163="FT",Milestones!$AA$163=FT_Y5,EDATE($D102,Milestones!$AA$163)&lt;PolicyDate),1,Milestones!$AC$163)&amp;";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"&amp;IF(AND(Milestones!$AB$164="FT",Milestones!$AA$164=FT_Y5,EDATE($D102,Milestones!$AA$164)&lt;PolicyDate),1,Milestones!$AC$164)&amp;";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"&amp;IF(AND(Milestones!$AB$165="FT",Milestones!$AA$165=FT_Y5,EDATE($D102,Milestones!$AA$165)&lt;PolicyDate),1,Milestones!$AC$165)&amp;";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"&amp;IF(AND(Milestones!$AB$166="FT",Milestones!$AA$166=FT_Y5,EDATE($D102,Milestones!$AA$166)&lt;PolicyDate),1,Milestones!$AC$166)&amp;";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"&amp;IF(AND(Milestones!$AB$167="FT",Milestones!$AA$167=FT_Y5,EDATE($D102,Milestones!$AA$167)&lt;PolicyDate),1,Milestones!$AC$167)&amp;";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"&amp;IF(AND(Milestones!$AB$168="FT",Milestones!$AA$168=FT_Y5,EDATE($D102,Milestones!$AA$168)&lt;PolicyDate),1,Milestones!$AC$168)&amp;";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"&amp;IF(AND(Milestones!$AB$169="FT",Milestones!$AA$169=FT_Y5,EDATE($D102,Milestones!$AA$169)&lt;PolicyDate),1,Milestones!$AC$169)&amp;";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"&amp;IF(AND(Milestones!$AB$170="FT",Milestones!$AA$170=FT_Y5,EDATE($D102,Milestones!$AA$170)&lt;PolicyDate),1,Milestones!$AC$170)&amp;";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"&amp;IF(AND(Milestones!$AB$171="FT",Milestones!$AA$171=FT_Y5,EDATE($D102,Milestones!$AA$171)&lt;PolicyDate),1,Milestones!$AC$171)&amp;";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"&amp;IF(AND(Milestones!$AB$172="FT",Milestones!$AA$172=FT_Y5,EDATE($D102,Milestones!$AA$172)&lt;PolicyDate),1,Milestones!$AC$172)&amp;";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"&amp;IF(AND(Milestones!$AB$173="FT",Milestones!$AA$173=FT_Y5,EDATE($D102,Milestones!$AA$173)&lt;PolicyDate),1,Milestones!$AC$173)&amp;";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"&amp;IF(AND(Milestones!$AB$174="FT",Milestones!$AA$174=FT_Y5,EDATE($D102,Milestones!$AA$174)&lt;PolicyDate),1,Milestones!$AC$174)&amp;";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"&amp;IF(AND(Milestones!$AB$175="FT",Milestones!$AA$175=FT_Y5,EDATE($D102,Milestones!$AA$175)&lt;PolicyDate),1,Milestones!$AC$175)&amp;";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"&amp;IF(AND(Milestones!$AB$176="FT",Milestones!$AA$176=FT_Y5,EDATE($D102,Milestones!$AA$176)&lt;PolicyDate),1,Milestones!$AC$176)&amp;";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"&amp;IF(AND(Milestones!$AB$177="FT",Milestones!$AA$177=FT_Y5,EDATE($D102,Milestones!$AA$177)&lt;PolicyDate),1,Milestones!$AC$177)&amp;";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"&amp;IF(AND(Milestones!$AB$178="FT",Milestones!$AA$178=FT_Y5,EDATE($D102,Milestones!$AA$178)&lt;PolicyDate),1,Milestones!$AC$178)&amp;";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"&amp;IF(AND(Milestones!$AB$179="FT",Milestones!$AA$179=FT_Y5,EDATE($D102,Milestones!$AA$179)&lt;PolicyDate),1,Milestones!$AC$179)&amp;";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"&amp;IF(AND(Milestones!$AB$180="FT",Milestones!$AA$180=FT_Y5,EDATE($D102,Milestones!$AA$180)&lt;PolicyDate),1,Milestones!$AC$180)&amp;";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"&amp;IF(AND(Milestones!$AB$181="FT",Milestones!$AA$181=FT_Y5,EDATE($D102,Milestones!$AA$181)&lt;PolicyDate),1,Milestones!$AC$181)&amp;";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"&amp;IF(AND(Milestones!$AB$182="FT",Milestones!$AA$182=FT_Y5,EDATE($D102,Milestones!$AA$182)&lt;PolicyDate),1,Milestones!$AC$182)&amp;";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"&amp;IF(AND(Milestones!$AB$183="FT",Milestones!$AA$183=FT_Y5,EDATE($D102,Milestones!$AA$183)&lt;PolicyDate),1,Milestones!$AC$183)&amp;";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"&amp;IF(AND(Milestones!$AB$184="FT",Milestones!$AA$184=FT_Y5,EDATE($D102,Milestones!$AA$184)&lt;PolicyDate),1,Milestones!$AC$184)&amp;";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"&amp;IF(AND(Milestones!$AB$185="FT",Milestones!$AA$185=FT_Y5,EDATE($D102,Milestones!$AA$185)&lt;PolicyDate),1,Milestones!$AC$185)&amp;";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"&amp;IF(AND(Milestones!$AB$186="FT",Milestones!$AA$186=FT_Y5,EDATE($D102,Milestones!$AA$186)&lt;PolicyDate),1,Milestones!$AC$186)&amp;";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"&amp;IF(AND(Milestones!$AB$187="FT",Milestones!$AA$187=FT_Y5,EDATE($D102,Milestones!$AA$187)&lt;PolicyDate),1,Milestones!$AC$187)&amp;";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"&amp;IF(AND(Milestones!$AB$188="FT",Milestones!$AA$188=FT_Y5,EDATE($D102,Milestones!$AA$188)&lt;PolicyDate),1,Milestones!$AC$188)&amp;";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"&amp;IF(AND(Milestones!$AB$189="FT",Milestones!$AA$189=FT_Y5,EDATE($D102,Milestones!$AA$189)&lt;PolicyDate),1,Milestones!$AC$189)&amp;";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"&amp;IF(AND(Milestones!$AB$190="FT",Milestones!$AA$190=FT_Y5,EDATE($D102,Milestones!$AA$190)&lt;PolicyDate),1,Milestones!$AC$190)&amp;";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"&amp;IF(AND(Milestones!$AB$191="FT",Milestones!$AA$191=FT_Y5,EDATE($D102,Milestones!$AA$191)&lt;PolicyDate),1,Milestones!$AC$191)&amp;";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"&amp;IF(AND(Milestones!$AB$192="FT",Milestones!$AA$192=FT_Y5,EDATE($D102,Milestones!$AA$192)&lt;PolicyDate),1,Milestones!$AC$192)&amp;";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"&amp;IF(AND(Milestones!$AB$193="FT",Milestones!$AA$193=FT_Y5,EDATE($D102,Milestones!$AA$193)&lt;PolicyDate),1,Milestones!$AC$193)&amp;";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"&amp;IF(AND(Milestones!$AB$194="FT",Milestones!$AA$194=FT_Y5,EDATE($D102,Milestones!$AA$194)&lt;PolicyDate),1,Milestones!$AC$194)&amp;";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"&amp;IF(AND(Milestones!$AB$195="FT",Milestones!$AA$195=FT_Y5,EDATE($D102,Milestones!$AA$195)&lt;PolicyDate),1,Milestones!$AC$195)&amp;";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"&amp;IF(AND(Milestones!$AB$196="FT",Milestones!$AA$196=FT_Y5,EDATE($D102,Milestones!$AA$196)&lt;PolicyDate),1,Milestones!$AC$196)&amp;";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"&amp;IF(AND(Milestones!$AB$197="FT",Milestones!$AA$197=FT_Y5,EDATE($D102,Milestones!$AA$197)&lt;PolicyDate),1,Milestones!$AC$197)&amp;";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"&amp;IF(AND(Milestones!$AB$198="FT",Milestones!$AA$198=FT_Y5,EDATE($D102,Milestones!$AA$198)&lt;PolicyDate),1,Milestones!$AC$198)&amp;";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"&amp;IF(AND(Milestones!$AB$199="FT",Milestones!$AA$199=FT_Y5,EDATE($D102,Milestones!$AA$199)&lt;PolicyDate),1,Milestones!$AC$199)&amp;";  ",""))</f>
        <v/>
      </c>
      <c r="X102" s="0" t="str">
        <f aca="false">IF(Staff!$A102="","",Staff!$AJ102)</f>
        <v/>
      </c>
      <c r="Y102" s="0" t="str">
        <f aca="false">IF(Staff!$A102="","",Staff!$AL102)</f>
        <v/>
      </c>
      <c r="Z102" s="0" t="str">
        <f aca="false">IF(Staff!$A102="","",Staff!$AM102)</f>
        <v/>
      </c>
      <c r="AA102" s="0" t="str">
        <f aca="false">IF(Staff!$A102="","",Staff!$AQ102)</f>
        <v/>
      </c>
      <c r="AB102" s="0" t="str">
        <f aca="false">IF(Staff!$A102="","",Staff!$AR102)</f>
        <v/>
      </c>
      <c r="AC102" s="0" t="str">
        <f aca="false">IF(Staff!$A102="","",Staff!$AS102)</f>
        <v/>
      </c>
      <c r="AD102" s="0" t="str">
        <f aca="false">IF(Staff!$A102="","",Staff!$AT102)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IF(Staff!$A103="","",Staff!$AI103)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"&amp;IF(AND(Milestones!$AB$20="FT",Milestones!$AA$20=FT_Y5,EDATE($D103,Milestones!$AA$20)&lt;PolicyDate),1,Milestones!$AC$20)&amp;";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"&amp;IF(AND(Milestones!$AB$21="FT",Milestones!$AA$21=FT_Y5,EDATE($D103,Milestones!$AA$21)&lt;PolicyDate),1,Milestones!$AC$21)&amp;";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"&amp;IF(AND(Milestones!$AB$22="FT",Milestones!$AA$22=FT_Y5,EDATE($D103,Milestones!$AA$22)&lt;PolicyDate),1,Milestones!$AC$22)&amp;";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"&amp;IF(AND(Milestones!$AB$23="FT",Milestones!$AA$23=FT_Y5,EDATE($D103,Milestones!$AA$23)&lt;PolicyDate),1,Milestones!$AC$23)&amp;";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"&amp;IF(AND(Milestones!$AB$24="FT",Milestones!$AA$24=FT_Y5,EDATE($D103,Milestones!$AA$24)&lt;PolicyDate),1,Milestones!$AC$24)&amp;";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"&amp;IF(AND(Milestones!$AB$25="FT",Milestones!$AA$25=FT_Y5,EDATE($D103,Milestones!$AA$25)&lt;PolicyDate),1,Milestones!$AC$25)&amp;";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"&amp;IF(AND(Milestones!$AB$26="FT",Milestones!$AA$26=FT_Y5,EDATE($D103,Milestones!$AA$26)&lt;PolicyDate),1,Milestones!$AC$26)&amp;";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"&amp;IF(AND(Milestones!$AB$27="FT",Milestones!$AA$27=FT_Y5,EDATE($D103,Milestones!$AA$27)&lt;PolicyDate),1,Milestones!$AC$27)&amp;";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"&amp;IF(AND(Milestones!$AB$28="FT",Milestones!$AA$28=FT_Y5,EDATE($D103,Milestones!$AA$28)&lt;PolicyDate),1,Milestones!$AC$28)&amp;";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"&amp;IF(AND(Milestones!$AB$29="FT",Milestones!$AA$29=FT_Y5,EDATE($D103,Milestones!$AA$29)&lt;PolicyDate),1,Milestones!$AC$29)&amp;";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"&amp;IF(AND(Milestones!$AB$30="FT",Milestones!$AA$30=FT_Y5,EDATE($D103,Milestones!$AA$30)&lt;PolicyDate),1,Milestones!$AC$30)&amp;";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"&amp;IF(AND(Milestones!$AB$31="FT",Milestones!$AA$31=FT_Y5,EDATE($D103,Milestones!$AA$31)&lt;PolicyDate),1,Milestones!$AC$31)&amp;";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"&amp;IF(AND(Milestones!$AB$32="FT",Milestones!$AA$32=FT_Y5,EDATE($D103,Milestones!$AA$32)&lt;PolicyDate),1,Milestones!$AC$32)&amp;";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"&amp;IF(AND(Milestones!$AB$33="FT",Milestones!$AA$33=FT_Y5,EDATE($D103,Milestones!$AA$33)&lt;PolicyDate),1,Milestones!$AC$33)&amp;";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"&amp;IF(AND(Milestones!$AB$34="FT",Milestones!$AA$34=FT_Y5,EDATE($D103,Milestones!$AA$34)&lt;PolicyDate),1,Milestones!$AC$34)&amp;";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"&amp;IF(AND(Milestones!$AB$35="FT",Milestones!$AA$35=FT_Y5,EDATE($D103,Milestones!$AA$35)&lt;PolicyDate),1,Milestones!$AC$35)&amp;";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"&amp;IF(AND(Milestones!$AB$36="FT",Milestones!$AA$36=FT_Y5,EDATE($D103,Milestones!$AA$36)&lt;PolicyDate),1,Milestones!$AC$36)&amp;";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"&amp;IF(AND(Milestones!$AB$37="FT",Milestones!$AA$37=FT_Y5,EDATE($D103,Milestones!$AA$37)&lt;PolicyDate),1,Milestones!$AC$37)&amp;";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"&amp;IF(AND(Milestones!$AB$38="FT",Milestones!$AA$38=FT_Y5,EDATE($D103,Milestones!$AA$38)&lt;PolicyDate),1,Milestones!$AC$38)&amp;";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"&amp;IF(AND(Milestones!$AB$39="FT",Milestones!$AA$39=FT_Y5,EDATE($D103,Milestones!$AA$39)&lt;PolicyDate),1,Milestones!$AC$39)&amp;";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"&amp;IF(AND(Milestones!$AB$40="FT",Milestones!$AA$40=FT_Y5,EDATE($D103,Milestones!$AA$40)&lt;PolicyDate),1,Milestones!$AC$40)&amp;";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"&amp;IF(AND(Milestones!$AB$41="FT",Milestones!$AA$41=FT_Y5,EDATE($D103,Milestones!$AA$41)&lt;PolicyDate),1,Milestones!$AC$41)&amp;";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"&amp;IF(AND(Milestones!$AB$42="FT",Milestones!$AA$42=FT_Y5,EDATE($D103,Milestones!$AA$42)&lt;PolicyDate),1,Milestones!$AC$42)&amp;";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"&amp;IF(AND(Milestones!$AB$43="FT",Milestones!$AA$43=FT_Y5,EDATE($D103,Milestones!$AA$43)&lt;PolicyDate),1,Milestones!$AC$43)&amp;";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"&amp;IF(AND(Milestones!$AB$44="FT",Milestones!$AA$44=FT_Y5,EDATE($D103,Milestones!$AA$44)&lt;PolicyDate),1,Milestones!$AC$44)&amp;";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"&amp;IF(AND(Milestones!$AB$45="FT",Milestones!$AA$45=FT_Y5,EDATE($D103,Milestones!$AA$45)&lt;PolicyDate),1,Milestones!$AC$45)&amp;";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"&amp;IF(AND(Milestones!$AB$46="FT",Milestones!$AA$46=FT_Y5,EDATE($D103,Milestones!$AA$46)&lt;PolicyDate),1,Milestones!$AC$46)&amp;";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"&amp;IF(AND(Milestones!$AB$47="FT",Milestones!$AA$47=FT_Y5,EDATE($D103,Milestones!$AA$47)&lt;PolicyDate),1,Milestones!$AC$47)&amp;";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"&amp;IF(AND(Milestones!$AB$48="FT",Milestones!$AA$48=FT_Y5,EDATE($D103,Milestones!$AA$48)&lt;PolicyDate),1,Milestones!$AC$48)&amp;";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"&amp;IF(AND(Milestones!$AB$49="FT",Milestones!$AA$49=FT_Y5,EDATE($D103,Milestones!$AA$49)&lt;PolicyDate),1,Milestones!$AC$49)&amp;";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"&amp;IF(AND(Milestones!$AB$50="FT",Milestones!$AA$50=FT_Y5,EDATE($D103,Milestones!$AA$50)&lt;PolicyDate),1,Milestones!$AC$50)&amp;";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"&amp;IF(AND(Milestones!$AB$51="FT",Milestones!$AA$51=FT_Y5,EDATE($D103,Milestones!$AA$51)&lt;PolicyDate),1,Milestones!$AC$51)&amp;";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"&amp;IF(AND(Milestones!$AB$52="FT",Milestones!$AA$52=FT_Y5,EDATE($D103,Milestones!$AA$52)&lt;PolicyDate),1,Milestones!$AC$52)&amp;";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"&amp;IF(AND(Milestones!$AB$53="FT",Milestones!$AA$53=FT_Y5,EDATE($D103,Milestones!$AA$53)&lt;PolicyDate),1,Milestones!$AC$53)&amp;";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"&amp;IF(AND(Milestones!$AB$54="FT",Milestones!$AA$54=FT_Y5,EDATE($D103,Milestones!$AA$54)&lt;PolicyDate),1,Milestones!$AC$54)&amp;";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"&amp;IF(AND(Milestones!$AB$55="FT",Milestones!$AA$55=FT_Y5,EDATE($D103,Milestones!$AA$55)&lt;PolicyDate),1,Milestones!$AC$55)&amp;";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"&amp;IF(AND(Milestones!$AB$56="FT",Milestones!$AA$56=FT_Y5,EDATE($D103,Milestones!$AA$56)&lt;PolicyDate),1,Milestones!$AC$56)&amp;";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"&amp;IF(AND(Milestones!$AB$57="FT",Milestones!$AA$57=FT_Y5,EDATE($D103,Milestones!$AA$57)&lt;PolicyDate),1,Milestones!$AC$57)&amp;";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"&amp;IF(AND(Milestones!$AB$58="FT",Milestones!$AA$58=FT_Y5,EDATE($D103,Milestones!$AA$58)&lt;PolicyDate),1,Milestones!$AC$58)&amp;";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"&amp;IF(AND(Milestones!$AB$59="FT",Milestones!$AA$59=FT_Y5,EDATE($D103,Milestones!$AA$59)&lt;PolicyDate),1,Milestones!$AC$59)&amp;";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"&amp;IF(AND(Milestones!$AB$60="FT",Milestones!$AA$60=FT_Y5,EDATE($D103,Milestones!$AA$60)&lt;PolicyDate),1,Milestones!$AC$60)&amp;";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"&amp;IF(AND(Milestones!$AB$61="FT",Milestones!$AA$61=FT_Y5,EDATE($D103,Milestones!$AA$61)&lt;PolicyDate),1,Milestones!$AC$61)&amp;";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"&amp;IF(AND(Milestones!$AB$62="FT",Milestones!$AA$62=FT_Y5,EDATE($D103,Milestones!$AA$62)&lt;PolicyDate),1,Milestones!$AC$62)&amp;";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"&amp;IF(AND(Milestones!$AB$63="FT",Milestones!$AA$63=FT_Y5,EDATE($D103,Milestones!$AA$63)&lt;PolicyDate),1,Milestones!$AC$63)&amp;";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"&amp;IF(AND(Milestones!$AB$64="FT",Milestones!$AA$64=FT_Y5,EDATE($D103,Milestones!$AA$64)&lt;PolicyDate),1,Milestones!$AC$64)&amp;";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"&amp;IF(AND(Milestones!$AB$65="FT",Milestones!$AA$65=FT_Y5,EDATE($D103,Milestones!$AA$65)&lt;PolicyDate),1,Milestones!$AC$65)&amp;";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"&amp;IF(AND(Milestones!$AB$66="FT",Milestones!$AA$66=FT_Y5,EDATE($D103,Milestones!$AA$66)&lt;PolicyDate),1,Milestones!$AC$66)&amp;";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"&amp;IF(AND(Milestones!$AB$67="FT",Milestones!$AA$67=FT_Y5,EDATE($D103,Milestones!$AA$67)&lt;PolicyDate),1,Milestones!$AC$67)&amp;";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"&amp;IF(AND(Milestones!$AB$68="FT",Milestones!$AA$68=FT_Y5,EDATE($D103,Milestones!$AA$68)&lt;PolicyDate),1,Milestones!$AC$68)&amp;";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"&amp;IF(AND(Milestones!$AB$69="FT",Milestones!$AA$69=FT_Y5,EDATE($D103,Milestones!$AA$69)&lt;PolicyDate),1,Milestones!$AC$69)&amp;";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"&amp;IF(AND(Milestones!$AB$70="FT",Milestones!$AA$70=FT_Y5,EDATE($D103,Milestones!$AA$70)&lt;PolicyDate),1,Milestones!$AC$70)&amp;";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"&amp;IF(AND(Milestones!$AB$71="FT",Milestones!$AA$71=FT_Y5,EDATE($D103,Milestones!$AA$71)&lt;PolicyDate),1,Milestones!$AC$71)&amp;";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"&amp;IF(AND(Milestones!$AB$72="FT",Milestones!$AA$72=FT_Y5,EDATE($D103,Milestones!$AA$72)&lt;PolicyDate),1,Milestones!$AC$72)&amp;";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"&amp;IF(AND(Milestones!$AB$73="FT",Milestones!$AA$73=FT_Y5,EDATE($D103,Milestones!$AA$73)&lt;PolicyDate),1,Milestones!$AC$73)&amp;";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"&amp;IF(AND(Milestones!$AB$74="FT",Milestones!$AA$74=FT_Y5,EDATE($D103,Milestones!$AA$74)&lt;PolicyDate),1,Milestones!$AC$74)&amp;";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"&amp;IF(AND(Milestones!$AB$75="FT",Milestones!$AA$75=FT_Y5,EDATE($D103,Milestones!$AA$75)&lt;PolicyDate),1,Milestones!$AC$75)&amp;";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"&amp;IF(AND(Milestones!$AB$76="FT",Milestones!$AA$76=FT_Y5,EDATE($D103,Milestones!$AA$76)&lt;PolicyDate),1,Milestones!$AC$76)&amp;";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"&amp;IF(AND(Milestones!$AB$77="FT",Milestones!$AA$77=FT_Y5,EDATE($D103,Milestones!$AA$77)&lt;PolicyDate),1,Milestones!$AC$77)&amp;";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"&amp;IF(AND(Milestones!$AB$78="FT",Milestones!$AA$78=FT_Y5,EDATE($D103,Milestones!$AA$78)&lt;PolicyDate),1,Milestones!$AC$78)&amp;";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"&amp;IF(AND(Milestones!$AB$79="FT",Milestones!$AA$79=FT_Y5,EDATE($D103,Milestones!$AA$79)&lt;PolicyDate),1,Milestones!$AC$79)&amp;";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"&amp;IF(AND(Milestones!$AB$80="FT",Milestones!$AA$80=FT_Y5,EDATE($D103,Milestones!$AA$80)&lt;PolicyDate),1,Milestones!$AC$80)&amp;";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"&amp;IF(AND(Milestones!$AB$81="FT",Milestones!$AA$81=FT_Y5,EDATE($D103,Milestones!$AA$81)&lt;PolicyDate),1,Milestones!$AC$81)&amp;";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"&amp;IF(AND(Milestones!$AB$82="FT",Milestones!$AA$82=FT_Y5,EDATE($D103,Milestones!$AA$82)&lt;PolicyDate),1,Milestones!$AC$82)&amp;";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"&amp;IF(AND(Milestones!$AB$83="FT",Milestones!$AA$83=FT_Y5,EDATE($D103,Milestones!$AA$83)&lt;PolicyDate),1,Milestones!$AC$83)&amp;";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"&amp;IF(AND(Milestones!$AB$84="FT",Milestones!$AA$84=FT_Y5,EDATE($D103,Milestones!$AA$84)&lt;PolicyDate),1,Milestones!$AC$84)&amp;";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"&amp;IF(AND(Milestones!$AB$85="FT",Milestones!$AA$85=FT_Y5,EDATE($D103,Milestones!$AA$85)&lt;PolicyDate),1,Milestones!$AC$85)&amp;";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"&amp;IF(AND(Milestones!$AB$86="FT",Milestones!$AA$86=FT_Y5,EDATE($D103,Milestones!$AA$86)&lt;PolicyDate),1,Milestones!$AC$86)&amp;";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"&amp;IF(AND(Milestones!$AB$87="FT",Milestones!$AA$87=FT_Y5,EDATE($D103,Milestones!$AA$87)&lt;PolicyDate),1,Milestones!$AC$87)&amp;";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"&amp;IF(AND(Milestones!$AB$88="FT",Milestones!$AA$88=FT_Y5,EDATE($D103,Milestones!$AA$88)&lt;PolicyDate),1,Milestones!$AC$88)&amp;";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"&amp;IF(AND(Milestones!$AB$89="FT",Milestones!$AA$89=FT_Y5,EDATE($D103,Milestones!$AA$89)&lt;PolicyDate),1,Milestones!$AC$89)&amp;";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"&amp;IF(AND(Milestones!$AB$90="FT",Milestones!$AA$90=FT_Y5,EDATE($D103,Milestones!$AA$90)&lt;PolicyDate),1,Milestones!$AC$90)&amp;";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"&amp;IF(AND(Milestones!$AB$91="FT",Milestones!$AA$91=FT_Y5,EDATE($D103,Milestones!$AA$91)&lt;PolicyDate),1,Milestones!$AC$91)&amp;";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"&amp;IF(AND(Milestones!$AB$92="FT",Milestones!$AA$92=FT_Y5,EDATE($D103,Milestones!$AA$92)&lt;PolicyDate),1,Milestones!$AC$92)&amp;";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"&amp;IF(AND(Milestones!$AB$93="FT",Milestones!$AA$93=FT_Y5,EDATE($D103,Milestones!$AA$93)&lt;PolicyDate),1,Milestones!$AC$93)&amp;";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"&amp;IF(AND(Milestones!$AB$94="FT",Milestones!$AA$94=FT_Y5,EDATE($D103,Milestones!$AA$94)&lt;PolicyDate),1,Milestones!$AC$94)&amp;";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"&amp;IF(AND(Milestones!$AB$95="FT",Milestones!$AA$95=FT_Y5,EDATE($D103,Milestones!$AA$95)&lt;PolicyDate),1,Milestones!$AC$95)&amp;";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"&amp;IF(AND(Milestones!$AB$96="FT",Milestones!$AA$96=FT_Y5,EDATE($D103,Milestones!$AA$96)&lt;PolicyDate),1,Milestones!$AC$96)&amp;";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"&amp;IF(AND(Milestones!$AB$97="FT",Milestones!$AA$97=FT_Y5,EDATE($D103,Milestones!$AA$97)&lt;PolicyDate),1,Milestones!$AC$97)&amp;";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"&amp;IF(AND(Milestones!$AB$98="FT",Milestones!$AA$98=FT_Y5,EDATE($D103,Milestones!$AA$98)&lt;PolicyDate),1,Milestones!$AC$98)&amp;";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"&amp;IF(AND(Milestones!$AB$99="FT",Milestones!$AA$99=FT_Y5,EDATE($D103,Milestones!$AA$99)&lt;PolicyDate),1,Milestones!$AC$99)&amp;";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"&amp;IF(AND(Milestones!$AB$100="FT",Milestones!$AA$100=FT_Y5,EDATE($D103,Milestones!$AA$100)&lt;PolicyDate),1,Milestones!$AC$100)&amp;";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"&amp;IF(AND(Milestones!$AB$101="FT",Milestones!$AA$101=FT_Y5,EDATE($D103,Milestones!$AA$101)&lt;PolicyDate),1,Milestones!$AC$101)&amp;";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"&amp;IF(AND(Milestones!$AB$102="FT",Milestones!$AA$102=FT_Y5,EDATE($D103,Milestones!$AA$102)&lt;PolicyDate),1,Milestones!$AC$102)&amp;";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"&amp;IF(AND(Milestones!$AB$103="FT",Milestones!$AA$103=FT_Y5,EDATE($D103,Milestones!$AA$103)&lt;PolicyDate),1,Milestones!$AC$103)&amp;";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"&amp;IF(AND(Milestones!$AB$104="FT",Milestones!$AA$104=FT_Y5,EDATE($D103,Milestones!$AA$104)&lt;PolicyDate),1,Milestones!$AC$104)&amp;";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"&amp;IF(AND(Milestones!$AB$105="FT",Milestones!$AA$105=FT_Y5,EDATE($D103,Milestones!$AA$105)&lt;PolicyDate),1,Milestones!$AC$105)&amp;";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"&amp;IF(AND(Milestones!$AB$106="FT",Milestones!$AA$106=FT_Y5,EDATE($D103,Milestones!$AA$106)&lt;PolicyDate),1,Milestones!$AC$106)&amp;";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"&amp;IF(AND(Milestones!$AB$107="FT",Milestones!$AA$107=FT_Y5,EDATE($D103,Milestones!$AA$107)&lt;PolicyDate),1,Milestones!$AC$107)&amp;";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"&amp;IF(AND(Milestones!$AB$108="FT",Milestones!$AA$108=FT_Y5,EDATE($D103,Milestones!$AA$108)&lt;PolicyDate),1,Milestones!$AC$108)&amp;";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"&amp;IF(AND(Milestones!$AB$109="FT",Milestones!$AA$109=FT_Y5,EDATE($D103,Milestones!$AA$109)&lt;PolicyDate),1,Milestones!$AC$109)&amp;";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"&amp;IF(AND(Milestones!$AB$110="FT",Milestones!$AA$110=FT_Y5,EDATE($D103,Milestones!$AA$110)&lt;PolicyDate),1,Milestones!$AC$110)&amp;";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"&amp;IF(AND(Milestones!$AB$111="FT",Milestones!$AA$111=FT_Y5,EDATE($D103,Milestones!$AA$111)&lt;PolicyDate),1,Milestones!$AC$111)&amp;";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"&amp;IF(AND(Milestones!$AB$112="FT",Milestones!$AA$112=FT_Y5,EDATE($D103,Milestones!$AA$112)&lt;PolicyDate),1,Milestones!$AC$112)&amp;";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"&amp;IF(AND(Milestones!$AB$113="FT",Milestones!$AA$113=FT_Y5,EDATE($D103,Milestones!$AA$113)&lt;PolicyDate),1,Milestones!$AC$113)&amp;";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"&amp;IF(AND(Milestones!$AB$114="FT",Milestones!$AA$114=FT_Y5,EDATE($D103,Milestones!$AA$114)&lt;PolicyDate),1,Milestones!$AC$114)&amp;";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"&amp;IF(AND(Milestones!$AB$115="FT",Milestones!$AA$115=FT_Y5,EDATE($D103,Milestones!$AA$115)&lt;PolicyDate),1,Milestones!$AC$115)&amp;";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"&amp;IF(AND(Milestones!$AB$116="FT",Milestones!$AA$116=FT_Y5,EDATE($D103,Milestones!$AA$116)&lt;PolicyDate),1,Milestones!$AC$116)&amp;";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"&amp;IF(AND(Milestones!$AB$117="FT",Milestones!$AA$117=FT_Y5,EDATE($D103,Milestones!$AA$117)&lt;PolicyDate),1,Milestones!$AC$117)&amp;";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"&amp;IF(AND(Milestones!$AB$118="FT",Milestones!$AA$118=FT_Y5,EDATE($D103,Milestones!$AA$118)&lt;PolicyDate),1,Milestones!$AC$118)&amp;";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"&amp;IF(AND(Milestones!$AB$119="FT",Milestones!$AA$119=FT_Y5,EDATE($D103,Milestones!$AA$119)&lt;PolicyDate),1,Milestones!$AC$119)&amp;";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"&amp;IF(AND(Milestones!$AB$120="FT",Milestones!$AA$120=FT_Y5,EDATE($D103,Milestones!$AA$120)&lt;PolicyDate),1,Milestones!$AC$120)&amp;";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"&amp;IF(AND(Milestones!$AB$121="FT",Milestones!$AA$121=FT_Y5,EDATE($D103,Milestones!$AA$121)&lt;PolicyDate),1,Milestones!$AC$121)&amp;";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"&amp;IF(AND(Milestones!$AB$122="FT",Milestones!$AA$122=FT_Y5,EDATE($D103,Milestones!$AA$122)&lt;PolicyDate),1,Milestones!$AC$122)&amp;";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"&amp;IF(AND(Milestones!$AB$123="FT",Milestones!$AA$123=FT_Y5,EDATE($D103,Milestones!$AA$123)&lt;PolicyDate),1,Milestones!$AC$123)&amp;";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"&amp;IF(AND(Milestones!$AB$124="FT",Milestones!$AA$124=FT_Y5,EDATE($D103,Milestones!$AA$124)&lt;PolicyDate),1,Milestones!$AC$124)&amp;";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"&amp;IF(AND(Milestones!$AB$125="FT",Milestones!$AA$125=FT_Y5,EDATE($D103,Milestones!$AA$125)&lt;PolicyDate),1,Milestones!$AC$125)&amp;";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"&amp;IF(AND(Milestones!$AB$126="FT",Milestones!$AA$126=FT_Y5,EDATE($D103,Milestones!$AA$126)&lt;PolicyDate),1,Milestones!$AC$126)&amp;";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"&amp;IF(AND(Milestones!$AB$127="FT",Milestones!$AA$127=FT_Y5,EDATE($D103,Milestones!$AA$127)&lt;PolicyDate),1,Milestones!$AC$127)&amp;";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"&amp;IF(AND(Milestones!$AB$128="FT",Milestones!$AA$128=FT_Y5,EDATE($D103,Milestones!$AA$128)&lt;PolicyDate),1,Milestones!$AC$128)&amp;";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"&amp;IF(AND(Milestones!$AB$129="FT",Milestones!$AA$129=FT_Y5,EDATE($D103,Milestones!$AA$129)&lt;PolicyDate),1,Milestones!$AC$129)&amp;";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"&amp;IF(AND(Milestones!$AB$130="FT",Milestones!$AA$130=FT_Y5,EDATE($D103,Milestones!$AA$130)&lt;PolicyDate),1,Milestones!$AC$130)&amp;";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"&amp;IF(AND(Milestones!$AB$131="FT",Milestones!$AA$131=FT_Y5,EDATE($D103,Milestones!$AA$131)&lt;PolicyDate),1,Milestones!$AC$131)&amp;";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"&amp;IF(AND(Milestones!$AB$132="FT",Milestones!$AA$132=FT_Y5,EDATE($D103,Milestones!$AA$132)&lt;PolicyDate),1,Milestones!$AC$132)&amp;";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"&amp;IF(AND(Milestones!$AB$133="FT",Milestones!$AA$133=FT_Y5,EDATE($D103,Milestones!$AA$133)&lt;PolicyDate),1,Milestones!$AC$133)&amp;";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"&amp;IF(AND(Milestones!$AB$134="FT",Milestones!$AA$134=FT_Y5,EDATE($D103,Milestones!$AA$134)&lt;PolicyDate),1,Milestones!$AC$134)&amp;";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"&amp;IF(AND(Milestones!$AB$135="FT",Milestones!$AA$135=FT_Y5,EDATE($D103,Milestones!$AA$135)&lt;PolicyDate),1,Milestones!$AC$135)&amp;";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"&amp;IF(AND(Milestones!$AB$136="FT",Milestones!$AA$136=FT_Y5,EDATE($D103,Milestones!$AA$136)&lt;PolicyDate),1,Milestones!$AC$136)&amp;";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"&amp;IF(AND(Milestones!$AB$137="FT",Milestones!$AA$137=FT_Y5,EDATE($D103,Milestones!$AA$137)&lt;PolicyDate),1,Milestones!$AC$137)&amp;";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"&amp;IF(AND(Milestones!$AB$138="FT",Milestones!$AA$138=FT_Y5,EDATE($D103,Milestones!$AA$138)&lt;PolicyDate),1,Milestones!$AC$138)&amp;";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"&amp;IF(AND(Milestones!$AB$139="FT",Milestones!$AA$139=FT_Y5,EDATE($D103,Milestones!$AA$139)&lt;PolicyDate),1,Milestones!$AC$139)&amp;";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"&amp;IF(AND(Milestones!$AB$140="FT",Milestones!$AA$140=FT_Y5,EDATE($D103,Milestones!$AA$140)&lt;PolicyDate),1,Milestones!$AC$140)&amp;";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"&amp;IF(AND(Milestones!$AB$141="FT",Milestones!$AA$141=FT_Y5,EDATE($D103,Milestones!$AA$141)&lt;PolicyDate),1,Milestones!$AC$141)&amp;";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"&amp;IF(AND(Milestones!$AB$142="FT",Milestones!$AA$142=FT_Y5,EDATE($D103,Milestones!$AA$142)&lt;PolicyDate),1,Milestones!$AC$142)&amp;";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"&amp;IF(AND(Milestones!$AB$143="FT",Milestones!$AA$143=FT_Y5,EDATE($D103,Milestones!$AA$143)&lt;PolicyDate),1,Milestones!$AC$143)&amp;";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"&amp;IF(AND(Milestones!$AB$144="FT",Milestones!$AA$144=FT_Y5,EDATE($D103,Milestones!$AA$144)&lt;PolicyDate),1,Milestones!$AC$144)&amp;";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"&amp;IF(AND(Milestones!$AB$145="FT",Milestones!$AA$145=FT_Y5,EDATE($D103,Milestones!$AA$145)&lt;PolicyDate),1,Milestones!$AC$145)&amp;";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"&amp;IF(AND(Milestones!$AB$146="FT",Milestones!$AA$146=FT_Y5,EDATE($D103,Milestones!$AA$146)&lt;PolicyDate),1,Milestones!$AC$146)&amp;";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"&amp;IF(AND(Milestones!$AB$147="FT",Milestones!$AA$147=FT_Y5,EDATE($D103,Milestones!$AA$147)&lt;PolicyDate),1,Milestones!$AC$147)&amp;";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"&amp;IF(AND(Milestones!$AB$148="FT",Milestones!$AA$148=FT_Y5,EDATE($D103,Milestones!$AA$148)&lt;PolicyDate),1,Milestones!$AC$148)&amp;";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"&amp;IF(AND(Milestones!$AB$149="FT",Milestones!$AA$149=FT_Y5,EDATE($D103,Milestones!$AA$149)&lt;PolicyDate),1,Milestones!$AC$149)&amp;";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"&amp;IF(AND(Milestones!$AB$150="FT",Milestones!$AA$150=FT_Y5,EDATE($D103,Milestones!$AA$150)&lt;PolicyDate),1,Milestones!$AC$150)&amp;";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"&amp;IF(AND(Milestones!$AB$151="FT",Milestones!$AA$151=FT_Y5,EDATE($D103,Milestones!$AA$151)&lt;PolicyDate),1,Milestones!$AC$151)&amp;";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"&amp;IF(AND(Milestones!$AB$152="FT",Milestones!$AA$152=FT_Y5,EDATE($D103,Milestones!$AA$152)&lt;PolicyDate),1,Milestones!$AC$152)&amp;";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"&amp;IF(AND(Milestones!$AB$153="FT",Milestones!$AA$153=FT_Y5,EDATE($D103,Milestones!$AA$153)&lt;PolicyDate),1,Milestones!$AC$153)&amp;";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"&amp;IF(AND(Milestones!$AB$154="FT",Milestones!$AA$154=FT_Y5,EDATE($D103,Milestones!$AA$154)&lt;PolicyDate),1,Milestones!$AC$154)&amp;";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"&amp;IF(AND(Milestones!$AB$155="FT",Milestones!$AA$155=FT_Y5,EDATE($D103,Milestones!$AA$155)&lt;PolicyDate),1,Milestones!$AC$155)&amp;";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"&amp;IF(AND(Milestones!$AB$156="FT",Milestones!$AA$156=FT_Y5,EDATE($D103,Milestones!$AA$156)&lt;PolicyDate),1,Milestones!$AC$156)&amp;";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"&amp;IF(AND(Milestones!$AB$157="FT",Milestones!$AA$157=FT_Y5,EDATE($D103,Milestones!$AA$157)&lt;PolicyDate),1,Milestones!$AC$157)&amp;";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"&amp;IF(AND(Milestones!$AB$158="FT",Milestones!$AA$158=FT_Y5,EDATE($D103,Milestones!$AA$158)&lt;PolicyDate),1,Milestones!$AC$158)&amp;";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"&amp;IF(AND(Milestones!$AB$159="FT",Milestones!$AA$159=FT_Y5,EDATE($D103,Milestones!$AA$159)&lt;PolicyDate),1,Milestones!$AC$159)&amp;";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"&amp;IF(AND(Milestones!$AB$160="FT",Milestones!$AA$160=FT_Y5,EDATE($D103,Milestones!$AA$160)&lt;PolicyDate),1,Milestones!$AC$160)&amp;";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"&amp;IF(AND(Milestones!$AB$161="FT",Milestones!$AA$161=FT_Y5,EDATE($D103,Milestones!$AA$161)&lt;PolicyDate),1,Milestones!$AC$161)&amp;";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"&amp;IF(AND(Milestones!$AB$162="FT",Milestones!$AA$162=FT_Y5,EDATE($D103,Milestones!$AA$162)&lt;PolicyDate),1,Milestones!$AC$162)&amp;";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"&amp;IF(AND(Milestones!$AB$163="FT",Milestones!$AA$163=FT_Y5,EDATE($D103,Milestones!$AA$163)&lt;PolicyDate),1,Milestones!$AC$163)&amp;";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"&amp;IF(AND(Milestones!$AB$164="FT",Milestones!$AA$164=FT_Y5,EDATE($D103,Milestones!$AA$164)&lt;PolicyDate),1,Milestones!$AC$164)&amp;";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"&amp;IF(AND(Milestones!$AB$165="FT",Milestones!$AA$165=FT_Y5,EDATE($D103,Milestones!$AA$165)&lt;PolicyDate),1,Milestones!$AC$165)&amp;";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"&amp;IF(AND(Milestones!$AB$166="FT",Milestones!$AA$166=FT_Y5,EDATE($D103,Milestones!$AA$166)&lt;PolicyDate),1,Milestones!$AC$166)&amp;";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"&amp;IF(AND(Milestones!$AB$167="FT",Milestones!$AA$167=FT_Y5,EDATE($D103,Milestones!$AA$167)&lt;PolicyDate),1,Milestones!$AC$167)&amp;";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"&amp;IF(AND(Milestones!$AB$168="FT",Milestones!$AA$168=FT_Y5,EDATE($D103,Milestones!$AA$168)&lt;PolicyDate),1,Milestones!$AC$168)&amp;";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"&amp;IF(AND(Milestones!$AB$169="FT",Milestones!$AA$169=FT_Y5,EDATE($D103,Milestones!$AA$169)&lt;PolicyDate),1,Milestones!$AC$169)&amp;";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"&amp;IF(AND(Milestones!$AB$170="FT",Milestones!$AA$170=FT_Y5,EDATE($D103,Milestones!$AA$170)&lt;PolicyDate),1,Milestones!$AC$170)&amp;";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"&amp;IF(AND(Milestones!$AB$171="FT",Milestones!$AA$171=FT_Y5,EDATE($D103,Milestones!$AA$171)&lt;PolicyDate),1,Milestones!$AC$171)&amp;";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"&amp;IF(AND(Milestones!$AB$172="FT",Milestones!$AA$172=FT_Y5,EDATE($D103,Milestones!$AA$172)&lt;PolicyDate),1,Milestones!$AC$172)&amp;";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"&amp;IF(AND(Milestones!$AB$173="FT",Milestones!$AA$173=FT_Y5,EDATE($D103,Milestones!$AA$173)&lt;PolicyDate),1,Milestones!$AC$173)&amp;";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"&amp;IF(AND(Milestones!$AB$174="FT",Milestones!$AA$174=FT_Y5,EDATE($D103,Milestones!$AA$174)&lt;PolicyDate),1,Milestones!$AC$174)&amp;";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"&amp;IF(AND(Milestones!$AB$175="FT",Milestones!$AA$175=FT_Y5,EDATE($D103,Milestones!$AA$175)&lt;PolicyDate),1,Milestones!$AC$175)&amp;";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"&amp;IF(AND(Milestones!$AB$176="FT",Milestones!$AA$176=FT_Y5,EDATE($D103,Milestones!$AA$176)&lt;PolicyDate),1,Milestones!$AC$176)&amp;";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"&amp;IF(AND(Milestones!$AB$177="FT",Milestones!$AA$177=FT_Y5,EDATE($D103,Milestones!$AA$177)&lt;PolicyDate),1,Milestones!$AC$177)&amp;";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"&amp;IF(AND(Milestones!$AB$178="FT",Milestones!$AA$178=FT_Y5,EDATE($D103,Milestones!$AA$178)&lt;PolicyDate),1,Milestones!$AC$178)&amp;";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"&amp;IF(AND(Milestones!$AB$179="FT",Milestones!$AA$179=FT_Y5,EDATE($D103,Milestones!$AA$179)&lt;PolicyDate),1,Milestones!$AC$179)&amp;";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"&amp;IF(AND(Milestones!$AB$180="FT",Milestones!$AA$180=FT_Y5,EDATE($D103,Milestones!$AA$180)&lt;PolicyDate),1,Milestones!$AC$180)&amp;";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"&amp;IF(AND(Milestones!$AB$181="FT",Milestones!$AA$181=FT_Y5,EDATE($D103,Milestones!$AA$181)&lt;PolicyDate),1,Milestones!$AC$181)&amp;";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"&amp;IF(AND(Milestones!$AB$182="FT",Milestones!$AA$182=FT_Y5,EDATE($D103,Milestones!$AA$182)&lt;PolicyDate),1,Milestones!$AC$182)&amp;";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"&amp;IF(AND(Milestones!$AB$183="FT",Milestones!$AA$183=FT_Y5,EDATE($D103,Milestones!$AA$183)&lt;PolicyDate),1,Milestones!$AC$183)&amp;";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"&amp;IF(AND(Milestones!$AB$184="FT",Milestones!$AA$184=FT_Y5,EDATE($D103,Milestones!$AA$184)&lt;PolicyDate),1,Milestones!$AC$184)&amp;";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"&amp;IF(AND(Milestones!$AB$185="FT",Milestones!$AA$185=FT_Y5,EDATE($D103,Milestones!$AA$185)&lt;PolicyDate),1,Milestones!$AC$185)&amp;";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"&amp;IF(AND(Milestones!$AB$186="FT",Milestones!$AA$186=FT_Y5,EDATE($D103,Milestones!$AA$186)&lt;PolicyDate),1,Milestones!$AC$186)&amp;";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"&amp;IF(AND(Milestones!$AB$187="FT",Milestones!$AA$187=FT_Y5,EDATE($D103,Milestones!$AA$187)&lt;PolicyDate),1,Milestones!$AC$187)&amp;";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"&amp;IF(AND(Milestones!$AB$188="FT",Milestones!$AA$188=FT_Y5,EDATE($D103,Milestones!$AA$188)&lt;PolicyDate),1,Milestones!$AC$188)&amp;";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"&amp;IF(AND(Milestones!$AB$189="FT",Milestones!$AA$189=FT_Y5,EDATE($D103,Milestones!$AA$189)&lt;PolicyDate),1,Milestones!$AC$189)&amp;";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"&amp;IF(AND(Milestones!$AB$190="FT",Milestones!$AA$190=FT_Y5,EDATE($D103,Milestones!$AA$190)&lt;PolicyDate),1,Milestones!$AC$190)&amp;";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"&amp;IF(AND(Milestones!$AB$191="FT",Milestones!$AA$191=FT_Y5,EDATE($D103,Milestones!$AA$191)&lt;PolicyDate),1,Milestones!$AC$191)&amp;";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"&amp;IF(AND(Milestones!$AB$192="FT",Milestones!$AA$192=FT_Y5,EDATE($D103,Milestones!$AA$192)&lt;PolicyDate),1,Milestones!$AC$192)&amp;";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"&amp;IF(AND(Milestones!$AB$193="FT",Milestones!$AA$193=FT_Y5,EDATE($D103,Milestones!$AA$193)&lt;PolicyDate),1,Milestones!$AC$193)&amp;";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"&amp;IF(AND(Milestones!$AB$194="FT",Milestones!$AA$194=FT_Y5,EDATE($D103,Milestones!$AA$194)&lt;PolicyDate),1,Milestones!$AC$194)&amp;";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"&amp;IF(AND(Milestones!$AB$195="FT",Milestones!$AA$195=FT_Y5,EDATE($D103,Milestones!$AA$195)&lt;PolicyDate),1,Milestones!$AC$195)&amp;";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"&amp;IF(AND(Milestones!$AB$196="FT",Milestones!$AA$196=FT_Y5,EDATE($D103,Milestones!$AA$196)&lt;PolicyDate),1,Milestones!$AC$196)&amp;";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"&amp;IF(AND(Milestones!$AB$197="FT",Milestones!$AA$197=FT_Y5,EDATE($D103,Milestones!$AA$197)&lt;PolicyDate),1,Milestones!$AC$197)&amp;";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"&amp;IF(AND(Milestones!$AB$198="FT",Milestones!$AA$198=FT_Y5,EDATE($D103,Milestones!$AA$198)&lt;PolicyDate),1,Milestones!$AC$198)&amp;";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"&amp;IF(AND(Milestones!$AB$199="FT",Milestones!$AA$199=FT_Y5,EDATE($D103,Milestones!$AA$199)&lt;PolicyDate),1,Milestones!$AC$199)&amp;";  ",""))</f>
        <v/>
      </c>
      <c r="X103" s="0" t="str">
        <f aca="false">IF(Staff!$A103="","",Staff!$AJ103)</f>
        <v/>
      </c>
      <c r="Y103" s="0" t="str">
        <f aca="false">IF(Staff!$A103="","",Staff!$AL103)</f>
        <v/>
      </c>
      <c r="Z103" s="0" t="str">
        <f aca="false">IF(Staff!$A103="","",Staff!$AM103)</f>
        <v/>
      </c>
      <c r="AA103" s="0" t="str">
        <f aca="false">IF(Staff!$A103="","",Staff!$AQ103)</f>
        <v/>
      </c>
      <c r="AB103" s="0" t="str">
        <f aca="false">IF(Staff!$A103="","",Staff!$AR103)</f>
        <v/>
      </c>
      <c r="AC103" s="0" t="str">
        <f aca="false">IF(Staff!$A103="","",Staff!$AS103)</f>
        <v/>
      </c>
      <c r="AD103" s="0" t="str">
        <f aca="false">IF(Staff!$A103="","",Staff!$AT103)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IF(Staff!$A104="","",Staff!$AI104)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"&amp;IF(AND(Milestones!$AB$20="FT",Milestones!$AA$20=FT_Y5,EDATE($D104,Milestones!$AA$20)&lt;PolicyDate),1,Milestones!$AC$20)&amp;";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"&amp;IF(AND(Milestones!$AB$21="FT",Milestones!$AA$21=FT_Y5,EDATE($D104,Milestones!$AA$21)&lt;PolicyDate),1,Milestones!$AC$21)&amp;";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"&amp;IF(AND(Milestones!$AB$22="FT",Milestones!$AA$22=FT_Y5,EDATE($D104,Milestones!$AA$22)&lt;PolicyDate),1,Milestones!$AC$22)&amp;";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"&amp;IF(AND(Milestones!$AB$23="FT",Milestones!$AA$23=FT_Y5,EDATE($D104,Milestones!$AA$23)&lt;PolicyDate),1,Milestones!$AC$23)&amp;";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"&amp;IF(AND(Milestones!$AB$24="FT",Milestones!$AA$24=FT_Y5,EDATE($D104,Milestones!$AA$24)&lt;PolicyDate),1,Milestones!$AC$24)&amp;";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"&amp;IF(AND(Milestones!$AB$25="FT",Milestones!$AA$25=FT_Y5,EDATE($D104,Milestones!$AA$25)&lt;PolicyDate),1,Milestones!$AC$25)&amp;";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"&amp;IF(AND(Milestones!$AB$26="FT",Milestones!$AA$26=FT_Y5,EDATE($D104,Milestones!$AA$26)&lt;PolicyDate),1,Milestones!$AC$26)&amp;";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"&amp;IF(AND(Milestones!$AB$27="FT",Milestones!$AA$27=FT_Y5,EDATE($D104,Milestones!$AA$27)&lt;PolicyDate),1,Milestones!$AC$27)&amp;";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"&amp;IF(AND(Milestones!$AB$28="FT",Milestones!$AA$28=FT_Y5,EDATE($D104,Milestones!$AA$28)&lt;PolicyDate),1,Milestones!$AC$28)&amp;";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"&amp;IF(AND(Milestones!$AB$29="FT",Milestones!$AA$29=FT_Y5,EDATE($D104,Milestones!$AA$29)&lt;PolicyDate),1,Milestones!$AC$29)&amp;";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"&amp;IF(AND(Milestones!$AB$30="FT",Milestones!$AA$30=FT_Y5,EDATE($D104,Milestones!$AA$30)&lt;PolicyDate),1,Milestones!$AC$30)&amp;";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"&amp;IF(AND(Milestones!$AB$31="FT",Milestones!$AA$31=FT_Y5,EDATE($D104,Milestones!$AA$31)&lt;PolicyDate),1,Milestones!$AC$31)&amp;";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"&amp;IF(AND(Milestones!$AB$32="FT",Milestones!$AA$32=FT_Y5,EDATE($D104,Milestones!$AA$32)&lt;PolicyDate),1,Milestones!$AC$32)&amp;";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"&amp;IF(AND(Milestones!$AB$33="FT",Milestones!$AA$33=FT_Y5,EDATE($D104,Milestones!$AA$33)&lt;PolicyDate),1,Milestones!$AC$33)&amp;";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"&amp;IF(AND(Milestones!$AB$34="FT",Milestones!$AA$34=FT_Y5,EDATE($D104,Milestones!$AA$34)&lt;PolicyDate),1,Milestones!$AC$34)&amp;";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"&amp;IF(AND(Milestones!$AB$35="FT",Milestones!$AA$35=FT_Y5,EDATE($D104,Milestones!$AA$35)&lt;PolicyDate),1,Milestones!$AC$35)&amp;";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"&amp;IF(AND(Milestones!$AB$36="FT",Milestones!$AA$36=FT_Y5,EDATE($D104,Milestones!$AA$36)&lt;PolicyDate),1,Milestones!$AC$36)&amp;";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"&amp;IF(AND(Milestones!$AB$37="FT",Milestones!$AA$37=FT_Y5,EDATE($D104,Milestones!$AA$37)&lt;PolicyDate),1,Milestones!$AC$37)&amp;";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"&amp;IF(AND(Milestones!$AB$38="FT",Milestones!$AA$38=FT_Y5,EDATE($D104,Milestones!$AA$38)&lt;PolicyDate),1,Milestones!$AC$38)&amp;";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"&amp;IF(AND(Milestones!$AB$39="FT",Milestones!$AA$39=FT_Y5,EDATE($D104,Milestones!$AA$39)&lt;PolicyDate),1,Milestones!$AC$39)&amp;";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"&amp;IF(AND(Milestones!$AB$40="FT",Milestones!$AA$40=FT_Y5,EDATE($D104,Milestones!$AA$40)&lt;PolicyDate),1,Milestones!$AC$40)&amp;";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"&amp;IF(AND(Milestones!$AB$41="FT",Milestones!$AA$41=FT_Y5,EDATE($D104,Milestones!$AA$41)&lt;PolicyDate),1,Milestones!$AC$41)&amp;";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"&amp;IF(AND(Milestones!$AB$42="FT",Milestones!$AA$42=FT_Y5,EDATE($D104,Milestones!$AA$42)&lt;PolicyDate),1,Milestones!$AC$42)&amp;";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"&amp;IF(AND(Milestones!$AB$43="FT",Milestones!$AA$43=FT_Y5,EDATE($D104,Milestones!$AA$43)&lt;PolicyDate),1,Milestones!$AC$43)&amp;";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"&amp;IF(AND(Milestones!$AB$44="FT",Milestones!$AA$44=FT_Y5,EDATE($D104,Milestones!$AA$44)&lt;PolicyDate),1,Milestones!$AC$44)&amp;";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"&amp;IF(AND(Milestones!$AB$45="FT",Milestones!$AA$45=FT_Y5,EDATE($D104,Milestones!$AA$45)&lt;PolicyDate),1,Milestones!$AC$45)&amp;";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"&amp;IF(AND(Milestones!$AB$46="FT",Milestones!$AA$46=FT_Y5,EDATE($D104,Milestones!$AA$46)&lt;PolicyDate),1,Milestones!$AC$46)&amp;";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"&amp;IF(AND(Milestones!$AB$47="FT",Milestones!$AA$47=FT_Y5,EDATE($D104,Milestones!$AA$47)&lt;PolicyDate),1,Milestones!$AC$47)&amp;";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"&amp;IF(AND(Milestones!$AB$48="FT",Milestones!$AA$48=FT_Y5,EDATE($D104,Milestones!$AA$48)&lt;PolicyDate),1,Milestones!$AC$48)&amp;";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"&amp;IF(AND(Milestones!$AB$49="FT",Milestones!$AA$49=FT_Y5,EDATE($D104,Milestones!$AA$49)&lt;PolicyDate),1,Milestones!$AC$49)&amp;";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"&amp;IF(AND(Milestones!$AB$50="FT",Milestones!$AA$50=FT_Y5,EDATE($D104,Milestones!$AA$50)&lt;PolicyDate),1,Milestones!$AC$50)&amp;";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"&amp;IF(AND(Milestones!$AB$51="FT",Milestones!$AA$51=FT_Y5,EDATE($D104,Milestones!$AA$51)&lt;PolicyDate),1,Milestones!$AC$51)&amp;";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"&amp;IF(AND(Milestones!$AB$52="FT",Milestones!$AA$52=FT_Y5,EDATE($D104,Milestones!$AA$52)&lt;PolicyDate),1,Milestones!$AC$52)&amp;";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"&amp;IF(AND(Milestones!$AB$53="FT",Milestones!$AA$53=FT_Y5,EDATE($D104,Milestones!$AA$53)&lt;PolicyDate),1,Milestones!$AC$53)&amp;";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"&amp;IF(AND(Milestones!$AB$54="FT",Milestones!$AA$54=FT_Y5,EDATE($D104,Milestones!$AA$54)&lt;PolicyDate),1,Milestones!$AC$54)&amp;";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"&amp;IF(AND(Milestones!$AB$55="FT",Milestones!$AA$55=FT_Y5,EDATE($D104,Milestones!$AA$55)&lt;PolicyDate),1,Milestones!$AC$55)&amp;";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"&amp;IF(AND(Milestones!$AB$56="FT",Milestones!$AA$56=FT_Y5,EDATE($D104,Milestones!$AA$56)&lt;PolicyDate),1,Milestones!$AC$56)&amp;";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"&amp;IF(AND(Milestones!$AB$57="FT",Milestones!$AA$57=FT_Y5,EDATE($D104,Milestones!$AA$57)&lt;PolicyDate),1,Milestones!$AC$57)&amp;";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"&amp;IF(AND(Milestones!$AB$58="FT",Milestones!$AA$58=FT_Y5,EDATE($D104,Milestones!$AA$58)&lt;PolicyDate),1,Milestones!$AC$58)&amp;";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"&amp;IF(AND(Milestones!$AB$59="FT",Milestones!$AA$59=FT_Y5,EDATE($D104,Milestones!$AA$59)&lt;PolicyDate),1,Milestones!$AC$59)&amp;";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"&amp;IF(AND(Milestones!$AB$60="FT",Milestones!$AA$60=FT_Y5,EDATE($D104,Milestones!$AA$60)&lt;PolicyDate),1,Milestones!$AC$60)&amp;";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"&amp;IF(AND(Milestones!$AB$61="FT",Milestones!$AA$61=FT_Y5,EDATE($D104,Milestones!$AA$61)&lt;PolicyDate),1,Milestones!$AC$61)&amp;";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"&amp;IF(AND(Milestones!$AB$62="FT",Milestones!$AA$62=FT_Y5,EDATE($D104,Milestones!$AA$62)&lt;PolicyDate),1,Milestones!$AC$62)&amp;";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"&amp;IF(AND(Milestones!$AB$63="FT",Milestones!$AA$63=FT_Y5,EDATE($D104,Milestones!$AA$63)&lt;PolicyDate),1,Milestones!$AC$63)&amp;";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"&amp;IF(AND(Milestones!$AB$64="FT",Milestones!$AA$64=FT_Y5,EDATE($D104,Milestones!$AA$64)&lt;PolicyDate),1,Milestones!$AC$64)&amp;";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"&amp;IF(AND(Milestones!$AB$65="FT",Milestones!$AA$65=FT_Y5,EDATE($D104,Milestones!$AA$65)&lt;PolicyDate),1,Milestones!$AC$65)&amp;";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"&amp;IF(AND(Milestones!$AB$66="FT",Milestones!$AA$66=FT_Y5,EDATE($D104,Milestones!$AA$66)&lt;PolicyDate),1,Milestones!$AC$66)&amp;";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"&amp;IF(AND(Milestones!$AB$67="FT",Milestones!$AA$67=FT_Y5,EDATE($D104,Milestones!$AA$67)&lt;PolicyDate),1,Milestones!$AC$67)&amp;";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"&amp;IF(AND(Milestones!$AB$68="FT",Milestones!$AA$68=FT_Y5,EDATE($D104,Milestones!$AA$68)&lt;PolicyDate),1,Milestones!$AC$68)&amp;";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"&amp;IF(AND(Milestones!$AB$69="FT",Milestones!$AA$69=FT_Y5,EDATE($D104,Milestones!$AA$69)&lt;PolicyDate),1,Milestones!$AC$69)&amp;";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"&amp;IF(AND(Milestones!$AB$70="FT",Milestones!$AA$70=FT_Y5,EDATE($D104,Milestones!$AA$70)&lt;PolicyDate),1,Milestones!$AC$70)&amp;";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"&amp;IF(AND(Milestones!$AB$71="FT",Milestones!$AA$71=FT_Y5,EDATE($D104,Milestones!$AA$71)&lt;PolicyDate),1,Milestones!$AC$71)&amp;";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"&amp;IF(AND(Milestones!$AB$72="FT",Milestones!$AA$72=FT_Y5,EDATE($D104,Milestones!$AA$72)&lt;PolicyDate),1,Milestones!$AC$72)&amp;";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"&amp;IF(AND(Milestones!$AB$73="FT",Milestones!$AA$73=FT_Y5,EDATE($D104,Milestones!$AA$73)&lt;PolicyDate),1,Milestones!$AC$73)&amp;";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"&amp;IF(AND(Milestones!$AB$74="FT",Milestones!$AA$74=FT_Y5,EDATE($D104,Milestones!$AA$74)&lt;PolicyDate),1,Milestones!$AC$74)&amp;";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"&amp;IF(AND(Milestones!$AB$75="FT",Milestones!$AA$75=FT_Y5,EDATE($D104,Milestones!$AA$75)&lt;PolicyDate),1,Milestones!$AC$75)&amp;";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"&amp;IF(AND(Milestones!$AB$76="FT",Milestones!$AA$76=FT_Y5,EDATE($D104,Milestones!$AA$76)&lt;PolicyDate),1,Milestones!$AC$76)&amp;";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"&amp;IF(AND(Milestones!$AB$77="FT",Milestones!$AA$77=FT_Y5,EDATE($D104,Milestones!$AA$77)&lt;PolicyDate),1,Milestones!$AC$77)&amp;";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"&amp;IF(AND(Milestones!$AB$78="FT",Milestones!$AA$78=FT_Y5,EDATE($D104,Milestones!$AA$78)&lt;PolicyDate),1,Milestones!$AC$78)&amp;";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"&amp;IF(AND(Milestones!$AB$79="FT",Milestones!$AA$79=FT_Y5,EDATE($D104,Milestones!$AA$79)&lt;PolicyDate),1,Milestones!$AC$79)&amp;";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"&amp;IF(AND(Milestones!$AB$80="FT",Milestones!$AA$80=FT_Y5,EDATE($D104,Milestones!$AA$80)&lt;PolicyDate),1,Milestones!$AC$80)&amp;";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"&amp;IF(AND(Milestones!$AB$81="FT",Milestones!$AA$81=FT_Y5,EDATE($D104,Milestones!$AA$81)&lt;PolicyDate),1,Milestones!$AC$81)&amp;";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"&amp;IF(AND(Milestones!$AB$82="FT",Milestones!$AA$82=FT_Y5,EDATE($D104,Milestones!$AA$82)&lt;PolicyDate),1,Milestones!$AC$82)&amp;";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"&amp;IF(AND(Milestones!$AB$83="FT",Milestones!$AA$83=FT_Y5,EDATE($D104,Milestones!$AA$83)&lt;PolicyDate),1,Milestones!$AC$83)&amp;";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"&amp;IF(AND(Milestones!$AB$84="FT",Milestones!$AA$84=FT_Y5,EDATE($D104,Milestones!$AA$84)&lt;PolicyDate),1,Milestones!$AC$84)&amp;";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"&amp;IF(AND(Milestones!$AB$85="FT",Milestones!$AA$85=FT_Y5,EDATE($D104,Milestones!$AA$85)&lt;PolicyDate),1,Milestones!$AC$85)&amp;";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"&amp;IF(AND(Milestones!$AB$86="FT",Milestones!$AA$86=FT_Y5,EDATE($D104,Milestones!$AA$86)&lt;PolicyDate),1,Milestones!$AC$86)&amp;";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"&amp;IF(AND(Milestones!$AB$87="FT",Milestones!$AA$87=FT_Y5,EDATE($D104,Milestones!$AA$87)&lt;PolicyDate),1,Milestones!$AC$87)&amp;";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"&amp;IF(AND(Milestones!$AB$88="FT",Milestones!$AA$88=FT_Y5,EDATE($D104,Milestones!$AA$88)&lt;PolicyDate),1,Milestones!$AC$88)&amp;";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"&amp;IF(AND(Milestones!$AB$89="FT",Milestones!$AA$89=FT_Y5,EDATE($D104,Milestones!$AA$89)&lt;PolicyDate),1,Milestones!$AC$89)&amp;";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"&amp;IF(AND(Milestones!$AB$90="FT",Milestones!$AA$90=FT_Y5,EDATE($D104,Milestones!$AA$90)&lt;PolicyDate),1,Milestones!$AC$90)&amp;";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"&amp;IF(AND(Milestones!$AB$91="FT",Milestones!$AA$91=FT_Y5,EDATE($D104,Milestones!$AA$91)&lt;PolicyDate),1,Milestones!$AC$91)&amp;";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"&amp;IF(AND(Milestones!$AB$92="FT",Milestones!$AA$92=FT_Y5,EDATE($D104,Milestones!$AA$92)&lt;PolicyDate),1,Milestones!$AC$92)&amp;";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"&amp;IF(AND(Milestones!$AB$93="FT",Milestones!$AA$93=FT_Y5,EDATE($D104,Milestones!$AA$93)&lt;PolicyDate),1,Milestones!$AC$93)&amp;";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"&amp;IF(AND(Milestones!$AB$94="FT",Milestones!$AA$94=FT_Y5,EDATE($D104,Milestones!$AA$94)&lt;PolicyDate),1,Milestones!$AC$94)&amp;";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"&amp;IF(AND(Milestones!$AB$95="FT",Milestones!$AA$95=FT_Y5,EDATE($D104,Milestones!$AA$95)&lt;PolicyDate),1,Milestones!$AC$95)&amp;";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"&amp;IF(AND(Milestones!$AB$96="FT",Milestones!$AA$96=FT_Y5,EDATE($D104,Milestones!$AA$96)&lt;PolicyDate),1,Milestones!$AC$96)&amp;";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"&amp;IF(AND(Milestones!$AB$97="FT",Milestones!$AA$97=FT_Y5,EDATE($D104,Milestones!$AA$97)&lt;PolicyDate),1,Milestones!$AC$97)&amp;";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"&amp;IF(AND(Milestones!$AB$98="FT",Milestones!$AA$98=FT_Y5,EDATE($D104,Milestones!$AA$98)&lt;PolicyDate),1,Milestones!$AC$98)&amp;";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"&amp;IF(AND(Milestones!$AB$99="FT",Milestones!$AA$99=FT_Y5,EDATE($D104,Milestones!$AA$99)&lt;PolicyDate),1,Milestones!$AC$99)&amp;";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"&amp;IF(AND(Milestones!$AB$100="FT",Milestones!$AA$100=FT_Y5,EDATE($D104,Milestones!$AA$100)&lt;PolicyDate),1,Milestones!$AC$100)&amp;";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"&amp;IF(AND(Milestones!$AB$101="FT",Milestones!$AA$101=FT_Y5,EDATE($D104,Milestones!$AA$101)&lt;PolicyDate),1,Milestones!$AC$101)&amp;";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"&amp;IF(AND(Milestones!$AB$102="FT",Milestones!$AA$102=FT_Y5,EDATE($D104,Milestones!$AA$102)&lt;PolicyDate),1,Milestones!$AC$102)&amp;";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"&amp;IF(AND(Milestones!$AB$103="FT",Milestones!$AA$103=FT_Y5,EDATE($D104,Milestones!$AA$103)&lt;PolicyDate),1,Milestones!$AC$103)&amp;";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"&amp;IF(AND(Milestones!$AB$104="FT",Milestones!$AA$104=FT_Y5,EDATE($D104,Milestones!$AA$104)&lt;PolicyDate),1,Milestones!$AC$104)&amp;";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"&amp;IF(AND(Milestones!$AB$105="FT",Milestones!$AA$105=FT_Y5,EDATE($D104,Milestones!$AA$105)&lt;PolicyDate),1,Milestones!$AC$105)&amp;";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"&amp;IF(AND(Milestones!$AB$106="FT",Milestones!$AA$106=FT_Y5,EDATE($D104,Milestones!$AA$106)&lt;PolicyDate),1,Milestones!$AC$106)&amp;";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"&amp;IF(AND(Milestones!$AB$107="FT",Milestones!$AA$107=FT_Y5,EDATE($D104,Milestones!$AA$107)&lt;PolicyDate),1,Milestones!$AC$107)&amp;";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"&amp;IF(AND(Milestones!$AB$108="FT",Milestones!$AA$108=FT_Y5,EDATE($D104,Milestones!$AA$108)&lt;PolicyDate),1,Milestones!$AC$108)&amp;";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"&amp;IF(AND(Milestones!$AB$109="FT",Milestones!$AA$109=FT_Y5,EDATE($D104,Milestones!$AA$109)&lt;PolicyDate),1,Milestones!$AC$109)&amp;";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"&amp;IF(AND(Milestones!$AB$110="FT",Milestones!$AA$110=FT_Y5,EDATE($D104,Milestones!$AA$110)&lt;PolicyDate),1,Milestones!$AC$110)&amp;";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"&amp;IF(AND(Milestones!$AB$111="FT",Milestones!$AA$111=FT_Y5,EDATE($D104,Milestones!$AA$111)&lt;PolicyDate),1,Milestones!$AC$111)&amp;";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"&amp;IF(AND(Milestones!$AB$112="FT",Milestones!$AA$112=FT_Y5,EDATE($D104,Milestones!$AA$112)&lt;PolicyDate),1,Milestones!$AC$112)&amp;";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"&amp;IF(AND(Milestones!$AB$113="FT",Milestones!$AA$113=FT_Y5,EDATE($D104,Milestones!$AA$113)&lt;PolicyDate),1,Milestones!$AC$113)&amp;";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"&amp;IF(AND(Milestones!$AB$114="FT",Milestones!$AA$114=FT_Y5,EDATE($D104,Milestones!$AA$114)&lt;PolicyDate),1,Milestones!$AC$114)&amp;";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"&amp;IF(AND(Milestones!$AB$115="FT",Milestones!$AA$115=FT_Y5,EDATE($D104,Milestones!$AA$115)&lt;PolicyDate),1,Milestones!$AC$115)&amp;";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"&amp;IF(AND(Milestones!$AB$116="FT",Milestones!$AA$116=FT_Y5,EDATE($D104,Milestones!$AA$116)&lt;PolicyDate),1,Milestones!$AC$116)&amp;";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"&amp;IF(AND(Milestones!$AB$117="FT",Milestones!$AA$117=FT_Y5,EDATE($D104,Milestones!$AA$117)&lt;PolicyDate),1,Milestones!$AC$117)&amp;";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"&amp;IF(AND(Milestones!$AB$118="FT",Milestones!$AA$118=FT_Y5,EDATE($D104,Milestones!$AA$118)&lt;PolicyDate),1,Milestones!$AC$118)&amp;";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"&amp;IF(AND(Milestones!$AB$119="FT",Milestones!$AA$119=FT_Y5,EDATE($D104,Milestones!$AA$119)&lt;PolicyDate),1,Milestones!$AC$119)&amp;";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"&amp;IF(AND(Milestones!$AB$120="FT",Milestones!$AA$120=FT_Y5,EDATE($D104,Milestones!$AA$120)&lt;PolicyDate),1,Milestones!$AC$120)&amp;";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"&amp;IF(AND(Milestones!$AB$121="FT",Milestones!$AA$121=FT_Y5,EDATE($D104,Milestones!$AA$121)&lt;PolicyDate),1,Milestones!$AC$121)&amp;";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"&amp;IF(AND(Milestones!$AB$122="FT",Milestones!$AA$122=FT_Y5,EDATE($D104,Milestones!$AA$122)&lt;PolicyDate),1,Milestones!$AC$122)&amp;";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"&amp;IF(AND(Milestones!$AB$123="FT",Milestones!$AA$123=FT_Y5,EDATE($D104,Milestones!$AA$123)&lt;PolicyDate),1,Milestones!$AC$123)&amp;";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"&amp;IF(AND(Milestones!$AB$124="FT",Milestones!$AA$124=FT_Y5,EDATE($D104,Milestones!$AA$124)&lt;PolicyDate),1,Milestones!$AC$124)&amp;";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"&amp;IF(AND(Milestones!$AB$125="FT",Milestones!$AA$125=FT_Y5,EDATE($D104,Milestones!$AA$125)&lt;PolicyDate),1,Milestones!$AC$125)&amp;";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"&amp;IF(AND(Milestones!$AB$126="FT",Milestones!$AA$126=FT_Y5,EDATE($D104,Milestones!$AA$126)&lt;PolicyDate),1,Milestones!$AC$126)&amp;";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"&amp;IF(AND(Milestones!$AB$127="FT",Milestones!$AA$127=FT_Y5,EDATE($D104,Milestones!$AA$127)&lt;PolicyDate),1,Milestones!$AC$127)&amp;";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"&amp;IF(AND(Milestones!$AB$128="FT",Milestones!$AA$128=FT_Y5,EDATE($D104,Milestones!$AA$128)&lt;PolicyDate),1,Milestones!$AC$128)&amp;";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"&amp;IF(AND(Milestones!$AB$129="FT",Milestones!$AA$129=FT_Y5,EDATE($D104,Milestones!$AA$129)&lt;PolicyDate),1,Milestones!$AC$129)&amp;";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"&amp;IF(AND(Milestones!$AB$130="FT",Milestones!$AA$130=FT_Y5,EDATE($D104,Milestones!$AA$130)&lt;PolicyDate),1,Milestones!$AC$130)&amp;";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"&amp;IF(AND(Milestones!$AB$131="FT",Milestones!$AA$131=FT_Y5,EDATE($D104,Milestones!$AA$131)&lt;PolicyDate),1,Milestones!$AC$131)&amp;";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"&amp;IF(AND(Milestones!$AB$132="FT",Milestones!$AA$132=FT_Y5,EDATE($D104,Milestones!$AA$132)&lt;PolicyDate),1,Milestones!$AC$132)&amp;";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"&amp;IF(AND(Milestones!$AB$133="FT",Milestones!$AA$133=FT_Y5,EDATE($D104,Milestones!$AA$133)&lt;PolicyDate),1,Milestones!$AC$133)&amp;";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"&amp;IF(AND(Milestones!$AB$134="FT",Milestones!$AA$134=FT_Y5,EDATE($D104,Milestones!$AA$134)&lt;PolicyDate),1,Milestones!$AC$134)&amp;";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"&amp;IF(AND(Milestones!$AB$135="FT",Milestones!$AA$135=FT_Y5,EDATE($D104,Milestones!$AA$135)&lt;PolicyDate),1,Milestones!$AC$135)&amp;";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"&amp;IF(AND(Milestones!$AB$136="FT",Milestones!$AA$136=FT_Y5,EDATE($D104,Milestones!$AA$136)&lt;PolicyDate),1,Milestones!$AC$136)&amp;";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"&amp;IF(AND(Milestones!$AB$137="FT",Milestones!$AA$137=FT_Y5,EDATE($D104,Milestones!$AA$137)&lt;PolicyDate),1,Milestones!$AC$137)&amp;";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"&amp;IF(AND(Milestones!$AB$138="FT",Milestones!$AA$138=FT_Y5,EDATE($D104,Milestones!$AA$138)&lt;PolicyDate),1,Milestones!$AC$138)&amp;";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"&amp;IF(AND(Milestones!$AB$139="FT",Milestones!$AA$139=FT_Y5,EDATE($D104,Milestones!$AA$139)&lt;PolicyDate),1,Milestones!$AC$139)&amp;";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"&amp;IF(AND(Milestones!$AB$140="FT",Milestones!$AA$140=FT_Y5,EDATE($D104,Milestones!$AA$140)&lt;PolicyDate),1,Milestones!$AC$140)&amp;";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"&amp;IF(AND(Milestones!$AB$141="FT",Milestones!$AA$141=FT_Y5,EDATE($D104,Milestones!$AA$141)&lt;PolicyDate),1,Milestones!$AC$141)&amp;";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"&amp;IF(AND(Milestones!$AB$142="FT",Milestones!$AA$142=FT_Y5,EDATE($D104,Milestones!$AA$142)&lt;PolicyDate),1,Milestones!$AC$142)&amp;";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"&amp;IF(AND(Milestones!$AB$143="FT",Milestones!$AA$143=FT_Y5,EDATE($D104,Milestones!$AA$143)&lt;PolicyDate),1,Milestones!$AC$143)&amp;";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"&amp;IF(AND(Milestones!$AB$144="FT",Milestones!$AA$144=FT_Y5,EDATE($D104,Milestones!$AA$144)&lt;PolicyDate),1,Milestones!$AC$144)&amp;";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"&amp;IF(AND(Milestones!$AB$145="FT",Milestones!$AA$145=FT_Y5,EDATE($D104,Milestones!$AA$145)&lt;PolicyDate),1,Milestones!$AC$145)&amp;";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"&amp;IF(AND(Milestones!$AB$146="FT",Milestones!$AA$146=FT_Y5,EDATE($D104,Milestones!$AA$146)&lt;PolicyDate),1,Milestones!$AC$146)&amp;";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"&amp;IF(AND(Milestones!$AB$147="FT",Milestones!$AA$147=FT_Y5,EDATE($D104,Milestones!$AA$147)&lt;PolicyDate),1,Milestones!$AC$147)&amp;";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"&amp;IF(AND(Milestones!$AB$148="FT",Milestones!$AA$148=FT_Y5,EDATE($D104,Milestones!$AA$148)&lt;PolicyDate),1,Milestones!$AC$148)&amp;";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"&amp;IF(AND(Milestones!$AB$149="FT",Milestones!$AA$149=FT_Y5,EDATE($D104,Milestones!$AA$149)&lt;PolicyDate),1,Milestones!$AC$149)&amp;";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"&amp;IF(AND(Milestones!$AB$150="FT",Milestones!$AA$150=FT_Y5,EDATE($D104,Milestones!$AA$150)&lt;PolicyDate),1,Milestones!$AC$150)&amp;";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"&amp;IF(AND(Milestones!$AB$151="FT",Milestones!$AA$151=FT_Y5,EDATE($D104,Milestones!$AA$151)&lt;PolicyDate),1,Milestones!$AC$151)&amp;";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"&amp;IF(AND(Milestones!$AB$152="FT",Milestones!$AA$152=FT_Y5,EDATE($D104,Milestones!$AA$152)&lt;PolicyDate),1,Milestones!$AC$152)&amp;";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"&amp;IF(AND(Milestones!$AB$153="FT",Milestones!$AA$153=FT_Y5,EDATE($D104,Milestones!$AA$153)&lt;PolicyDate),1,Milestones!$AC$153)&amp;";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"&amp;IF(AND(Milestones!$AB$154="FT",Milestones!$AA$154=FT_Y5,EDATE($D104,Milestones!$AA$154)&lt;PolicyDate),1,Milestones!$AC$154)&amp;";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"&amp;IF(AND(Milestones!$AB$155="FT",Milestones!$AA$155=FT_Y5,EDATE($D104,Milestones!$AA$155)&lt;PolicyDate),1,Milestones!$AC$155)&amp;";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"&amp;IF(AND(Milestones!$AB$156="FT",Milestones!$AA$156=FT_Y5,EDATE($D104,Milestones!$AA$156)&lt;PolicyDate),1,Milestones!$AC$156)&amp;";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"&amp;IF(AND(Milestones!$AB$157="FT",Milestones!$AA$157=FT_Y5,EDATE($D104,Milestones!$AA$157)&lt;PolicyDate),1,Milestones!$AC$157)&amp;";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"&amp;IF(AND(Milestones!$AB$158="FT",Milestones!$AA$158=FT_Y5,EDATE($D104,Milestones!$AA$158)&lt;PolicyDate),1,Milestones!$AC$158)&amp;";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"&amp;IF(AND(Milestones!$AB$159="FT",Milestones!$AA$159=FT_Y5,EDATE($D104,Milestones!$AA$159)&lt;PolicyDate),1,Milestones!$AC$159)&amp;";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"&amp;IF(AND(Milestones!$AB$160="FT",Milestones!$AA$160=FT_Y5,EDATE($D104,Milestones!$AA$160)&lt;PolicyDate),1,Milestones!$AC$160)&amp;";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"&amp;IF(AND(Milestones!$AB$161="FT",Milestones!$AA$161=FT_Y5,EDATE($D104,Milestones!$AA$161)&lt;PolicyDate),1,Milestones!$AC$161)&amp;";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"&amp;IF(AND(Milestones!$AB$162="FT",Milestones!$AA$162=FT_Y5,EDATE($D104,Milestones!$AA$162)&lt;PolicyDate),1,Milestones!$AC$162)&amp;";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"&amp;IF(AND(Milestones!$AB$163="FT",Milestones!$AA$163=FT_Y5,EDATE($D104,Milestones!$AA$163)&lt;PolicyDate),1,Milestones!$AC$163)&amp;";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"&amp;IF(AND(Milestones!$AB$164="FT",Milestones!$AA$164=FT_Y5,EDATE($D104,Milestones!$AA$164)&lt;PolicyDate),1,Milestones!$AC$164)&amp;";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"&amp;IF(AND(Milestones!$AB$165="FT",Milestones!$AA$165=FT_Y5,EDATE($D104,Milestones!$AA$165)&lt;PolicyDate),1,Milestones!$AC$165)&amp;";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"&amp;IF(AND(Milestones!$AB$166="FT",Milestones!$AA$166=FT_Y5,EDATE($D104,Milestones!$AA$166)&lt;PolicyDate),1,Milestones!$AC$166)&amp;";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"&amp;IF(AND(Milestones!$AB$167="FT",Milestones!$AA$167=FT_Y5,EDATE($D104,Milestones!$AA$167)&lt;PolicyDate),1,Milestones!$AC$167)&amp;";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"&amp;IF(AND(Milestones!$AB$168="FT",Milestones!$AA$168=FT_Y5,EDATE($D104,Milestones!$AA$168)&lt;PolicyDate),1,Milestones!$AC$168)&amp;";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"&amp;IF(AND(Milestones!$AB$169="FT",Milestones!$AA$169=FT_Y5,EDATE($D104,Milestones!$AA$169)&lt;PolicyDate),1,Milestones!$AC$169)&amp;";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"&amp;IF(AND(Milestones!$AB$170="FT",Milestones!$AA$170=FT_Y5,EDATE($D104,Milestones!$AA$170)&lt;PolicyDate),1,Milestones!$AC$170)&amp;";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"&amp;IF(AND(Milestones!$AB$171="FT",Milestones!$AA$171=FT_Y5,EDATE($D104,Milestones!$AA$171)&lt;PolicyDate),1,Milestones!$AC$171)&amp;";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"&amp;IF(AND(Milestones!$AB$172="FT",Milestones!$AA$172=FT_Y5,EDATE($D104,Milestones!$AA$172)&lt;PolicyDate),1,Milestones!$AC$172)&amp;";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"&amp;IF(AND(Milestones!$AB$173="FT",Milestones!$AA$173=FT_Y5,EDATE($D104,Milestones!$AA$173)&lt;PolicyDate),1,Milestones!$AC$173)&amp;";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"&amp;IF(AND(Milestones!$AB$174="FT",Milestones!$AA$174=FT_Y5,EDATE($D104,Milestones!$AA$174)&lt;PolicyDate),1,Milestones!$AC$174)&amp;";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"&amp;IF(AND(Milestones!$AB$175="FT",Milestones!$AA$175=FT_Y5,EDATE($D104,Milestones!$AA$175)&lt;PolicyDate),1,Milestones!$AC$175)&amp;";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"&amp;IF(AND(Milestones!$AB$176="FT",Milestones!$AA$176=FT_Y5,EDATE($D104,Milestones!$AA$176)&lt;PolicyDate),1,Milestones!$AC$176)&amp;";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"&amp;IF(AND(Milestones!$AB$177="FT",Milestones!$AA$177=FT_Y5,EDATE($D104,Milestones!$AA$177)&lt;PolicyDate),1,Milestones!$AC$177)&amp;";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"&amp;IF(AND(Milestones!$AB$178="FT",Milestones!$AA$178=FT_Y5,EDATE($D104,Milestones!$AA$178)&lt;PolicyDate),1,Milestones!$AC$178)&amp;";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"&amp;IF(AND(Milestones!$AB$179="FT",Milestones!$AA$179=FT_Y5,EDATE($D104,Milestones!$AA$179)&lt;PolicyDate),1,Milestones!$AC$179)&amp;";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"&amp;IF(AND(Milestones!$AB$180="FT",Milestones!$AA$180=FT_Y5,EDATE($D104,Milestones!$AA$180)&lt;PolicyDate),1,Milestones!$AC$180)&amp;";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"&amp;IF(AND(Milestones!$AB$181="FT",Milestones!$AA$181=FT_Y5,EDATE($D104,Milestones!$AA$181)&lt;PolicyDate),1,Milestones!$AC$181)&amp;";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"&amp;IF(AND(Milestones!$AB$182="FT",Milestones!$AA$182=FT_Y5,EDATE($D104,Milestones!$AA$182)&lt;PolicyDate),1,Milestones!$AC$182)&amp;";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"&amp;IF(AND(Milestones!$AB$183="FT",Milestones!$AA$183=FT_Y5,EDATE($D104,Milestones!$AA$183)&lt;PolicyDate),1,Milestones!$AC$183)&amp;";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"&amp;IF(AND(Milestones!$AB$184="FT",Milestones!$AA$184=FT_Y5,EDATE($D104,Milestones!$AA$184)&lt;PolicyDate),1,Milestones!$AC$184)&amp;";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"&amp;IF(AND(Milestones!$AB$185="FT",Milestones!$AA$185=FT_Y5,EDATE($D104,Milestones!$AA$185)&lt;PolicyDate),1,Milestones!$AC$185)&amp;";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"&amp;IF(AND(Milestones!$AB$186="FT",Milestones!$AA$186=FT_Y5,EDATE($D104,Milestones!$AA$186)&lt;PolicyDate),1,Milestones!$AC$186)&amp;";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"&amp;IF(AND(Milestones!$AB$187="FT",Milestones!$AA$187=FT_Y5,EDATE($D104,Milestones!$AA$187)&lt;PolicyDate),1,Milestones!$AC$187)&amp;";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"&amp;IF(AND(Milestones!$AB$188="FT",Milestones!$AA$188=FT_Y5,EDATE($D104,Milestones!$AA$188)&lt;PolicyDate),1,Milestones!$AC$188)&amp;";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"&amp;IF(AND(Milestones!$AB$189="FT",Milestones!$AA$189=FT_Y5,EDATE($D104,Milestones!$AA$189)&lt;PolicyDate),1,Milestones!$AC$189)&amp;";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"&amp;IF(AND(Milestones!$AB$190="FT",Milestones!$AA$190=FT_Y5,EDATE($D104,Milestones!$AA$190)&lt;PolicyDate),1,Milestones!$AC$190)&amp;";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"&amp;IF(AND(Milestones!$AB$191="FT",Milestones!$AA$191=FT_Y5,EDATE($D104,Milestones!$AA$191)&lt;PolicyDate),1,Milestones!$AC$191)&amp;";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"&amp;IF(AND(Milestones!$AB$192="FT",Milestones!$AA$192=FT_Y5,EDATE($D104,Milestones!$AA$192)&lt;PolicyDate),1,Milestones!$AC$192)&amp;";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"&amp;IF(AND(Milestones!$AB$193="FT",Milestones!$AA$193=FT_Y5,EDATE($D104,Milestones!$AA$193)&lt;PolicyDate),1,Milestones!$AC$193)&amp;";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"&amp;IF(AND(Milestones!$AB$194="FT",Milestones!$AA$194=FT_Y5,EDATE($D104,Milestones!$AA$194)&lt;PolicyDate),1,Milestones!$AC$194)&amp;";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"&amp;IF(AND(Milestones!$AB$195="FT",Milestones!$AA$195=FT_Y5,EDATE($D104,Milestones!$AA$195)&lt;PolicyDate),1,Milestones!$AC$195)&amp;";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"&amp;IF(AND(Milestones!$AB$196="FT",Milestones!$AA$196=FT_Y5,EDATE($D104,Milestones!$AA$196)&lt;PolicyDate),1,Milestones!$AC$196)&amp;";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"&amp;IF(AND(Milestones!$AB$197="FT",Milestones!$AA$197=FT_Y5,EDATE($D104,Milestones!$AA$197)&lt;PolicyDate),1,Milestones!$AC$197)&amp;";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"&amp;IF(AND(Milestones!$AB$198="FT",Milestones!$AA$198=FT_Y5,EDATE($D104,Milestones!$AA$198)&lt;PolicyDate),1,Milestones!$AC$198)&amp;";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"&amp;IF(AND(Milestones!$AB$199="FT",Milestones!$AA$199=FT_Y5,EDATE($D104,Milestones!$AA$199)&lt;PolicyDate),1,Milestones!$AC$199)&amp;";  ",""))</f>
        <v/>
      </c>
      <c r="X104" s="0" t="str">
        <f aca="false">IF(Staff!$A104="","",Staff!$AJ104)</f>
        <v/>
      </c>
      <c r="Y104" s="0" t="str">
        <f aca="false">IF(Staff!$A104="","",Staff!$AL104)</f>
        <v/>
      </c>
      <c r="Z104" s="0" t="str">
        <f aca="false">IF(Staff!$A104="","",Staff!$AM104)</f>
        <v/>
      </c>
      <c r="AA104" s="0" t="str">
        <f aca="false">IF(Staff!$A104="","",Staff!$AQ104)</f>
        <v/>
      </c>
      <c r="AB104" s="0" t="str">
        <f aca="false">IF(Staff!$A104="","",Staff!$AR104)</f>
        <v/>
      </c>
      <c r="AC104" s="0" t="str">
        <f aca="false">IF(Staff!$A104="","",Staff!$AS104)</f>
        <v/>
      </c>
      <c r="AD104" s="0" t="str">
        <f aca="false">IF(Staff!$A104="","",Staff!$AT104)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IF(Staff!$A105="","",Staff!$AI105)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"&amp;IF(AND(Milestones!$AB$20="FT",Milestones!$AA$20=FT_Y5,EDATE($D105,Milestones!$AA$20)&lt;PolicyDate),1,Milestones!$AC$20)&amp;";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"&amp;IF(AND(Milestones!$AB$21="FT",Milestones!$AA$21=FT_Y5,EDATE($D105,Milestones!$AA$21)&lt;PolicyDate),1,Milestones!$AC$21)&amp;";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"&amp;IF(AND(Milestones!$AB$22="FT",Milestones!$AA$22=FT_Y5,EDATE($D105,Milestones!$AA$22)&lt;PolicyDate),1,Milestones!$AC$22)&amp;";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"&amp;IF(AND(Milestones!$AB$23="FT",Milestones!$AA$23=FT_Y5,EDATE($D105,Milestones!$AA$23)&lt;PolicyDate),1,Milestones!$AC$23)&amp;";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"&amp;IF(AND(Milestones!$AB$24="FT",Milestones!$AA$24=FT_Y5,EDATE($D105,Milestones!$AA$24)&lt;PolicyDate),1,Milestones!$AC$24)&amp;";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"&amp;IF(AND(Milestones!$AB$25="FT",Milestones!$AA$25=FT_Y5,EDATE($D105,Milestones!$AA$25)&lt;PolicyDate),1,Milestones!$AC$25)&amp;";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"&amp;IF(AND(Milestones!$AB$26="FT",Milestones!$AA$26=FT_Y5,EDATE($D105,Milestones!$AA$26)&lt;PolicyDate),1,Milestones!$AC$26)&amp;";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"&amp;IF(AND(Milestones!$AB$27="FT",Milestones!$AA$27=FT_Y5,EDATE($D105,Milestones!$AA$27)&lt;PolicyDate),1,Milestones!$AC$27)&amp;";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"&amp;IF(AND(Milestones!$AB$28="FT",Milestones!$AA$28=FT_Y5,EDATE($D105,Milestones!$AA$28)&lt;PolicyDate),1,Milestones!$AC$28)&amp;";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"&amp;IF(AND(Milestones!$AB$29="FT",Milestones!$AA$29=FT_Y5,EDATE($D105,Milestones!$AA$29)&lt;PolicyDate),1,Milestones!$AC$29)&amp;";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"&amp;IF(AND(Milestones!$AB$30="FT",Milestones!$AA$30=FT_Y5,EDATE($D105,Milestones!$AA$30)&lt;PolicyDate),1,Milestones!$AC$30)&amp;";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"&amp;IF(AND(Milestones!$AB$31="FT",Milestones!$AA$31=FT_Y5,EDATE($D105,Milestones!$AA$31)&lt;PolicyDate),1,Milestones!$AC$31)&amp;";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"&amp;IF(AND(Milestones!$AB$32="FT",Milestones!$AA$32=FT_Y5,EDATE($D105,Milestones!$AA$32)&lt;PolicyDate),1,Milestones!$AC$32)&amp;";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"&amp;IF(AND(Milestones!$AB$33="FT",Milestones!$AA$33=FT_Y5,EDATE($D105,Milestones!$AA$33)&lt;PolicyDate),1,Milestones!$AC$33)&amp;";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"&amp;IF(AND(Milestones!$AB$34="FT",Milestones!$AA$34=FT_Y5,EDATE($D105,Milestones!$AA$34)&lt;PolicyDate),1,Milestones!$AC$34)&amp;";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"&amp;IF(AND(Milestones!$AB$35="FT",Milestones!$AA$35=FT_Y5,EDATE($D105,Milestones!$AA$35)&lt;PolicyDate),1,Milestones!$AC$35)&amp;";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"&amp;IF(AND(Milestones!$AB$36="FT",Milestones!$AA$36=FT_Y5,EDATE($D105,Milestones!$AA$36)&lt;PolicyDate),1,Milestones!$AC$36)&amp;";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"&amp;IF(AND(Milestones!$AB$37="FT",Milestones!$AA$37=FT_Y5,EDATE($D105,Milestones!$AA$37)&lt;PolicyDate),1,Milestones!$AC$37)&amp;";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"&amp;IF(AND(Milestones!$AB$38="FT",Milestones!$AA$38=FT_Y5,EDATE($D105,Milestones!$AA$38)&lt;PolicyDate),1,Milestones!$AC$38)&amp;";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"&amp;IF(AND(Milestones!$AB$39="FT",Milestones!$AA$39=FT_Y5,EDATE($D105,Milestones!$AA$39)&lt;PolicyDate),1,Milestones!$AC$39)&amp;";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"&amp;IF(AND(Milestones!$AB$40="FT",Milestones!$AA$40=FT_Y5,EDATE($D105,Milestones!$AA$40)&lt;PolicyDate),1,Milestones!$AC$40)&amp;";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"&amp;IF(AND(Milestones!$AB$41="FT",Milestones!$AA$41=FT_Y5,EDATE($D105,Milestones!$AA$41)&lt;PolicyDate),1,Milestones!$AC$41)&amp;";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"&amp;IF(AND(Milestones!$AB$42="FT",Milestones!$AA$42=FT_Y5,EDATE($D105,Milestones!$AA$42)&lt;PolicyDate),1,Milestones!$AC$42)&amp;";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"&amp;IF(AND(Milestones!$AB$43="FT",Milestones!$AA$43=FT_Y5,EDATE($D105,Milestones!$AA$43)&lt;PolicyDate),1,Milestones!$AC$43)&amp;";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"&amp;IF(AND(Milestones!$AB$44="FT",Milestones!$AA$44=FT_Y5,EDATE($D105,Milestones!$AA$44)&lt;PolicyDate),1,Milestones!$AC$44)&amp;";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"&amp;IF(AND(Milestones!$AB$45="FT",Milestones!$AA$45=FT_Y5,EDATE($D105,Milestones!$AA$45)&lt;PolicyDate),1,Milestones!$AC$45)&amp;";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"&amp;IF(AND(Milestones!$AB$46="FT",Milestones!$AA$46=FT_Y5,EDATE($D105,Milestones!$AA$46)&lt;PolicyDate),1,Milestones!$AC$46)&amp;";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"&amp;IF(AND(Milestones!$AB$47="FT",Milestones!$AA$47=FT_Y5,EDATE($D105,Milestones!$AA$47)&lt;PolicyDate),1,Milestones!$AC$47)&amp;";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"&amp;IF(AND(Milestones!$AB$48="FT",Milestones!$AA$48=FT_Y5,EDATE($D105,Milestones!$AA$48)&lt;PolicyDate),1,Milestones!$AC$48)&amp;";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"&amp;IF(AND(Milestones!$AB$49="FT",Milestones!$AA$49=FT_Y5,EDATE($D105,Milestones!$AA$49)&lt;PolicyDate),1,Milestones!$AC$49)&amp;";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"&amp;IF(AND(Milestones!$AB$50="FT",Milestones!$AA$50=FT_Y5,EDATE($D105,Milestones!$AA$50)&lt;PolicyDate),1,Milestones!$AC$50)&amp;";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"&amp;IF(AND(Milestones!$AB$51="FT",Milestones!$AA$51=FT_Y5,EDATE($D105,Milestones!$AA$51)&lt;PolicyDate),1,Milestones!$AC$51)&amp;";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"&amp;IF(AND(Milestones!$AB$52="FT",Milestones!$AA$52=FT_Y5,EDATE($D105,Milestones!$AA$52)&lt;PolicyDate),1,Milestones!$AC$52)&amp;";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"&amp;IF(AND(Milestones!$AB$53="FT",Milestones!$AA$53=FT_Y5,EDATE($D105,Milestones!$AA$53)&lt;PolicyDate),1,Milestones!$AC$53)&amp;";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"&amp;IF(AND(Milestones!$AB$54="FT",Milestones!$AA$54=FT_Y5,EDATE($D105,Milestones!$AA$54)&lt;PolicyDate),1,Milestones!$AC$54)&amp;";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"&amp;IF(AND(Milestones!$AB$55="FT",Milestones!$AA$55=FT_Y5,EDATE($D105,Milestones!$AA$55)&lt;PolicyDate),1,Milestones!$AC$55)&amp;";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"&amp;IF(AND(Milestones!$AB$56="FT",Milestones!$AA$56=FT_Y5,EDATE($D105,Milestones!$AA$56)&lt;PolicyDate),1,Milestones!$AC$56)&amp;";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"&amp;IF(AND(Milestones!$AB$57="FT",Milestones!$AA$57=FT_Y5,EDATE($D105,Milestones!$AA$57)&lt;PolicyDate),1,Milestones!$AC$57)&amp;";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"&amp;IF(AND(Milestones!$AB$58="FT",Milestones!$AA$58=FT_Y5,EDATE($D105,Milestones!$AA$58)&lt;PolicyDate),1,Milestones!$AC$58)&amp;";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"&amp;IF(AND(Milestones!$AB$59="FT",Milestones!$AA$59=FT_Y5,EDATE($D105,Milestones!$AA$59)&lt;PolicyDate),1,Milestones!$AC$59)&amp;";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"&amp;IF(AND(Milestones!$AB$60="FT",Milestones!$AA$60=FT_Y5,EDATE($D105,Milestones!$AA$60)&lt;PolicyDate),1,Milestones!$AC$60)&amp;";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"&amp;IF(AND(Milestones!$AB$61="FT",Milestones!$AA$61=FT_Y5,EDATE($D105,Milestones!$AA$61)&lt;PolicyDate),1,Milestones!$AC$61)&amp;";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"&amp;IF(AND(Milestones!$AB$62="FT",Milestones!$AA$62=FT_Y5,EDATE($D105,Milestones!$AA$62)&lt;PolicyDate),1,Milestones!$AC$62)&amp;";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"&amp;IF(AND(Milestones!$AB$63="FT",Milestones!$AA$63=FT_Y5,EDATE($D105,Milestones!$AA$63)&lt;PolicyDate),1,Milestones!$AC$63)&amp;";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"&amp;IF(AND(Milestones!$AB$64="FT",Milestones!$AA$64=FT_Y5,EDATE($D105,Milestones!$AA$64)&lt;PolicyDate),1,Milestones!$AC$64)&amp;";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"&amp;IF(AND(Milestones!$AB$65="FT",Milestones!$AA$65=FT_Y5,EDATE($D105,Milestones!$AA$65)&lt;PolicyDate),1,Milestones!$AC$65)&amp;";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"&amp;IF(AND(Milestones!$AB$66="FT",Milestones!$AA$66=FT_Y5,EDATE($D105,Milestones!$AA$66)&lt;PolicyDate),1,Milestones!$AC$66)&amp;";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"&amp;IF(AND(Milestones!$AB$67="FT",Milestones!$AA$67=FT_Y5,EDATE($D105,Milestones!$AA$67)&lt;PolicyDate),1,Milestones!$AC$67)&amp;";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"&amp;IF(AND(Milestones!$AB$68="FT",Milestones!$AA$68=FT_Y5,EDATE($D105,Milestones!$AA$68)&lt;PolicyDate),1,Milestones!$AC$68)&amp;";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"&amp;IF(AND(Milestones!$AB$69="FT",Milestones!$AA$69=FT_Y5,EDATE($D105,Milestones!$AA$69)&lt;PolicyDate),1,Milestones!$AC$69)&amp;";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"&amp;IF(AND(Milestones!$AB$70="FT",Milestones!$AA$70=FT_Y5,EDATE($D105,Milestones!$AA$70)&lt;PolicyDate),1,Milestones!$AC$70)&amp;";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"&amp;IF(AND(Milestones!$AB$71="FT",Milestones!$AA$71=FT_Y5,EDATE($D105,Milestones!$AA$71)&lt;PolicyDate),1,Milestones!$AC$71)&amp;";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"&amp;IF(AND(Milestones!$AB$72="FT",Milestones!$AA$72=FT_Y5,EDATE($D105,Milestones!$AA$72)&lt;PolicyDate),1,Milestones!$AC$72)&amp;";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"&amp;IF(AND(Milestones!$AB$73="FT",Milestones!$AA$73=FT_Y5,EDATE($D105,Milestones!$AA$73)&lt;PolicyDate),1,Milestones!$AC$73)&amp;";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"&amp;IF(AND(Milestones!$AB$74="FT",Milestones!$AA$74=FT_Y5,EDATE($D105,Milestones!$AA$74)&lt;PolicyDate),1,Milestones!$AC$74)&amp;";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"&amp;IF(AND(Milestones!$AB$75="FT",Milestones!$AA$75=FT_Y5,EDATE($D105,Milestones!$AA$75)&lt;PolicyDate),1,Milestones!$AC$75)&amp;";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"&amp;IF(AND(Milestones!$AB$76="FT",Milestones!$AA$76=FT_Y5,EDATE($D105,Milestones!$AA$76)&lt;PolicyDate),1,Milestones!$AC$76)&amp;";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"&amp;IF(AND(Milestones!$AB$77="FT",Milestones!$AA$77=FT_Y5,EDATE($D105,Milestones!$AA$77)&lt;PolicyDate),1,Milestones!$AC$77)&amp;";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"&amp;IF(AND(Milestones!$AB$78="FT",Milestones!$AA$78=FT_Y5,EDATE($D105,Milestones!$AA$78)&lt;PolicyDate),1,Milestones!$AC$78)&amp;";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"&amp;IF(AND(Milestones!$AB$79="FT",Milestones!$AA$79=FT_Y5,EDATE($D105,Milestones!$AA$79)&lt;PolicyDate),1,Milestones!$AC$79)&amp;";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"&amp;IF(AND(Milestones!$AB$80="FT",Milestones!$AA$80=FT_Y5,EDATE($D105,Milestones!$AA$80)&lt;PolicyDate),1,Milestones!$AC$80)&amp;";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"&amp;IF(AND(Milestones!$AB$81="FT",Milestones!$AA$81=FT_Y5,EDATE($D105,Milestones!$AA$81)&lt;PolicyDate),1,Milestones!$AC$81)&amp;";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"&amp;IF(AND(Milestones!$AB$82="FT",Milestones!$AA$82=FT_Y5,EDATE($D105,Milestones!$AA$82)&lt;PolicyDate),1,Milestones!$AC$82)&amp;";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"&amp;IF(AND(Milestones!$AB$83="FT",Milestones!$AA$83=FT_Y5,EDATE($D105,Milestones!$AA$83)&lt;PolicyDate),1,Milestones!$AC$83)&amp;";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"&amp;IF(AND(Milestones!$AB$84="FT",Milestones!$AA$84=FT_Y5,EDATE($D105,Milestones!$AA$84)&lt;PolicyDate),1,Milestones!$AC$84)&amp;";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"&amp;IF(AND(Milestones!$AB$85="FT",Milestones!$AA$85=FT_Y5,EDATE($D105,Milestones!$AA$85)&lt;PolicyDate),1,Milestones!$AC$85)&amp;";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"&amp;IF(AND(Milestones!$AB$86="FT",Milestones!$AA$86=FT_Y5,EDATE($D105,Milestones!$AA$86)&lt;PolicyDate),1,Milestones!$AC$86)&amp;";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"&amp;IF(AND(Milestones!$AB$87="FT",Milestones!$AA$87=FT_Y5,EDATE($D105,Milestones!$AA$87)&lt;PolicyDate),1,Milestones!$AC$87)&amp;";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"&amp;IF(AND(Milestones!$AB$88="FT",Milestones!$AA$88=FT_Y5,EDATE($D105,Milestones!$AA$88)&lt;PolicyDate),1,Milestones!$AC$88)&amp;";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"&amp;IF(AND(Milestones!$AB$89="FT",Milestones!$AA$89=FT_Y5,EDATE($D105,Milestones!$AA$89)&lt;PolicyDate),1,Milestones!$AC$89)&amp;";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"&amp;IF(AND(Milestones!$AB$90="FT",Milestones!$AA$90=FT_Y5,EDATE($D105,Milestones!$AA$90)&lt;PolicyDate),1,Milestones!$AC$90)&amp;";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"&amp;IF(AND(Milestones!$AB$91="FT",Milestones!$AA$91=FT_Y5,EDATE($D105,Milestones!$AA$91)&lt;PolicyDate),1,Milestones!$AC$91)&amp;";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"&amp;IF(AND(Milestones!$AB$92="FT",Milestones!$AA$92=FT_Y5,EDATE($D105,Milestones!$AA$92)&lt;PolicyDate),1,Milestones!$AC$92)&amp;";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"&amp;IF(AND(Milestones!$AB$93="FT",Milestones!$AA$93=FT_Y5,EDATE($D105,Milestones!$AA$93)&lt;PolicyDate),1,Milestones!$AC$93)&amp;";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"&amp;IF(AND(Milestones!$AB$94="FT",Milestones!$AA$94=FT_Y5,EDATE($D105,Milestones!$AA$94)&lt;PolicyDate),1,Milestones!$AC$94)&amp;";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"&amp;IF(AND(Milestones!$AB$95="FT",Milestones!$AA$95=FT_Y5,EDATE($D105,Milestones!$AA$95)&lt;PolicyDate),1,Milestones!$AC$95)&amp;";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"&amp;IF(AND(Milestones!$AB$96="FT",Milestones!$AA$96=FT_Y5,EDATE($D105,Milestones!$AA$96)&lt;PolicyDate),1,Milestones!$AC$96)&amp;";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"&amp;IF(AND(Milestones!$AB$97="FT",Milestones!$AA$97=FT_Y5,EDATE($D105,Milestones!$AA$97)&lt;PolicyDate),1,Milestones!$AC$97)&amp;";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"&amp;IF(AND(Milestones!$AB$98="FT",Milestones!$AA$98=FT_Y5,EDATE($D105,Milestones!$AA$98)&lt;PolicyDate),1,Milestones!$AC$98)&amp;";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"&amp;IF(AND(Milestones!$AB$99="FT",Milestones!$AA$99=FT_Y5,EDATE($D105,Milestones!$AA$99)&lt;PolicyDate),1,Milestones!$AC$99)&amp;";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"&amp;IF(AND(Milestones!$AB$100="FT",Milestones!$AA$100=FT_Y5,EDATE($D105,Milestones!$AA$100)&lt;PolicyDate),1,Milestones!$AC$100)&amp;";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"&amp;IF(AND(Milestones!$AB$101="FT",Milestones!$AA$101=FT_Y5,EDATE($D105,Milestones!$AA$101)&lt;PolicyDate),1,Milestones!$AC$101)&amp;";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"&amp;IF(AND(Milestones!$AB$102="FT",Milestones!$AA$102=FT_Y5,EDATE($D105,Milestones!$AA$102)&lt;PolicyDate),1,Milestones!$AC$102)&amp;";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"&amp;IF(AND(Milestones!$AB$103="FT",Milestones!$AA$103=FT_Y5,EDATE($D105,Milestones!$AA$103)&lt;PolicyDate),1,Milestones!$AC$103)&amp;";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"&amp;IF(AND(Milestones!$AB$104="FT",Milestones!$AA$104=FT_Y5,EDATE($D105,Milestones!$AA$104)&lt;PolicyDate),1,Milestones!$AC$104)&amp;";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"&amp;IF(AND(Milestones!$AB$105="FT",Milestones!$AA$105=FT_Y5,EDATE($D105,Milestones!$AA$105)&lt;PolicyDate),1,Milestones!$AC$105)&amp;";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"&amp;IF(AND(Milestones!$AB$106="FT",Milestones!$AA$106=FT_Y5,EDATE($D105,Milestones!$AA$106)&lt;PolicyDate),1,Milestones!$AC$106)&amp;";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"&amp;IF(AND(Milestones!$AB$107="FT",Milestones!$AA$107=FT_Y5,EDATE($D105,Milestones!$AA$107)&lt;PolicyDate),1,Milestones!$AC$107)&amp;";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"&amp;IF(AND(Milestones!$AB$108="FT",Milestones!$AA$108=FT_Y5,EDATE($D105,Milestones!$AA$108)&lt;PolicyDate),1,Milestones!$AC$108)&amp;";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"&amp;IF(AND(Milestones!$AB$109="FT",Milestones!$AA$109=FT_Y5,EDATE($D105,Milestones!$AA$109)&lt;PolicyDate),1,Milestones!$AC$109)&amp;";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"&amp;IF(AND(Milestones!$AB$110="FT",Milestones!$AA$110=FT_Y5,EDATE($D105,Milestones!$AA$110)&lt;PolicyDate),1,Milestones!$AC$110)&amp;";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"&amp;IF(AND(Milestones!$AB$111="FT",Milestones!$AA$111=FT_Y5,EDATE($D105,Milestones!$AA$111)&lt;PolicyDate),1,Milestones!$AC$111)&amp;";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"&amp;IF(AND(Milestones!$AB$112="FT",Milestones!$AA$112=FT_Y5,EDATE($D105,Milestones!$AA$112)&lt;PolicyDate),1,Milestones!$AC$112)&amp;";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"&amp;IF(AND(Milestones!$AB$113="FT",Milestones!$AA$113=FT_Y5,EDATE($D105,Milestones!$AA$113)&lt;PolicyDate),1,Milestones!$AC$113)&amp;";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"&amp;IF(AND(Milestones!$AB$114="FT",Milestones!$AA$114=FT_Y5,EDATE($D105,Milestones!$AA$114)&lt;PolicyDate),1,Milestones!$AC$114)&amp;";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"&amp;IF(AND(Milestones!$AB$115="FT",Milestones!$AA$115=FT_Y5,EDATE($D105,Milestones!$AA$115)&lt;PolicyDate),1,Milestones!$AC$115)&amp;";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"&amp;IF(AND(Milestones!$AB$116="FT",Milestones!$AA$116=FT_Y5,EDATE($D105,Milestones!$AA$116)&lt;PolicyDate),1,Milestones!$AC$116)&amp;";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"&amp;IF(AND(Milestones!$AB$117="FT",Milestones!$AA$117=FT_Y5,EDATE($D105,Milestones!$AA$117)&lt;PolicyDate),1,Milestones!$AC$117)&amp;";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"&amp;IF(AND(Milestones!$AB$118="FT",Milestones!$AA$118=FT_Y5,EDATE($D105,Milestones!$AA$118)&lt;PolicyDate),1,Milestones!$AC$118)&amp;";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"&amp;IF(AND(Milestones!$AB$119="FT",Milestones!$AA$119=FT_Y5,EDATE($D105,Milestones!$AA$119)&lt;PolicyDate),1,Milestones!$AC$119)&amp;";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"&amp;IF(AND(Milestones!$AB$120="FT",Milestones!$AA$120=FT_Y5,EDATE($D105,Milestones!$AA$120)&lt;PolicyDate),1,Milestones!$AC$120)&amp;";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"&amp;IF(AND(Milestones!$AB$121="FT",Milestones!$AA$121=FT_Y5,EDATE($D105,Milestones!$AA$121)&lt;PolicyDate),1,Milestones!$AC$121)&amp;";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"&amp;IF(AND(Milestones!$AB$122="FT",Milestones!$AA$122=FT_Y5,EDATE($D105,Milestones!$AA$122)&lt;PolicyDate),1,Milestones!$AC$122)&amp;";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"&amp;IF(AND(Milestones!$AB$123="FT",Milestones!$AA$123=FT_Y5,EDATE($D105,Milestones!$AA$123)&lt;PolicyDate),1,Milestones!$AC$123)&amp;";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"&amp;IF(AND(Milestones!$AB$124="FT",Milestones!$AA$124=FT_Y5,EDATE($D105,Milestones!$AA$124)&lt;PolicyDate),1,Milestones!$AC$124)&amp;";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"&amp;IF(AND(Milestones!$AB$125="FT",Milestones!$AA$125=FT_Y5,EDATE($D105,Milestones!$AA$125)&lt;PolicyDate),1,Milestones!$AC$125)&amp;";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"&amp;IF(AND(Milestones!$AB$126="FT",Milestones!$AA$126=FT_Y5,EDATE($D105,Milestones!$AA$126)&lt;PolicyDate),1,Milestones!$AC$126)&amp;";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"&amp;IF(AND(Milestones!$AB$127="FT",Milestones!$AA$127=FT_Y5,EDATE($D105,Milestones!$AA$127)&lt;PolicyDate),1,Milestones!$AC$127)&amp;";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"&amp;IF(AND(Milestones!$AB$128="FT",Milestones!$AA$128=FT_Y5,EDATE($D105,Milestones!$AA$128)&lt;PolicyDate),1,Milestones!$AC$128)&amp;";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"&amp;IF(AND(Milestones!$AB$129="FT",Milestones!$AA$129=FT_Y5,EDATE($D105,Milestones!$AA$129)&lt;PolicyDate),1,Milestones!$AC$129)&amp;";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"&amp;IF(AND(Milestones!$AB$130="FT",Milestones!$AA$130=FT_Y5,EDATE($D105,Milestones!$AA$130)&lt;PolicyDate),1,Milestones!$AC$130)&amp;";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"&amp;IF(AND(Milestones!$AB$131="FT",Milestones!$AA$131=FT_Y5,EDATE($D105,Milestones!$AA$131)&lt;PolicyDate),1,Milestones!$AC$131)&amp;";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"&amp;IF(AND(Milestones!$AB$132="FT",Milestones!$AA$132=FT_Y5,EDATE($D105,Milestones!$AA$132)&lt;PolicyDate),1,Milestones!$AC$132)&amp;";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"&amp;IF(AND(Milestones!$AB$133="FT",Milestones!$AA$133=FT_Y5,EDATE($D105,Milestones!$AA$133)&lt;PolicyDate),1,Milestones!$AC$133)&amp;";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"&amp;IF(AND(Milestones!$AB$134="FT",Milestones!$AA$134=FT_Y5,EDATE($D105,Milestones!$AA$134)&lt;PolicyDate),1,Milestones!$AC$134)&amp;";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"&amp;IF(AND(Milestones!$AB$135="FT",Milestones!$AA$135=FT_Y5,EDATE($D105,Milestones!$AA$135)&lt;PolicyDate),1,Milestones!$AC$135)&amp;";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"&amp;IF(AND(Milestones!$AB$136="FT",Milestones!$AA$136=FT_Y5,EDATE($D105,Milestones!$AA$136)&lt;PolicyDate),1,Milestones!$AC$136)&amp;";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"&amp;IF(AND(Milestones!$AB$137="FT",Milestones!$AA$137=FT_Y5,EDATE($D105,Milestones!$AA$137)&lt;PolicyDate),1,Milestones!$AC$137)&amp;";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"&amp;IF(AND(Milestones!$AB$138="FT",Milestones!$AA$138=FT_Y5,EDATE($D105,Milestones!$AA$138)&lt;PolicyDate),1,Milestones!$AC$138)&amp;";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"&amp;IF(AND(Milestones!$AB$139="FT",Milestones!$AA$139=FT_Y5,EDATE($D105,Milestones!$AA$139)&lt;PolicyDate),1,Milestones!$AC$139)&amp;";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"&amp;IF(AND(Milestones!$AB$140="FT",Milestones!$AA$140=FT_Y5,EDATE($D105,Milestones!$AA$140)&lt;PolicyDate),1,Milestones!$AC$140)&amp;";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"&amp;IF(AND(Milestones!$AB$141="FT",Milestones!$AA$141=FT_Y5,EDATE($D105,Milestones!$AA$141)&lt;PolicyDate),1,Milestones!$AC$141)&amp;";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"&amp;IF(AND(Milestones!$AB$142="FT",Milestones!$AA$142=FT_Y5,EDATE($D105,Milestones!$AA$142)&lt;PolicyDate),1,Milestones!$AC$142)&amp;";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"&amp;IF(AND(Milestones!$AB$143="FT",Milestones!$AA$143=FT_Y5,EDATE($D105,Milestones!$AA$143)&lt;PolicyDate),1,Milestones!$AC$143)&amp;";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"&amp;IF(AND(Milestones!$AB$144="FT",Milestones!$AA$144=FT_Y5,EDATE($D105,Milestones!$AA$144)&lt;PolicyDate),1,Milestones!$AC$144)&amp;";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"&amp;IF(AND(Milestones!$AB$145="FT",Milestones!$AA$145=FT_Y5,EDATE($D105,Milestones!$AA$145)&lt;PolicyDate),1,Milestones!$AC$145)&amp;";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"&amp;IF(AND(Milestones!$AB$146="FT",Milestones!$AA$146=FT_Y5,EDATE($D105,Milestones!$AA$146)&lt;PolicyDate),1,Milestones!$AC$146)&amp;";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"&amp;IF(AND(Milestones!$AB$147="FT",Milestones!$AA$147=FT_Y5,EDATE($D105,Milestones!$AA$147)&lt;PolicyDate),1,Milestones!$AC$147)&amp;";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"&amp;IF(AND(Milestones!$AB$148="FT",Milestones!$AA$148=FT_Y5,EDATE($D105,Milestones!$AA$148)&lt;PolicyDate),1,Milestones!$AC$148)&amp;";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"&amp;IF(AND(Milestones!$AB$149="FT",Milestones!$AA$149=FT_Y5,EDATE($D105,Milestones!$AA$149)&lt;PolicyDate),1,Milestones!$AC$149)&amp;";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"&amp;IF(AND(Milestones!$AB$150="FT",Milestones!$AA$150=FT_Y5,EDATE($D105,Milestones!$AA$150)&lt;PolicyDate),1,Milestones!$AC$150)&amp;";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"&amp;IF(AND(Milestones!$AB$151="FT",Milestones!$AA$151=FT_Y5,EDATE($D105,Milestones!$AA$151)&lt;PolicyDate),1,Milestones!$AC$151)&amp;";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"&amp;IF(AND(Milestones!$AB$152="FT",Milestones!$AA$152=FT_Y5,EDATE($D105,Milestones!$AA$152)&lt;PolicyDate),1,Milestones!$AC$152)&amp;";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"&amp;IF(AND(Milestones!$AB$153="FT",Milestones!$AA$153=FT_Y5,EDATE($D105,Milestones!$AA$153)&lt;PolicyDate),1,Milestones!$AC$153)&amp;";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"&amp;IF(AND(Milestones!$AB$154="FT",Milestones!$AA$154=FT_Y5,EDATE($D105,Milestones!$AA$154)&lt;PolicyDate),1,Milestones!$AC$154)&amp;";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"&amp;IF(AND(Milestones!$AB$155="FT",Milestones!$AA$155=FT_Y5,EDATE($D105,Milestones!$AA$155)&lt;PolicyDate),1,Milestones!$AC$155)&amp;";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"&amp;IF(AND(Milestones!$AB$156="FT",Milestones!$AA$156=FT_Y5,EDATE($D105,Milestones!$AA$156)&lt;PolicyDate),1,Milestones!$AC$156)&amp;";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"&amp;IF(AND(Milestones!$AB$157="FT",Milestones!$AA$157=FT_Y5,EDATE($D105,Milestones!$AA$157)&lt;PolicyDate),1,Milestones!$AC$157)&amp;";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"&amp;IF(AND(Milestones!$AB$158="FT",Milestones!$AA$158=FT_Y5,EDATE($D105,Milestones!$AA$158)&lt;PolicyDate),1,Milestones!$AC$158)&amp;";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"&amp;IF(AND(Milestones!$AB$159="FT",Milestones!$AA$159=FT_Y5,EDATE($D105,Milestones!$AA$159)&lt;PolicyDate),1,Milestones!$AC$159)&amp;";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"&amp;IF(AND(Milestones!$AB$160="FT",Milestones!$AA$160=FT_Y5,EDATE($D105,Milestones!$AA$160)&lt;PolicyDate),1,Milestones!$AC$160)&amp;";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"&amp;IF(AND(Milestones!$AB$161="FT",Milestones!$AA$161=FT_Y5,EDATE($D105,Milestones!$AA$161)&lt;PolicyDate),1,Milestones!$AC$161)&amp;";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"&amp;IF(AND(Milestones!$AB$162="FT",Milestones!$AA$162=FT_Y5,EDATE($D105,Milestones!$AA$162)&lt;PolicyDate),1,Milestones!$AC$162)&amp;";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"&amp;IF(AND(Milestones!$AB$163="FT",Milestones!$AA$163=FT_Y5,EDATE($D105,Milestones!$AA$163)&lt;PolicyDate),1,Milestones!$AC$163)&amp;";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"&amp;IF(AND(Milestones!$AB$164="FT",Milestones!$AA$164=FT_Y5,EDATE($D105,Milestones!$AA$164)&lt;PolicyDate),1,Milestones!$AC$164)&amp;";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"&amp;IF(AND(Milestones!$AB$165="FT",Milestones!$AA$165=FT_Y5,EDATE($D105,Milestones!$AA$165)&lt;PolicyDate),1,Milestones!$AC$165)&amp;";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"&amp;IF(AND(Milestones!$AB$166="FT",Milestones!$AA$166=FT_Y5,EDATE($D105,Milestones!$AA$166)&lt;PolicyDate),1,Milestones!$AC$166)&amp;";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"&amp;IF(AND(Milestones!$AB$167="FT",Milestones!$AA$167=FT_Y5,EDATE($D105,Milestones!$AA$167)&lt;PolicyDate),1,Milestones!$AC$167)&amp;";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"&amp;IF(AND(Milestones!$AB$168="FT",Milestones!$AA$168=FT_Y5,EDATE($D105,Milestones!$AA$168)&lt;PolicyDate),1,Milestones!$AC$168)&amp;";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"&amp;IF(AND(Milestones!$AB$169="FT",Milestones!$AA$169=FT_Y5,EDATE($D105,Milestones!$AA$169)&lt;PolicyDate),1,Milestones!$AC$169)&amp;";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"&amp;IF(AND(Milestones!$AB$170="FT",Milestones!$AA$170=FT_Y5,EDATE($D105,Milestones!$AA$170)&lt;PolicyDate),1,Milestones!$AC$170)&amp;";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"&amp;IF(AND(Milestones!$AB$171="FT",Milestones!$AA$171=FT_Y5,EDATE($D105,Milestones!$AA$171)&lt;PolicyDate),1,Milestones!$AC$171)&amp;";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"&amp;IF(AND(Milestones!$AB$172="FT",Milestones!$AA$172=FT_Y5,EDATE($D105,Milestones!$AA$172)&lt;PolicyDate),1,Milestones!$AC$172)&amp;";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"&amp;IF(AND(Milestones!$AB$173="FT",Milestones!$AA$173=FT_Y5,EDATE($D105,Milestones!$AA$173)&lt;PolicyDate),1,Milestones!$AC$173)&amp;";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"&amp;IF(AND(Milestones!$AB$174="FT",Milestones!$AA$174=FT_Y5,EDATE($D105,Milestones!$AA$174)&lt;PolicyDate),1,Milestones!$AC$174)&amp;";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"&amp;IF(AND(Milestones!$AB$175="FT",Milestones!$AA$175=FT_Y5,EDATE($D105,Milestones!$AA$175)&lt;PolicyDate),1,Milestones!$AC$175)&amp;";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"&amp;IF(AND(Milestones!$AB$176="FT",Milestones!$AA$176=FT_Y5,EDATE($D105,Milestones!$AA$176)&lt;PolicyDate),1,Milestones!$AC$176)&amp;";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"&amp;IF(AND(Milestones!$AB$177="FT",Milestones!$AA$177=FT_Y5,EDATE($D105,Milestones!$AA$177)&lt;PolicyDate),1,Milestones!$AC$177)&amp;";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"&amp;IF(AND(Milestones!$AB$178="FT",Milestones!$AA$178=FT_Y5,EDATE($D105,Milestones!$AA$178)&lt;PolicyDate),1,Milestones!$AC$178)&amp;";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"&amp;IF(AND(Milestones!$AB$179="FT",Milestones!$AA$179=FT_Y5,EDATE($D105,Milestones!$AA$179)&lt;PolicyDate),1,Milestones!$AC$179)&amp;";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"&amp;IF(AND(Milestones!$AB$180="FT",Milestones!$AA$180=FT_Y5,EDATE($D105,Milestones!$AA$180)&lt;PolicyDate),1,Milestones!$AC$180)&amp;";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"&amp;IF(AND(Milestones!$AB$181="FT",Milestones!$AA$181=FT_Y5,EDATE($D105,Milestones!$AA$181)&lt;PolicyDate),1,Milestones!$AC$181)&amp;";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"&amp;IF(AND(Milestones!$AB$182="FT",Milestones!$AA$182=FT_Y5,EDATE($D105,Milestones!$AA$182)&lt;PolicyDate),1,Milestones!$AC$182)&amp;";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"&amp;IF(AND(Milestones!$AB$183="FT",Milestones!$AA$183=FT_Y5,EDATE($D105,Milestones!$AA$183)&lt;PolicyDate),1,Milestones!$AC$183)&amp;";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"&amp;IF(AND(Milestones!$AB$184="FT",Milestones!$AA$184=FT_Y5,EDATE($D105,Milestones!$AA$184)&lt;PolicyDate),1,Milestones!$AC$184)&amp;";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"&amp;IF(AND(Milestones!$AB$185="FT",Milestones!$AA$185=FT_Y5,EDATE($D105,Milestones!$AA$185)&lt;PolicyDate),1,Milestones!$AC$185)&amp;";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"&amp;IF(AND(Milestones!$AB$186="FT",Milestones!$AA$186=FT_Y5,EDATE($D105,Milestones!$AA$186)&lt;PolicyDate),1,Milestones!$AC$186)&amp;";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"&amp;IF(AND(Milestones!$AB$187="FT",Milestones!$AA$187=FT_Y5,EDATE($D105,Milestones!$AA$187)&lt;PolicyDate),1,Milestones!$AC$187)&amp;";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"&amp;IF(AND(Milestones!$AB$188="FT",Milestones!$AA$188=FT_Y5,EDATE($D105,Milestones!$AA$188)&lt;PolicyDate),1,Milestones!$AC$188)&amp;";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"&amp;IF(AND(Milestones!$AB$189="FT",Milestones!$AA$189=FT_Y5,EDATE($D105,Milestones!$AA$189)&lt;PolicyDate),1,Milestones!$AC$189)&amp;";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"&amp;IF(AND(Milestones!$AB$190="FT",Milestones!$AA$190=FT_Y5,EDATE($D105,Milestones!$AA$190)&lt;PolicyDate),1,Milestones!$AC$190)&amp;";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"&amp;IF(AND(Milestones!$AB$191="FT",Milestones!$AA$191=FT_Y5,EDATE($D105,Milestones!$AA$191)&lt;PolicyDate),1,Milestones!$AC$191)&amp;";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"&amp;IF(AND(Milestones!$AB$192="FT",Milestones!$AA$192=FT_Y5,EDATE($D105,Milestones!$AA$192)&lt;PolicyDate),1,Milestones!$AC$192)&amp;";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"&amp;IF(AND(Milestones!$AB$193="FT",Milestones!$AA$193=FT_Y5,EDATE($D105,Milestones!$AA$193)&lt;PolicyDate),1,Milestones!$AC$193)&amp;";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"&amp;IF(AND(Milestones!$AB$194="FT",Milestones!$AA$194=FT_Y5,EDATE($D105,Milestones!$AA$194)&lt;PolicyDate),1,Milestones!$AC$194)&amp;";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"&amp;IF(AND(Milestones!$AB$195="FT",Milestones!$AA$195=FT_Y5,EDATE($D105,Milestones!$AA$195)&lt;PolicyDate),1,Milestones!$AC$195)&amp;";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"&amp;IF(AND(Milestones!$AB$196="FT",Milestones!$AA$196=FT_Y5,EDATE($D105,Milestones!$AA$196)&lt;PolicyDate),1,Milestones!$AC$196)&amp;";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"&amp;IF(AND(Milestones!$AB$197="FT",Milestones!$AA$197=FT_Y5,EDATE($D105,Milestones!$AA$197)&lt;PolicyDate),1,Milestones!$AC$197)&amp;";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"&amp;IF(AND(Milestones!$AB$198="FT",Milestones!$AA$198=FT_Y5,EDATE($D105,Milestones!$AA$198)&lt;PolicyDate),1,Milestones!$AC$198)&amp;";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"&amp;IF(AND(Milestones!$AB$199="FT",Milestones!$AA$199=FT_Y5,EDATE($D105,Milestones!$AA$199)&lt;PolicyDate),1,Milestones!$AC$199)&amp;";  ",""))</f>
        <v/>
      </c>
      <c r="X105" s="0" t="str">
        <f aca="false">IF(Staff!$A105="","",Staff!$AJ105)</f>
        <v/>
      </c>
      <c r="Y105" s="0" t="str">
        <f aca="false">IF(Staff!$A105="","",Staff!$AL105)</f>
        <v/>
      </c>
      <c r="Z105" s="0" t="str">
        <f aca="false">IF(Staff!$A105="","",Staff!$AM105)</f>
        <v/>
      </c>
      <c r="AA105" s="0" t="str">
        <f aca="false">IF(Staff!$A105="","",Staff!$AQ105)</f>
        <v/>
      </c>
      <c r="AB105" s="0" t="str">
        <f aca="false">IF(Staff!$A105="","",Staff!$AR105)</f>
        <v/>
      </c>
      <c r="AC105" s="0" t="str">
        <f aca="false">IF(Staff!$A105="","",Staff!$AS105)</f>
        <v/>
      </c>
      <c r="AD105" s="0" t="str">
        <f aca="false">IF(Staff!$A105="","",Staff!$AT105)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IF(Staff!$A106="","",Staff!$AI106)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"&amp;IF(AND(Milestones!$AB$20="FT",Milestones!$AA$20=FT_Y5,EDATE($D106,Milestones!$AA$20)&lt;PolicyDate),1,Milestones!$AC$20)&amp;";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"&amp;IF(AND(Milestones!$AB$21="FT",Milestones!$AA$21=FT_Y5,EDATE($D106,Milestones!$AA$21)&lt;PolicyDate),1,Milestones!$AC$21)&amp;";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"&amp;IF(AND(Milestones!$AB$22="FT",Milestones!$AA$22=FT_Y5,EDATE($D106,Milestones!$AA$22)&lt;PolicyDate),1,Milestones!$AC$22)&amp;";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"&amp;IF(AND(Milestones!$AB$23="FT",Milestones!$AA$23=FT_Y5,EDATE($D106,Milestones!$AA$23)&lt;PolicyDate),1,Milestones!$AC$23)&amp;";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"&amp;IF(AND(Milestones!$AB$24="FT",Milestones!$AA$24=FT_Y5,EDATE($D106,Milestones!$AA$24)&lt;PolicyDate),1,Milestones!$AC$24)&amp;";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"&amp;IF(AND(Milestones!$AB$25="FT",Milestones!$AA$25=FT_Y5,EDATE($D106,Milestones!$AA$25)&lt;PolicyDate),1,Milestones!$AC$25)&amp;";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"&amp;IF(AND(Milestones!$AB$26="FT",Milestones!$AA$26=FT_Y5,EDATE($D106,Milestones!$AA$26)&lt;PolicyDate),1,Milestones!$AC$26)&amp;";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"&amp;IF(AND(Milestones!$AB$27="FT",Milestones!$AA$27=FT_Y5,EDATE($D106,Milestones!$AA$27)&lt;PolicyDate),1,Milestones!$AC$27)&amp;";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"&amp;IF(AND(Milestones!$AB$28="FT",Milestones!$AA$28=FT_Y5,EDATE($D106,Milestones!$AA$28)&lt;PolicyDate),1,Milestones!$AC$28)&amp;";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"&amp;IF(AND(Milestones!$AB$29="FT",Milestones!$AA$29=FT_Y5,EDATE($D106,Milestones!$AA$29)&lt;PolicyDate),1,Milestones!$AC$29)&amp;";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"&amp;IF(AND(Milestones!$AB$30="FT",Milestones!$AA$30=FT_Y5,EDATE($D106,Milestones!$AA$30)&lt;PolicyDate),1,Milestones!$AC$30)&amp;";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"&amp;IF(AND(Milestones!$AB$31="FT",Milestones!$AA$31=FT_Y5,EDATE($D106,Milestones!$AA$31)&lt;PolicyDate),1,Milestones!$AC$31)&amp;";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"&amp;IF(AND(Milestones!$AB$32="FT",Milestones!$AA$32=FT_Y5,EDATE($D106,Milestones!$AA$32)&lt;PolicyDate),1,Milestones!$AC$32)&amp;";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"&amp;IF(AND(Milestones!$AB$33="FT",Milestones!$AA$33=FT_Y5,EDATE($D106,Milestones!$AA$33)&lt;PolicyDate),1,Milestones!$AC$33)&amp;";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"&amp;IF(AND(Milestones!$AB$34="FT",Milestones!$AA$34=FT_Y5,EDATE($D106,Milestones!$AA$34)&lt;PolicyDate),1,Milestones!$AC$34)&amp;";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"&amp;IF(AND(Milestones!$AB$35="FT",Milestones!$AA$35=FT_Y5,EDATE($D106,Milestones!$AA$35)&lt;PolicyDate),1,Milestones!$AC$35)&amp;";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"&amp;IF(AND(Milestones!$AB$36="FT",Milestones!$AA$36=FT_Y5,EDATE($D106,Milestones!$AA$36)&lt;PolicyDate),1,Milestones!$AC$36)&amp;";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"&amp;IF(AND(Milestones!$AB$37="FT",Milestones!$AA$37=FT_Y5,EDATE($D106,Milestones!$AA$37)&lt;PolicyDate),1,Milestones!$AC$37)&amp;";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"&amp;IF(AND(Milestones!$AB$38="FT",Milestones!$AA$38=FT_Y5,EDATE($D106,Milestones!$AA$38)&lt;PolicyDate),1,Milestones!$AC$38)&amp;";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"&amp;IF(AND(Milestones!$AB$39="FT",Milestones!$AA$39=FT_Y5,EDATE($D106,Milestones!$AA$39)&lt;PolicyDate),1,Milestones!$AC$39)&amp;";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"&amp;IF(AND(Milestones!$AB$40="FT",Milestones!$AA$40=FT_Y5,EDATE($D106,Milestones!$AA$40)&lt;PolicyDate),1,Milestones!$AC$40)&amp;";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"&amp;IF(AND(Milestones!$AB$41="FT",Milestones!$AA$41=FT_Y5,EDATE($D106,Milestones!$AA$41)&lt;PolicyDate),1,Milestones!$AC$41)&amp;";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"&amp;IF(AND(Milestones!$AB$42="FT",Milestones!$AA$42=FT_Y5,EDATE($D106,Milestones!$AA$42)&lt;PolicyDate),1,Milestones!$AC$42)&amp;";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"&amp;IF(AND(Milestones!$AB$43="FT",Milestones!$AA$43=FT_Y5,EDATE($D106,Milestones!$AA$43)&lt;PolicyDate),1,Milestones!$AC$43)&amp;";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"&amp;IF(AND(Milestones!$AB$44="FT",Milestones!$AA$44=FT_Y5,EDATE($D106,Milestones!$AA$44)&lt;PolicyDate),1,Milestones!$AC$44)&amp;";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"&amp;IF(AND(Milestones!$AB$45="FT",Milestones!$AA$45=FT_Y5,EDATE($D106,Milestones!$AA$45)&lt;PolicyDate),1,Milestones!$AC$45)&amp;";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"&amp;IF(AND(Milestones!$AB$46="FT",Milestones!$AA$46=FT_Y5,EDATE($D106,Milestones!$AA$46)&lt;PolicyDate),1,Milestones!$AC$46)&amp;";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"&amp;IF(AND(Milestones!$AB$47="FT",Milestones!$AA$47=FT_Y5,EDATE($D106,Milestones!$AA$47)&lt;PolicyDate),1,Milestones!$AC$47)&amp;";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"&amp;IF(AND(Milestones!$AB$48="FT",Milestones!$AA$48=FT_Y5,EDATE($D106,Milestones!$AA$48)&lt;PolicyDate),1,Milestones!$AC$48)&amp;";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"&amp;IF(AND(Milestones!$AB$49="FT",Milestones!$AA$49=FT_Y5,EDATE($D106,Milestones!$AA$49)&lt;PolicyDate),1,Milestones!$AC$49)&amp;";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"&amp;IF(AND(Milestones!$AB$50="FT",Milestones!$AA$50=FT_Y5,EDATE($D106,Milestones!$AA$50)&lt;PolicyDate),1,Milestones!$AC$50)&amp;";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"&amp;IF(AND(Milestones!$AB$51="FT",Milestones!$AA$51=FT_Y5,EDATE($D106,Milestones!$AA$51)&lt;PolicyDate),1,Milestones!$AC$51)&amp;";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"&amp;IF(AND(Milestones!$AB$52="FT",Milestones!$AA$52=FT_Y5,EDATE($D106,Milestones!$AA$52)&lt;PolicyDate),1,Milestones!$AC$52)&amp;";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"&amp;IF(AND(Milestones!$AB$53="FT",Milestones!$AA$53=FT_Y5,EDATE($D106,Milestones!$AA$53)&lt;PolicyDate),1,Milestones!$AC$53)&amp;";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"&amp;IF(AND(Milestones!$AB$54="FT",Milestones!$AA$54=FT_Y5,EDATE($D106,Milestones!$AA$54)&lt;PolicyDate),1,Milestones!$AC$54)&amp;";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"&amp;IF(AND(Milestones!$AB$55="FT",Milestones!$AA$55=FT_Y5,EDATE($D106,Milestones!$AA$55)&lt;PolicyDate),1,Milestones!$AC$55)&amp;";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"&amp;IF(AND(Milestones!$AB$56="FT",Milestones!$AA$56=FT_Y5,EDATE($D106,Milestones!$AA$56)&lt;PolicyDate),1,Milestones!$AC$56)&amp;";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"&amp;IF(AND(Milestones!$AB$57="FT",Milestones!$AA$57=FT_Y5,EDATE($D106,Milestones!$AA$57)&lt;PolicyDate),1,Milestones!$AC$57)&amp;";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"&amp;IF(AND(Milestones!$AB$58="FT",Milestones!$AA$58=FT_Y5,EDATE($D106,Milestones!$AA$58)&lt;PolicyDate),1,Milestones!$AC$58)&amp;";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"&amp;IF(AND(Milestones!$AB$59="FT",Milestones!$AA$59=FT_Y5,EDATE($D106,Milestones!$AA$59)&lt;PolicyDate),1,Milestones!$AC$59)&amp;";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"&amp;IF(AND(Milestones!$AB$60="FT",Milestones!$AA$60=FT_Y5,EDATE($D106,Milestones!$AA$60)&lt;PolicyDate),1,Milestones!$AC$60)&amp;";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"&amp;IF(AND(Milestones!$AB$61="FT",Milestones!$AA$61=FT_Y5,EDATE($D106,Milestones!$AA$61)&lt;PolicyDate),1,Milestones!$AC$61)&amp;";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"&amp;IF(AND(Milestones!$AB$62="FT",Milestones!$AA$62=FT_Y5,EDATE($D106,Milestones!$AA$62)&lt;PolicyDate),1,Milestones!$AC$62)&amp;";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"&amp;IF(AND(Milestones!$AB$63="FT",Milestones!$AA$63=FT_Y5,EDATE($D106,Milestones!$AA$63)&lt;PolicyDate),1,Milestones!$AC$63)&amp;";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"&amp;IF(AND(Milestones!$AB$64="FT",Milestones!$AA$64=FT_Y5,EDATE($D106,Milestones!$AA$64)&lt;PolicyDate),1,Milestones!$AC$64)&amp;";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"&amp;IF(AND(Milestones!$AB$65="FT",Milestones!$AA$65=FT_Y5,EDATE($D106,Milestones!$AA$65)&lt;PolicyDate),1,Milestones!$AC$65)&amp;";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"&amp;IF(AND(Milestones!$AB$66="FT",Milestones!$AA$66=FT_Y5,EDATE($D106,Milestones!$AA$66)&lt;PolicyDate),1,Milestones!$AC$66)&amp;";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"&amp;IF(AND(Milestones!$AB$67="FT",Milestones!$AA$67=FT_Y5,EDATE($D106,Milestones!$AA$67)&lt;PolicyDate),1,Milestones!$AC$67)&amp;";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"&amp;IF(AND(Milestones!$AB$68="FT",Milestones!$AA$68=FT_Y5,EDATE($D106,Milestones!$AA$68)&lt;PolicyDate),1,Milestones!$AC$68)&amp;";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"&amp;IF(AND(Milestones!$AB$69="FT",Milestones!$AA$69=FT_Y5,EDATE($D106,Milestones!$AA$69)&lt;PolicyDate),1,Milestones!$AC$69)&amp;";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"&amp;IF(AND(Milestones!$AB$70="FT",Milestones!$AA$70=FT_Y5,EDATE($D106,Milestones!$AA$70)&lt;PolicyDate),1,Milestones!$AC$70)&amp;";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"&amp;IF(AND(Milestones!$AB$71="FT",Milestones!$AA$71=FT_Y5,EDATE($D106,Milestones!$AA$71)&lt;PolicyDate),1,Milestones!$AC$71)&amp;";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"&amp;IF(AND(Milestones!$AB$72="FT",Milestones!$AA$72=FT_Y5,EDATE($D106,Milestones!$AA$72)&lt;PolicyDate),1,Milestones!$AC$72)&amp;";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"&amp;IF(AND(Milestones!$AB$73="FT",Milestones!$AA$73=FT_Y5,EDATE($D106,Milestones!$AA$73)&lt;PolicyDate),1,Milestones!$AC$73)&amp;";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"&amp;IF(AND(Milestones!$AB$74="FT",Milestones!$AA$74=FT_Y5,EDATE($D106,Milestones!$AA$74)&lt;PolicyDate),1,Milestones!$AC$74)&amp;";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"&amp;IF(AND(Milestones!$AB$75="FT",Milestones!$AA$75=FT_Y5,EDATE($D106,Milestones!$AA$75)&lt;PolicyDate),1,Milestones!$AC$75)&amp;";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"&amp;IF(AND(Milestones!$AB$76="FT",Milestones!$AA$76=FT_Y5,EDATE($D106,Milestones!$AA$76)&lt;PolicyDate),1,Milestones!$AC$76)&amp;";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"&amp;IF(AND(Milestones!$AB$77="FT",Milestones!$AA$77=FT_Y5,EDATE($D106,Milestones!$AA$77)&lt;PolicyDate),1,Milestones!$AC$77)&amp;";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"&amp;IF(AND(Milestones!$AB$78="FT",Milestones!$AA$78=FT_Y5,EDATE($D106,Milestones!$AA$78)&lt;PolicyDate),1,Milestones!$AC$78)&amp;";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"&amp;IF(AND(Milestones!$AB$79="FT",Milestones!$AA$79=FT_Y5,EDATE($D106,Milestones!$AA$79)&lt;PolicyDate),1,Milestones!$AC$79)&amp;";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"&amp;IF(AND(Milestones!$AB$80="FT",Milestones!$AA$80=FT_Y5,EDATE($D106,Milestones!$AA$80)&lt;PolicyDate),1,Milestones!$AC$80)&amp;";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"&amp;IF(AND(Milestones!$AB$81="FT",Milestones!$AA$81=FT_Y5,EDATE($D106,Milestones!$AA$81)&lt;PolicyDate),1,Milestones!$AC$81)&amp;";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"&amp;IF(AND(Milestones!$AB$82="FT",Milestones!$AA$82=FT_Y5,EDATE($D106,Milestones!$AA$82)&lt;PolicyDate),1,Milestones!$AC$82)&amp;";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"&amp;IF(AND(Milestones!$AB$83="FT",Milestones!$AA$83=FT_Y5,EDATE($D106,Milestones!$AA$83)&lt;PolicyDate),1,Milestones!$AC$83)&amp;";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"&amp;IF(AND(Milestones!$AB$84="FT",Milestones!$AA$84=FT_Y5,EDATE($D106,Milestones!$AA$84)&lt;PolicyDate),1,Milestones!$AC$84)&amp;";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"&amp;IF(AND(Milestones!$AB$85="FT",Milestones!$AA$85=FT_Y5,EDATE($D106,Milestones!$AA$85)&lt;PolicyDate),1,Milestones!$AC$85)&amp;";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"&amp;IF(AND(Milestones!$AB$86="FT",Milestones!$AA$86=FT_Y5,EDATE($D106,Milestones!$AA$86)&lt;PolicyDate),1,Milestones!$AC$86)&amp;";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"&amp;IF(AND(Milestones!$AB$87="FT",Milestones!$AA$87=FT_Y5,EDATE($D106,Milestones!$AA$87)&lt;PolicyDate),1,Milestones!$AC$87)&amp;";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"&amp;IF(AND(Milestones!$AB$88="FT",Milestones!$AA$88=FT_Y5,EDATE($D106,Milestones!$AA$88)&lt;PolicyDate),1,Milestones!$AC$88)&amp;";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"&amp;IF(AND(Milestones!$AB$89="FT",Milestones!$AA$89=FT_Y5,EDATE($D106,Milestones!$AA$89)&lt;PolicyDate),1,Milestones!$AC$89)&amp;";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"&amp;IF(AND(Milestones!$AB$90="FT",Milestones!$AA$90=FT_Y5,EDATE($D106,Milestones!$AA$90)&lt;PolicyDate),1,Milestones!$AC$90)&amp;";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"&amp;IF(AND(Milestones!$AB$91="FT",Milestones!$AA$91=FT_Y5,EDATE($D106,Milestones!$AA$91)&lt;PolicyDate),1,Milestones!$AC$91)&amp;";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"&amp;IF(AND(Milestones!$AB$92="FT",Milestones!$AA$92=FT_Y5,EDATE($D106,Milestones!$AA$92)&lt;PolicyDate),1,Milestones!$AC$92)&amp;";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"&amp;IF(AND(Milestones!$AB$93="FT",Milestones!$AA$93=FT_Y5,EDATE($D106,Milestones!$AA$93)&lt;PolicyDate),1,Milestones!$AC$93)&amp;";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"&amp;IF(AND(Milestones!$AB$94="FT",Milestones!$AA$94=FT_Y5,EDATE($D106,Milestones!$AA$94)&lt;PolicyDate),1,Milestones!$AC$94)&amp;";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"&amp;IF(AND(Milestones!$AB$95="FT",Milestones!$AA$95=FT_Y5,EDATE($D106,Milestones!$AA$95)&lt;PolicyDate),1,Milestones!$AC$95)&amp;";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"&amp;IF(AND(Milestones!$AB$96="FT",Milestones!$AA$96=FT_Y5,EDATE($D106,Milestones!$AA$96)&lt;PolicyDate),1,Milestones!$AC$96)&amp;";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"&amp;IF(AND(Milestones!$AB$97="FT",Milestones!$AA$97=FT_Y5,EDATE($D106,Milestones!$AA$97)&lt;PolicyDate),1,Milestones!$AC$97)&amp;";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"&amp;IF(AND(Milestones!$AB$98="FT",Milestones!$AA$98=FT_Y5,EDATE($D106,Milestones!$AA$98)&lt;PolicyDate),1,Milestones!$AC$98)&amp;";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"&amp;IF(AND(Milestones!$AB$99="FT",Milestones!$AA$99=FT_Y5,EDATE($D106,Milestones!$AA$99)&lt;PolicyDate),1,Milestones!$AC$99)&amp;";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"&amp;IF(AND(Milestones!$AB$100="FT",Milestones!$AA$100=FT_Y5,EDATE($D106,Milestones!$AA$100)&lt;PolicyDate),1,Milestones!$AC$100)&amp;";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"&amp;IF(AND(Milestones!$AB$101="FT",Milestones!$AA$101=FT_Y5,EDATE($D106,Milestones!$AA$101)&lt;PolicyDate),1,Milestones!$AC$101)&amp;";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"&amp;IF(AND(Milestones!$AB$102="FT",Milestones!$AA$102=FT_Y5,EDATE($D106,Milestones!$AA$102)&lt;PolicyDate),1,Milestones!$AC$102)&amp;";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"&amp;IF(AND(Milestones!$AB$103="FT",Milestones!$AA$103=FT_Y5,EDATE($D106,Milestones!$AA$103)&lt;PolicyDate),1,Milestones!$AC$103)&amp;";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"&amp;IF(AND(Milestones!$AB$104="FT",Milestones!$AA$104=FT_Y5,EDATE($D106,Milestones!$AA$104)&lt;PolicyDate),1,Milestones!$AC$104)&amp;";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"&amp;IF(AND(Milestones!$AB$105="FT",Milestones!$AA$105=FT_Y5,EDATE($D106,Milestones!$AA$105)&lt;PolicyDate),1,Milestones!$AC$105)&amp;";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"&amp;IF(AND(Milestones!$AB$106="FT",Milestones!$AA$106=FT_Y5,EDATE($D106,Milestones!$AA$106)&lt;PolicyDate),1,Milestones!$AC$106)&amp;";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"&amp;IF(AND(Milestones!$AB$107="FT",Milestones!$AA$107=FT_Y5,EDATE($D106,Milestones!$AA$107)&lt;PolicyDate),1,Milestones!$AC$107)&amp;";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"&amp;IF(AND(Milestones!$AB$108="FT",Milestones!$AA$108=FT_Y5,EDATE($D106,Milestones!$AA$108)&lt;PolicyDate),1,Milestones!$AC$108)&amp;";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"&amp;IF(AND(Milestones!$AB$109="FT",Milestones!$AA$109=FT_Y5,EDATE($D106,Milestones!$AA$109)&lt;PolicyDate),1,Milestones!$AC$109)&amp;";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"&amp;IF(AND(Milestones!$AB$110="FT",Milestones!$AA$110=FT_Y5,EDATE($D106,Milestones!$AA$110)&lt;PolicyDate),1,Milestones!$AC$110)&amp;";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"&amp;IF(AND(Milestones!$AB$111="FT",Milestones!$AA$111=FT_Y5,EDATE($D106,Milestones!$AA$111)&lt;PolicyDate),1,Milestones!$AC$111)&amp;";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"&amp;IF(AND(Milestones!$AB$112="FT",Milestones!$AA$112=FT_Y5,EDATE($D106,Milestones!$AA$112)&lt;PolicyDate),1,Milestones!$AC$112)&amp;";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"&amp;IF(AND(Milestones!$AB$113="FT",Milestones!$AA$113=FT_Y5,EDATE($D106,Milestones!$AA$113)&lt;PolicyDate),1,Milestones!$AC$113)&amp;";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"&amp;IF(AND(Milestones!$AB$114="FT",Milestones!$AA$114=FT_Y5,EDATE($D106,Milestones!$AA$114)&lt;PolicyDate),1,Milestones!$AC$114)&amp;";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"&amp;IF(AND(Milestones!$AB$115="FT",Milestones!$AA$115=FT_Y5,EDATE($D106,Milestones!$AA$115)&lt;PolicyDate),1,Milestones!$AC$115)&amp;";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"&amp;IF(AND(Milestones!$AB$116="FT",Milestones!$AA$116=FT_Y5,EDATE($D106,Milestones!$AA$116)&lt;PolicyDate),1,Milestones!$AC$116)&amp;";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"&amp;IF(AND(Milestones!$AB$117="FT",Milestones!$AA$117=FT_Y5,EDATE($D106,Milestones!$AA$117)&lt;PolicyDate),1,Milestones!$AC$117)&amp;";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"&amp;IF(AND(Milestones!$AB$118="FT",Milestones!$AA$118=FT_Y5,EDATE($D106,Milestones!$AA$118)&lt;PolicyDate),1,Milestones!$AC$118)&amp;";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"&amp;IF(AND(Milestones!$AB$119="FT",Milestones!$AA$119=FT_Y5,EDATE($D106,Milestones!$AA$119)&lt;PolicyDate),1,Milestones!$AC$119)&amp;";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"&amp;IF(AND(Milestones!$AB$120="FT",Milestones!$AA$120=FT_Y5,EDATE($D106,Milestones!$AA$120)&lt;PolicyDate),1,Milestones!$AC$120)&amp;";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"&amp;IF(AND(Milestones!$AB$121="FT",Milestones!$AA$121=FT_Y5,EDATE($D106,Milestones!$AA$121)&lt;PolicyDate),1,Milestones!$AC$121)&amp;";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"&amp;IF(AND(Milestones!$AB$122="FT",Milestones!$AA$122=FT_Y5,EDATE($D106,Milestones!$AA$122)&lt;PolicyDate),1,Milestones!$AC$122)&amp;";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"&amp;IF(AND(Milestones!$AB$123="FT",Milestones!$AA$123=FT_Y5,EDATE($D106,Milestones!$AA$123)&lt;PolicyDate),1,Milestones!$AC$123)&amp;";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"&amp;IF(AND(Milestones!$AB$124="FT",Milestones!$AA$124=FT_Y5,EDATE($D106,Milestones!$AA$124)&lt;PolicyDate),1,Milestones!$AC$124)&amp;";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"&amp;IF(AND(Milestones!$AB$125="FT",Milestones!$AA$125=FT_Y5,EDATE($D106,Milestones!$AA$125)&lt;PolicyDate),1,Milestones!$AC$125)&amp;";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"&amp;IF(AND(Milestones!$AB$126="FT",Milestones!$AA$126=FT_Y5,EDATE($D106,Milestones!$AA$126)&lt;PolicyDate),1,Milestones!$AC$126)&amp;";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"&amp;IF(AND(Milestones!$AB$127="FT",Milestones!$AA$127=FT_Y5,EDATE($D106,Milestones!$AA$127)&lt;PolicyDate),1,Milestones!$AC$127)&amp;";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"&amp;IF(AND(Milestones!$AB$128="FT",Milestones!$AA$128=FT_Y5,EDATE($D106,Milestones!$AA$128)&lt;PolicyDate),1,Milestones!$AC$128)&amp;";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"&amp;IF(AND(Milestones!$AB$129="FT",Milestones!$AA$129=FT_Y5,EDATE($D106,Milestones!$AA$129)&lt;PolicyDate),1,Milestones!$AC$129)&amp;";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"&amp;IF(AND(Milestones!$AB$130="FT",Milestones!$AA$130=FT_Y5,EDATE($D106,Milestones!$AA$130)&lt;PolicyDate),1,Milestones!$AC$130)&amp;";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"&amp;IF(AND(Milestones!$AB$131="FT",Milestones!$AA$131=FT_Y5,EDATE($D106,Milestones!$AA$131)&lt;PolicyDate),1,Milestones!$AC$131)&amp;";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"&amp;IF(AND(Milestones!$AB$132="FT",Milestones!$AA$132=FT_Y5,EDATE($D106,Milestones!$AA$132)&lt;PolicyDate),1,Milestones!$AC$132)&amp;";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"&amp;IF(AND(Milestones!$AB$133="FT",Milestones!$AA$133=FT_Y5,EDATE($D106,Milestones!$AA$133)&lt;PolicyDate),1,Milestones!$AC$133)&amp;";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"&amp;IF(AND(Milestones!$AB$134="FT",Milestones!$AA$134=FT_Y5,EDATE($D106,Milestones!$AA$134)&lt;PolicyDate),1,Milestones!$AC$134)&amp;";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"&amp;IF(AND(Milestones!$AB$135="FT",Milestones!$AA$135=FT_Y5,EDATE($D106,Milestones!$AA$135)&lt;PolicyDate),1,Milestones!$AC$135)&amp;";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"&amp;IF(AND(Milestones!$AB$136="FT",Milestones!$AA$136=FT_Y5,EDATE($D106,Milestones!$AA$136)&lt;PolicyDate),1,Milestones!$AC$136)&amp;";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"&amp;IF(AND(Milestones!$AB$137="FT",Milestones!$AA$137=FT_Y5,EDATE($D106,Milestones!$AA$137)&lt;PolicyDate),1,Milestones!$AC$137)&amp;";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"&amp;IF(AND(Milestones!$AB$138="FT",Milestones!$AA$138=FT_Y5,EDATE($D106,Milestones!$AA$138)&lt;PolicyDate),1,Milestones!$AC$138)&amp;";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"&amp;IF(AND(Milestones!$AB$139="FT",Milestones!$AA$139=FT_Y5,EDATE($D106,Milestones!$AA$139)&lt;PolicyDate),1,Milestones!$AC$139)&amp;";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"&amp;IF(AND(Milestones!$AB$140="FT",Milestones!$AA$140=FT_Y5,EDATE($D106,Milestones!$AA$140)&lt;PolicyDate),1,Milestones!$AC$140)&amp;";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"&amp;IF(AND(Milestones!$AB$141="FT",Milestones!$AA$141=FT_Y5,EDATE($D106,Milestones!$AA$141)&lt;PolicyDate),1,Milestones!$AC$141)&amp;";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"&amp;IF(AND(Milestones!$AB$142="FT",Milestones!$AA$142=FT_Y5,EDATE($D106,Milestones!$AA$142)&lt;PolicyDate),1,Milestones!$AC$142)&amp;";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"&amp;IF(AND(Milestones!$AB$143="FT",Milestones!$AA$143=FT_Y5,EDATE($D106,Milestones!$AA$143)&lt;PolicyDate),1,Milestones!$AC$143)&amp;";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"&amp;IF(AND(Milestones!$AB$144="FT",Milestones!$AA$144=FT_Y5,EDATE($D106,Milestones!$AA$144)&lt;PolicyDate),1,Milestones!$AC$144)&amp;";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"&amp;IF(AND(Milestones!$AB$145="FT",Milestones!$AA$145=FT_Y5,EDATE($D106,Milestones!$AA$145)&lt;PolicyDate),1,Milestones!$AC$145)&amp;";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"&amp;IF(AND(Milestones!$AB$146="FT",Milestones!$AA$146=FT_Y5,EDATE($D106,Milestones!$AA$146)&lt;PolicyDate),1,Milestones!$AC$146)&amp;";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"&amp;IF(AND(Milestones!$AB$147="FT",Milestones!$AA$147=FT_Y5,EDATE($D106,Milestones!$AA$147)&lt;PolicyDate),1,Milestones!$AC$147)&amp;";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"&amp;IF(AND(Milestones!$AB$148="FT",Milestones!$AA$148=FT_Y5,EDATE($D106,Milestones!$AA$148)&lt;PolicyDate),1,Milestones!$AC$148)&amp;";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"&amp;IF(AND(Milestones!$AB$149="FT",Milestones!$AA$149=FT_Y5,EDATE($D106,Milestones!$AA$149)&lt;PolicyDate),1,Milestones!$AC$149)&amp;";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"&amp;IF(AND(Milestones!$AB$150="FT",Milestones!$AA$150=FT_Y5,EDATE($D106,Milestones!$AA$150)&lt;PolicyDate),1,Milestones!$AC$150)&amp;";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"&amp;IF(AND(Milestones!$AB$151="FT",Milestones!$AA$151=FT_Y5,EDATE($D106,Milestones!$AA$151)&lt;PolicyDate),1,Milestones!$AC$151)&amp;";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"&amp;IF(AND(Milestones!$AB$152="FT",Milestones!$AA$152=FT_Y5,EDATE($D106,Milestones!$AA$152)&lt;PolicyDate),1,Milestones!$AC$152)&amp;";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"&amp;IF(AND(Milestones!$AB$153="FT",Milestones!$AA$153=FT_Y5,EDATE($D106,Milestones!$AA$153)&lt;PolicyDate),1,Milestones!$AC$153)&amp;";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"&amp;IF(AND(Milestones!$AB$154="FT",Milestones!$AA$154=FT_Y5,EDATE($D106,Milestones!$AA$154)&lt;PolicyDate),1,Milestones!$AC$154)&amp;";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"&amp;IF(AND(Milestones!$AB$155="FT",Milestones!$AA$155=FT_Y5,EDATE($D106,Milestones!$AA$155)&lt;PolicyDate),1,Milestones!$AC$155)&amp;";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"&amp;IF(AND(Milestones!$AB$156="FT",Milestones!$AA$156=FT_Y5,EDATE($D106,Milestones!$AA$156)&lt;PolicyDate),1,Milestones!$AC$156)&amp;";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"&amp;IF(AND(Milestones!$AB$157="FT",Milestones!$AA$157=FT_Y5,EDATE($D106,Milestones!$AA$157)&lt;PolicyDate),1,Milestones!$AC$157)&amp;";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"&amp;IF(AND(Milestones!$AB$158="FT",Milestones!$AA$158=FT_Y5,EDATE($D106,Milestones!$AA$158)&lt;PolicyDate),1,Milestones!$AC$158)&amp;";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"&amp;IF(AND(Milestones!$AB$159="FT",Milestones!$AA$159=FT_Y5,EDATE($D106,Milestones!$AA$159)&lt;PolicyDate),1,Milestones!$AC$159)&amp;";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"&amp;IF(AND(Milestones!$AB$160="FT",Milestones!$AA$160=FT_Y5,EDATE($D106,Milestones!$AA$160)&lt;PolicyDate),1,Milestones!$AC$160)&amp;";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"&amp;IF(AND(Milestones!$AB$161="FT",Milestones!$AA$161=FT_Y5,EDATE($D106,Milestones!$AA$161)&lt;PolicyDate),1,Milestones!$AC$161)&amp;";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"&amp;IF(AND(Milestones!$AB$162="FT",Milestones!$AA$162=FT_Y5,EDATE($D106,Milestones!$AA$162)&lt;PolicyDate),1,Milestones!$AC$162)&amp;";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"&amp;IF(AND(Milestones!$AB$163="FT",Milestones!$AA$163=FT_Y5,EDATE($D106,Milestones!$AA$163)&lt;PolicyDate),1,Milestones!$AC$163)&amp;";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"&amp;IF(AND(Milestones!$AB$164="FT",Milestones!$AA$164=FT_Y5,EDATE($D106,Milestones!$AA$164)&lt;PolicyDate),1,Milestones!$AC$164)&amp;";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"&amp;IF(AND(Milestones!$AB$165="FT",Milestones!$AA$165=FT_Y5,EDATE($D106,Milestones!$AA$165)&lt;PolicyDate),1,Milestones!$AC$165)&amp;";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"&amp;IF(AND(Milestones!$AB$166="FT",Milestones!$AA$166=FT_Y5,EDATE($D106,Milestones!$AA$166)&lt;PolicyDate),1,Milestones!$AC$166)&amp;";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"&amp;IF(AND(Milestones!$AB$167="FT",Milestones!$AA$167=FT_Y5,EDATE($D106,Milestones!$AA$167)&lt;PolicyDate),1,Milestones!$AC$167)&amp;";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"&amp;IF(AND(Milestones!$AB$168="FT",Milestones!$AA$168=FT_Y5,EDATE($D106,Milestones!$AA$168)&lt;PolicyDate),1,Milestones!$AC$168)&amp;";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"&amp;IF(AND(Milestones!$AB$169="FT",Milestones!$AA$169=FT_Y5,EDATE($D106,Milestones!$AA$169)&lt;PolicyDate),1,Milestones!$AC$169)&amp;";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"&amp;IF(AND(Milestones!$AB$170="FT",Milestones!$AA$170=FT_Y5,EDATE($D106,Milestones!$AA$170)&lt;PolicyDate),1,Milestones!$AC$170)&amp;";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"&amp;IF(AND(Milestones!$AB$171="FT",Milestones!$AA$171=FT_Y5,EDATE($D106,Milestones!$AA$171)&lt;PolicyDate),1,Milestones!$AC$171)&amp;";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"&amp;IF(AND(Milestones!$AB$172="FT",Milestones!$AA$172=FT_Y5,EDATE($D106,Milestones!$AA$172)&lt;PolicyDate),1,Milestones!$AC$172)&amp;";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"&amp;IF(AND(Milestones!$AB$173="FT",Milestones!$AA$173=FT_Y5,EDATE($D106,Milestones!$AA$173)&lt;PolicyDate),1,Milestones!$AC$173)&amp;";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"&amp;IF(AND(Milestones!$AB$174="FT",Milestones!$AA$174=FT_Y5,EDATE($D106,Milestones!$AA$174)&lt;PolicyDate),1,Milestones!$AC$174)&amp;";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"&amp;IF(AND(Milestones!$AB$175="FT",Milestones!$AA$175=FT_Y5,EDATE($D106,Milestones!$AA$175)&lt;PolicyDate),1,Milestones!$AC$175)&amp;";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"&amp;IF(AND(Milestones!$AB$176="FT",Milestones!$AA$176=FT_Y5,EDATE($D106,Milestones!$AA$176)&lt;PolicyDate),1,Milestones!$AC$176)&amp;";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"&amp;IF(AND(Milestones!$AB$177="FT",Milestones!$AA$177=FT_Y5,EDATE($D106,Milestones!$AA$177)&lt;PolicyDate),1,Milestones!$AC$177)&amp;";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"&amp;IF(AND(Milestones!$AB$178="FT",Milestones!$AA$178=FT_Y5,EDATE($D106,Milestones!$AA$178)&lt;PolicyDate),1,Milestones!$AC$178)&amp;";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"&amp;IF(AND(Milestones!$AB$179="FT",Milestones!$AA$179=FT_Y5,EDATE($D106,Milestones!$AA$179)&lt;PolicyDate),1,Milestones!$AC$179)&amp;";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"&amp;IF(AND(Milestones!$AB$180="FT",Milestones!$AA$180=FT_Y5,EDATE($D106,Milestones!$AA$180)&lt;PolicyDate),1,Milestones!$AC$180)&amp;";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"&amp;IF(AND(Milestones!$AB$181="FT",Milestones!$AA$181=FT_Y5,EDATE($D106,Milestones!$AA$181)&lt;PolicyDate),1,Milestones!$AC$181)&amp;";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"&amp;IF(AND(Milestones!$AB$182="FT",Milestones!$AA$182=FT_Y5,EDATE($D106,Milestones!$AA$182)&lt;PolicyDate),1,Milestones!$AC$182)&amp;";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"&amp;IF(AND(Milestones!$AB$183="FT",Milestones!$AA$183=FT_Y5,EDATE($D106,Milestones!$AA$183)&lt;PolicyDate),1,Milestones!$AC$183)&amp;";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"&amp;IF(AND(Milestones!$AB$184="FT",Milestones!$AA$184=FT_Y5,EDATE($D106,Milestones!$AA$184)&lt;PolicyDate),1,Milestones!$AC$184)&amp;";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"&amp;IF(AND(Milestones!$AB$185="FT",Milestones!$AA$185=FT_Y5,EDATE($D106,Milestones!$AA$185)&lt;PolicyDate),1,Milestones!$AC$185)&amp;";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"&amp;IF(AND(Milestones!$AB$186="FT",Milestones!$AA$186=FT_Y5,EDATE($D106,Milestones!$AA$186)&lt;PolicyDate),1,Milestones!$AC$186)&amp;";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"&amp;IF(AND(Milestones!$AB$187="FT",Milestones!$AA$187=FT_Y5,EDATE($D106,Milestones!$AA$187)&lt;PolicyDate),1,Milestones!$AC$187)&amp;";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"&amp;IF(AND(Milestones!$AB$188="FT",Milestones!$AA$188=FT_Y5,EDATE($D106,Milestones!$AA$188)&lt;PolicyDate),1,Milestones!$AC$188)&amp;";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"&amp;IF(AND(Milestones!$AB$189="FT",Milestones!$AA$189=FT_Y5,EDATE($D106,Milestones!$AA$189)&lt;PolicyDate),1,Milestones!$AC$189)&amp;";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"&amp;IF(AND(Milestones!$AB$190="FT",Milestones!$AA$190=FT_Y5,EDATE($D106,Milestones!$AA$190)&lt;PolicyDate),1,Milestones!$AC$190)&amp;";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"&amp;IF(AND(Milestones!$AB$191="FT",Milestones!$AA$191=FT_Y5,EDATE($D106,Milestones!$AA$191)&lt;PolicyDate),1,Milestones!$AC$191)&amp;";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"&amp;IF(AND(Milestones!$AB$192="FT",Milestones!$AA$192=FT_Y5,EDATE($D106,Milestones!$AA$192)&lt;PolicyDate),1,Milestones!$AC$192)&amp;";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"&amp;IF(AND(Milestones!$AB$193="FT",Milestones!$AA$193=FT_Y5,EDATE($D106,Milestones!$AA$193)&lt;PolicyDate),1,Milestones!$AC$193)&amp;";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"&amp;IF(AND(Milestones!$AB$194="FT",Milestones!$AA$194=FT_Y5,EDATE($D106,Milestones!$AA$194)&lt;PolicyDate),1,Milestones!$AC$194)&amp;";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"&amp;IF(AND(Milestones!$AB$195="FT",Milestones!$AA$195=FT_Y5,EDATE($D106,Milestones!$AA$195)&lt;PolicyDate),1,Milestones!$AC$195)&amp;";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"&amp;IF(AND(Milestones!$AB$196="FT",Milestones!$AA$196=FT_Y5,EDATE($D106,Milestones!$AA$196)&lt;PolicyDate),1,Milestones!$AC$196)&amp;";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"&amp;IF(AND(Milestones!$AB$197="FT",Milestones!$AA$197=FT_Y5,EDATE($D106,Milestones!$AA$197)&lt;PolicyDate),1,Milestones!$AC$197)&amp;";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"&amp;IF(AND(Milestones!$AB$198="FT",Milestones!$AA$198=FT_Y5,EDATE($D106,Milestones!$AA$198)&lt;PolicyDate),1,Milestones!$AC$198)&amp;";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"&amp;IF(AND(Milestones!$AB$199="FT",Milestones!$AA$199=FT_Y5,EDATE($D106,Milestones!$AA$199)&lt;PolicyDate),1,Milestones!$AC$199)&amp;";  ",""))</f>
        <v/>
      </c>
      <c r="X106" s="0" t="str">
        <f aca="false">IF(Staff!$A106="","",Staff!$AJ106)</f>
        <v/>
      </c>
      <c r="Y106" s="0" t="str">
        <f aca="false">IF(Staff!$A106="","",Staff!$AL106)</f>
        <v/>
      </c>
      <c r="Z106" s="0" t="str">
        <f aca="false">IF(Staff!$A106="","",Staff!$AM106)</f>
        <v/>
      </c>
      <c r="AA106" s="0" t="str">
        <f aca="false">IF(Staff!$A106="","",Staff!$AQ106)</f>
        <v/>
      </c>
      <c r="AB106" s="0" t="str">
        <f aca="false">IF(Staff!$A106="","",Staff!$AR106)</f>
        <v/>
      </c>
      <c r="AC106" s="0" t="str">
        <f aca="false">IF(Staff!$A106="","",Staff!$AS106)</f>
        <v/>
      </c>
      <c r="AD106" s="0" t="str">
        <f aca="false">IF(Staff!$A106="","",Staff!$AT106)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IF(Staff!$A107="","",Staff!$AI107)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"&amp;IF(AND(Milestones!$AB$20="FT",Milestones!$AA$20=FT_Y5,EDATE($D107,Milestones!$AA$20)&lt;PolicyDate),1,Milestones!$AC$20)&amp;";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"&amp;IF(AND(Milestones!$AB$21="FT",Milestones!$AA$21=FT_Y5,EDATE($D107,Milestones!$AA$21)&lt;PolicyDate),1,Milestones!$AC$21)&amp;";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"&amp;IF(AND(Milestones!$AB$22="FT",Milestones!$AA$22=FT_Y5,EDATE($D107,Milestones!$AA$22)&lt;PolicyDate),1,Milestones!$AC$22)&amp;";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"&amp;IF(AND(Milestones!$AB$23="FT",Milestones!$AA$23=FT_Y5,EDATE($D107,Milestones!$AA$23)&lt;PolicyDate),1,Milestones!$AC$23)&amp;";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"&amp;IF(AND(Milestones!$AB$24="FT",Milestones!$AA$24=FT_Y5,EDATE($D107,Milestones!$AA$24)&lt;PolicyDate),1,Milestones!$AC$24)&amp;";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"&amp;IF(AND(Milestones!$AB$25="FT",Milestones!$AA$25=FT_Y5,EDATE($D107,Milestones!$AA$25)&lt;PolicyDate),1,Milestones!$AC$25)&amp;";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"&amp;IF(AND(Milestones!$AB$26="FT",Milestones!$AA$26=FT_Y5,EDATE($D107,Milestones!$AA$26)&lt;PolicyDate),1,Milestones!$AC$26)&amp;";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"&amp;IF(AND(Milestones!$AB$27="FT",Milestones!$AA$27=FT_Y5,EDATE($D107,Milestones!$AA$27)&lt;PolicyDate),1,Milestones!$AC$27)&amp;";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"&amp;IF(AND(Milestones!$AB$28="FT",Milestones!$AA$28=FT_Y5,EDATE($D107,Milestones!$AA$28)&lt;PolicyDate),1,Milestones!$AC$28)&amp;";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"&amp;IF(AND(Milestones!$AB$29="FT",Milestones!$AA$29=FT_Y5,EDATE($D107,Milestones!$AA$29)&lt;PolicyDate),1,Milestones!$AC$29)&amp;";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"&amp;IF(AND(Milestones!$AB$30="FT",Milestones!$AA$30=FT_Y5,EDATE($D107,Milestones!$AA$30)&lt;PolicyDate),1,Milestones!$AC$30)&amp;";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"&amp;IF(AND(Milestones!$AB$31="FT",Milestones!$AA$31=FT_Y5,EDATE($D107,Milestones!$AA$31)&lt;PolicyDate),1,Milestones!$AC$31)&amp;";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"&amp;IF(AND(Milestones!$AB$32="FT",Milestones!$AA$32=FT_Y5,EDATE($D107,Milestones!$AA$32)&lt;PolicyDate),1,Milestones!$AC$32)&amp;";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"&amp;IF(AND(Milestones!$AB$33="FT",Milestones!$AA$33=FT_Y5,EDATE($D107,Milestones!$AA$33)&lt;PolicyDate),1,Milestones!$AC$33)&amp;";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"&amp;IF(AND(Milestones!$AB$34="FT",Milestones!$AA$34=FT_Y5,EDATE($D107,Milestones!$AA$34)&lt;PolicyDate),1,Milestones!$AC$34)&amp;";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"&amp;IF(AND(Milestones!$AB$35="FT",Milestones!$AA$35=FT_Y5,EDATE($D107,Milestones!$AA$35)&lt;PolicyDate),1,Milestones!$AC$35)&amp;";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"&amp;IF(AND(Milestones!$AB$36="FT",Milestones!$AA$36=FT_Y5,EDATE($D107,Milestones!$AA$36)&lt;PolicyDate),1,Milestones!$AC$36)&amp;";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"&amp;IF(AND(Milestones!$AB$37="FT",Milestones!$AA$37=FT_Y5,EDATE($D107,Milestones!$AA$37)&lt;PolicyDate),1,Milestones!$AC$37)&amp;";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"&amp;IF(AND(Milestones!$AB$38="FT",Milestones!$AA$38=FT_Y5,EDATE($D107,Milestones!$AA$38)&lt;PolicyDate),1,Milestones!$AC$38)&amp;";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"&amp;IF(AND(Milestones!$AB$39="FT",Milestones!$AA$39=FT_Y5,EDATE($D107,Milestones!$AA$39)&lt;PolicyDate),1,Milestones!$AC$39)&amp;";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"&amp;IF(AND(Milestones!$AB$40="FT",Milestones!$AA$40=FT_Y5,EDATE($D107,Milestones!$AA$40)&lt;PolicyDate),1,Milestones!$AC$40)&amp;";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"&amp;IF(AND(Milestones!$AB$41="FT",Milestones!$AA$41=FT_Y5,EDATE($D107,Milestones!$AA$41)&lt;PolicyDate),1,Milestones!$AC$41)&amp;";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"&amp;IF(AND(Milestones!$AB$42="FT",Milestones!$AA$42=FT_Y5,EDATE($D107,Milestones!$AA$42)&lt;PolicyDate),1,Milestones!$AC$42)&amp;";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"&amp;IF(AND(Milestones!$AB$43="FT",Milestones!$AA$43=FT_Y5,EDATE($D107,Milestones!$AA$43)&lt;PolicyDate),1,Milestones!$AC$43)&amp;";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"&amp;IF(AND(Milestones!$AB$44="FT",Milestones!$AA$44=FT_Y5,EDATE($D107,Milestones!$AA$44)&lt;PolicyDate),1,Milestones!$AC$44)&amp;";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"&amp;IF(AND(Milestones!$AB$45="FT",Milestones!$AA$45=FT_Y5,EDATE($D107,Milestones!$AA$45)&lt;PolicyDate),1,Milestones!$AC$45)&amp;";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"&amp;IF(AND(Milestones!$AB$46="FT",Milestones!$AA$46=FT_Y5,EDATE($D107,Milestones!$AA$46)&lt;PolicyDate),1,Milestones!$AC$46)&amp;";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"&amp;IF(AND(Milestones!$AB$47="FT",Milestones!$AA$47=FT_Y5,EDATE($D107,Milestones!$AA$47)&lt;PolicyDate),1,Milestones!$AC$47)&amp;";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"&amp;IF(AND(Milestones!$AB$48="FT",Milestones!$AA$48=FT_Y5,EDATE($D107,Milestones!$AA$48)&lt;PolicyDate),1,Milestones!$AC$48)&amp;";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"&amp;IF(AND(Milestones!$AB$49="FT",Milestones!$AA$49=FT_Y5,EDATE($D107,Milestones!$AA$49)&lt;PolicyDate),1,Milestones!$AC$49)&amp;";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"&amp;IF(AND(Milestones!$AB$50="FT",Milestones!$AA$50=FT_Y5,EDATE($D107,Milestones!$AA$50)&lt;PolicyDate),1,Milestones!$AC$50)&amp;";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"&amp;IF(AND(Milestones!$AB$51="FT",Milestones!$AA$51=FT_Y5,EDATE($D107,Milestones!$AA$51)&lt;PolicyDate),1,Milestones!$AC$51)&amp;";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"&amp;IF(AND(Milestones!$AB$52="FT",Milestones!$AA$52=FT_Y5,EDATE($D107,Milestones!$AA$52)&lt;PolicyDate),1,Milestones!$AC$52)&amp;";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"&amp;IF(AND(Milestones!$AB$53="FT",Milestones!$AA$53=FT_Y5,EDATE($D107,Milestones!$AA$53)&lt;PolicyDate),1,Milestones!$AC$53)&amp;";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"&amp;IF(AND(Milestones!$AB$54="FT",Milestones!$AA$54=FT_Y5,EDATE($D107,Milestones!$AA$54)&lt;PolicyDate),1,Milestones!$AC$54)&amp;";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"&amp;IF(AND(Milestones!$AB$55="FT",Milestones!$AA$55=FT_Y5,EDATE($D107,Milestones!$AA$55)&lt;PolicyDate),1,Milestones!$AC$55)&amp;";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"&amp;IF(AND(Milestones!$AB$56="FT",Milestones!$AA$56=FT_Y5,EDATE($D107,Milestones!$AA$56)&lt;PolicyDate),1,Milestones!$AC$56)&amp;";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"&amp;IF(AND(Milestones!$AB$57="FT",Milestones!$AA$57=FT_Y5,EDATE($D107,Milestones!$AA$57)&lt;PolicyDate),1,Milestones!$AC$57)&amp;";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"&amp;IF(AND(Milestones!$AB$58="FT",Milestones!$AA$58=FT_Y5,EDATE($D107,Milestones!$AA$58)&lt;PolicyDate),1,Milestones!$AC$58)&amp;";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"&amp;IF(AND(Milestones!$AB$59="FT",Milestones!$AA$59=FT_Y5,EDATE($D107,Milestones!$AA$59)&lt;PolicyDate),1,Milestones!$AC$59)&amp;";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"&amp;IF(AND(Milestones!$AB$60="FT",Milestones!$AA$60=FT_Y5,EDATE($D107,Milestones!$AA$60)&lt;PolicyDate),1,Milestones!$AC$60)&amp;";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"&amp;IF(AND(Milestones!$AB$61="FT",Milestones!$AA$61=FT_Y5,EDATE($D107,Milestones!$AA$61)&lt;PolicyDate),1,Milestones!$AC$61)&amp;";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"&amp;IF(AND(Milestones!$AB$62="FT",Milestones!$AA$62=FT_Y5,EDATE($D107,Milestones!$AA$62)&lt;PolicyDate),1,Milestones!$AC$62)&amp;";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"&amp;IF(AND(Milestones!$AB$63="FT",Milestones!$AA$63=FT_Y5,EDATE($D107,Milestones!$AA$63)&lt;PolicyDate),1,Milestones!$AC$63)&amp;";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"&amp;IF(AND(Milestones!$AB$64="FT",Milestones!$AA$64=FT_Y5,EDATE($D107,Milestones!$AA$64)&lt;PolicyDate),1,Milestones!$AC$64)&amp;";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"&amp;IF(AND(Milestones!$AB$65="FT",Milestones!$AA$65=FT_Y5,EDATE($D107,Milestones!$AA$65)&lt;PolicyDate),1,Milestones!$AC$65)&amp;";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"&amp;IF(AND(Milestones!$AB$66="FT",Milestones!$AA$66=FT_Y5,EDATE($D107,Milestones!$AA$66)&lt;PolicyDate),1,Milestones!$AC$66)&amp;";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"&amp;IF(AND(Milestones!$AB$67="FT",Milestones!$AA$67=FT_Y5,EDATE($D107,Milestones!$AA$67)&lt;PolicyDate),1,Milestones!$AC$67)&amp;";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"&amp;IF(AND(Milestones!$AB$68="FT",Milestones!$AA$68=FT_Y5,EDATE($D107,Milestones!$AA$68)&lt;PolicyDate),1,Milestones!$AC$68)&amp;";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"&amp;IF(AND(Milestones!$AB$69="FT",Milestones!$AA$69=FT_Y5,EDATE($D107,Milestones!$AA$69)&lt;PolicyDate),1,Milestones!$AC$69)&amp;";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"&amp;IF(AND(Milestones!$AB$70="FT",Milestones!$AA$70=FT_Y5,EDATE($D107,Milestones!$AA$70)&lt;PolicyDate),1,Milestones!$AC$70)&amp;";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"&amp;IF(AND(Milestones!$AB$71="FT",Milestones!$AA$71=FT_Y5,EDATE($D107,Milestones!$AA$71)&lt;PolicyDate),1,Milestones!$AC$71)&amp;";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"&amp;IF(AND(Milestones!$AB$72="FT",Milestones!$AA$72=FT_Y5,EDATE($D107,Milestones!$AA$72)&lt;PolicyDate),1,Milestones!$AC$72)&amp;";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"&amp;IF(AND(Milestones!$AB$73="FT",Milestones!$AA$73=FT_Y5,EDATE($D107,Milestones!$AA$73)&lt;PolicyDate),1,Milestones!$AC$73)&amp;";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"&amp;IF(AND(Milestones!$AB$74="FT",Milestones!$AA$74=FT_Y5,EDATE($D107,Milestones!$AA$74)&lt;PolicyDate),1,Milestones!$AC$74)&amp;";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"&amp;IF(AND(Milestones!$AB$75="FT",Milestones!$AA$75=FT_Y5,EDATE($D107,Milestones!$AA$75)&lt;PolicyDate),1,Milestones!$AC$75)&amp;";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"&amp;IF(AND(Milestones!$AB$76="FT",Milestones!$AA$76=FT_Y5,EDATE($D107,Milestones!$AA$76)&lt;PolicyDate),1,Milestones!$AC$76)&amp;";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"&amp;IF(AND(Milestones!$AB$77="FT",Milestones!$AA$77=FT_Y5,EDATE($D107,Milestones!$AA$77)&lt;PolicyDate),1,Milestones!$AC$77)&amp;";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"&amp;IF(AND(Milestones!$AB$78="FT",Milestones!$AA$78=FT_Y5,EDATE($D107,Milestones!$AA$78)&lt;PolicyDate),1,Milestones!$AC$78)&amp;";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"&amp;IF(AND(Milestones!$AB$79="FT",Milestones!$AA$79=FT_Y5,EDATE($D107,Milestones!$AA$79)&lt;PolicyDate),1,Milestones!$AC$79)&amp;";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"&amp;IF(AND(Milestones!$AB$80="FT",Milestones!$AA$80=FT_Y5,EDATE($D107,Milestones!$AA$80)&lt;PolicyDate),1,Milestones!$AC$80)&amp;";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"&amp;IF(AND(Milestones!$AB$81="FT",Milestones!$AA$81=FT_Y5,EDATE($D107,Milestones!$AA$81)&lt;PolicyDate),1,Milestones!$AC$81)&amp;";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"&amp;IF(AND(Milestones!$AB$82="FT",Milestones!$AA$82=FT_Y5,EDATE($D107,Milestones!$AA$82)&lt;PolicyDate),1,Milestones!$AC$82)&amp;";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"&amp;IF(AND(Milestones!$AB$83="FT",Milestones!$AA$83=FT_Y5,EDATE($D107,Milestones!$AA$83)&lt;PolicyDate),1,Milestones!$AC$83)&amp;";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"&amp;IF(AND(Milestones!$AB$84="FT",Milestones!$AA$84=FT_Y5,EDATE($D107,Milestones!$AA$84)&lt;PolicyDate),1,Milestones!$AC$84)&amp;";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"&amp;IF(AND(Milestones!$AB$85="FT",Milestones!$AA$85=FT_Y5,EDATE($D107,Milestones!$AA$85)&lt;PolicyDate),1,Milestones!$AC$85)&amp;";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"&amp;IF(AND(Milestones!$AB$86="FT",Milestones!$AA$86=FT_Y5,EDATE($D107,Milestones!$AA$86)&lt;PolicyDate),1,Milestones!$AC$86)&amp;";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"&amp;IF(AND(Milestones!$AB$87="FT",Milestones!$AA$87=FT_Y5,EDATE($D107,Milestones!$AA$87)&lt;PolicyDate),1,Milestones!$AC$87)&amp;";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"&amp;IF(AND(Milestones!$AB$88="FT",Milestones!$AA$88=FT_Y5,EDATE($D107,Milestones!$AA$88)&lt;PolicyDate),1,Milestones!$AC$88)&amp;";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"&amp;IF(AND(Milestones!$AB$89="FT",Milestones!$AA$89=FT_Y5,EDATE($D107,Milestones!$AA$89)&lt;PolicyDate),1,Milestones!$AC$89)&amp;";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"&amp;IF(AND(Milestones!$AB$90="FT",Milestones!$AA$90=FT_Y5,EDATE($D107,Milestones!$AA$90)&lt;PolicyDate),1,Milestones!$AC$90)&amp;";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"&amp;IF(AND(Milestones!$AB$91="FT",Milestones!$AA$91=FT_Y5,EDATE($D107,Milestones!$AA$91)&lt;PolicyDate),1,Milestones!$AC$91)&amp;";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"&amp;IF(AND(Milestones!$AB$92="FT",Milestones!$AA$92=FT_Y5,EDATE($D107,Milestones!$AA$92)&lt;PolicyDate),1,Milestones!$AC$92)&amp;";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"&amp;IF(AND(Milestones!$AB$93="FT",Milestones!$AA$93=FT_Y5,EDATE($D107,Milestones!$AA$93)&lt;PolicyDate),1,Milestones!$AC$93)&amp;";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"&amp;IF(AND(Milestones!$AB$94="FT",Milestones!$AA$94=FT_Y5,EDATE($D107,Milestones!$AA$94)&lt;PolicyDate),1,Milestones!$AC$94)&amp;";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"&amp;IF(AND(Milestones!$AB$95="FT",Milestones!$AA$95=FT_Y5,EDATE($D107,Milestones!$AA$95)&lt;PolicyDate),1,Milestones!$AC$95)&amp;";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"&amp;IF(AND(Milestones!$AB$96="FT",Milestones!$AA$96=FT_Y5,EDATE($D107,Milestones!$AA$96)&lt;PolicyDate),1,Milestones!$AC$96)&amp;";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"&amp;IF(AND(Milestones!$AB$97="FT",Milestones!$AA$97=FT_Y5,EDATE($D107,Milestones!$AA$97)&lt;PolicyDate),1,Milestones!$AC$97)&amp;";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"&amp;IF(AND(Milestones!$AB$98="FT",Milestones!$AA$98=FT_Y5,EDATE($D107,Milestones!$AA$98)&lt;PolicyDate),1,Milestones!$AC$98)&amp;";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"&amp;IF(AND(Milestones!$AB$99="FT",Milestones!$AA$99=FT_Y5,EDATE($D107,Milestones!$AA$99)&lt;PolicyDate),1,Milestones!$AC$99)&amp;";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"&amp;IF(AND(Milestones!$AB$100="FT",Milestones!$AA$100=FT_Y5,EDATE($D107,Milestones!$AA$100)&lt;PolicyDate),1,Milestones!$AC$100)&amp;";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"&amp;IF(AND(Milestones!$AB$101="FT",Milestones!$AA$101=FT_Y5,EDATE($D107,Milestones!$AA$101)&lt;PolicyDate),1,Milestones!$AC$101)&amp;";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"&amp;IF(AND(Milestones!$AB$102="FT",Milestones!$AA$102=FT_Y5,EDATE($D107,Milestones!$AA$102)&lt;PolicyDate),1,Milestones!$AC$102)&amp;";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"&amp;IF(AND(Milestones!$AB$103="FT",Milestones!$AA$103=FT_Y5,EDATE($D107,Milestones!$AA$103)&lt;PolicyDate),1,Milestones!$AC$103)&amp;";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"&amp;IF(AND(Milestones!$AB$104="FT",Milestones!$AA$104=FT_Y5,EDATE($D107,Milestones!$AA$104)&lt;PolicyDate),1,Milestones!$AC$104)&amp;";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"&amp;IF(AND(Milestones!$AB$105="FT",Milestones!$AA$105=FT_Y5,EDATE($D107,Milestones!$AA$105)&lt;PolicyDate),1,Milestones!$AC$105)&amp;";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"&amp;IF(AND(Milestones!$AB$106="FT",Milestones!$AA$106=FT_Y5,EDATE($D107,Milestones!$AA$106)&lt;PolicyDate),1,Milestones!$AC$106)&amp;";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"&amp;IF(AND(Milestones!$AB$107="FT",Milestones!$AA$107=FT_Y5,EDATE($D107,Milestones!$AA$107)&lt;PolicyDate),1,Milestones!$AC$107)&amp;";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"&amp;IF(AND(Milestones!$AB$108="FT",Milestones!$AA$108=FT_Y5,EDATE($D107,Milestones!$AA$108)&lt;PolicyDate),1,Milestones!$AC$108)&amp;";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"&amp;IF(AND(Milestones!$AB$109="FT",Milestones!$AA$109=FT_Y5,EDATE($D107,Milestones!$AA$109)&lt;PolicyDate),1,Milestones!$AC$109)&amp;";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"&amp;IF(AND(Milestones!$AB$110="FT",Milestones!$AA$110=FT_Y5,EDATE($D107,Milestones!$AA$110)&lt;PolicyDate),1,Milestones!$AC$110)&amp;";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"&amp;IF(AND(Milestones!$AB$111="FT",Milestones!$AA$111=FT_Y5,EDATE($D107,Milestones!$AA$111)&lt;PolicyDate),1,Milestones!$AC$111)&amp;";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"&amp;IF(AND(Milestones!$AB$112="FT",Milestones!$AA$112=FT_Y5,EDATE($D107,Milestones!$AA$112)&lt;PolicyDate),1,Milestones!$AC$112)&amp;";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"&amp;IF(AND(Milestones!$AB$113="FT",Milestones!$AA$113=FT_Y5,EDATE($D107,Milestones!$AA$113)&lt;PolicyDate),1,Milestones!$AC$113)&amp;";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"&amp;IF(AND(Milestones!$AB$114="FT",Milestones!$AA$114=FT_Y5,EDATE($D107,Milestones!$AA$114)&lt;PolicyDate),1,Milestones!$AC$114)&amp;";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"&amp;IF(AND(Milestones!$AB$115="FT",Milestones!$AA$115=FT_Y5,EDATE($D107,Milestones!$AA$115)&lt;PolicyDate),1,Milestones!$AC$115)&amp;";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"&amp;IF(AND(Milestones!$AB$116="FT",Milestones!$AA$116=FT_Y5,EDATE($D107,Milestones!$AA$116)&lt;PolicyDate),1,Milestones!$AC$116)&amp;";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"&amp;IF(AND(Milestones!$AB$117="FT",Milestones!$AA$117=FT_Y5,EDATE($D107,Milestones!$AA$117)&lt;PolicyDate),1,Milestones!$AC$117)&amp;";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"&amp;IF(AND(Milestones!$AB$118="FT",Milestones!$AA$118=FT_Y5,EDATE($D107,Milestones!$AA$118)&lt;PolicyDate),1,Milestones!$AC$118)&amp;";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"&amp;IF(AND(Milestones!$AB$119="FT",Milestones!$AA$119=FT_Y5,EDATE($D107,Milestones!$AA$119)&lt;PolicyDate),1,Milestones!$AC$119)&amp;";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"&amp;IF(AND(Milestones!$AB$120="FT",Milestones!$AA$120=FT_Y5,EDATE($D107,Milestones!$AA$120)&lt;PolicyDate),1,Milestones!$AC$120)&amp;";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"&amp;IF(AND(Milestones!$AB$121="FT",Milestones!$AA$121=FT_Y5,EDATE($D107,Milestones!$AA$121)&lt;PolicyDate),1,Milestones!$AC$121)&amp;";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"&amp;IF(AND(Milestones!$AB$122="FT",Milestones!$AA$122=FT_Y5,EDATE($D107,Milestones!$AA$122)&lt;PolicyDate),1,Milestones!$AC$122)&amp;";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"&amp;IF(AND(Milestones!$AB$123="FT",Milestones!$AA$123=FT_Y5,EDATE($D107,Milestones!$AA$123)&lt;PolicyDate),1,Milestones!$AC$123)&amp;";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"&amp;IF(AND(Milestones!$AB$124="FT",Milestones!$AA$124=FT_Y5,EDATE($D107,Milestones!$AA$124)&lt;PolicyDate),1,Milestones!$AC$124)&amp;";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"&amp;IF(AND(Milestones!$AB$125="FT",Milestones!$AA$125=FT_Y5,EDATE($D107,Milestones!$AA$125)&lt;PolicyDate),1,Milestones!$AC$125)&amp;";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"&amp;IF(AND(Milestones!$AB$126="FT",Milestones!$AA$126=FT_Y5,EDATE($D107,Milestones!$AA$126)&lt;PolicyDate),1,Milestones!$AC$126)&amp;";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"&amp;IF(AND(Milestones!$AB$127="FT",Milestones!$AA$127=FT_Y5,EDATE($D107,Milestones!$AA$127)&lt;PolicyDate),1,Milestones!$AC$127)&amp;";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"&amp;IF(AND(Milestones!$AB$128="FT",Milestones!$AA$128=FT_Y5,EDATE($D107,Milestones!$AA$128)&lt;PolicyDate),1,Milestones!$AC$128)&amp;";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"&amp;IF(AND(Milestones!$AB$129="FT",Milestones!$AA$129=FT_Y5,EDATE($D107,Milestones!$AA$129)&lt;PolicyDate),1,Milestones!$AC$129)&amp;";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"&amp;IF(AND(Milestones!$AB$130="FT",Milestones!$AA$130=FT_Y5,EDATE($D107,Milestones!$AA$130)&lt;PolicyDate),1,Milestones!$AC$130)&amp;";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"&amp;IF(AND(Milestones!$AB$131="FT",Milestones!$AA$131=FT_Y5,EDATE($D107,Milestones!$AA$131)&lt;PolicyDate),1,Milestones!$AC$131)&amp;";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"&amp;IF(AND(Milestones!$AB$132="FT",Milestones!$AA$132=FT_Y5,EDATE($D107,Milestones!$AA$132)&lt;PolicyDate),1,Milestones!$AC$132)&amp;";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"&amp;IF(AND(Milestones!$AB$133="FT",Milestones!$AA$133=FT_Y5,EDATE($D107,Milestones!$AA$133)&lt;PolicyDate),1,Milestones!$AC$133)&amp;";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"&amp;IF(AND(Milestones!$AB$134="FT",Milestones!$AA$134=FT_Y5,EDATE($D107,Milestones!$AA$134)&lt;PolicyDate),1,Milestones!$AC$134)&amp;";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"&amp;IF(AND(Milestones!$AB$135="FT",Milestones!$AA$135=FT_Y5,EDATE($D107,Milestones!$AA$135)&lt;PolicyDate),1,Milestones!$AC$135)&amp;";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"&amp;IF(AND(Milestones!$AB$136="FT",Milestones!$AA$136=FT_Y5,EDATE($D107,Milestones!$AA$136)&lt;PolicyDate),1,Milestones!$AC$136)&amp;";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"&amp;IF(AND(Milestones!$AB$137="FT",Milestones!$AA$137=FT_Y5,EDATE($D107,Milestones!$AA$137)&lt;PolicyDate),1,Milestones!$AC$137)&amp;";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"&amp;IF(AND(Milestones!$AB$138="FT",Milestones!$AA$138=FT_Y5,EDATE($D107,Milestones!$AA$138)&lt;PolicyDate),1,Milestones!$AC$138)&amp;";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"&amp;IF(AND(Milestones!$AB$139="FT",Milestones!$AA$139=FT_Y5,EDATE($D107,Milestones!$AA$139)&lt;PolicyDate),1,Milestones!$AC$139)&amp;";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"&amp;IF(AND(Milestones!$AB$140="FT",Milestones!$AA$140=FT_Y5,EDATE($D107,Milestones!$AA$140)&lt;PolicyDate),1,Milestones!$AC$140)&amp;";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"&amp;IF(AND(Milestones!$AB$141="FT",Milestones!$AA$141=FT_Y5,EDATE($D107,Milestones!$AA$141)&lt;PolicyDate),1,Milestones!$AC$141)&amp;";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"&amp;IF(AND(Milestones!$AB$142="FT",Milestones!$AA$142=FT_Y5,EDATE($D107,Milestones!$AA$142)&lt;PolicyDate),1,Milestones!$AC$142)&amp;";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"&amp;IF(AND(Milestones!$AB$143="FT",Milestones!$AA$143=FT_Y5,EDATE($D107,Milestones!$AA$143)&lt;PolicyDate),1,Milestones!$AC$143)&amp;";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"&amp;IF(AND(Milestones!$AB$144="FT",Milestones!$AA$144=FT_Y5,EDATE($D107,Milestones!$AA$144)&lt;PolicyDate),1,Milestones!$AC$144)&amp;";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"&amp;IF(AND(Milestones!$AB$145="FT",Milestones!$AA$145=FT_Y5,EDATE($D107,Milestones!$AA$145)&lt;PolicyDate),1,Milestones!$AC$145)&amp;";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"&amp;IF(AND(Milestones!$AB$146="FT",Milestones!$AA$146=FT_Y5,EDATE($D107,Milestones!$AA$146)&lt;PolicyDate),1,Milestones!$AC$146)&amp;";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"&amp;IF(AND(Milestones!$AB$147="FT",Milestones!$AA$147=FT_Y5,EDATE($D107,Milestones!$AA$147)&lt;PolicyDate),1,Milestones!$AC$147)&amp;";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"&amp;IF(AND(Milestones!$AB$148="FT",Milestones!$AA$148=FT_Y5,EDATE($D107,Milestones!$AA$148)&lt;PolicyDate),1,Milestones!$AC$148)&amp;";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"&amp;IF(AND(Milestones!$AB$149="FT",Milestones!$AA$149=FT_Y5,EDATE($D107,Milestones!$AA$149)&lt;PolicyDate),1,Milestones!$AC$149)&amp;";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"&amp;IF(AND(Milestones!$AB$150="FT",Milestones!$AA$150=FT_Y5,EDATE($D107,Milestones!$AA$150)&lt;PolicyDate),1,Milestones!$AC$150)&amp;";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"&amp;IF(AND(Milestones!$AB$151="FT",Milestones!$AA$151=FT_Y5,EDATE($D107,Milestones!$AA$151)&lt;PolicyDate),1,Milestones!$AC$151)&amp;";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"&amp;IF(AND(Milestones!$AB$152="FT",Milestones!$AA$152=FT_Y5,EDATE($D107,Milestones!$AA$152)&lt;PolicyDate),1,Milestones!$AC$152)&amp;";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"&amp;IF(AND(Milestones!$AB$153="FT",Milestones!$AA$153=FT_Y5,EDATE($D107,Milestones!$AA$153)&lt;PolicyDate),1,Milestones!$AC$153)&amp;";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"&amp;IF(AND(Milestones!$AB$154="FT",Milestones!$AA$154=FT_Y5,EDATE($D107,Milestones!$AA$154)&lt;PolicyDate),1,Milestones!$AC$154)&amp;";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"&amp;IF(AND(Milestones!$AB$155="FT",Milestones!$AA$155=FT_Y5,EDATE($D107,Milestones!$AA$155)&lt;PolicyDate),1,Milestones!$AC$155)&amp;";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"&amp;IF(AND(Milestones!$AB$156="FT",Milestones!$AA$156=FT_Y5,EDATE($D107,Milestones!$AA$156)&lt;PolicyDate),1,Milestones!$AC$156)&amp;";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"&amp;IF(AND(Milestones!$AB$157="FT",Milestones!$AA$157=FT_Y5,EDATE($D107,Milestones!$AA$157)&lt;PolicyDate),1,Milestones!$AC$157)&amp;";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"&amp;IF(AND(Milestones!$AB$158="FT",Milestones!$AA$158=FT_Y5,EDATE($D107,Milestones!$AA$158)&lt;PolicyDate),1,Milestones!$AC$158)&amp;";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"&amp;IF(AND(Milestones!$AB$159="FT",Milestones!$AA$159=FT_Y5,EDATE($D107,Milestones!$AA$159)&lt;PolicyDate),1,Milestones!$AC$159)&amp;";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"&amp;IF(AND(Milestones!$AB$160="FT",Milestones!$AA$160=FT_Y5,EDATE($D107,Milestones!$AA$160)&lt;PolicyDate),1,Milestones!$AC$160)&amp;";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"&amp;IF(AND(Milestones!$AB$161="FT",Milestones!$AA$161=FT_Y5,EDATE($D107,Milestones!$AA$161)&lt;PolicyDate),1,Milestones!$AC$161)&amp;";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"&amp;IF(AND(Milestones!$AB$162="FT",Milestones!$AA$162=FT_Y5,EDATE($D107,Milestones!$AA$162)&lt;PolicyDate),1,Milestones!$AC$162)&amp;";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"&amp;IF(AND(Milestones!$AB$163="FT",Milestones!$AA$163=FT_Y5,EDATE($D107,Milestones!$AA$163)&lt;PolicyDate),1,Milestones!$AC$163)&amp;";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"&amp;IF(AND(Milestones!$AB$164="FT",Milestones!$AA$164=FT_Y5,EDATE($D107,Milestones!$AA$164)&lt;PolicyDate),1,Milestones!$AC$164)&amp;";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"&amp;IF(AND(Milestones!$AB$165="FT",Milestones!$AA$165=FT_Y5,EDATE($D107,Milestones!$AA$165)&lt;PolicyDate),1,Milestones!$AC$165)&amp;";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"&amp;IF(AND(Milestones!$AB$166="FT",Milestones!$AA$166=FT_Y5,EDATE($D107,Milestones!$AA$166)&lt;PolicyDate),1,Milestones!$AC$166)&amp;";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"&amp;IF(AND(Milestones!$AB$167="FT",Milestones!$AA$167=FT_Y5,EDATE($D107,Milestones!$AA$167)&lt;PolicyDate),1,Milestones!$AC$167)&amp;";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"&amp;IF(AND(Milestones!$AB$168="FT",Milestones!$AA$168=FT_Y5,EDATE($D107,Milestones!$AA$168)&lt;PolicyDate),1,Milestones!$AC$168)&amp;";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"&amp;IF(AND(Milestones!$AB$169="FT",Milestones!$AA$169=FT_Y5,EDATE($D107,Milestones!$AA$169)&lt;PolicyDate),1,Milestones!$AC$169)&amp;";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"&amp;IF(AND(Milestones!$AB$170="FT",Milestones!$AA$170=FT_Y5,EDATE($D107,Milestones!$AA$170)&lt;PolicyDate),1,Milestones!$AC$170)&amp;";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"&amp;IF(AND(Milestones!$AB$171="FT",Milestones!$AA$171=FT_Y5,EDATE($D107,Milestones!$AA$171)&lt;PolicyDate),1,Milestones!$AC$171)&amp;";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"&amp;IF(AND(Milestones!$AB$172="FT",Milestones!$AA$172=FT_Y5,EDATE($D107,Milestones!$AA$172)&lt;PolicyDate),1,Milestones!$AC$172)&amp;";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"&amp;IF(AND(Milestones!$AB$173="FT",Milestones!$AA$173=FT_Y5,EDATE($D107,Milestones!$AA$173)&lt;PolicyDate),1,Milestones!$AC$173)&amp;";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"&amp;IF(AND(Milestones!$AB$174="FT",Milestones!$AA$174=FT_Y5,EDATE($D107,Milestones!$AA$174)&lt;PolicyDate),1,Milestones!$AC$174)&amp;";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"&amp;IF(AND(Milestones!$AB$175="FT",Milestones!$AA$175=FT_Y5,EDATE($D107,Milestones!$AA$175)&lt;PolicyDate),1,Milestones!$AC$175)&amp;";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"&amp;IF(AND(Milestones!$AB$176="FT",Milestones!$AA$176=FT_Y5,EDATE($D107,Milestones!$AA$176)&lt;PolicyDate),1,Milestones!$AC$176)&amp;";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"&amp;IF(AND(Milestones!$AB$177="FT",Milestones!$AA$177=FT_Y5,EDATE($D107,Milestones!$AA$177)&lt;PolicyDate),1,Milestones!$AC$177)&amp;";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"&amp;IF(AND(Milestones!$AB$178="FT",Milestones!$AA$178=FT_Y5,EDATE($D107,Milestones!$AA$178)&lt;PolicyDate),1,Milestones!$AC$178)&amp;";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"&amp;IF(AND(Milestones!$AB$179="FT",Milestones!$AA$179=FT_Y5,EDATE($D107,Milestones!$AA$179)&lt;PolicyDate),1,Milestones!$AC$179)&amp;";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"&amp;IF(AND(Milestones!$AB$180="FT",Milestones!$AA$180=FT_Y5,EDATE($D107,Milestones!$AA$180)&lt;PolicyDate),1,Milestones!$AC$180)&amp;";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"&amp;IF(AND(Milestones!$AB$181="FT",Milestones!$AA$181=FT_Y5,EDATE($D107,Milestones!$AA$181)&lt;PolicyDate),1,Milestones!$AC$181)&amp;";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"&amp;IF(AND(Milestones!$AB$182="FT",Milestones!$AA$182=FT_Y5,EDATE($D107,Milestones!$AA$182)&lt;PolicyDate),1,Milestones!$AC$182)&amp;";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"&amp;IF(AND(Milestones!$AB$183="FT",Milestones!$AA$183=FT_Y5,EDATE($D107,Milestones!$AA$183)&lt;PolicyDate),1,Milestones!$AC$183)&amp;";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"&amp;IF(AND(Milestones!$AB$184="FT",Milestones!$AA$184=FT_Y5,EDATE($D107,Milestones!$AA$184)&lt;PolicyDate),1,Milestones!$AC$184)&amp;";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"&amp;IF(AND(Milestones!$AB$185="FT",Milestones!$AA$185=FT_Y5,EDATE($D107,Milestones!$AA$185)&lt;PolicyDate),1,Milestones!$AC$185)&amp;";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"&amp;IF(AND(Milestones!$AB$186="FT",Milestones!$AA$186=FT_Y5,EDATE($D107,Milestones!$AA$186)&lt;PolicyDate),1,Milestones!$AC$186)&amp;";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"&amp;IF(AND(Milestones!$AB$187="FT",Milestones!$AA$187=FT_Y5,EDATE($D107,Milestones!$AA$187)&lt;PolicyDate),1,Milestones!$AC$187)&amp;";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"&amp;IF(AND(Milestones!$AB$188="FT",Milestones!$AA$188=FT_Y5,EDATE($D107,Milestones!$AA$188)&lt;PolicyDate),1,Milestones!$AC$188)&amp;";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"&amp;IF(AND(Milestones!$AB$189="FT",Milestones!$AA$189=FT_Y5,EDATE($D107,Milestones!$AA$189)&lt;PolicyDate),1,Milestones!$AC$189)&amp;";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"&amp;IF(AND(Milestones!$AB$190="FT",Milestones!$AA$190=FT_Y5,EDATE($D107,Milestones!$AA$190)&lt;PolicyDate),1,Milestones!$AC$190)&amp;";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"&amp;IF(AND(Milestones!$AB$191="FT",Milestones!$AA$191=FT_Y5,EDATE($D107,Milestones!$AA$191)&lt;PolicyDate),1,Milestones!$AC$191)&amp;";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"&amp;IF(AND(Milestones!$AB$192="FT",Milestones!$AA$192=FT_Y5,EDATE($D107,Milestones!$AA$192)&lt;PolicyDate),1,Milestones!$AC$192)&amp;";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"&amp;IF(AND(Milestones!$AB$193="FT",Milestones!$AA$193=FT_Y5,EDATE($D107,Milestones!$AA$193)&lt;PolicyDate),1,Milestones!$AC$193)&amp;";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"&amp;IF(AND(Milestones!$AB$194="FT",Milestones!$AA$194=FT_Y5,EDATE($D107,Milestones!$AA$194)&lt;PolicyDate),1,Milestones!$AC$194)&amp;";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"&amp;IF(AND(Milestones!$AB$195="FT",Milestones!$AA$195=FT_Y5,EDATE($D107,Milestones!$AA$195)&lt;PolicyDate),1,Milestones!$AC$195)&amp;";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"&amp;IF(AND(Milestones!$AB$196="FT",Milestones!$AA$196=FT_Y5,EDATE($D107,Milestones!$AA$196)&lt;PolicyDate),1,Milestones!$AC$196)&amp;";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"&amp;IF(AND(Milestones!$AB$197="FT",Milestones!$AA$197=FT_Y5,EDATE($D107,Milestones!$AA$197)&lt;PolicyDate),1,Milestones!$AC$197)&amp;";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"&amp;IF(AND(Milestones!$AB$198="FT",Milestones!$AA$198=FT_Y5,EDATE($D107,Milestones!$AA$198)&lt;PolicyDate),1,Milestones!$AC$198)&amp;";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"&amp;IF(AND(Milestones!$AB$199="FT",Milestones!$AA$199=FT_Y5,EDATE($D107,Milestones!$AA$199)&lt;PolicyDate),1,Milestones!$AC$199)&amp;";  ",""))</f>
        <v/>
      </c>
      <c r="X107" s="0" t="str">
        <f aca="false">IF(Staff!$A107="","",Staff!$AJ107)</f>
        <v/>
      </c>
      <c r="Y107" s="0" t="str">
        <f aca="false">IF(Staff!$A107="","",Staff!$AL107)</f>
        <v/>
      </c>
      <c r="Z107" s="0" t="str">
        <f aca="false">IF(Staff!$A107="","",Staff!$AM107)</f>
        <v/>
      </c>
      <c r="AA107" s="0" t="str">
        <f aca="false">IF(Staff!$A107="","",Staff!$AQ107)</f>
        <v/>
      </c>
      <c r="AB107" s="0" t="str">
        <f aca="false">IF(Staff!$A107="","",Staff!$AR107)</f>
        <v/>
      </c>
      <c r="AC107" s="0" t="str">
        <f aca="false">IF(Staff!$A107="","",Staff!$AS107)</f>
        <v/>
      </c>
      <c r="AD107" s="0" t="str">
        <f aca="false">IF(Staff!$A107="","",Staff!$AT107)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IF(Staff!$A108="","",Staff!$AI108)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"&amp;IF(AND(Milestones!$AB$20="FT",Milestones!$AA$20=FT_Y5,EDATE($D108,Milestones!$AA$20)&lt;PolicyDate),1,Milestones!$AC$20)&amp;";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"&amp;IF(AND(Milestones!$AB$21="FT",Milestones!$AA$21=FT_Y5,EDATE($D108,Milestones!$AA$21)&lt;PolicyDate),1,Milestones!$AC$21)&amp;";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"&amp;IF(AND(Milestones!$AB$22="FT",Milestones!$AA$22=FT_Y5,EDATE($D108,Milestones!$AA$22)&lt;PolicyDate),1,Milestones!$AC$22)&amp;";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"&amp;IF(AND(Milestones!$AB$23="FT",Milestones!$AA$23=FT_Y5,EDATE($D108,Milestones!$AA$23)&lt;PolicyDate),1,Milestones!$AC$23)&amp;";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"&amp;IF(AND(Milestones!$AB$24="FT",Milestones!$AA$24=FT_Y5,EDATE($D108,Milestones!$AA$24)&lt;PolicyDate),1,Milestones!$AC$24)&amp;";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"&amp;IF(AND(Milestones!$AB$25="FT",Milestones!$AA$25=FT_Y5,EDATE($D108,Milestones!$AA$25)&lt;PolicyDate),1,Milestones!$AC$25)&amp;";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"&amp;IF(AND(Milestones!$AB$26="FT",Milestones!$AA$26=FT_Y5,EDATE($D108,Milestones!$AA$26)&lt;PolicyDate),1,Milestones!$AC$26)&amp;";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"&amp;IF(AND(Milestones!$AB$27="FT",Milestones!$AA$27=FT_Y5,EDATE($D108,Milestones!$AA$27)&lt;PolicyDate),1,Milestones!$AC$27)&amp;";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"&amp;IF(AND(Milestones!$AB$28="FT",Milestones!$AA$28=FT_Y5,EDATE($D108,Milestones!$AA$28)&lt;PolicyDate),1,Milestones!$AC$28)&amp;";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"&amp;IF(AND(Milestones!$AB$29="FT",Milestones!$AA$29=FT_Y5,EDATE($D108,Milestones!$AA$29)&lt;PolicyDate),1,Milestones!$AC$29)&amp;";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"&amp;IF(AND(Milestones!$AB$30="FT",Milestones!$AA$30=FT_Y5,EDATE($D108,Milestones!$AA$30)&lt;PolicyDate),1,Milestones!$AC$30)&amp;";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"&amp;IF(AND(Milestones!$AB$31="FT",Milestones!$AA$31=FT_Y5,EDATE($D108,Milestones!$AA$31)&lt;PolicyDate),1,Milestones!$AC$31)&amp;";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"&amp;IF(AND(Milestones!$AB$32="FT",Milestones!$AA$32=FT_Y5,EDATE($D108,Milestones!$AA$32)&lt;PolicyDate),1,Milestones!$AC$32)&amp;";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"&amp;IF(AND(Milestones!$AB$33="FT",Milestones!$AA$33=FT_Y5,EDATE($D108,Milestones!$AA$33)&lt;PolicyDate),1,Milestones!$AC$33)&amp;";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"&amp;IF(AND(Milestones!$AB$34="FT",Milestones!$AA$34=FT_Y5,EDATE($D108,Milestones!$AA$34)&lt;PolicyDate),1,Milestones!$AC$34)&amp;";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"&amp;IF(AND(Milestones!$AB$35="FT",Milestones!$AA$35=FT_Y5,EDATE($D108,Milestones!$AA$35)&lt;PolicyDate),1,Milestones!$AC$35)&amp;";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"&amp;IF(AND(Milestones!$AB$36="FT",Milestones!$AA$36=FT_Y5,EDATE($D108,Milestones!$AA$36)&lt;PolicyDate),1,Milestones!$AC$36)&amp;";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"&amp;IF(AND(Milestones!$AB$37="FT",Milestones!$AA$37=FT_Y5,EDATE($D108,Milestones!$AA$37)&lt;PolicyDate),1,Milestones!$AC$37)&amp;";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"&amp;IF(AND(Milestones!$AB$38="FT",Milestones!$AA$38=FT_Y5,EDATE($D108,Milestones!$AA$38)&lt;PolicyDate),1,Milestones!$AC$38)&amp;";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"&amp;IF(AND(Milestones!$AB$39="FT",Milestones!$AA$39=FT_Y5,EDATE($D108,Milestones!$AA$39)&lt;PolicyDate),1,Milestones!$AC$39)&amp;";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"&amp;IF(AND(Milestones!$AB$40="FT",Milestones!$AA$40=FT_Y5,EDATE($D108,Milestones!$AA$40)&lt;PolicyDate),1,Milestones!$AC$40)&amp;";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"&amp;IF(AND(Milestones!$AB$41="FT",Milestones!$AA$41=FT_Y5,EDATE($D108,Milestones!$AA$41)&lt;PolicyDate),1,Milestones!$AC$41)&amp;";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"&amp;IF(AND(Milestones!$AB$42="FT",Milestones!$AA$42=FT_Y5,EDATE($D108,Milestones!$AA$42)&lt;PolicyDate),1,Milestones!$AC$42)&amp;";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"&amp;IF(AND(Milestones!$AB$43="FT",Milestones!$AA$43=FT_Y5,EDATE($D108,Milestones!$AA$43)&lt;PolicyDate),1,Milestones!$AC$43)&amp;";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"&amp;IF(AND(Milestones!$AB$44="FT",Milestones!$AA$44=FT_Y5,EDATE($D108,Milestones!$AA$44)&lt;PolicyDate),1,Milestones!$AC$44)&amp;";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"&amp;IF(AND(Milestones!$AB$45="FT",Milestones!$AA$45=FT_Y5,EDATE($D108,Milestones!$AA$45)&lt;PolicyDate),1,Milestones!$AC$45)&amp;";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"&amp;IF(AND(Milestones!$AB$46="FT",Milestones!$AA$46=FT_Y5,EDATE($D108,Milestones!$AA$46)&lt;PolicyDate),1,Milestones!$AC$46)&amp;";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"&amp;IF(AND(Milestones!$AB$47="FT",Milestones!$AA$47=FT_Y5,EDATE($D108,Milestones!$AA$47)&lt;PolicyDate),1,Milestones!$AC$47)&amp;";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"&amp;IF(AND(Milestones!$AB$48="FT",Milestones!$AA$48=FT_Y5,EDATE($D108,Milestones!$AA$48)&lt;PolicyDate),1,Milestones!$AC$48)&amp;";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"&amp;IF(AND(Milestones!$AB$49="FT",Milestones!$AA$49=FT_Y5,EDATE($D108,Milestones!$AA$49)&lt;PolicyDate),1,Milestones!$AC$49)&amp;";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"&amp;IF(AND(Milestones!$AB$50="FT",Milestones!$AA$50=FT_Y5,EDATE($D108,Milestones!$AA$50)&lt;PolicyDate),1,Milestones!$AC$50)&amp;";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"&amp;IF(AND(Milestones!$AB$51="FT",Milestones!$AA$51=FT_Y5,EDATE($D108,Milestones!$AA$51)&lt;PolicyDate),1,Milestones!$AC$51)&amp;";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"&amp;IF(AND(Milestones!$AB$52="FT",Milestones!$AA$52=FT_Y5,EDATE($D108,Milestones!$AA$52)&lt;PolicyDate),1,Milestones!$AC$52)&amp;";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"&amp;IF(AND(Milestones!$AB$53="FT",Milestones!$AA$53=FT_Y5,EDATE($D108,Milestones!$AA$53)&lt;PolicyDate),1,Milestones!$AC$53)&amp;";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"&amp;IF(AND(Milestones!$AB$54="FT",Milestones!$AA$54=FT_Y5,EDATE($D108,Milestones!$AA$54)&lt;PolicyDate),1,Milestones!$AC$54)&amp;";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"&amp;IF(AND(Milestones!$AB$55="FT",Milestones!$AA$55=FT_Y5,EDATE($D108,Milestones!$AA$55)&lt;PolicyDate),1,Milestones!$AC$55)&amp;";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"&amp;IF(AND(Milestones!$AB$56="FT",Milestones!$AA$56=FT_Y5,EDATE($D108,Milestones!$AA$56)&lt;PolicyDate),1,Milestones!$AC$56)&amp;";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"&amp;IF(AND(Milestones!$AB$57="FT",Milestones!$AA$57=FT_Y5,EDATE($D108,Milestones!$AA$57)&lt;PolicyDate),1,Milestones!$AC$57)&amp;";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"&amp;IF(AND(Milestones!$AB$58="FT",Milestones!$AA$58=FT_Y5,EDATE($D108,Milestones!$AA$58)&lt;PolicyDate),1,Milestones!$AC$58)&amp;";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"&amp;IF(AND(Milestones!$AB$59="FT",Milestones!$AA$59=FT_Y5,EDATE($D108,Milestones!$AA$59)&lt;PolicyDate),1,Milestones!$AC$59)&amp;";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"&amp;IF(AND(Milestones!$AB$60="FT",Milestones!$AA$60=FT_Y5,EDATE($D108,Milestones!$AA$60)&lt;PolicyDate),1,Milestones!$AC$60)&amp;";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"&amp;IF(AND(Milestones!$AB$61="FT",Milestones!$AA$61=FT_Y5,EDATE($D108,Milestones!$AA$61)&lt;PolicyDate),1,Milestones!$AC$61)&amp;";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"&amp;IF(AND(Milestones!$AB$62="FT",Milestones!$AA$62=FT_Y5,EDATE($D108,Milestones!$AA$62)&lt;PolicyDate),1,Milestones!$AC$62)&amp;";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"&amp;IF(AND(Milestones!$AB$63="FT",Milestones!$AA$63=FT_Y5,EDATE($D108,Milestones!$AA$63)&lt;PolicyDate),1,Milestones!$AC$63)&amp;";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"&amp;IF(AND(Milestones!$AB$64="FT",Milestones!$AA$64=FT_Y5,EDATE($D108,Milestones!$AA$64)&lt;PolicyDate),1,Milestones!$AC$64)&amp;";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"&amp;IF(AND(Milestones!$AB$65="FT",Milestones!$AA$65=FT_Y5,EDATE($D108,Milestones!$AA$65)&lt;PolicyDate),1,Milestones!$AC$65)&amp;";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"&amp;IF(AND(Milestones!$AB$66="FT",Milestones!$AA$66=FT_Y5,EDATE($D108,Milestones!$AA$66)&lt;PolicyDate),1,Milestones!$AC$66)&amp;";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"&amp;IF(AND(Milestones!$AB$67="FT",Milestones!$AA$67=FT_Y5,EDATE($D108,Milestones!$AA$67)&lt;PolicyDate),1,Milestones!$AC$67)&amp;";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"&amp;IF(AND(Milestones!$AB$68="FT",Milestones!$AA$68=FT_Y5,EDATE($D108,Milestones!$AA$68)&lt;PolicyDate),1,Milestones!$AC$68)&amp;";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"&amp;IF(AND(Milestones!$AB$69="FT",Milestones!$AA$69=FT_Y5,EDATE($D108,Milestones!$AA$69)&lt;PolicyDate),1,Milestones!$AC$69)&amp;";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"&amp;IF(AND(Milestones!$AB$70="FT",Milestones!$AA$70=FT_Y5,EDATE($D108,Milestones!$AA$70)&lt;PolicyDate),1,Milestones!$AC$70)&amp;";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"&amp;IF(AND(Milestones!$AB$71="FT",Milestones!$AA$71=FT_Y5,EDATE($D108,Milestones!$AA$71)&lt;PolicyDate),1,Milestones!$AC$71)&amp;";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"&amp;IF(AND(Milestones!$AB$72="FT",Milestones!$AA$72=FT_Y5,EDATE($D108,Milestones!$AA$72)&lt;PolicyDate),1,Milestones!$AC$72)&amp;";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"&amp;IF(AND(Milestones!$AB$73="FT",Milestones!$AA$73=FT_Y5,EDATE($D108,Milestones!$AA$73)&lt;PolicyDate),1,Milestones!$AC$73)&amp;";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"&amp;IF(AND(Milestones!$AB$74="FT",Milestones!$AA$74=FT_Y5,EDATE($D108,Milestones!$AA$74)&lt;PolicyDate),1,Milestones!$AC$74)&amp;";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"&amp;IF(AND(Milestones!$AB$75="FT",Milestones!$AA$75=FT_Y5,EDATE($D108,Milestones!$AA$75)&lt;PolicyDate),1,Milestones!$AC$75)&amp;";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"&amp;IF(AND(Milestones!$AB$76="FT",Milestones!$AA$76=FT_Y5,EDATE($D108,Milestones!$AA$76)&lt;PolicyDate),1,Milestones!$AC$76)&amp;";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"&amp;IF(AND(Milestones!$AB$77="FT",Milestones!$AA$77=FT_Y5,EDATE($D108,Milestones!$AA$77)&lt;PolicyDate),1,Milestones!$AC$77)&amp;";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"&amp;IF(AND(Milestones!$AB$78="FT",Milestones!$AA$78=FT_Y5,EDATE($D108,Milestones!$AA$78)&lt;PolicyDate),1,Milestones!$AC$78)&amp;";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"&amp;IF(AND(Milestones!$AB$79="FT",Milestones!$AA$79=FT_Y5,EDATE($D108,Milestones!$AA$79)&lt;PolicyDate),1,Milestones!$AC$79)&amp;";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"&amp;IF(AND(Milestones!$AB$80="FT",Milestones!$AA$80=FT_Y5,EDATE($D108,Milestones!$AA$80)&lt;PolicyDate),1,Milestones!$AC$80)&amp;";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"&amp;IF(AND(Milestones!$AB$81="FT",Milestones!$AA$81=FT_Y5,EDATE($D108,Milestones!$AA$81)&lt;PolicyDate),1,Milestones!$AC$81)&amp;";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"&amp;IF(AND(Milestones!$AB$82="FT",Milestones!$AA$82=FT_Y5,EDATE($D108,Milestones!$AA$82)&lt;PolicyDate),1,Milestones!$AC$82)&amp;";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"&amp;IF(AND(Milestones!$AB$83="FT",Milestones!$AA$83=FT_Y5,EDATE($D108,Milestones!$AA$83)&lt;PolicyDate),1,Milestones!$AC$83)&amp;";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"&amp;IF(AND(Milestones!$AB$84="FT",Milestones!$AA$84=FT_Y5,EDATE($D108,Milestones!$AA$84)&lt;PolicyDate),1,Milestones!$AC$84)&amp;";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"&amp;IF(AND(Milestones!$AB$85="FT",Milestones!$AA$85=FT_Y5,EDATE($D108,Milestones!$AA$85)&lt;PolicyDate),1,Milestones!$AC$85)&amp;";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"&amp;IF(AND(Milestones!$AB$86="FT",Milestones!$AA$86=FT_Y5,EDATE($D108,Milestones!$AA$86)&lt;PolicyDate),1,Milestones!$AC$86)&amp;";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"&amp;IF(AND(Milestones!$AB$87="FT",Milestones!$AA$87=FT_Y5,EDATE($D108,Milestones!$AA$87)&lt;PolicyDate),1,Milestones!$AC$87)&amp;";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"&amp;IF(AND(Milestones!$AB$88="FT",Milestones!$AA$88=FT_Y5,EDATE($D108,Milestones!$AA$88)&lt;PolicyDate),1,Milestones!$AC$88)&amp;";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"&amp;IF(AND(Milestones!$AB$89="FT",Milestones!$AA$89=FT_Y5,EDATE($D108,Milestones!$AA$89)&lt;PolicyDate),1,Milestones!$AC$89)&amp;";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"&amp;IF(AND(Milestones!$AB$90="FT",Milestones!$AA$90=FT_Y5,EDATE($D108,Milestones!$AA$90)&lt;PolicyDate),1,Milestones!$AC$90)&amp;";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"&amp;IF(AND(Milestones!$AB$91="FT",Milestones!$AA$91=FT_Y5,EDATE($D108,Milestones!$AA$91)&lt;PolicyDate),1,Milestones!$AC$91)&amp;";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"&amp;IF(AND(Milestones!$AB$92="FT",Milestones!$AA$92=FT_Y5,EDATE($D108,Milestones!$AA$92)&lt;PolicyDate),1,Milestones!$AC$92)&amp;";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"&amp;IF(AND(Milestones!$AB$93="FT",Milestones!$AA$93=FT_Y5,EDATE($D108,Milestones!$AA$93)&lt;PolicyDate),1,Milestones!$AC$93)&amp;";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"&amp;IF(AND(Milestones!$AB$94="FT",Milestones!$AA$94=FT_Y5,EDATE($D108,Milestones!$AA$94)&lt;PolicyDate),1,Milestones!$AC$94)&amp;";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"&amp;IF(AND(Milestones!$AB$95="FT",Milestones!$AA$95=FT_Y5,EDATE($D108,Milestones!$AA$95)&lt;PolicyDate),1,Milestones!$AC$95)&amp;";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"&amp;IF(AND(Milestones!$AB$96="FT",Milestones!$AA$96=FT_Y5,EDATE($D108,Milestones!$AA$96)&lt;PolicyDate),1,Milestones!$AC$96)&amp;";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"&amp;IF(AND(Milestones!$AB$97="FT",Milestones!$AA$97=FT_Y5,EDATE($D108,Milestones!$AA$97)&lt;PolicyDate),1,Milestones!$AC$97)&amp;";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"&amp;IF(AND(Milestones!$AB$98="FT",Milestones!$AA$98=FT_Y5,EDATE($D108,Milestones!$AA$98)&lt;PolicyDate),1,Milestones!$AC$98)&amp;";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"&amp;IF(AND(Milestones!$AB$99="FT",Milestones!$AA$99=FT_Y5,EDATE($D108,Milestones!$AA$99)&lt;PolicyDate),1,Milestones!$AC$99)&amp;";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"&amp;IF(AND(Milestones!$AB$100="FT",Milestones!$AA$100=FT_Y5,EDATE($D108,Milestones!$AA$100)&lt;PolicyDate),1,Milestones!$AC$100)&amp;";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"&amp;IF(AND(Milestones!$AB$101="FT",Milestones!$AA$101=FT_Y5,EDATE($D108,Milestones!$AA$101)&lt;PolicyDate),1,Milestones!$AC$101)&amp;";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"&amp;IF(AND(Milestones!$AB$102="FT",Milestones!$AA$102=FT_Y5,EDATE($D108,Milestones!$AA$102)&lt;PolicyDate),1,Milestones!$AC$102)&amp;";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"&amp;IF(AND(Milestones!$AB$103="FT",Milestones!$AA$103=FT_Y5,EDATE($D108,Milestones!$AA$103)&lt;PolicyDate),1,Milestones!$AC$103)&amp;";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"&amp;IF(AND(Milestones!$AB$104="FT",Milestones!$AA$104=FT_Y5,EDATE($D108,Milestones!$AA$104)&lt;PolicyDate),1,Milestones!$AC$104)&amp;";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"&amp;IF(AND(Milestones!$AB$105="FT",Milestones!$AA$105=FT_Y5,EDATE($D108,Milestones!$AA$105)&lt;PolicyDate),1,Milestones!$AC$105)&amp;";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"&amp;IF(AND(Milestones!$AB$106="FT",Milestones!$AA$106=FT_Y5,EDATE($D108,Milestones!$AA$106)&lt;PolicyDate),1,Milestones!$AC$106)&amp;";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"&amp;IF(AND(Milestones!$AB$107="FT",Milestones!$AA$107=FT_Y5,EDATE($D108,Milestones!$AA$107)&lt;PolicyDate),1,Milestones!$AC$107)&amp;";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"&amp;IF(AND(Milestones!$AB$108="FT",Milestones!$AA$108=FT_Y5,EDATE($D108,Milestones!$AA$108)&lt;PolicyDate),1,Milestones!$AC$108)&amp;";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"&amp;IF(AND(Milestones!$AB$109="FT",Milestones!$AA$109=FT_Y5,EDATE($D108,Milestones!$AA$109)&lt;PolicyDate),1,Milestones!$AC$109)&amp;";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"&amp;IF(AND(Milestones!$AB$110="FT",Milestones!$AA$110=FT_Y5,EDATE($D108,Milestones!$AA$110)&lt;PolicyDate),1,Milestones!$AC$110)&amp;";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"&amp;IF(AND(Milestones!$AB$111="FT",Milestones!$AA$111=FT_Y5,EDATE($D108,Milestones!$AA$111)&lt;PolicyDate),1,Milestones!$AC$111)&amp;";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"&amp;IF(AND(Milestones!$AB$112="FT",Milestones!$AA$112=FT_Y5,EDATE($D108,Milestones!$AA$112)&lt;PolicyDate),1,Milestones!$AC$112)&amp;";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"&amp;IF(AND(Milestones!$AB$113="FT",Milestones!$AA$113=FT_Y5,EDATE($D108,Milestones!$AA$113)&lt;PolicyDate),1,Milestones!$AC$113)&amp;";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"&amp;IF(AND(Milestones!$AB$114="FT",Milestones!$AA$114=FT_Y5,EDATE($D108,Milestones!$AA$114)&lt;PolicyDate),1,Milestones!$AC$114)&amp;";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"&amp;IF(AND(Milestones!$AB$115="FT",Milestones!$AA$115=FT_Y5,EDATE($D108,Milestones!$AA$115)&lt;PolicyDate),1,Milestones!$AC$115)&amp;";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"&amp;IF(AND(Milestones!$AB$116="FT",Milestones!$AA$116=FT_Y5,EDATE($D108,Milestones!$AA$116)&lt;PolicyDate),1,Milestones!$AC$116)&amp;";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"&amp;IF(AND(Milestones!$AB$117="FT",Milestones!$AA$117=FT_Y5,EDATE($D108,Milestones!$AA$117)&lt;PolicyDate),1,Milestones!$AC$117)&amp;";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"&amp;IF(AND(Milestones!$AB$118="FT",Milestones!$AA$118=FT_Y5,EDATE($D108,Milestones!$AA$118)&lt;PolicyDate),1,Milestones!$AC$118)&amp;";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"&amp;IF(AND(Milestones!$AB$119="FT",Milestones!$AA$119=FT_Y5,EDATE($D108,Milestones!$AA$119)&lt;PolicyDate),1,Milestones!$AC$119)&amp;";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"&amp;IF(AND(Milestones!$AB$120="FT",Milestones!$AA$120=FT_Y5,EDATE($D108,Milestones!$AA$120)&lt;PolicyDate),1,Milestones!$AC$120)&amp;";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"&amp;IF(AND(Milestones!$AB$121="FT",Milestones!$AA$121=FT_Y5,EDATE($D108,Milestones!$AA$121)&lt;PolicyDate),1,Milestones!$AC$121)&amp;";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"&amp;IF(AND(Milestones!$AB$122="FT",Milestones!$AA$122=FT_Y5,EDATE($D108,Milestones!$AA$122)&lt;PolicyDate),1,Milestones!$AC$122)&amp;";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"&amp;IF(AND(Milestones!$AB$123="FT",Milestones!$AA$123=FT_Y5,EDATE($D108,Milestones!$AA$123)&lt;PolicyDate),1,Milestones!$AC$123)&amp;";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"&amp;IF(AND(Milestones!$AB$124="FT",Milestones!$AA$124=FT_Y5,EDATE($D108,Milestones!$AA$124)&lt;PolicyDate),1,Milestones!$AC$124)&amp;";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"&amp;IF(AND(Milestones!$AB$125="FT",Milestones!$AA$125=FT_Y5,EDATE($D108,Milestones!$AA$125)&lt;PolicyDate),1,Milestones!$AC$125)&amp;";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"&amp;IF(AND(Milestones!$AB$126="FT",Milestones!$AA$126=FT_Y5,EDATE($D108,Milestones!$AA$126)&lt;PolicyDate),1,Milestones!$AC$126)&amp;";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"&amp;IF(AND(Milestones!$AB$127="FT",Milestones!$AA$127=FT_Y5,EDATE($D108,Milestones!$AA$127)&lt;PolicyDate),1,Milestones!$AC$127)&amp;";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"&amp;IF(AND(Milestones!$AB$128="FT",Milestones!$AA$128=FT_Y5,EDATE($D108,Milestones!$AA$128)&lt;PolicyDate),1,Milestones!$AC$128)&amp;";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"&amp;IF(AND(Milestones!$AB$129="FT",Milestones!$AA$129=FT_Y5,EDATE($D108,Milestones!$AA$129)&lt;PolicyDate),1,Milestones!$AC$129)&amp;";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"&amp;IF(AND(Milestones!$AB$130="FT",Milestones!$AA$130=FT_Y5,EDATE($D108,Milestones!$AA$130)&lt;PolicyDate),1,Milestones!$AC$130)&amp;";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"&amp;IF(AND(Milestones!$AB$131="FT",Milestones!$AA$131=FT_Y5,EDATE($D108,Milestones!$AA$131)&lt;PolicyDate),1,Milestones!$AC$131)&amp;";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"&amp;IF(AND(Milestones!$AB$132="FT",Milestones!$AA$132=FT_Y5,EDATE($D108,Milestones!$AA$132)&lt;PolicyDate),1,Milestones!$AC$132)&amp;";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"&amp;IF(AND(Milestones!$AB$133="FT",Milestones!$AA$133=FT_Y5,EDATE($D108,Milestones!$AA$133)&lt;PolicyDate),1,Milestones!$AC$133)&amp;";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"&amp;IF(AND(Milestones!$AB$134="FT",Milestones!$AA$134=FT_Y5,EDATE($D108,Milestones!$AA$134)&lt;PolicyDate),1,Milestones!$AC$134)&amp;";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"&amp;IF(AND(Milestones!$AB$135="FT",Milestones!$AA$135=FT_Y5,EDATE($D108,Milestones!$AA$135)&lt;PolicyDate),1,Milestones!$AC$135)&amp;";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"&amp;IF(AND(Milestones!$AB$136="FT",Milestones!$AA$136=FT_Y5,EDATE($D108,Milestones!$AA$136)&lt;PolicyDate),1,Milestones!$AC$136)&amp;";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"&amp;IF(AND(Milestones!$AB$137="FT",Milestones!$AA$137=FT_Y5,EDATE($D108,Milestones!$AA$137)&lt;PolicyDate),1,Milestones!$AC$137)&amp;";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"&amp;IF(AND(Milestones!$AB$138="FT",Milestones!$AA$138=FT_Y5,EDATE($D108,Milestones!$AA$138)&lt;PolicyDate),1,Milestones!$AC$138)&amp;";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"&amp;IF(AND(Milestones!$AB$139="FT",Milestones!$AA$139=FT_Y5,EDATE($D108,Milestones!$AA$139)&lt;PolicyDate),1,Milestones!$AC$139)&amp;";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"&amp;IF(AND(Milestones!$AB$140="FT",Milestones!$AA$140=FT_Y5,EDATE($D108,Milestones!$AA$140)&lt;PolicyDate),1,Milestones!$AC$140)&amp;";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"&amp;IF(AND(Milestones!$AB$141="FT",Milestones!$AA$141=FT_Y5,EDATE($D108,Milestones!$AA$141)&lt;PolicyDate),1,Milestones!$AC$141)&amp;";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"&amp;IF(AND(Milestones!$AB$142="FT",Milestones!$AA$142=FT_Y5,EDATE($D108,Milestones!$AA$142)&lt;PolicyDate),1,Milestones!$AC$142)&amp;";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"&amp;IF(AND(Milestones!$AB$143="FT",Milestones!$AA$143=FT_Y5,EDATE($D108,Milestones!$AA$143)&lt;PolicyDate),1,Milestones!$AC$143)&amp;";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"&amp;IF(AND(Milestones!$AB$144="FT",Milestones!$AA$144=FT_Y5,EDATE($D108,Milestones!$AA$144)&lt;PolicyDate),1,Milestones!$AC$144)&amp;";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"&amp;IF(AND(Milestones!$AB$145="FT",Milestones!$AA$145=FT_Y5,EDATE($D108,Milestones!$AA$145)&lt;PolicyDate),1,Milestones!$AC$145)&amp;";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"&amp;IF(AND(Milestones!$AB$146="FT",Milestones!$AA$146=FT_Y5,EDATE($D108,Milestones!$AA$146)&lt;PolicyDate),1,Milestones!$AC$146)&amp;";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"&amp;IF(AND(Milestones!$AB$147="FT",Milestones!$AA$147=FT_Y5,EDATE($D108,Milestones!$AA$147)&lt;PolicyDate),1,Milestones!$AC$147)&amp;";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"&amp;IF(AND(Milestones!$AB$148="FT",Milestones!$AA$148=FT_Y5,EDATE($D108,Milestones!$AA$148)&lt;PolicyDate),1,Milestones!$AC$148)&amp;";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"&amp;IF(AND(Milestones!$AB$149="FT",Milestones!$AA$149=FT_Y5,EDATE($D108,Milestones!$AA$149)&lt;PolicyDate),1,Milestones!$AC$149)&amp;";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"&amp;IF(AND(Milestones!$AB$150="FT",Milestones!$AA$150=FT_Y5,EDATE($D108,Milestones!$AA$150)&lt;PolicyDate),1,Milestones!$AC$150)&amp;";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"&amp;IF(AND(Milestones!$AB$151="FT",Milestones!$AA$151=FT_Y5,EDATE($D108,Milestones!$AA$151)&lt;PolicyDate),1,Milestones!$AC$151)&amp;";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"&amp;IF(AND(Milestones!$AB$152="FT",Milestones!$AA$152=FT_Y5,EDATE($D108,Milestones!$AA$152)&lt;PolicyDate),1,Milestones!$AC$152)&amp;";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"&amp;IF(AND(Milestones!$AB$153="FT",Milestones!$AA$153=FT_Y5,EDATE($D108,Milestones!$AA$153)&lt;PolicyDate),1,Milestones!$AC$153)&amp;";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"&amp;IF(AND(Milestones!$AB$154="FT",Milestones!$AA$154=FT_Y5,EDATE($D108,Milestones!$AA$154)&lt;PolicyDate),1,Milestones!$AC$154)&amp;";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"&amp;IF(AND(Milestones!$AB$155="FT",Milestones!$AA$155=FT_Y5,EDATE($D108,Milestones!$AA$155)&lt;PolicyDate),1,Milestones!$AC$155)&amp;";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"&amp;IF(AND(Milestones!$AB$156="FT",Milestones!$AA$156=FT_Y5,EDATE($D108,Milestones!$AA$156)&lt;PolicyDate),1,Milestones!$AC$156)&amp;";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"&amp;IF(AND(Milestones!$AB$157="FT",Milestones!$AA$157=FT_Y5,EDATE($D108,Milestones!$AA$157)&lt;PolicyDate),1,Milestones!$AC$157)&amp;";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"&amp;IF(AND(Milestones!$AB$158="FT",Milestones!$AA$158=FT_Y5,EDATE($D108,Milestones!$AA$158)&lt;PolicyDate),1,Milestones!$AC$158)&amp;";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"&amp;IF(AND(Milestones!$AB$159="FT",Milestones!$AA$159=FT_Y5,EDATE($D108,Milestones!$AA$159)&lt;PolicyDate),1,Milestones!$AC$159)&amp;";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"&amp;IF(AND(Milestones!$AB$160="FT",Milestones!$AA$160=FT_Y5,EDATE($D108,Milestones!$AA$160)&lt;PolicyDate),1,Milestones!$AC$160)&amp;";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"&amp;IF(AND(Milestones!$AB$161="FT",Milestones!$AA$161=FT_Y5,EDATE($D108,Milestones!$AA$161)&lt;PolicyDate),1,Milestones!$AC$161)&amp;";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"&amp;IF(AND(Milestones!$AB$162="FT",Milestones!$AA$162=FT_Y5,EDATE($D108,Milestones!$AA$162)&lt;PolicyDate),1,Milestones!$AC$162)&amp;";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"&amp;IF(AND(Milestones!$AB$163="FT",Milestones!$AA$163=FT_Y5,EDATE($D108,Milestones!$AA$163)&lt;PolicyDate),1,Milestones!$AC$163)&amp;";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"&amp;IF(AND(Milestones!$AB$164="FT",Milestones!$AA$164=FT_Y5,EDATE($D108,Milestones!$AA$164)&lt;PolicyDate),1,Milestones!$AC$164)&amp;";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"&amp;IF(AND(Milestones!$AB$165="FT",Milestones!$AA$165=FT_Y5,EDATE($D108,Milestones!$AA$165)&lt;PolicyDate),1,Milestones!$AC$165)&amp;";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"&amp;IF(AND(Milestones!$AB$166="FT",Milestones!$AA$166=FT_Y5,EDATE($D108,Milestones!$AA$166)&lt;PolicyDate),1,Milestones!$AC$166)&amp;";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"&amp;IF(AND(Milestones!$AB$167="FT",Milestones!$AA$167=FT_Y5,EDATE($D108,Milestones!$AA$167)&lt;PolicyDate),1,Milestones!$AC$167)&amp;";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"&amp;IF(AND(Milestones!$AB$168="FT",Milestones!$AA$168=FT_Y5,EDATE($D108,Milestones!$AA$168)&lt;PolicyDate),1,Milestones!$AC$168)&amp;";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"&amp;IF(AND(Milestones!$AB$169="FT",Milestones!$AA$169=FT_Y5,EDATE($D108,Milestones!$AA$169)&lt;PolicyDate),1,Milestones!$AC$169)&amp;";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"&amp;IF(AND(Milestones!$AB$170="FT",Milestones!$AA$170=FT_Y5,EDATE($D108,Milestones!$AA$170)&lt;PolicyDate),1,Milestones!$AC$170)&amp;";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"&amp;IF(AND(Milestones!$AB$171="FT",Milestones!$AA$171=FT_Y5,EDATE($D108,Milestones!$AA$171)&lt;PolicyDate),1,Milestones!$AC$171)&amp;";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"&amp;IF(AND(Milestones!$AB$172="FT",Milestones!$AA$172=FT_Y5,EDATE($D108,Milestones!$AA$172)&lt;PolicyDate),1,Milestones!$AC$172)&amp;";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"&amp;IF(AND(Milestones!$AB$173="FT",Milestones!$AA$173=FT_Y5,EDATE($D108,Milestones!$AA$173)&lt;PolicyDate),1,Milestones!$AC$173)&amp;";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"&amp;IF(AND(Milestones!$AB$174="FT",Milestones!$AA$174=FT_Y5,EDATE($D108,Milestones!$AA$174)&lt;PolicyDate),1,Milestones!$AC$174)&amp;";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"&amp;IF(AND(Milestones!$AB$175="FT",Milestones!$AA$175=FT_Y5,EDATE($D108,Milestones!$AA$175)&lt;PolicyDate),1,Milestones!$AC$175)&amp;";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"&amp;IF(AND(Milestones!$AB$176="FT",Milestones!$AA$176=FT_Y5,EDATE($D108,Milestones!$AA$176)&lt;PolicyDate),1,Milestones!$AC$176)&amp;";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"&amp;IF(AND(Milestones!$AB$177="FT",Milestones!$AA$177=FT_Y5,EDATE($D108,Milestones!$AA$177)&lt;PolicyDate),1,Milestones!$AC$177)&amp;";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"&amp;IF(AND(Milestones!$AB$178="FT",Milestones!$AA$178=FT_Y5,EDATE($D108,Milestones!$AA$178)&lt;PolicyDate),1,Milestones!$AC$178)&amp;";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"&amp;IF(AND(Milestones!$AB$179="FT",Milestones!$AA$179=FT_Y5,EDATE($D108,Milestones!$AA$179)&lt;PolicyDate),1,Milestones!$AC$179)&amp;";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"&amp;IF(AND(Milestones!$AB$180="FT",Milestones!$AA$180=FT_Y5,EDATE($D108,Milestones!$AA$180)&lt;PolicyDate),1,Milestones!$AC$180)&amp;";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"&amp;IF(AND(Milestones!$AB$181="FT",Milestones!$AA$181=FT_Y5,EDATE($D108,Milestones!$AA$181)&lt;PolicyDate),1,Milestones!$AC$181)&amp;";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"&amp;IF(AND(Milestones!$AB$182="FT",Milestones!$AA$182=FT_Y5,EDATE($D108,Milestones!$AA$182)&lt;PolicyDate),1,Milestones!$AC$182)&amp;";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"&amp;IF(AND(Milestones!$AB$183="FT",Milestones!$AA$183=FT_Y5,EDATE($D108,Milestones!$AA$183)&lt;PolicyDate),1,Milestones!$AC$183)&amp;";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"&amp;IF(AND(Milestones!$AB$184="FT",Milestones!$AA$184=FT_Y5,EDATE($D108,Milestones!$AA$184)&lt;PolicyDate),1,Milestones!$AC$184)&amp;";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"&amp;IF(AND(Milestones!$AB$185="FT",Milestones!$AA$185=FT_Y5,EDATE($D108,Milestones!$AA$185)&lt;PolicyDate),1,Milestones!$AC$185)&amp;";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"&amp;IF(AND(Milestones!$AB$186="FT",Milestones!$AA$186=FT_Y5,EDATE($D108,Milestones!$AA$186)&lt;PolicyDate),1,Milestones!$AC$186)&amp;";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"&amp;IF(AND(Milestones!$AB$187="FT",Milestones!$AA$187=FT_Y5,EDATE($D108,Milestones!$AA$187)&lt;PolicyDate),1,Milestones!$AC$187)&amp;";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"&amp;IF(AND(Milestones!$AB$188="FT",Milestones!$AA$188=FT_Y5,EDATE($D108,Milestones!$AA$188)&lt;PolicyDate),1,Milestones!$AC$188)&amp;";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"&amp;IF(AND(Milestones!$AB$189="FT",Milestones!$AA$189=FT_Y5,EDATE($D108,Milestones!$AA$189)&lt;PolicyDate),1,Milestones!$AC$189)&amp;";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"&amp;IF(AND(Milestones!$AB$190="FT",Milestones!$AA$190=FT_Y5,EDATE($D108,Milestones!$AA$190)&lt;PolicyDate),1,Milestones!$AC$190)&amp;";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"&amp;IF(AND(Milestones!$AB$191="FT",Milestones!$AA$191=FT_Y5,EDATE($D108,Milestones!$AA$191)&lt;PolicyDate),1,Milestones!$AC$191)&amp;";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"&amp;IF(AND(Milestones!$AB$192="FT",Milestones!$AA$192=FT_Y5,EDATE($D108,Milestones!$AA$192)&lt;PolicyDate),1,Milestones!$AC$192)&amp;";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"&amp;IF(AND(Milestones!$AB$193="FT",Milestones!$AA$193=FT_Y5,EDATE($D108,Milestones!$AA$193)&lt;PolicyDate),1,Milestones!$AC$193)&amp;";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"&amp;IF(AND(Milestones!$AB$194="FT",Milestones!$AA$194=FT_Y5,EDATE($D108,Milestones!$AA$194)&lt;PolicyDate),1,Milestones!$AC$194)&amp;";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"&amp;IF(AND(Milestones!$AB$195="FT",Milestones!$AA$195=FT_Y5,EDATE($D108,Milestones!$AA$195)&lt;PolicyDate),1,Milestones!$AC$195)&amp;";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"&amp;IF(AND(Milestones!$AB$196="FT",Milestones!$AA$196=FT_Y5,EDATE($D108,Milestones!$AA$196)&lt;PolicyDate),1,Milestones!$AC$196)&amp;";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"&amp;IF(AND(Milestones!$AB$197="FT",Milestones!$AA$197=FT_Y5,EDATE($D108,Milestones!$AA$197)&lt;PolicyDate),1,Milestones!$AC$197)&amp;";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"&amp;IF(AND(Milestones!$AB$198="FT",Milestones!$AA$198=FT_Y5,EDATE($D108,Milestones!$AA$198)&lt;PolicyDate),1,Milestones!$AC$198)&amp;";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"&amp;IF(AND(Milestones!$AB$199="FT",Milestones!$AA$199=FT_Y5,EDATE($D108,Milestones!$AA$199)&lt;PolicyDate),1,Milestones!$AC$199)&amp;";  ",""))</f>
        <v/>
      </c>
      <c r="X108" s="0" t="str">
        <f aca="false">IF(Staff!$A108="","",Staff!$AJ108)</f>
        <v/>
      </c>
      <c r="Y108" s="0" t="str">
        <f aca="false">IF(Staff!$A108="","",Staff!$AL108)</f>
        <v/>
      </c>
      <c r="Z108" s="0" t="str">
        <f aca="false">IF(Staff!$A108="","",Staff!$AM108)</f>
        <v/>
      </c>
      <c r="AA108" s="0" t="str">
        <f aca="false">IF(Staff!$A108="","",Staff!$AQ108)</f>
        <v/>
      </c>
      <c r="AB108" s="0" t="str">
        <f aca="false">IF(Staff!$A108="","",Staff!$AR108)</f>
        <v/>
      </c>
      <c r="AC108" s="0" t="str">
        <f aca="false">IF(Staff!$A108="","",Staff!$AS108)</f>
        <v/>
      </c>
      <c r="AD108" s="0" t="str">
        <f aca="false">IF(Staff!$A108="","",Staff!$AT108)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IF(Staff!$A109="","",Staff!$AI109)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"&amp;IF(AND(Milestones!$AB$20="FT",Milestones!$AA$20=FT_Y5,EDATE($D109,Milestones!$AA$20)&lt;PolicyDate),1,Milestones!$AC$20)&amp;";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"&amp;IF(AND(Milestones!$AB$21="FT",Milestones!$AA$21=FT_Y5,EDATE($D109,Milestones!$AA$21)&lt;PolicyDate),1,Milestones!$AC$21)&amp;";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"&amp;IF(AND(Milestones!$AB$22="FT",Milestones!$AA$22=FT_Y5,EDATE($D109,Milestones!$AA$22)&lt;PolicyDate),1,Milestones!$AC$22)&amp;";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"&amp;IF(AND(Milestones!$AB$23="FT",Milestones!$AA$23=FT_Y5,EDATE($D109,Milestones!$AA$23)&lt;PolicyDate),1,Milestones!$AC$23)&amp;";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"&amp;IF(AND(Milestones!$AB$24="FT",Milestones!$AA$24=FT_Y5,EDATE($D109,Milestones!$AA$24)&lt;PolicyDate),1,Milestones!$AC$24)&amp;";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"&amp;IF(AND(Milestones!$AB$25="FT",Milestones!$AA$25=FT_Y5,EDATE($D109,Milestones!$AA$25)&lt;PolicyDate),1,Milestones!$AC$25)&amp;";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"&amp;IF(AND(Milestones!$AB$26="FT",Milestones!$AA$26=FT_Y5,EDATE($D109,Milestones!$AA$26)&lt;PolicyDate),1,Milestones!$AC$26)&amp;";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"&amp;IF(AND(Milestones!$AB$27="FT",Milestones!$AA$27=FT_Y5,EDATE($D109,Milestones!$AA$27)&lt;PolicyDate),1,Milestones!$AC$27)&amp;";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"&amp;IF(AND(Milestones!$AB$28="FT",Milestones!$AA$28=FT_Y5,EDATE($D109,Milestones!$AA$28)&lt;PolicyDate),1,Milestones!$AC$28)&amp;";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"&amp;IF(AND(Milestones!$AB$29="FT",Milestones!$AA$29=FT_Y5,EDATE($D109,Milestones!$AA$29)&lt;PolicyDate),1,Milestones!$AC$29)&amp;";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"&amp;IF(AND(Milestones!$AB$30="FT",Milestones!$AA$30=FT_Y5,EDATE($D109,Milestones!$AA$30)&lt;PolicyDate),1,Milestones!$AC$30)&amp;";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"&amp;IF(AND(Milestones!$AB$31="FT",Milestones!$AA$31=FT_Y5,EDATE($D109,Milestones!$AA$31)&lt;PolicyDate),1,Milestones!$AC$31)&amp;";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"&amp;IF(AND(Milestones!$AB$32="FT",Milestones!$AA$32=FT_Y5,EDATE($D109,Milestones!$AA$32)&lt;PolicyDate),1,Milestones!$AC$32)&amp;";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"&amp;IF(AND(Milestones!$AB$33="FT",Milestones!$AA$33=FT_Y5,EDATE($D109,Milestones!$AA$33)&lt;PolicyDate),1,Milestones!$AC$33)&amp;";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"&amp;IF(AND(Milestones!$AB$34="FT",Milestones!$AA$34=FT_Y5,EDATE($D109,Milestones!$AA$34)&lt;PolicyDate),1,Milestones!$AC$34)&amp;";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"&amp;IF(AND(Milestones!$AB$35="FT",Milestones!$AA$35=FT_Y5,EDATE($D109,Milestones!$AA$35)&lt;PolicyDate),1,Milestones!$AC$35)&amp;";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"&amp;IF(AND(Milestones!$AB$36="FT",Milestones!$AA$36=FT_Y5,EDATE($D109,Milestones!$AA$36)&lt;PolicyDate),1,Milestones!$AC$36)&amp;";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"&amp;IF(AND(Milestones!$AB$37="FT",Milestones!$AA$37=FT_Y5,EDATE($D109,Milestones!$AA$37)&lt;PolicyDate),1,Milestones!$AC$37)&amp;";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"&amp;IF(AND(Milestones!$AB$38="FT",Milestones!$AA$38=FT_Y5,EDATE($D109,Milestones!$AA$38)&lt;PolicyDate),1,Milestones!$AC$38)&amp;";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"&amp;IF(AND(Milestones!$AB$39="FT",Milestones!$AA$39=FT_Y5,EDATE($D109,Milestones!$AA$39)&lt;PolicyDate),1,Milestones!$AC$39)&amp;";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"&amp;IF(AND(Milestones!$AB$40="FT",Milestones!$AA$40=FT_Y5,EDATE($D109,Milestones!$AA$40)&lt;PolicyDate),1,Milestones!$AC$40)&amp;";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"&amp;IF(AND(Milestones!$AB$41="FT",Milestones!$AA$41=FT_Y5,EDATE($D109,Milestones!$AA$41)&lt;PolicyDate),1,Milestones!$AC$41)&amp;";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"&amp;IF(AND(Milestones!$AB$42="FT",Milestones!$AA$42=FT_Y5,EDATE($D109,Milestones!$AA$42)&lt;PolicyDate),1,Milestones!$AC$42)&amp;";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"&amp;IF(AND(Milestones!$AB$43="FT",Milestones!$AA$43=FT_Y5,EDATE($D109,Milestones!$AA$43)&lt;PolicyDate),1,Milestones!$AC$43)&amp;";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"&amp;IF(AND(Milestones!$AB$44="FT",Milestones!$AA$44=FT_Y5,EDATE($D109,Milestones!$AA$44)&lt;PolicyDate),1,Milestones!$AC$44)&amp;";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"&amp;IF(AND(Milestones!$AB$45="FT",Milestones!$AA$45=FT_Y5,EDATE($D109,Milestones!$AA$45)&lt;PolicyDate),1,Milestones!$AC$45)&amp;";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"&amp;IF(AND(Milestones!$AB$46="FT",Milestones!$AA$46=FT_Y5,EDATE($D109,Milestones!$AA$46)&lt;PolicyDate),1,Milestones!$AC$46)&amp;";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"&amp;IF(AND(Milestones!$AB$47="FT",Milestones!$AA$47=FT_Y5,EDATE($D109,Milestones!$AA$47)&lt;PolicyDate),1,Milestones!$AC$47)&amp;";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"&amp;IF(AND(Milestones!$AB$48="FT",Milestones!$AA$48=FT_Y5,EDATE($D109,Milestones!$AA$48)&lt;PolicyDate),1,Milestones!$AC$48)&amp;";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"&amp;IF(AND(Milestones!$AB$49="FT",Milestones!$AA$49=FT_Y5,EDATE($D109,Milestones!$AA$49)&lt;PolicyDate),1,Milestones!$AC$49)&amp;";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"&amp;IF(AND(Milestones!$AB$50="FT",Milestones!$AA$50=FT_Y5,EDATE($D109,Milestones!$AA$50)&lt;PolicyDate),1,Milestones!$AC$50)&amp;";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"&amp;IF(AND(Milestones!$AB$51="FT",Milestones!$AA$51=FT_Y5,EDATE($D109,Milestones!$AA$51)&lt;PolicyDate),1,Milestones!$AC$51)&amp;";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"&amp;IF(AND(Milestones!$AB$52="FT",Milestones!$AA$52=FT_Y5,EDATE($D109,Milestones!$AA$52)&lt;PolicyDate),1,Milestones!$AC$52)&amp;";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"&amp;IF(AND(Milestones!$AB$53="FT",Milestones!$AA$53=FT_Y5,EDATE($D109,Milestones!$AA$53)&lt;PolicyDate),1,Milestones!$AC$53)&amp;";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"&amp;IF(AND(Milestones!$AB$54="FT",Milestones!$AA$54=FT_Y5,EDATE($D109,Milestones!$AA$54)&lt;PolicyDate),1,Milestones!$AC$54)&amp;";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"&amp;IF(AND(Milestones!$AB$55="FT",Milestones!$AA$55=FT_Y5,EDATE($D109,Milestones!$AA$55)&lt;PolicyDate),1,Milestones!$AC$55)&amp;";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"&amp;IF(AND(Milestones!$AB$56="FT",Milestones!$AA$56=FT_Y5,EDATE($D109,Milestones!$AA$56)&lt;PolicyDate),1,Milestones!$AC$56)&amp;";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"&amp;IF(AND(Milestones!$AB$57="FT",Milestones!$AA$57=FT_Y5,EDATE($D109,Milestones!$AA$57)&lt;PolicyDate),1,Milestones!$AC$57)&amp;";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"&amp;IF(AND(Milestones!$AB$58="FT",Milestones!$AA$58=FT_Y5,EDATE($D109,Milestones!$AA$58)&lt;PolicyDate),1,Milestones!$AC$58)&amp;";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"&amp;IF(AND(Milestones!$AB$59="FT",Milestones!$AA$59=FT_Y5,EDATE($D109,Milestones!$AA$59)&lt;PolicyDate),1,Milestones!$AC$59)&amp;";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"&amp;IF(AND(Milestones!$AB$60="FT",Milestones!$AA$60=FT_Y5,EDATE($D109,Milestones!$AA$60)&lt;PolicyDate),1,Milestones!$AC$60)&amp;";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"&amp;IF(AND(Milestones!$AB$61="FT",Milestones!$AA$61=FT_Y5,EDATE($D109,Milestones!$AA$61)&lt;PolicyDate),1,Milestones!$AC$61)&amp;";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"&amp;IF(AND(Milestones!$AB$62="FT",Milestones!$AA$62=FT_Y5,EDATE($D109,Milestones!$AA$62)&lt;PolicyDate),1,Milestones!$AC$62)&amp;";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"&amp;IF(AND(Milestones!$AB$63="FT",Milestones!$AA$63=FT_Y5,EDATE($D109,Milestones!$AA$63)&lt;PolicyDate),1,Milestones!$AC$63)&amp;";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"&amp;IF(AND(Milestones!$AB$64="FT",Milestones!$AA$64=FT_Y5,EDATE($D109,Milestones!$AA$64)&lt;PolicyDate),1,Milestones!$AC$64)&amp;";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"&amp;IF(AND(Milestones!$AB$65="FT",Milestones!$AA$65=FT_Y5,EDATE($D109,Milestones!$AA$65)&lt;PolicyDate),1,Milestones!$AC$65)&amp;";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"&amp;IF(AND(Milestones!$AB$66="FT",Milestones!$AA$66=FT_Y5,EDATE($D109,Milestones!$AA$66)&lt;PolicyDate),1,Milestones!$AC$66)&amp;";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"&amp;IF(AND(Milestones!$AB$67="FT",Milestones!$AA$67=FT_Y5,EDATE($D109,Milestones!$AA$67)&lt;PolicyDate),1,Milestones!$AC$67)&amp;";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"&amp;IF(AND(Milestones!$AB$68="FT",Milestones!$AA$68=FT_Y5,EDATE($D109,Milestones!$AA$68)&lt;PolicyDate),1,Milestones!$AC$68)&amp;";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"&amp;IF(AND(Milestones!$AB$69="FT",Milestones!$AA$69=FT_Y5,EDATE($D109,Milestones!$AA$69)&lt;PolicyDate),1,Milestones!$AC$69)&amp;";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"&amp;IF(AND(Milestones!$AB$70="FT",Milestones!$AA$70=FT_Y5,EDATE($D109,Milestones!$AA$70)&lt;PolicyDate),1,Milestones!$AC$70)&amp;";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"&amp;IF(AND(Milestones!$AB$71="FT",Milestones!$AA$71=FT_Y5,EDATE($D109,Milestones!$AA$71)&lt;PolicyDate),1,Milestones!$AC$71)&amp;";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"&amp;IF(AND(Milestones!$AB$72="FT",Milestones!$AA$72=FT_Y5,EDATE($D109,Milestones!$AA$72)&lt;PolicyDate),1,Milestones!$AC$72)&amp;";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"&amp;IF(AND(Milestones!$AB$73="FT",Milestones!$AA$73=FT_Y5,EDATE($D109,Milestones!$AA$73)&lt;PolicyDate),1,Milestones!$AC$73)&amp;";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"&amp;IF(AND(Milestones!$AB$74="FT",Milestones!$AA$74=FT_Y5,EDATE($D109,Milestones!$AA$74)&lt;PolicyDate),1,Milestones!$AC$74)&amp;";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"&amp;IF(AND(Milestones!$AB$75="FT",Milestones!$AA$75=FT_Y5,EDATE($D109,Milestones!$AA$75)&lt;PolicyDate),1,Milestones!$AC$75)&amp;";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"&amp;IF(AND(Milestones!$AB$76="FT",Milestones!$AA$76=FT_Y5,EDATE($D109,Milestones!$AA$76)&lt;PolicyDate),1,Milestones!$AC$76)&amp;";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"&amp;IF(AND(Milestones!$AB$77="FT",Milestones!$AA$77=FT_Y5,EDATE($D109,Milestones!$AA$77)&lt;PolicyDate),1,Milestones!$AC$77)&amp;";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"&amp;IF(AND(Milestones!$AB$78="FT",Milestones!$AA$78=FT_Y5,EDATE($D109,Milestones!$AA$78)&lt;PolicyDate),1,Milestones!$AC$78)&amp;";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"&amp;IF(AND(Milestones!$AB$79="FT",Milestones!$AA$79=FT_Y5,EDATE($D109,Milestones!$AA$79)&lt;PolicyDate),1,Milestones!$AC$79)&amp;";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"&amp;IF(AND(Milestones!$AB$80="FT",Milestones!$AA$80=FT_Y5,EDATE($D109,Milestones!$AA$80)&lt;PolicyDate),1,Milestones!$AC$80)&amp;";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"&amp;IF(AND(Milestones!$AB$81="FT",Milestones!$AA$81=FT_Y5,EDATE($D109,Milestones!$AA$81)&lt;PolicyDate),1,Milestones!$AC$81)&amp;";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"&amp;IF(AND(Milestones!$AB$82="FT",Milestones!$AA$82=FT_Y5,EDATE($D109,Milestones!$AA$82)&lt;PolicyDate),1,Milestones!$AC$82)&amp;";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"&amp;IF(AND(Milestones!$AB$83="FT",Milestones!$AA$83=FT_Y5,EDATE($D109,Milestones!$AA$83)&lt;PolicyDate),1,Milestones!$AC$83)&amp;";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"&amp;IF(AND(Milestones!$AB$84="FT",Milestones!$AA$84=FT_Y5,EDATE($D109,Milestones!$AA$84)&lt;PolicyDate),1,Milestones!$AC$84)&amp;";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"&amp;IF(AND(Milestones!$AB$85="FT",Milestones!$AA$85=FT_Y5,EDATE($D109,Milestones!$AA$85)&lt;PolicyDate),1,Milestones!$AC$85)&amp;";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"&amp;IF(AND(Milestones!$AB$86="FT",Milestones!$AA$86=FT_Y5,EDATE($D109,Milestones!$AA$86)&lt;PolicyDate),1,Milestones!$AC$86)&amp;";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"&amp;IF(AND(Milestones!$AB$87="FT",Milestones!$AA$87=FT_Y5,EDATE($D109,Milestones!$AA$87)&lt;PolicyDate),1,Milestones!$AC$87)&amp;";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"&amp;IF(AND(Milestones!$AB$88="FT",Milestones!$AA$88=FT_Y5,EDATE($D109,Milestones!$AA$88)&lt;PolicyDate),1,Milestones!$AC$88)&amp;";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"&amp;IF(AND(Milestones!$AB$89="FT",Milestones!$AA$89=FT_Y5,EDATE($D109,Milestones!$AA$89)&lt;PolicyDate),1,Milestones!$AC$89)&amp;";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"&amp;IF(AND(Milestones!$AB$90="FT",Milestones!$AA$90=FT_Y5,EDATE($D109,Milestones!$AA$90)&lt;PolicyDate),1,Milestones!$AC$90)&amp;";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"&amp;IF(AND(Milestones!$AB$91="FT",Milestones!$AA$91=FT_Y5,EDATE($D109,Milestones!$AA$91)&lt;PolicyDate),1,Milestones!$AC$91)&amp;";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"&amp;IF(AND(Milestones!$AB$92="FT",Milestones!$AA$92=FT_Y5,EDATE($D109,Milestones!$AA$92)&lt;PolicyDate),1,Milestones!$AC$92)&amp;";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"&amp;IF(AND(Milestones!$AB$93="FT",Milestones!$AA$93=FT_Y5,EDATE($D109,Milestones!$AA$93)&lt;PolicyDate),1,Milestones!$AC$93)&amp;";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"&amp;IF(AND(Milestones!$AB$94="FT",Milestones!$AA$94=FT_Y5,EDATE($D109,Milestones!$AA$94)&lt;PolicyDate),1,Milestones!$AC$94)&amp;";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"&amp;IF(AND(Milestones!$AB$95="FT",Milestones!$AA$95=FT_Y5,EDATE($D109,Milestones!$AA$95)&lt;PolicyDate),1,Milestones!$AC$95)&amp;";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"&amp;IF(AND(Milestones!$AB$96="FT",Milestones!$AA$96=FT_Y5,EDATE($D109,Milestones!$AA$96)&lt;PolicyDate),1,Milestones!$AC$96)&amp;";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"&amp;IF(AND(Milestones!$AB$97="FT",Milestones!$AA$97=FT_Y5,EDATE($D109,Milestones!$AA$97)&lt;PolicyDate),1,Milestones!$AC$97)&amp;";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"&amp;IF(AND(Milestones!$AB$98="FT",Milestones!$AA$98=FT_Y5,EDATE($D109,Milestones!$AA$98)&lt;PolicyDate),1,Milestones!$AC$98)&amp;";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"&amp;IF(AND(Milestones!$AB$99="FT",Milestones!$AA$99=FT_Y5,EDATE($D109,Milestones!$AA$99)&lt;PolicyDate),1,Milestones!$AC$99)&amp;";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"&amp;IF(AND(Milestones!$AB$100="FT",Milestones!$AA$100=FT_Y5,EDATE($D109,Milestones!$AA$100)&lt;PolicyDate),1,Milestones!$AC$100)&amp;";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"&amp;IF(AND(Milestones!$AB$101="FT",Milestones!$AA$101=FT_Y5,EDATE($D109,Milestones!$AA$101)&lt;PolicyDate),1,Milestones!$AC$101)&amp;";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"&amp;IF(AND(Milestones!$AB$102="FT",Milestones!$AA$102=FT_Y5,EDATE($D109,Milestones!$AA$102)&lt;PolicyDate),1,Milestones!$AC$102)&amp;";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"&amp;IF(AND(Milestones!$AB$103="FT",Milestones!$AA$103=FT_Y5,EDATE($D109,Milestones!$AA$103)&lt;PolicyDate),1,Milestones!$AC$103)&amp;";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"&amp;IF(AND(Milestones!$AB$104="FT",Milestones!$AA$104=FT_Y5,EDATE($D109,Milestones!$AA$104)&lt;PolicyDate),1,Milestones!$AC$104)&amp;";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"&amp;IF(AND(Milestones!$AB$105="FT",Milestones!$AA$105=FT_Y5,EDATE($D109,Milestones!$AA$105)&lt;PolicyDate),1,Milestones!$AC$105)&amp;";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"&amp;IF(AND(Milestones!$AB$106="FT",Milestones!$AA$106=FT_Y5,EDATE($D109,Milestones!$AA$106)&lt;PolicyDate),1,Milestones!$AC$106)&amp;";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"&amp;IF(AND(Milestones!$AB$107="FT",Milestones!$AA$107=FT_Y5,EDATE($D109,Milestones!$AA$107)&lt;PolicyDate),1,Milestones!$AC$107)&amp;";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"&amp;IF(AND(Milestones!$AB$108="FT",Milestones!$AA$108=FT_Y5,EDATE($D109,Milestones!$AA$108)&lt;PolicyDate),1,Milestones!$AC$108)&amp;";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"&amp;IF(AND(Milestones!$AB$109="FT",Milestones!$AA$109=FT_Y5,EDATE($D109,Milestones!$AA$109)&lt;PolicyDate),1,Milestones!$AC$109)&amp;";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"&amp;IF(AND(Milestones!$AB$110="FT",Milestones!$AA$110=FT_Y5,EDATE($D109,Milestones!$AA$110)&lt;PolicyDate),1,Milestones!$AC$110)&amp;";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"&amp;IF(AND(Milestones!$AB$111="FT",Milestones!$AA$111=FT_Y5,EDATE($D109,Milestones!$AA$111)&lt;PolicyDate),1,Milestones!$AC$111)&amp;";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"&amp;IF(AND(Milestones!$AB$112="FT",Milestones!$AA$112=FT_Y5,EDATE($D109,Milestones!$AA$112)&lt;PolicyDate),1,Milestones!$AC$112)&amp;";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"&amp;IF(AND(Milestones!$AB$113="FT",Milestones!$AA$113=FT_Y5,EDATE($D109,Milestones!$AA$113)&lt;PolicyDate),1,Milestones!$AC$113)&amp;";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"&amp;IF(AND(Milestones!$AB$114="FT",Milestones!$AA$114=FT_Y5,EDATE($D109,Milestones!$AA$114)&lt;PolicyDate),1,Milestones!$AC$114)&amp;";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"&amp;IF(AND(Milestones!$AB$115="FT",Milestones!$AA$115=FT_Y5,EDATE($D109,Milestones!$AA$115)&lt;PolicyDate),1,Milestones!$AC$115)&amp;";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"&amp;IF(AND(Milestones!$AB$116="FT",Milestones!$AA$116=FT_Y5,EDATE($D109,Milestones!$AA$116)&lt;PolicyDate),1,Milestones!$AC$116)&amp;";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"&amp;IF(AND(Milestones!$AB$117="FT",Milestones!$AA$117=FT_Y5,EDATE($D109,Milestones!$AA$117)&lt;PolicyDate),1,Milestones!$AC$117)&amp;";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"&amp;IF(AND(Milestones!$AB$118="FT",Milestones!$AA$118=FT_Y5,EDATE($D109,Milestones!$AA$118)&lt;PolicyDate),1,Milestones!$AC$118)&amp;";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"&amp;IF(AND(Milestones!$AB$119="FT",Milestones!$AA$119=FT_Y5,EDATE($D109,Milestones!$AA$119)&lt;PolicyDate),1,Milestones!$AC$119)&amp;";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"&amp;IF(AND(Milestones!$AB$120="FT",Milestones!$AA$120=FT_Y5,EDATE($D109,Milestones!$AA$120)&lt;PolicyDate),1,Milestones!$AC$120)&amp;";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"&amp;IF(AND(Milestones!$AB$121="FT",Milestones!$AA$121=FT_Y5,EDATE($D109,Milestones!$AA$121)&lt;PolicyDate),1,Milestones!$AC$121)&amp;";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"&amp;IF(AND(Milestones!$AB$122="FT",Milestones!$AA$122=FT_Y5,EDATE($D109,Milestones!$AA$122)&lt;PolicyDate),1,Milestones!$AC$122)&amp;";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"&amp;IF(AND(Milestones!$AB$123="FT",Milestones!$AA$123=FT_Y5,EDATE($D109,Milestones!$AA$123)&lt;PolicyDate),1,Milestones!$AC$123)&amp;";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"&amp;IF(AND(Milestones!$AB$124="FT",Milestones!$AA$124=FT_Y5,EDATE($D109,Milestones!$AA$124)&lt;PolicyDate),1,Milestones!$AC$124)&amp;";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"&amp;IF(AND(Milestones!$AB$125="FT",Milestones!$AA$125=FT_Y5,EDATE($D109,Milestones!$AA$125)&lt;PolicyDate),1,Milestones!$AC$125)&amp;";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"&amp;IF(AND(Milestones!$AB$126="FT",Milestones!$AA$126=FT_Y5,EDATE($D109,Milestones!$AA$126)&lt;PolicyDate),1,Milestones!$AC$126)&amp;";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"&amp;IF(AND(Milestones!$AB$127="FT",Milestones!$AA$127=FT_Y5,EDATE($D109,Milestones!$AA$127)&lt;PolicyDate),1,Milestones!$AC$127)&amp;";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"&amp;IF(AND(Milestones!$AB$128="FT",Milestones!$AA$128=FT_Y5,EDATE($D109,Milestones!$AA$128)&lt;PolicyDate),1,Milestones!$AC$128)&amp;";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"&amp;IF(AND(Milestones!$AB$129="FT",Milestones!$AA$129=FT_Y5,EDATE($D109,Milestones!$AA$129)&lt;PolicyDate),1,Milestones!$AC$129)&amp;";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"&amp;IF(AND(Milestones!$AB$130="FT",Milestones!$AA$130=FT_Y5,EDATE($D109,Milestones!$AA$130)&lt;PolicyDate),1,Milestones!$AC$130)&amp;";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"&amp;IF(AND(Milestones!$AB$131="FT",Milestones!$AA$131=FT_Y5,EDATE($D109,Milestones!$AA$131)&lt;PolicyDate),1,Milestones!$AC$131)&amp;";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"&amp;IF(AND(Milestones!$AB$132="FT",Milestones!$AA$132=FT_Y5,EDATE($D109,Milestones!$AA$132)&lt;PolicyDate),1,Milestones!$AC$132)&amp;";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"&amp;IF(AND(Milestones!$AB$133="FT",Milestones!$AA$133=FT_Y5,EDATE($D109,Milestones!$AA$133)&lt;PolicyDate),1,Milestones!$AC$133)&amp;";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"&amp;IF(AND(Milestones!$AB$134="FT",Milestones!$AA$134=FT_Y5,EDATE($D109,Milestones!$AA$134)&lt;PolicyDate),1,Milestones!$AC$134)&amp;";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"&amp;IF(AND(Milestones!$AB$135="FT",Milestones!$AA$135=FT_Y5,EDATE($D109,Milestones!$AA$135)&lt;PolicyDate),1,Milestones!$AC$135)&amp;";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"&amp;IF(AND(Milestones!$AB$136="FT",Milestones!$AA$136=FT_Y5,EDATE($D109,Milestones!$AA$136)&lt;PolicyDate),1,Milestones!$AC$136)&amp;";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"&amp;IF(AND(Milestones!$AB$137="FT",Milestones!$AA$137=FT_Y5,EDATE($D109,Milestones!$AA$137)&lt;PolicyDate),1,Milestones!$AC$137)&amp;";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"&amp;IF(AND(Milestones!$AB$138="FT",Milestones!$AA$138=FT_Y5,EDATE($D109,Milestones!$AA$138)&lt;PolicyDate),1,Milestones!$AC$138)&amp;";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"&amp;IF(AND(Milestones!$AB$139="FT",Milestones!$AA$139=FT_Y5,EDATE($D109,Milestones!$AA$139)&lt;PolicyDate),1,Milestones!$AC$139)&amp;";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"&amp;IF(AND(Milestones!$AB$140="FT",Milestones!$AA$140=FT_Y5,EDATE($D109,Milestones!$AA$140)&lt;PolicyDate),1,Milestones!$AC$140)&amp;";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"&amp;IF(AND(Milestones!$AB$141="FT",Milestones!$AA$141=FT_Y5,EDATE($D109,Milestones!$AA$141)&lt;PolicyDate),1,Milestones!$AC$141)&amp;";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"&amp;IF(AND(Milestones!$AB$142="FT",Milestones!$AA$142=FT_Y5,EDATE($D109,Milestones!$AA$142)&lt;PolicyDate),1,Milestones!$AC$142)&amp;";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"&amp;IF(AND(Milestones!$AB$143="FT",Milestones!$AA$143=FT_Y5,EDATE($D109,Milestones!$AA$143)&lt;PolicyDate),1,Milestones!$AC$143)&amp;";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"&amp;IF(AND(Milestones!$AB$144="FT",Milestones!$AA$144=FT_Y5,EDATE($D109,Milestones!$AA$144)&lt;PolicyDate),1,Milestones!$AC$144)&amp;";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"&amp;IF(AND(Milestones!$AB$145="FT",Milestones!$AA$145=FT_Y5,EDATE($D109,Milestones!$AA$145)&lt;PolicyDate),1,Milestones!$AC$145)&amp;";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"&amp;IF(AND(Milestones!$AB$146="FT",Milestones!$AA$146=FT_Y5,EDATE($D109,Milestones!$AA$146)&lt;PolicyDate),1,Milestones!$AC$146)&amp;";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"&amp;IF(AND(Milestones!$AB$147="FT",Milestones!$AA$147=FT_Y5,EDATE($D109,Milestones!$AA$147)&lt;PolicyDate),1,Milestones!$AC$147)&amp;";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"&amp;IF(AND(Milestones!$AB$148="FT",Milestones!$AA$148=FT_Y5,EDATE($D109,Milestones!$AA$148)&lt;PolicyDate),1,Milestones!$AC$148)&amp;";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"&amp;IF(AND(Milestones!$AB$149="FT",Milestones!$AA$149=FT_Y5,EDATE($D109,Milestones!$AA$149)&lt;PolicyDate),1,Milestones!$AC$149)&amp;";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"&amp;IF(AND(Milestones!$AB$150="FT",Milestones!$AA$150=FT_Y5,EDATE($D109,Milestones!$AA$150)&lt;PolicyDate),1,Milestones!$AC$150)&amp;";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"&amp;IF(AND(Milestones!$AB$151="FT",Milestones!$AA$151=FT_Y5,EDATE($D109,Milestones!$AA$151)&lt;PolicyDate),1,Milestones!$AC$151)&amp;";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"&amp;IF(AND(Milestones!$AB$152="FT",Milestones!$AA$152=FT_Y5,EDATE($D109,Milestones!$AA$152)&lt;PolicyDate),1,Milestones!$AC$152)&amp;";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"&amp;IF(AND(Milestones!$AB$153="FT",Milestones!$AA$153=FT_Y5,EDATE($D109,Milestones!$AA$153)&lt;PolicyDate),1,Milestones!$AC$153)&amp;";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"&amp;IF(AND(Milestones!$AB$154="FT",Milestones!$AA$154=FT_Y5,EDATE($D109,Milestones!$AA$154)&lt;PolicyDate),1,Milestones!$AC$154)&amp;";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"&amp;IF(AND(Milestones!$AB$155="FT",Milestones!$AA$155=FT_Y5,EDATE($D109,Milestones!$AA$155)&lt;PolicyDate),1,Milestones!$AC$155)&amp;";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"&amp;IF(AND(Milestones!$AB$156="FT",Milestones!$AA$156=FT_Y5,EDATE($D109,Milestones!$AA$156)&lt;PolicyDate),1,Milestones!$AC$156)&amp;";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"&amp;IF(AND(Milestones!$AB$157="FT",Milestones!$AA$157=FT_Y5,EDATE($D109,Milestones!$AA$157)&lt;PolicyDate),1,Milestones!$AC$157)&amp;";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"&amp;IF(AND(Milestones!$AB$158="FT",Milestones!$AA$158=FT_Y5,EDATE($D109,Milestones!$AA$158)&lt;PolicyDate),1,Milestones!$AC$158)&amp;";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"&amp;IF(AND(Milestones!$AB$159="FT",Milestones!$AA$159=FT_Y5,EDATE($D109,Milestones!$AA$159)&lt;PolicyDate),1,Milestones!$AC$159)&amp;";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"&amp;IF(AND(Milestones!$AB$160="FT",Milestones!$AA$160=FT_Y5,EDATE($D109,Milestones!$AA$160)&lt;PolicyDate),1,Milestones!$AC$160)&amp;";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"&amp;IF(AND(Milestones!$AB$161="FT",Milestones!$AA$161=FT_Y5,EDATE($D109,Milestones!$AA$161)&lt;PolicyDate),1,Milestones!$AC$161)&amp;";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"&amp;IF(AND(Milestones!$AB$162="FT",Milestones!$AA$162=FT_Y5,EDATE($D109,Milestones!$AA$162)&lt;PolicyDate),1,Milestones!$AC$162)&amp;";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"&amp;IF(AND(Milestones!$AB$163="FT",Milestones!$AA$163=FT_Y5,EDATE($D109,Milestones!$AA$163)&lt;PolicyDate),1,Milestones!$AC$163)&amp;";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"&amp;IF(AND(Milestones!$AB$164="FT",Milestones!$AA$164=FT_Y5,EDATE($D109,Milestones!$AA$164)&lt;PolicyDate),1,Milestones!$AC$164)&amp;";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"&amp;IF(AND(Milestones!$AB$165="FT",Milestones!$AA$165=FT_Y5,EDATE($D109,Milestones!$AA$165)&lt;PolicyDate),1,Milestones!$AC$165)&amp;";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"&amp;IF(AND(Milestones!$AB$166="FT",Milestones!$AA$166=FT_Y5,EDATE($D109,Milestones!$AA$166)&lt;PolicyDate),1,Milestones!$AC$166)&amp;";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"&amp;IF(AND(Milestones!$AB$167="FT",Milestones!$AA$167=FT_Y5,EDATE($D109,Milestones!$AA$167)&lt;PolicyDate),1,Milestones!$AC$167)&amp;";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"&amp;IF(AND(Milestones!$AB$168="FT",Milestones!$AA$168=FT_Y5,EDATE($D109,Milestones!$AA$168)&lt;PolicyDate),1,Milestones!$AC$168)&amp;";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"&amp;IF(AND(Milestones!$AB$169="FT",Milestones!$AA$169=FT_Y5,EDATE($D109,Milestones!$AA$169)&lt;PolicyDate),1,Milestones!$AC$169)&amp;";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"&amp;IF(AND(Milestones!$AB$170="FT",Milestones!$AA$170=FT_Y5,EDATE($D109,Milestones!$AA$170)&lt;PolicyDate),1,Milestones!$AC$170)&amp;";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"&amp;IF(AND(Milestones!$AB$171="FT",Milestones!$AA$171=FT_Y5,EDATE($D109,Milestones!$AA$171)&lt;PolicyDate),1,Milestones!$AC$171)&amp;";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"&amp;IF(AND(Milestones!$AB$172="FT",Milestones!$AA$172=FT_Y5,EDATE($D109,Milestones!$AA$172)&lt;PolicyDate),1,Milestones!$AC$172)&amp;";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"&amp;IF(AND(Milestones!$AB$173="FT",Milestones!$AA$173=FT_Y5,EDATE($D109,Milestones!$AA$173)&lt;PolicyDate),1,Milestones!$AC$173)&amp;";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"&amp;IF(AND(Milestones!$AB$174="FT",Milestones!$AA$174=FT_Y5,EDATE($D109,Milestones!$AA$174)&lt;PolicyDate),1,Milestones!$AC$174)&amp;";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"&amp;IF(AND(Milestones!$AB$175="FT",Milestones!$AA$175=FT_Y5,EDATE($D109,Milestones!$AA$175)&lt;PolicyDate),1,Milestones!$AC$175)&amp;";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"&amp;IF(AND(Milestones!$AB$176="FT",Milestones!$AA$176=FT_Y5,EDATE($D109,Milestones!$AA$176)&lt;PolicyDate),1,Milestones!$AC$176)&amp;";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"&amp;IF(AND(Milestones!$AB$177="FT",Milestones!$AA$177=FT_Y5,EDATE($D109,Milestones!$AA$177)&lt;PolicyDate),1,Milestones!$AC$177)&amp;";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"&amp;IF(AND(Milestones!$AB$178="FT",Milestones!$AA$178=FT_Y5,EDATE($D109,Milestones!$AA$178)&lt;PolicyDate),1,Milestones!$AC$178)&amp;";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"&amp;IF(AND(Milestones!$AB$179="FT",Milestones!$AA$179=FT_Y5,EDATE($D109,Milestones!$AA$179)&lt;PolicyDate),1,Milestones!$AC$179)&amp;";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"&amp;IF(AND(Milestones!$AB$180="FT",Milestones!$AA$180=FT_Y5,EDATE($D109,Milestones!$AA$180)&lt;PolicyDate),1,Milestones!$AC$180)&amp;";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"&amp;IF(AND(Milestones!$AB$181="FT",Milestones!$AA$181=FT_Y5,EDATE($D109,Milestones!$AA$181)&lt;PolicyDate),1,Milestones!$AC$181)&amp;";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"&amp;IF(AND(Milestones!$AB$182="FT",Milestones!$AA$182=FT_Y5,EDATE($D109,Milestones!$AA$182)&lt;PolicyDate),1,Milestones!$AC$182)&amp;";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"&amp;IF(AND(Milestones!$AB$183="FT",Milestones!$AA$183=FT_Y5,EDATE($D109,Milestones!$AA$183)&lt;PolicyDate),1,Milestones!$AC$183)&amp;";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"&amp;IF(AND(Milestones!$AB$184="FT",Milestones!$AA$184=FT_Y5,EDATE($D109,Milestones!$AA$184)&lt;PolicyDate),1,Milestones!$AC$184)&amp;";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"&amp;IF(AND(Milestones!$AB$185="FT",Milestones!$AA$185=FT_Y5,EDATE($D109,Milestones!$AA$185)&lt;PolicyDate),1,Milestones!$AC$185)&amp;";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"&amp;IF(AND(Milestones!$AB$186="FT",Milestones!$AA$186=FT_Y5,EDATE($D109,Milestones!$AA$186)&lt;PolicyDate),1,Milestones!$AC$186)&amp;";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"&amp;IF(AND(Milestones!$AB$187="FT",Milestones!$AA$187=FT_Y5,EDATE($D109,Milestones!$AA$187)&lt;PolicyDate),1,Milestones!$AC$187)&amp;";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"&amp;IF(AND(Milestones!$AB$188="FT",Milestones!$AA$188=FT_Y5,EDATE($D109,Milestones!$AA$188)&lt;PolicyDate),1,Milestones!$AC$188)&amp;";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"&amp;IF(AND(Milestones!$AB$189="FT",Milestones!$AA$189=FT_Y5,EDATE($D109,Milestones!$AA$189)&lt;PolicyDate),1,Milestones!$AC$189)&amp;";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"&amp;IF(AND(Milestones!$AB$190="FT",Milestones!$AA$190=FT_Y5,EDATE($D109,Milestones!$AA$190)&lt;PolicyDate),1,Milestones!$AC$190)&amp;";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"&amp;IF(AND(Milestones!$AB$191="FT",Milestones!$AA$191=FT_Y5,EDATE($D109,Milestones!$AA$191)&lt;PolicyDate),1,Milestones!$AC$191)&amp;";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"&amp;IF(AND(Milestones!$AB$192="FT",Milestones!$AA$192=FT_Y5,EDATE($D109,Milestones!$AA$192)&lt;PolicyDate),1,Milestones!$AC$192)&amp;";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"&amp;IF(AND(Milestones!$AB$193="FT",Milestones!$AA$193=FT_Y5,EDATE($D109,Milestones!$AA$193)&lt;PolicyDate),1,Milestones!$AC$193)&amp;";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"&amp;IF(AND(Milestones!$AB$194="FT",Milestones!$AA$194=FT_Y5,EDATE($D109,Milestones!$AA$194)&lt;PolicyDate),1,Milestones!$AC$194)&amp;";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"&amp;IF(AND(Milestones!$AB$195="FT",Milestones!$AA$195=FT_Y5,EDATE($D109,Milestones!$AA$195)&lt;PolicyDate),1,Milestones!$AC$195)&amp;";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"&amp;IF(AND(Milestones!$AB$196="FT",Milestones!$AA$196=FT_Y5,EDATE($D109,Milestones!$AA$196)&lt;PolicyDate),1,Milestones!$AC$196)&amp;";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"&amp;IF(AND(Milestones!$AB$197="FT",Milestones!$AA$197=FT_Y5,EDATE($D109,Milestones!$AA$197)&lt;PolicyDate),1,Milestones!$AC$197)&amp;";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"&amp;IF(AND(Milestones!$AB$198="FT",Milestones!$AA$198=FT_Y5,EDATE($D109,Milestones!$AA$198)&lt;PolicyDate),1,Milestones!$AC$198)&amp;";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"&amp;IF(AND(Milestones!$AB$199="FT",Milestones!$AA$199=FT_Y5,EDATE($D109,Milestones!$AA$199)&lt;PolicyDate),1,Milestones!$AC$199)&amp;";  ",""))</f>
        <v/>
      </c>
      <c r="X109" s="0" t="str">
        <f aca="false">IF(Staff!$A109="","",Staff!$AJ109)</f>
        <v/>
      </c>
      <c r="Y109" s="0" t="str">
        <f aca="false">IF(Staff!$A109="","",Staff!$AL109)</f>
        <v/>
      </c>
      <c r="Z109" s="0" t="str">
        <f aca="false">IF(Staff!$A109="","",Staff!$AM109)</f>
        <v/>
      </c>
      <c r="AA109" s="0" t="str">
        <f aca="false">IF(Staff!$A109="","",Staff!$AQ109)</f>
        <v/>
      </c>
      <c r="AB109" s="0" t="str">
        <f aca="false">IF(Staff!$A109="","",Staff!$AR109)</f>
        <v/>
      </c>
      <c r="AC109" s="0" t="str">
        <f aca="false">IF(Staff!$A109="","",Staff!$AS109)</f>
        <v/>
      </c>
      <c r="AD109" s="0" t="str">
        <f aca="false">IF(Staff!$A109="","",Staff!$AT109)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IF(Staff!$A110="","",Staff!$AI110)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"&amp;IF(AND(Milestones!$AB$20="FT",Milestones!$AA$20=FT_Y5,EDATE($D110,Milestones!$AA$20)&lt;PolicyDate),1,Milestones!$AC$20)&amp;";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"&amp;IF(AND(Milestones!$AB$21="FT",Milestones!$AA$21=FT_Y5,EDATE($D110,Milestones!$AA$21)&lt;PolicyDate),1,Milestones!$AC$21)&amp;";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"&amp;IF(AND(Milestones!$AB$22="FT",Milestones!$AA$22=FT_Y5,EDATE($D110,Milestones!$AA$22)&lt;PolicyDate),1,Milestones!$AC$22)&amp;";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"&amp;IF(AND(Milestones!$AB$23="FT",Milestones!$AA$23=FT_Y5,EDATE($D110,Milestones!$AA$23)&lt;PolicyDate),1,Milestones!$AC$23)&amp;";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"&amp;IF(AND(Milestones!$AB$24="FT",Milestones!$AA$24=FT_Y5,EDATE($D110,Milestones!$AA$24)&lt;PolicyDate),1,Milestones!$AC$24)&amp;";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"&amp;IF(AND(Milestones!$AB$25="FT",Milestones!$AA$25=FT_Y5,EDATE($D110,Milestones!$AA$25)&lt;PolicyDate),1,Milestones!$AC$25)&amp;";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"&amp;IF(AND(Milestones!$AB$26="FT",Milestones!$AA$26=FT_Y5,EDATE($D110,Milestones!$AA$26)&lt;PolicyDate),1,Milestones!$AC$26)&amp;";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"&amp;IF(AND(Milestones!$AB$27="FT",Milestones!$AA$27=FT_Y5,EDATE($D110,Milestones!$AA$27)&lt;PolicyDate),1,Milestones!$AC$27)&amp;";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"&amp;IF(AND(Milestones!$AB$28="FT",Milestones!$AA$28=FT_Y5,EDATE($D110,Milestones!$AA$28)&lt;PolicyDate),1,Milestones!$AC$28)&amp;";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"&amp;IF(AND(Milestones!$AB$29="FT",Milestones!$AA$29=FT_Y5,EDATE($D110,Milestones!$AA$29)&lt;PolicyDate),1,Milestones!$AC$29)&amp;";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"&amp;IF(AND(Milestones!$AB$30="FT",Milestones!$AA$30=FT_Y5,EDATE($D110,Milestones!$AA$30)&lt;PolicyDate),1,Milestones!$AC$30)&amp;";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"&amp;IF(AND(Milestones!$AB$31="FT",Milestones!$AA$31=FT_Y5,EDATE($D110,Milestones!$AA$31)&lt;PolicyDate),1,Milestones!$AC$31)&amp;";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"&amp;IF(AND(Milestones!$AB$32="FT",Milestones!$AA$32=FT_Y5,EDATE($D110,Milestones!$AA$32)&lt;PolicyDate),1,Milestones!$AC$32)&amp;";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"&amp;IF(AND(Milestones!$AB$33="FT",Milestones!$AA$33=FT_Y5,EDATE($D110,Milestones!$AA$33)&lt;PolicyDate),1,Milestones!$AC$33)&amp;";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"&amp;IF(AND(Milestones!$AB$34="FT",Milestones!$AA$34=FT_Y5,EDATE($D110,Milestones!$AA$34)&lt;PolicyDate),1,Milestones!$AC$34)&amp;";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"&amp;IF(AND(Milestones!$AB$35="FT",Milestones!$AA$35=FT_Y5,EDATE($D110,Milestones!$AA$35)&lt;PolicyDate),1,Milestones!$AC$35)&amp;";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"&amp;IF(AND(Milestones!$AB$36="FT",Milestones!$AA$36=FT_Y5,EDATE($D110,Milestones!$AA$36)&lt;PolicyDate),1,Milestones!$AC$36)&amp;";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"&amp;IF(AND(Milestones!$AB$37="FT",Milestones!$AA$37=FT_Y5,EDATE($D110,Milestones!$AA$37)&lt;PolicyDate),1,Milestones!$AC$37)&amp;";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"&amp;IF(AND(Milestones!$AB$38="FT",Milestones!$AA$38=FT_Y5,EDATE($D110,Milestones!$AA$38)&lt;PolicyDate),1,Milestones!$AC$38)&amp;";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"&amp;IF(AND(Milestones!$AB$39="FT",Milestones!$AA$39=FT_Y5,EDATE($D110,Milestones!$AA$39)&lt;PolicyDate),1,Milestones!$AC$39)&amp;";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"&amp;IF(AND(Milestones!$AB$40="FT",Milestones!$AA$40=FT_Y5,EDATE($D110,Milestones!$AA$40)&lt;PolicyDate),1,Milestones!$AC$40)&amp;";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"&amp;IF(AND(Milestones!$AB$41="FT",Milestones!$AA$41=FT_Y5,EDATE($D110,Milestones!$AA$41)&lt;PolicyDate),1,Milestones!$AC$41)&amp;";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"&amp;IF(AND(Milestones!$AB$42="FT",Milestones!$AA$42=FT_Y5,EDATE($D110,Milestones!$AA$42)&lt;PolicyDate),1,Milestones!$AC$42)&amp;";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"&amp;IF(AND(Milestones!$AB$43="FT",Milestones!$AA$43=FT_Y5,EDATE($D110,Milestones!$AA$43)&lt;PolicyDate),1,Milestones!$AC$43)&amp;";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"&amp;IF(AND(Milestones!$AB$44="FT",Milestones!$AA$44=FT_Y5,EDATE($D110,Milestones!$AA$44)&lt;PolicyDate),1,Milestones!$AC$44)&amp;";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"&amp;IF(AND(Milestones!$AB$45="FT",Milestones!$AA$45=FT_Y5,EDATE($D110,Milestones!$AA$45)&lt;PolicyDate),1,Milestones!$AC$45)&amp;";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"&amp;IF(AND(Milestones!$AB$46="FT",Milestones!$AA$46=FT_Y5,EDATE($D110,Milestones!$AA$46)&lt;PolicyDate),1,Milestones!$AC$46)&amp;";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"&amp;IF(AND(Milestones!$AB$47="FT",Milestones!$AA$47=FT_Y5,EDATE($D110,Milestones!$AA$47)&lt;PolicyDate),1,Milestones!$AC$47)&amp;";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"&amp;IF(AND(Milestones!$AB$48="FT",Milestones!$AA$48=FT_Y5,EDATE($D110,Milestones!$AA$48)&lt;PolicyDate),1,Milestones!$AC$48)&amp;";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"&amp;IF(AND(Milestones!$AB$49="FT",Milestones!$AA$49=FT_Y5,EDATE($D110,Milestones!$AA$49)&lt;PolicyDate),1,Milestones!$AC$49)&amp;";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"&amp;IF(AND(Milestones!$AB$50="FT",Milestones!$AA$50=FT_Y5,EDATE($D110,Milestones!$AA$50)&lt;PolicyDate),1,Milestones!$AC$50)&amp;";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"&amp;IF(AND(Milestones!$AB$51="FT",Milestones!$AA$51=FT_Y5,EDATE($D110,Milestones!$AA$51)&lt;PolicyDate),1,Milestones!$AC$51)&amp;";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"&amp;IF(AND(Milestones!$AB$52="FT",Milestones!$AA$52=FT_Y5,EDATE($D110,Milestones!$AA$52)&lt;PolicyDate),1,Milestones!$AC$52)&amp;";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"&amp;IF(AND(Milestones!$AB$53="FT",Milestones!$AA$53=FT_Y5,EDATE($D110,Milestones!$AA$53)&lt;PolicyDate),1,Milestones!$AC$53)&amp;";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"&amp;IF(AND(Milestones!$AB$54="FT",Milestones!$AA$54=FT_Y5,EDATE($D110,Milestones!$AA$54)&lt;PolicyDate),1,Milestones!$AC$54)&amp;";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"&amp;IF(AND(Milestones!$AB$55="FT",Milestones!$AA$55=FT_Y5,EDATE($D110,Milestones!$AA$55)&lt;PolicyDate),1,Milestones!$AC$55)&amp;";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"&amp;IF(AND(Milestones!$AB$56="FT",Milestones!$AA$56=FT_Y5,EDATE($D110,Milestones!$AA$56)&lt;PolicyDate),1,Milestones!$AC$56)&amp;";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"&amp;IF(AND(Milestones!$AB$57="FT",Milestones!$AA$57=FT_Y5,EDATE($D110,Milestones!$AA$57)&lt;PolicyDate),1,Milestones!$AC$57)&amp;";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"&amp;IF(AND(Milestones!$AB$58="FT",Milestones!$AA$58=FT_Y5,EDATE($D110,Milestones!$AA$58)&lt;PolicyDate),1,Milestones!$AC$58)&amp;";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"&amp;IF(AND(Milestones!$AB$59="FT",Milestones!$AA$59=FT_Y5,EDATE($D110,Milestones!$AA$59)&lt;PolicyDate),1,Milestones!$AC$59)&amp;";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"&amp;IF(AND(Milestones!$AB$60="FT",Milestones!$AA$60=FT_Y5,EDATE($D110,Milestones!$AA$60)&lt;PolicyDate),1,Milestones!$AC$60)&amp;";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"&amp;IF(AND(Milestones!$AB$61="FT",Milestones!$AA$61=FT_Y5,EDATE($D110,Milestones!$AA$61)&lt;PolicyDate),1,Milestones!$AC$61)&amp;";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"&amp;IF(AND(Milestones!$AB$62="FT",Milestones!$AA$62=FT_Y5,EDATE($D110,Milestones!$AA$62)&lt;PolicyDate),1,Milestones!$AC$62)&amp;";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"&amp;IF(AND(Milestones!$AB$63="FT",Milestones!$AA$63=FT_Y5,EDATE($D110,Milestones!$AA$63)&lt;PolicyDate),1,Milestones!$AC$63)&amp;";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"&amp;IF(AND(Milestones!$AB$64="FT",Milestones!$AA$64=FT_Y5,EDATE($D110,Milestones!$AA$64)&lt;PolicyDate),1,Milestones!$AC$64)&amp;";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"&amp;IF(AND(Milestones!$AB$65="FT",Milestones!$AA$65=FT_Y5,EDATE($D110,Milestones!$AA$65)&lt;PolicyDate),1,Milestones!$AC$65)&amp;";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"&amp;IF(AND(Milestones!$AB$66="FT",Milestones!$AA$66=FT_Y5,EDATE($D110,Milestones!$AA$66)&lt;PolicyDate),1,Milestones!$AC$66)&amp;";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"&amp;IF(AND(Milestones!$AB$67="FT",Milestones!$AA$67=FT_Y5,EDATE($D110,Milestones!$AA$67)&lt;PolicyDate),1,Milestones!$AC$67)&amp;";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"&amp;IF(AND(Milestones!$AB$68="FT",Milestones!$AA$68=FT_Y5,EDATE($D110,Milestones!$AA$68)&lt;PolicyDate),1,Milestones!$AC$68)&amp;";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"&amp;IF(AND(Milestones!$AB$69="FT",Milestones!$AA$69=FT_Y5,EDATE($D110,Milestones!$AA$69)&lt;PolicyDate),1,Milestones!$AC$69)&amp;";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"&amp;IF(AND(Milestones!$AB$70="FT",Milestones!$AA$70=FT_Y5,EDATE($D110,Milestones!$AA$70)&lt;PolicyDate),1,Milestones!$AC$70)&amp;";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"&amp;IF(AND(Milestones!$AB$71="FT",Milestones!$AA$71=FT_Y5,EDATE($D110,Milestones!$AA$71)&lt;PolicyDate),1,Milestones!$AC$71)&amp;";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"&amp;IF(AND(Milestones!$AB$72="FT",Milestones!$AA$72=FT_Y5,EDATE($D110,Milestones!$AA$72)&lt;PolicyDate),1,Milestones!$AC$72)&amp;";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"&amp;IF(AND(Milestones!$AB$73="FT",Milestones!$AA$73=FT_Y5,EDATE($D110,Milestones!$AA$73)&lt;PolicyDate),1,Milestones!$AC$73)&amp;";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"&amp;IF(AND(Milestones!$AB$74="FT",Milestones!$AA$74=FT_Y5,EDATE($D110,Milestones!$AA$74)&lt;PolicyDate),1,Milestones!$AC$74)&amp;";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"&amp;IF(AND(Milestones!$AB$75="FT",Milestones!$AA$75=FT_Y5,EDATE($D110,Milestones!$AA$75)&lt;PolicyDate),1,Milestones!$AC$75)&amp;";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"&amp;IF(AND(Milestones!$AB$76="FT",Milestones!$AA$76=FT_Y5,EDATE($D110,Milestones!$AA$76)&lt;PolicyDate),1,Milestones!$AC$76)&amp;";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"&amp;IF(AND(Milestones!$AB$77="FT",Milestones!$AA$77=FT_Y5,EDATE($D110,Milestones!$AA$77)&lt;PolicyDate),1,Milestones!$AC$77)&amp;";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"&amp;IF(AND(Milestones!$AB$78="FT",Milestones!$AA$78=FT_Y5,EDATE($D110,Milestones!$AA$78)&lt;PolicyDate),1,Milestones!$AC$78)&amp;";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"&amp;IF(AND(Milestones!$AB$79="FT",Milestones!$AA$79=FT_Y5,EDATE($D110,Milestones!$AA$79)&lt;PolicyDate),1,Milestones!$AC$79)&amp;";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"&amp;IF(AND(Milestones!$AB$80="FT",Milestones!$AA$80=FT_Y5,EDATE($D110,Milestones!$AA$80)&lt;PolicyDate),1,Milestones!$AC$80)&amp;";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"&amp;IF(AND(Milestones!$AB$81="FT",Milestones!$AA$81=FT_Y5,EDATE($D110,Milestones!$AA$81)&lt;PolicyDate),1,Milestones!$AC$81)&amp;";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"&amp;IF(AND(Milestones!$AB$82="FT",Milestones!$AA$82=FT_Y5,EDATE($D110,Milestones!$AA$82)&lt;PolicyDate),1,Milestones!$AC$82)&amp;";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"&amp;IF(AND(Milestones!$AB$83="FT",Milestones!$AA$83=FT_Y5,EDATE($D110,Milestones!$AA$83)&lt;PolicyDate),1,Milestones!$AC$83)&amp;";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"&amp;IF(AND(Milestones!$AB$84="FT",Milestones!$AA$84=FT_Y5,EDATE($D110,Milestones!$AA$84)&lt;PolicyDate),1,Milestones!$AC$84)&amp;";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"&amp;IF(AND(Milestones!$AB$85="FT",Milestones!$AA$85=FT_Y5,EDATE($D110,Milestones!$AA$85)&lt;PolicyDate),1,Milestones!$AC$85)&amp;";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"&amp;IF(AND(Milestones!$AB$86="FT",Milestones!$AA$86=FT_Y5,EDATE($D110,Milestones!$AA$86)&lt;PolicyDate),1,Milestones!$AC$86)&amp;";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"&amp;IF(AND(Milestones!$AB$87="FT",Milestones!$AA$87=FT_Y5,EDATE($D110,Milestones!$AA$87)&lt;PolicyDate),1,Milestones!$AC$87)&amp;";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"&amp;IF(AND(Milestones!$AB$88="FT",Milestones!$AA$88=FT_Y5,EDATE($D110,Milestones!$AA$88)&lt;PolicyDate),1,Milestones!$AC$88)&amp;";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"&amp;IF(AND(Milestones!$AB$89="FT",Milestones!$AA$89=FT_Y5,EDATE($D110,Milestones!$AA$89)&lt;PolicyDate),1,Milestones!$AC$89)&amp;";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"&amp;IF(AND(Milestones!$AB$90="FT",Milestones!$AA$90=FT_Y5,EDATE($D110,Milestones!$AA$90)&lt;PolicyDate),1,Milestones!$AC$90)&amp;";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"&amp;IF(AND(Milestones!$AB$91="FT",Milestones!$AA$91=FT_Y5,EDATE($D110,Milestones!$AA$91)&lt;PolicyDate),1,Milestones!$AC$91)&amp;";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"&amp;IF(AND(Milestones!$AB$92="FT",Milestones!$AA$92=FT_Y5,EDATE($D110,Milestones!$AA$92)&lt;PolicyDate),1,Milestones!$AC$92)&amp;";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"&amp;IF(AND(Milestones!$AB$93="FT",Milestones!$AA$93=FT_Y5,EDATE($D110,Milestones!$AA$93)&lt;PolicyDate),1,Milestones!$AC$93)&amp;";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"&amp;IF(AND(Milestones!$AB$94="FT",Milestones!$AA$94=FT_Y5,EDATE($D110,Milestones!$AA$94)&lt;PolicyDate),1,Milestones!$AC$94)&amp;";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"&amp;IF(AND(Milestones!$AB$95="FT",Milestones!$AA$95=FT_Y5,EDATE($D110,Milestones!$AA$95)&lt;PolicyDate),1,Milestones!$AC$95)&amp;";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"&amp;IF(AND(Milestones!$AB$96="FT",Milestones!$AA$96=FT_Y5,EDATE($D110,Milestones!$AA$96)&lt;PolicyDate),1,Milestones!$AC$96)&amp;";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"&amp;IF(AND(Milestones!$AB$97="FT",Milestones!$AA$97=FT_Y5,EDATE($D110,Milestones!$AA$97)&lt;PolicyDate),1,Milestones!$AC$97)&amp;";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"&amp;IF(AND(Milestones!$AB$98="FT",Milestones!$AA$98=FT_Y5,EDATE($D110,Milestones!$AA$98)&lt;PolicyDate),1,Milestones!$AC$98)&amp;";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"&amp;IF(AND(Milestones!$AB$99="FT",Milestones!$AA$99=FT_Y5,EDATE($D110,Milestones!$AA$99)&lt;PolicyDate),1,Milestones!$AC$99)&amp;";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"&amp;IF(AND(Milestones!$AB$100="FT",Milestones!$AA$100=FT_Y5,EDATE($D110,Milestones!$AA$100)&lt;PolicyDate),1,Milestones!$AC$100)&amp;";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"&amp;IF(AND(Milestones!$AB$101="FT",Milestones!$AA$101=FT_Y5,EDATE($D110,Milestones!$AA$101)&lt;PolicyDate),1,Milestones!$AC$101)&amp;";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"&amp;IF(AND(Milestones!$AB$102="FT",Milestones!$AA$102=FT_Y5,EDATE($D110,Milestones!$AA$102)&lt;PolicyDate),1,Milestones!$AC$102)&amp;";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"&amp;IF(AND(Milestones!$AB$103="FT",Milestones!$AA$103=FT_Y5,EDATE($D110,Milestones!$AA$103)&lt;PolicyDate),1,Milestones!$AC$103)&amp;";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"&amp;IF(AND(Milestones!$AB$104="FT",Milestones!$AA$104=FT_Y5,EDATE($D110,Milestones!$AA$104)&lt;PolicyDate),1,Milestones!$AC$104)&amp;";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"&amp;IF(AND(Milestones!$AB$105="FT",Milestones!$AA$105=FT_Y5,EDATE($D110,Milestones!$AA$105)&lt;PolicyDate),1,Milestones!$AC$105)&amp;";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"&amp;IF(AND(Milestones!$AB$106="FT",Milestones!$AA$106=FT_Y5,EDATE($D110,Milestones!$AA$106)&lt;PolicyDate),1,Milestones!$AC$106)&amp;";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"&amp;IF(AND(Milestones!$AB$107="FT",Milestones!$AA$107=FT_Y5,EDATE($D110,Milestones!$AA$107)&lt;PolicyDate),1,Milestones!$AC$107)&amp;";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"&amp;IF(AND(Milestones!$AB$108="FT",Milestones!$AA$108=FT_Y5,EDATE($D110,Milestones!$AA$108)&lt;PolicyDate),1,Milestones!$AC$108)&amp;";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"&amp;IF(AND(Milestones!$AB$109="FT",Milestones!$AA$109=FT_Y5,EDATE($D110,Milestones!$AA$109)&lt;PolicyDate),1,Milestones!$AC$109)&amp;";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"&amp;IF(AND(Milestones!$AB$110="FT",Milestones!$AA$110=FT_Y5,EDATE($D110,Milestones!$AA$110)&lt;PolicyDate),1,Milestones!$AC$110)&amp;";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"&amp;IF(AND(Milestones!$AB$111="FT",Milestones!$AA$111=FT_Y5,EDATE($D110,Milestones!$AA$111)&lt;PolicyDate),1,Milestones!$AC$111)&amp;";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"&amp;IF(AND(Milestones!$AB$112="FT",Milestones!$AA$112=FT_Y5,EDATE($D110,Milestones!$AA$112)&lt;PolicyDate),1,Milestones!$AC$112)&amp;";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"&amp;IF(AND(Milestones!$AB$113="FT",Milestones!$AA$113=FT_Y5,EDATE($D110,Milestones!$AA$113)&lt;PolicyDate),1,Milestones!$AC$113)&amp;";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"&amp;IF(AND(Milestones!$AB$114="FT",Milestones!$AA$114=FT_Y5,EDATE($D110,Milestones!$AA$114)&lt;PolicyDate),1,Milestones!$AC$114)&amp;";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"&amp;IF(AND(Milestones!$AB$115="FT",Milestones!$AA$115=FT_Y5,EDATE($D110,Milestones!$AA$115)&lt;PolicyDate),1,Milestones!$AC$115)&amp;";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"&amp;IF(AND(Milestones!$AB$116="FT",Milestones!$AA$116=FT_Y5,EDATE($D110,Milestones!$AA$116)&lt;PolicyDate),1,Milestones!$AC$116)&amp;";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"&amp;IF(AND(Milestones!$AB$117="FT",Milestones!$AA$117=FT_Y5,EDATE($D110,Milestones!$AA$117)&lt;PolicyDate),1,Milestones!$AC$117)&amp;";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"&amp;IF(AND(Milestones!$AB$118="FT",Milestones!$AA$118=FT_Y5,EDATE($D110,Milestones!$AA$118)&lt;PolicyDate),1,Milestones!$AC$118)&amp;";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"&amp;IF(AND(Milestones!$AB$119="FT",Milestones!$AA$119=FT_Y5,EDATE($D110,Milestones!$AA$119)&lt;PolicyDate),1,Milestones!$AC$119)&amp;";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"&amp;IF(AND(Milestones!$AB$120="FT",Milestones!$AA$120=FT_Y5,EDATE($D110,Milestones!$AA$120)&lt;PolicyDate),1,Milestones!$AC$120)&amp;";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"&amp;IF(AND(Milestones!$AB$121="FT",Milestones!$AA$121=FT_Y5,EDATE($D110,Milestones!$AA$121)&lt;PolicyDate),1,Milestones!$AC$121)&amp;";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"&amp;IF(AND(Milestones!$AB$122="FT",Milestones!$AA$122=FT_Y5,EDATE($D110,Milestones!$AA$122)&lt;PolicyDate),1,Milestones!$AC$122)&amp;";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"&amp;IF(AND(Milestones!$AB$123="FT",Milestones!$AA$123=FT_Y5,EDATE($D110,Milestones!$AA$123)&lt;PolicyDate),1,Milestones!$AC$123)&amp;";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"&amp;IF(AND(Milestones!$AB$124="FT",Milestones!$AA$124=FT_Y5,EDATE($D110,Milestones!$AA$124)&lt;PolicyDate),1,Milestones!$AC$124)&amp;";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"&amp;IF(AND(Milestones!$AB$125="FT",Milestones!$AA$125=FT_Y5,EDATE($D110,Milestones!$AA$125)&lt;PolicyDate),1,Milestones!$AC$125)&amp;";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"&amp;IF(AND(Milestones!$AB$126="FT",Milestones!$AA$126=FT_Y5,EDATE($D110,Milestones!$AA$126)&lt;PolicyDate),1,Milestones!$AC$126)&amp;";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"&amp;IF(AND(Milestones!$AB$127="FT",Milestones!$AA$127=FT_Y5,EDATE($D110,Milestones!$AA$127)&lt;PolicyDate),1,Milestones!$AC$127)&amp;";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"&amp;IF(AND(Milestones!$AB$128="FT",Milestones!$AA$128=FT_Y5,EDATE($D110,Milestones!$AA$128)&lt;PolicyDate),1,Milestones!$AC$128)&amp;";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"&amp;IF(AND(Milestones!$AB$129="FT",Milestones!$AA$129=FT_Y5,EDATE($D110,Milestones!$AA$129)&lt;PolicyDate),1,Milestones!$AC$129)&amp;";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"&amp;IF(AND(Milestones!$AB$130="FT",Milestones!$AA$130=FT_Y5,EDATE($D110,Milestones!$AA$130)&lt;PolicyDate),1,Milestones!$AC$130)&amp;";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"&amp;IF(AND(Milestones!$AB$131="FT",Milestones!$AA$131=FT_Y5,EDATE($D110,Milestones!$AA$131)&lt;PolicyDate),1,Milestones!$AC$131)&amp;";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"&amp;IF(AND(Milestones!$AB$132="FT",Milestones!$AA$132=FT_Y5,EDATE($D110,Milestones!$AA$132)&lt;PolicyDate),1,Milestones!$AC$132)&amp;";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"&amp;IF(AND(Milestones!$AB$133="FT",Milestones!$AA$133=FT_Y5,EDATE($D110,Milestones!$AA$133)&lt;PolicyDate),1,Milestones!$AC$133)&amp;";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"&amp;IF(AND(Milestones!$AB$134="FT",Milestones!$AA$134=FT_Y5,EDATE($D110,Milestones!$AA$134)&lt;PolicyDate),1,Milestones!$AC$134)&amp;";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"&amp;IF(AND(Milestones!$AB$135="FT",Milestones!$AA$135=FT_Y5,EDATE($D110,Milestones!$AA$135)&lt;PolicyDate),1,Milestones!$AC$135)&amp;";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"&amp;IF(AND(Milestones!$AB$136="FT",Milestones!$AA$136=FT_Y5,EDATE($D110,Milestones!$AA$136)&lt;PolicyDate),1,Milestones!$AC$136)&amp;";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"&amp;IF(AND(Milestones!$AB$137="FT",Milestones!$AA$137=FT_Y5,EDATE($D110,Milestones!$AA$137)&lt;PolicyDate),1,Milestones!$AC$137)&amp;";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"&amp;IF(AND(Milestones!$AB$138="FT",Milestones!$AA$138=FT_Y5,EDATE($D110,Milestones!$AA$138)&lt;PolicyDate),1,Milestones!$AC$138)&amp;";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"&amp;IF(AND(Milestones!$AB$139="FT",Milestones!$AA$139=FT_Y5,EDATE($D110,Milestones!$AA$139)&lt;PolicyDate),1,Milestones!$AC$139)&amp;";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"&amp;IF(AND(Milestones!$AB$140="FT",Milestones!$AA$140=FT_Y5,EDATE($D110,Milestones!$AA$140)&lt;PolicyDate),1,Milestones!$AC$140)&amp;";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"&amp;IF(AND(Milestones!$AB$141="FT",Milestones!$AA$141=FT_Y5,EDATE($D110,Milestones!$AA$141)&lt;PolicyDate),1,Milestones!$AC$141)&amp;";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"&amp;IF(AND(Milestones!$AB$142="FT",Milestones!$AA$142=FT_Y5,EDATE($D110,Milestones!$AA$142)&lt;PolicyDate),1,Milestones!$AC$142)&amp;";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"&amp;IF(AND(Milestones!$AB$143="FT",Milestones!$AA$143=FT_Y5,EDATE($D110,Milestones!$AA$143)&lt;PolicyDate),1,Milestones!$AC$143)&amp;";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"&amp;IF(AND(Milestones!$AB$144="FT",Milestones!$AA$144=FT_Y5,EDATE($D110,Milestones!$AA$144)&lt;PolicyDate),1,Milestones!$AC$144)&amp;";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"&amp;IF(AND(Milestones!$AB$145="FT",Milestones!$AA$145=FT_Y5,EDATE($D110,Milestones!$AA$145)&lt;PolicyDate),1,Milestones!$AC$145)&amp;";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"&amp;IF(AND(Milestones!$AB$146="FT",Milestones!$AA$146=FT_Y5,EDATE($D110,Milestones!$AA$146)&lt;PolicyDate),1,Milestones!$AC$146)&amp;";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"&amp;IF(AND(Milestones!$AB$147="FT",Milestones!$AA$147=FT_Y5,EDATE($D110,Milestones!$AA$147)&lt;PolicyDate),1,Milestones!$AC$147)&amp;";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"&amp;IF(AND(Milestones!$AB$148="FT",Milestones!$AA$148=FT_Y5,EDATE($D110,Milestones!$AA$148)&lt;PolicyDate),1,Milestones!$AC$148)&amp;";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"&amp;IF(AND(Milestones!$AB$149="FT",Milestones!$AA$149=FT_Y5,EDATE($D110,Milestones!$AA$149)&lt;PolicyDate),1,Milestones!$AC$149)&amp;";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"&amp;IF(AND(Milestones!$AB$150="FT",Milestones!$AA$150=FT_Y5,EDATE($D110,Milestones!$AA$150)&lt;PolicyDate),1,Milestones!$AC$150)&amp;";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"&amp;IF(AND(Milestones!$AB$151="FT",Milestones!$AA$151=FT_Y5,EDATE($D110,Milestones!$AA$151)&lt;PolicyDate),1,Milestones!$AC$151)&amp;";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"&amp;IF(AND(Milestones!$AB$152="FT",Milestones!$AA$152=FT_Y5,EDATE($D110,Milestones!$AA$152)&lt;PolicyDate),1,Milestones!$AC$152)&amp;";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"&amp;IF(AND(Milestones!$AB$153="FT",Milestones!$AA$153=FT_Y5,EDATE($D110,Milestones!$AA$153)&lt;PolicyDate),1,Milestones!$AC$153)&amp;";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"&amp;IF(AND(Milestones!$AB$154="FT",Milestones!$AA$154=FT_Y5,EDATE($D110,Milestones!$AA$154)&lt;PolicyDate),1,Milestones!$AC$154)&amp;";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"&amp;IF(AND(Milestones!$AB$155="FT",Milestones!$AA$155=FT_Y5,EDATE($D110,Milestones!$AA$155)&lt;PolicyDate),1,Milestones!$AC$155)&amp;";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"&amp;IF(AND(Milestones!$AB$156="FT",Milestones!$AA$156=FT_Y5,EDATE($D110,Milestones!$AA$156)&lt;PolicyDate),1,Milestones!$AC$156)&amp;";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"&amp;IF(AND(Milestones!$AB$157="FT",Milestones!$AA$157=FT_Y5,EDATE($D110,Milestones!$AA$157)&lt;PolicyDate),1,Milestones!$AC$157)&amp;";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"&amp;IF(AND(Milestones!$AB$158="FT",Milestones!$AA$158=FT_Y5,EDATE($D110,Milestones!$AA$158)&lt;PolicyDate),1,Milestones!$AC$158)&amp;";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"&amp;IF(AND(Milestones!$AB$159="FT",Milestones!$AA$159=FT_Y5,EDATE($D110,Milestones!$AA$159)&lt;PolicyDate),1,Milestones!$AC$159)&amp;";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"&amp;IF(AND(Milestones!$AB$160="FT",Milestones!$AA$160=FT_Y5,EDATE($D110,Milestones!$AA$160)&lt;PolicyDate),1,Milestones!$AC$160)&amp;";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"&amp;IF(AND(Milestones!$AB$161="FT",Milestones!$AA$161=FT_Y5,EDATE($D110,Milestones!$AA$161)&lt;PolicyDate),1,Milestones!$AC$161)&amp;";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"&amp;IF(AND(Milestones!$AB$162="FT",Milestones!$AA$162=FT_Y5,EDATE($D110,Milestones!$AA$162)&lt;PolicyDate),1,Milestones!$AC$162)&amp;";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"&amp;IF(AND(Milestones!$AB$163="FT",Milestones!$AA$163=FT_Y5,EDATE($D110,Milestones!$AA$163)&lt;PolicyDate),1,Milestones!$AC$163)&amp;";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"&amp;IF(AND(Milestones!$AB$164="FT",Milestones!$AA$164=FT_Y5,EDATE($D110,Milestones!$AA$164)&lt;PolicyDate),1,Milestones!$AC$164)&amp;";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"&amp;IF(AND(Milestones!$AB$165="FT",Milestones!$AA$165=FT_Y5,EDATE($D110,Milestones!$AA$165)&lt;PolicyDate),1,Milestones!$AC$165)&amp;";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"&amp;IF(AND(Milestones!$AB$166="FT",Milestones!$AA$166=FT_Y5,EDATE($D110,Milestones!$AA$166)&lt;PolicyDate),1,Milestones!$AC$166)&amp;";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"&amp;IF(AND(Milestones!$AB$167="FT",Milestones!$AA$167=FT_Y5,EDATE($D110,Milestones!$AA$167)&lt;PolicyDate),1,Milestones!$AC$167)&amp;";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"&amp;IF(AND(Milestones!$AB$168="FT",Milestones!$AA$168=FT_Y5,EDATE($D110,Milestones!$AA$168)&lt;PolicyDate),1,Milestones!$AC$168)&amp;";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"&amp;IF(AND(Milestones!$AB$169="FT",Milestones!$AA$169=FT_Y5,EDATE($D110,Milestones!$AA$169)&lt;PolicyDate),1,Milestones!$AC$169)&amp;";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"&amp;IF(AND(Milestones!$AB$170="FT",Milestones!$AA$170=FT_Y5,EDATE($D110,Milestones!$AA$170)&lt;PolicyDate),1,Milestones!$AC$170)&amp;";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"&amp;IF(AND(Milestones!$AB$171="FT",Milestones!$AA$171=FT_Y5,EDATE($D110,Milestones!$AA$171)&lt;PolicyDate),1,Milestones!$AC$171)&amp;";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"&amp;IF(AND(Milestones!$AB$172="FT",Milestones!$AA$172=FT_Y5,EDATE($D110,Milestones!$AA$172)&lt;PolicyDate),1,Milestones!$AC$172)&amp;";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"&amp;IF(AND(Milestones!$AB$173="FT",Milestones!$AA$173=FT_Y5,EDATE($D110,Milestones!$AA$173)&lt;PolicyDate),1,Milestones!$AC$173)&amp;";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"&amp;IF(AND(Milestones!$AB$174="FT",Milestones!$AA$174=FT_Y5,EDATE($D110,Milestones!$AA$174)&lt;PolicyDate),1,Milestones!$AC$174)&amp;";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"&amp;IF(AND(Milestones!$AB$175="FT",Milestones!$AA$175=FT_Y5,EDATE($D110,Milestones!$AA$175)&lt;PolicyDate),1,Milestones!$AC$175)&amp;";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"&amp;IF(AND(Milestones!$AB$176="FT",Milestones!$AA$176=FT_Y5,EDATE($D110,Milestones!$AA$176)&lt;PolicyDate),1,Milestones!$AC$176)&amp;";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"&amp;IF(AND(Milestones!$AB$177="FT",Milestones!$AA$177=FT_Y5,EDATE($D110,Milestones!$AA$177)&lt;PolicyDate),1,Milestones!$AC$177)&amp;";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"&amp;IF(AND(Milestones!$AB$178="FT",Milestones!$AA$178=FT_Y5,EDATE($D110,Milestones!$AA$178)&lt;PolicyDate),1,Milestones!$AC$178)&amp;";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"&amp;IF(AND(Milestones!$AB$179="FT",Milestones!$AA$179=FT_Y5,EDATE($D110,Milestones!$AA$179)&lt;PolicyDate),1,Milestones!$AC$179)&amp;";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"&amp;IF(AND(Milestones!$AB$180="FT",Milestones!$AA$180=FT_Y5,EDATE($D110,Milestones!$AA$180)&lt;PolicyDate),1,Milestones!$AC$180)&amp;";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"&amp;IF(AND(Milestones!$AB$181="FT",Milestones!$AA$181=FT_Y5,EDATE($D110,Milestones!$AA$181)&lt;PolicyDate),1,Milestones!$AC$181)&amp;";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"&amp;IF(AND(Milestones!$AB$182="FT",Milestones!$AA$182=FT_Y5,EDATE($D110,Milestones!$AA$182)&lt;PolicyDate),1,Milestones!$AC$182)&amp;";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"&amp;IF(AND(Milestones!$AB$183="FT",Milestones!$AA$183=FT_Y5,EDATE($D110,Milestones!$AA$183)&lt;PolicyDate),1,Milestones!$AC$183)&amp;";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"&amp;IF(AND(Milestones!$AB$184="FT",Milestones!$AA$184=FT_Y5,EDATE($D110,Milestones!$AA$184)&lt;PolicyDate),1,Milestones!$AC$184)&amp;";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"&amp;IF(AND(Milestones!$AB$185="FT",Milestones!$AA$185=FT_Y5,EDATE($D110,Milestones!$AA$185)&lt;PolicyDate),1,Milestones!$AC$185)&amp;";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"&amp;IF(AND(Milestones!$AB$186="FT",Milestones!$AA$186=FT_Y5,EDATE($D110,Milestones!$AA$186)&lt;PolicyDate),1,Milestones!$AC$186)&amp;";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"&amp;IF(AND(Milestones!$AB$187="FT",Milestones!$AA$187=FT_Y5,EDATE($D110,Milestones!$AA$187)&lt;PolicyDate),1,Milestones!$AC$187)&amp;";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"&amp;IF(AND(Milestones!$AB$188="FT",Milestones!$AA$188=FT_Y5,EDATE($D110,Milestones!$AA$188)&lt;PolicyDate),1,Milestones!$AC$188)&amp;";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"&amp;IF(AND(Milestones!$AB$189="FT",Milestones!$AA$189=FT_Y5,EDATE($D110,Milestones!$AA$189)&lt;PolicyDate),1,Milestones!$AC$189)&amp;";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"&amp;IF(AND(Milestones!$AB$190="FT",Milestones!$AA$190=FT_Y5,EDATE($D110,Milestones!$AA$190)&lt;PolicyDate),1,Milestones!$AC$190)&amp;";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"&amp;IF(AND(Milestones!$AB$191="FT",Milestones!$AA$191=FT_Y5,EDATE($D110,Milestones!$AA$191)&lt;PolicyDate),1,Milestones!$AC$191)&amp;";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"&amp;IF(AND(Milestones!$AB$192="FT",Milestones!$AA$192=FT_Y5,EDATE($D110,Milestones!$AA$192)&lt;PolicyDate),1,Milestones!$AC$192)&amp;";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"&amp;IF(AND(Milestones!$AB$193="FT",Milestones!$AA$193=FT_Y5,EDATE($D110,Milestones!$AA$193)&lt;PolicyDate),1,Milestones!$AC$193)&amp;";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"&amp;IF(AND(Milestones!$AB$194="FT",Milestones!$AA$194=FT_Y5,EDATE($D110,Milestones!$AA$194)&lt;PolicyDate),1,Milestones!$AC$194)&amp;";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"&amp;IF(AND(Milestones!$AB$195="FT",Milestones!$AA$195=FT_Y5,EDATE($D110,Milestones!$AA$195)&lt;PolicyDate),1,Milestones!$AC$195)&amp;";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"&amp;IF(AND(Milestones!$AB$196="FT",Milestones!$AA$196=FT_Y5,EDATE($D110,Milestones!$AA$196)&lt;PolicyDate),1,Milestones!$AC$196)&amp;";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"&amp;IF(AND(Milestones!$AB$197="FT",Milestones!$AA$197=FT_Y5,EDATE($D110,Milestones!$AA$197)&lt;PolicyDate),1,Milestones!$AC$197)&amp;";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"&amp;IF(AND(Milestones!$AB$198="FT",Milestones!$AA$198=FT_Y5,EDATE($D110,Milestones!$AA$198)&lt;PolicyDate),1,Milestones!$AC$198)&amp;";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"&amp;IF(AND(Milestones!$AB$199="FT",Milestones!$AA$199=FT_Y5,EDATE($D110,Milestones!$AA$199)&lt;PolicyDate),1,Milestones!$AC$199)&amp;";  ",""))</f>
        <v/>
      </c>
      <c r="X110" s="0" t="str">
        <f aca="false">IF(Staff!$A110="","",Staff!$AJ110)</f>
        <v/>
      </c>
      <c r="Y110" s="0" t="str">
        <f aca="false">IF(Staff!$A110="","",Staff!$AL110)</f>
        <v/>
      </c>
      <c r="Z110" s="0" t="str">
        <f aca="false">IF(Staff!$A110="","",Staff!$AM110)</f>
        <v/>
      </c>
      <c r="AA110" s="0" t="str">
        <f aca="false">IF(Staff!$A110="","",Staff!$AQ110)</f>
        <v/>
      </c>
      <c r="AB110" s="0" t="str">
        <f aca="false">IF(Staff!$A110="","",Staff!$AR110)</f>
        <v/>
      </c>
      <c r="AC110" s="0" t="str">
        <f aca="false">IF(Staff!$A110="","",Staff!$AS110)</f>
        <v/>
      </c>
      <c r="AD110" s="0" t="str">
        <f aca="false">IF(Staff!$A110="","",Staff!$AT110)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IF(Staff!$A111="","",Staff!$AI111)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"&amp;IF(AND(Milestones!$AB$20="FT",Milestones!$AA$20=FT_Y5,EDATE($D111,Milestones!$AA$20)&lt;PolicyDate),1,Milestones!$AC$20)&amp;";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"&amp;IF(AND(Milestones!$AB$21="FT",Milestones!$AA$21=FT_Y5,EDATE($D111,Milestones!$AA$21)&lt;PolicyDate),1,Milestones!$AC$21)&amp;";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"&amp;IF(AND(Milestones!$AB$22="FT",Milestones!$AA$22=FT_Y5,EDATE($D111,Milestones!$AA$22)&lt;PolicyDate),1,Milestones!$AC$22)&amp;";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"&amp;IF(AND(Milestones!$AB$23="FT",Milestones!$AA$23=FT_Y5,EDATE($D111,Milestones!$AA$23)&lt;PolicyDate),1,Milestones!$AC$23)&amp;";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"&amp;IF(AND(Milestones!$AB$24="FT",Milestones!$AA$24=FT_Y5,EDATE($D111,Milestones!$AA$24)&lt;PolicyDate),1,Milestones!$AC$24)&amp;";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"&amp;IF(AND(Milestones!$AB$25="FT",Milestones!$AA$25=FT_Y5,EDATE($D111,Milestones!$AA$25)&lt;PolicyDate),1,Milestones!$AC$25)&amp;";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"&amp;IF(AND(Milestones!$AB$26="FT",Milestones!$AA$26=FT_Y5,EDATE($D111,Milestones!$AA$26)&lt;PolicyDate),1,Milestones!$AC$26)&amp;";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"&amp;IF(AND(Milestones!$AB$27="FT",Milestones!$AA$27=FT_Y5,EDATE($D111,Milestones!$AA$27)&lt;PolicyDate),1,Milestones!$AC$27)&amp;";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"&amp;IF(AND(Milestones!$AB$28="FT",Milestones!$AA$28=FT_Y5,EDATE($D111,Milestones!$AA$28)&lt;PolicyDate),1,Milestones!$AC$28)&amp;";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"&amp;IF(AND(Milestones!$AB$29="FT",Milestones!$AA$29=FT_Y5,EDATE($D111,Milestones!$AA$29)&lt;PolicyDate),1,Milestones!$AC$29)&amp;";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"&amp;IF(AND(Milestones!$AB$30="FT",Milestones!$AA$30=FT_Y5,EDATE($D111,Milestones!$AA$30)&lt;PolicyDate),1,Milestones!$AC$30)&amp;";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"&amp;IF(AND(Milestones!$AB$31="FT",Milestones!$AA$31=FT_Y5,EDATE($D111,Milestones!$AA$31)&lt;PolicyDate),1,Milestones!$AC$31)&amp;";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"&amp;IF(AND(Milestones!$AB$32="FT",Milestones!$AA$32=FT_Y5,EDATE($D111,Milestones!$AA$32)&lt;PolicyDate),1,Milestones!$AC$32)&amp;";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"&amp;IF(AND(Milestones!$AB$33="FT",Milestones!$AA$33=FT_Y5,EDATE($D111,Milestones!$AA$33)&lt;PolicyDate),1,Milestones!$AC$33)&amp;";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"&amp;IF(AND(Milestones!$AB$34="FT",Milestones!$AA$34=FT_Y5,EDATE($D111,Milestones!$AA$34)&lt;PolicyDate),1,Milestones!$AC$34)&amp;";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"&amp;IF(AND(Milestones!$AB$35="FT",Milestones!$AA$35=FT_Y5,EDATE($D111,Milestones!$AA$35)&lt;PolicyDate),1,Milestones!$AC$35)&amp;";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"&amp;IF(AND(Milestones!$AB$36="FT",Milestones!$AA$36=FT_Y5,EDATE($D111,Milestones!$AA$36)&lt;PolicyDate),1,Milestones!$AC$36)&amp;";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"&amp;IF(AND(Milestones!$AB$37="FT",Milestones!$AA$37=FT_Y5,EDATE($D111,Milestones!$AA$37)&lt;PolicyDate),1,Milestones!$AC$37)&amp;";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"&amp;IF(AND(Milestones!$AB$38="FT",Milestones!$AA$38=FT_Y5,EDATE($D111,Milestones!$AA$38)&lt;PolicyDate),1,Milestones!$AC$38)&amp;";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"&amp;IF(AND(Milestones!$AB$39="FT",Milestones!$AA$39=FT_Y5,EDATE($D111,Milestones!$AA$39)&lt;PolicyDate),1,Milestones!$AC$39)&amp;";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"&amp;IF(AND(Milestones!$AB$40="FT",Milestones!$AA$40=FT_Y5,EDATE($D111,Milestones!$AA$40)&lt;PolicyDate),1,Milestones!$AC$40)&amp;";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"&amp;IF(AND(Milestones!$AB$41="FT",Milestones!$AA$41=FT_Y5,EDATE($D111,Milestones!$AA$41)&lt;PolicyDate),1,Milestones!$AC$41)&amp;";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"&amp;IF(AND(Milestones!$AB$42="FT",Milestones!$AA$42=FT_Y5,EDATE($D111,Milestones!$AA$42)&lt;PolicyDate),1,Milestones!$AC$42)&amp;";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"&amp;IF(AND(Milestones!$AB$43="FT",Milestones!$AA$43=FT_Y5,EDATE($D111,Milestones!$AA$43)&lt;PolicyDate),1,Milestones!$AC$43)&amp;";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"&amp;IF(AND(Milestones!$AB$44="FT",Milestones!$AA$44=FT_Y5,EDATE($D111,Milestones!$AA$44)&lt;PolicyDate),1,Milestones!$AC$44)&amp;";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"&amp;IF(AND(Milestones!$AB$45="FT",Milestones!$AA$45=FT_Y5,EDATE($D111,Milestones!$AA$45)&lt;PolicyDate),1,Milestones!$AC$45)&amp;";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"&amp;IF(AND(Milestones!$AB$46="FT",Milestones!$AA$46=FT_Y5,EDATE($D111,Milestones!$AA$46)&lt;PolicyDate),1,Milestones!$AC$46)&amp;";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"&amp;IF(AND(Milestones!$AB$47="FT",Milestones!$AA$47=FT_Y5,EDATE($D111,Milestones!$AA$47)&lt;PolicyDate),1,Milestones!$AC$47)&amp;";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"&amp;IF(AND(Milestones!$AB$48="FT",Milestones!$AA$48=FT_Y5,EDATE($D111,Milestones!$AA$48)&lt;PolicyDate),1,Milestones!$AC$48)&amp;";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"&amp;IF(AND(Milestones!$AB$49="FT",Milestones!$AA$49=FT_Y5,EDATE($D111,Milestones!$AA$49)&lt;PolicyDate),1,Milestones!$AC$49)&amp;";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"&amp;IF(AND(Milestones!$AB$50="FT",Milestones!$AA$50=FT_Y5,EDATE($D111,Milestones!$AA$50)&lt;PolicyDate),1,Milestones!$AC$50)&amp;";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"&amp;IF(AND(Milestones!$AB$51="FT",Milestones!$AA$51=FT_Y5,EDATE($D111,Milestones!$AA$51)&lt;PolicyDate),1,Milestones!$AC$51)&amp;";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"&amp;IF(AND(Milestones!$AB$52="FT",Milestones!$AA$52=FT_Y5,EDATE($D111,Milestones!$AA$52)&lt;PolicyDate),1,Milestones!$AC$52)&amp;";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"&amp;IF(AND(Milestones!$AB$53="FT",Milestones!$AA$53=FT_Y5,EDATE($D111,Milestones!$AA$53)&lt;PolicyDate),1,Milestones!$AC$53)&amp;";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"&amp;IF(AND(Milestones!$AB$54="FT",Milestones!$AA$54=FT_Y5,EDATE($D111,Milestones!$AA$54)&lt;PolicyDate),1,Milestones!$AC$54)&amp;";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"&amp;IF(AND(Milestones!$AB$55="FT",Milestones!$AA$55=FT_Y5,EDATE($D111,Milestones!$AA$55)&lt;PolicyDate),1,Milestones!$AC$55)&amp;";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"&amp;IF(AND(Milestones!$AB$56="FT",Milestones!$AA$56=FT_Y5,EDATE($D111,Milestones!$AA$56)&lt;PolicyDate),1,Milestones!$AC$56)&amp;";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"&amp;IF(AND(Milestones!$AB$57="FT",Milestones!$AA$57=FT_Y5,EDATE($D111,Milestones!$AA$57)&lt;PolicyDate),1,Milestones!$AC$57)&amp;";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"&amp;IF(AND(Milestones!$AB$58="FT",Milestones!$AA$58=FT_Y5,EDATE($D111,Milestones!$AA$58)&lt;PolicyDate),1,Milestones!$AC$58)&amp;";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"&amp;IF(AND(Milestones!$AB$59="FT",Milestones!$AA$59=FT_Y5,EDATE($D111,Milestones!$AA$59)&lt;PolicyDate),1,Milestones!$AC$59)&amp;";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"&amp;IF(AND(Milestones!$AB$60="FT",Milestones!$AA$60=FT_Y5,EDATE($D111,Milestones!$AA$60)&lt;PolicyDate),1,Milestones!$AC$60)&amp;";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"&amp;IF(AND(Milestones!$AB$61="FT",Milestones!$AA$61=FT_Y5,EDATE($D111,Milestones!$AA$61)&lt;PolicyDate),1,Milestones!$AC$61)&amp;";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"&amp;IF(AND(Milestones!$AB$62="FT",Milestones!$AA$62=FT_Y5,EDATE($D111,Milestones!$AA$62)&lt;PolicyDate),1,Milestones!$AC$62)&amp;";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"&amp;IF(AND(Milestones!$AB$63="FT",Milestones!$AA$63=FT_Y5,EDATE($D111,Milestones!$AA$63)&lt;PolicyDate),1,Milestones!$AC$63)&amp;";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"&amp;IF(AND(Milestones!$AB$64="FT",Milestones!$AA$64=FT_Y5,EDATE($D111,Milestones!$AA$64)&lt;PolicyDate),1,Milestones!$AC$64)&amp;";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"&amp;IF(AND(Milestones!$AB$65="FT",Milestones!$AA$65=FT_Y5,EDATE($D111,Milestones!$AA$65)&lt;PolicyDate),1,Milestones!$AC$65)&amp;";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"&amp;IF(AND(Milestones!$AB$66="FT",Milestones!$AA$66=FT_Y5,EDATE($D111,Milestones!$AA$66)&lt;PolicyDate),1,Milestones!$AC$66)&amp;";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"&amp;IF(AND(Milestones!$AB$67="FT",Milestones!$AA$67=FT_Y5,EDATE($D111,Milestones!$AA$67)&lt;PolicyDate),1,Milestones!$AC$67)&amp;";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"&amp;IF(AND(Milestones!$AB$68="FT",Milestones!$AA$68=FT_Y5,EDATE($D111,Milestones!$AA$68)&lt;PolicyDate),1,Milestones!$AC$68)&amp;";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"&amp;IF(AND(Milestones!$AB$69="FT",Milestones!$AA$69=FT_Y5,EDATE($D111,Milestones!$AA$69)&lt;PolicyDate),1,Milestones!$AC$69)&amp;";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"&amp;IF(AND(Milestones!$AB$70="FT",Milestones!$AA$70=FT_Y5,EDATE($D111,Milestones!$AA$70)&lt;PolicyDate),1,Milestones!$AC$70)&amp;";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"&amp;IF(AND(Milestones!$AB$71="FT",Milestones!$AA$71=FT_Y5,EDATE($D111,Milestones!$AA$71)&lt;PolicyDate),1,Milestones!$AC$71)&amp;";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"&amp;IF(AND(Milestones!$AB$72="FT",Milestones!$AA$72=FT_Y5,EDATE($D111,Milestones!$AA$72)&lt;PolicyDate),1,Milestones!$AC$72)&amp;";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"&amp;IF(AND(Milestones!$AB$73="FT",Milestones!$AA$73=FT_Y5,EDATE($D111,Milestones!$AA$73)&lt;PolicyDate),1,Milestones!$AC$73)&amp;";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"&amp;IF(AND(Milestones!$AB$74="FT",Milestones!$AA$74=FT_Y5,EDATE($D111,Milestones!$AA$74)&lt;PolicyDate),1,Milestones!$AC$74)&amp;";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"&amp;IF(AND(Milestones!$AB$75="FT",Milestones!$AA$75=FT_Y5,EDATE($D111,Milestones!$AA$75)&lt;PolicyDate),1,Milestones!$AC$75)&amp;";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"&amp;IF(AND(Milestones!$AB$76="FT",Milestones!$AA$76=FT_Y5,EDATE($D111,Milestones!$AA$76)&lt;PolicyDate),1,Milestones!$AC$76)&amp;";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"&amp;IF(AND(Milestones!$AB$77="FT",Milestones!$AA$77=FT_Y5,EDATE($D111,Milestones!$AA$77)&lt;PolicyDate),1,Milestones!$AC$77)&amp;";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"&amp;IF(AND(Milestones!$AB$78="FT",Milestones!$AA$78=FT_Y5,EDATE($D111,Milestones!$AA$78)&lt;PolicyDate),1,Milestones!$AC$78)&amp;";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"&amp;IF(AND(Milestones!$AB$79="FT",Milestones!$AA$79=FT_Y5,EDATE($D111,Milestones!$AA$79)&lt;PolicyDate),1,Milestones!$AC$79)&amp;";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"&amp;IF(AND(Milestones!$AB$80="FT",Milestones!$AA$80=FT_Y5,EDATE($D111,Milestones!$AA$80)&lt;PolicyDate),1,Milestones!$AC$80)&amp;";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"&amp;IF(AND(Milestones!$AB$81="FT",Milestones!$AA$81=FT_Y5,EDATE($D111,Milestones!$AA$81)&lt;PolicyDate),1,Milestones!$AC$81)&amp;";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"&amp;IF(AND(Milestones!$AB$82="FT",Milestones!$AA$82=FT_Y5,EDATE($D111,Milestones!$AA$82)&lt;PolicyDate),1,Milestones!$AC$82)&amp;";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"&amp;IF(AND(Milestones!$AB$83="FT",Milestones!$AA$83=FT_Y5,EDATE($D111,Milestones!$AA$83)&lt;PolicyDate),1,Milestones!$AC$83)&amp;";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"&amp;IF(AND(Milestones!$AB$84="FT",Milestones!$AA$84=FT_Y5,EDATE($D111,Milestones!$AA$84)&lt;PolicyDate),1,Milestones!$AC$84)&amp;";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"&amp;IF(AND(Milestones!$AB$85="FT",Milestones!$AA$85=FT_Y5,EDATE($D111,Milestones!$AA$85)&lt;PolicyDate),1,Milestones!$AC$85)&amp;";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"&amp;IF(AND(Milestones!$AB$86="FT",Milestones!$AA$86=FT_Y5,EDATE($D111,Milestones!$AA$86)&lt;PolicyDate),1,Milestones!$AC$86)&amp;";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"&amp;IF(AND(Milestones!$AB$87="FT",Milestones!$AA$87=FT_Y5,EDATE($D111,Milestones!$AA$87)&lt;PolicyDate),1,Milestones!$AC$87)&amp;";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"&amp;IF(AND(Milestones!$AB$88="FT",Milestones!$AA$88=FT_Y5,EDATE($D111,Milestones!$AA$88)&lt;PolicyDate),1,Milestones!$AC$88)&amp;";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"&amp;IF(AND(Milestones!$AB$89="FT",Milestones!$AA$89=FT_Y5,EDATE($D111,Milestones!$AA$89)&lt;PolicyDate),1,Milestones!$AC$89)&amp;";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"&amp;IF(AND(Milestones!$AB$90="FT",Milestones!$AA$90=FT_Y5,EDATE($D111,Milestones!$AA$90)&lt;PolicyDate),1,Milestones!$AC$90)&amp;";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"&amp;IF(AND(Milestones!$AB$91="FT",Milestones!$AA$91=FT_Y5,EDATE($D111,Milestones!$AA$91)&lt;PolicyDate),1,Milestones!$AC$91)&amp;";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"&amp;IF(AND(Milestones!$AB$92="FT",Milestones!$AA$92=FT_Y5,EDATE($D111,Milestones!$AA$92)&lt;PolicyDate),1,Milestones!$AC$92)&amp;";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"&amp;IF(AND(Milestones!$AB$93="FT",Milestones!$AA$93=FT_Y5,EDATE($D111,Milestones!$AA$93)&lt;PolicyDate),1,Milestones!$AC$93)&amp;";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"&amp;IF(AND(Milestones!$AB$94="FT",Milestones!$AA$94=FT_Y5,EDATE($D111,Milestones!$AA$94)&lt;PolicyDate),1,Milestones!$AC$94)&amp;";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"&amp;IF(AND(Milestones!$AB$95="FT",Milestones!$AA$95=FT_Y5,EDATE($D111,Milestones!$AA$95)&lt;PolicyDate),1,Milestones!$AC$95)&amp;";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"&amp;IF(AND(Milestones!$AB$96="FT",Milestones!$AA$96=FT_Y5,EDATE($D111,Milestones!$AA$96)&lt;PolicyDate),1,Milestones!$AC$96)&amp;";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"&amp;IF(AND(Milestones!$AB$97="FT",Milestones!$AA$97=FT_Y5,EDATE($D111,Milestones!$AA$97)&lt;PolicyDate),1,Milestones!$AC$97)&amp;";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"&amp;IF(AND(Milestones!$AB$98="FT",Milestones!$AA$98=FT_Y5,EDATE($D111,Milestones!$AA$98)&lt;PolicyDate),1,Milestones!$AC$98)&amp;";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"&amp;IF(AND(Milestones!$AB$99="FT",Milestones!$AA$99=FT_Y5,EDATE($D111,Milestones!$AA$99)&lt;PolicyDate),1,Milestones!$AC$99)&amp;";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"&amp;IF(AND(Milestones!$AB$100="FT",Milestones!$AA$100=FT_Y5,EDATE($D111,Milestones!$AA$100)&lt;PolicyDate),1,Milestones!$AC$100)&amp;";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"&amp;IF(AND(Milestones!$AB$101="FT",Milestones!$AA$101=FT_Y5,EDATE($D111,Milestones!$AA$101)&lt;PolicyDate),1,Milestones!$AC$101)&amp;";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"&amp;IF(AND(Milestones!$AB$102="FT",Milestones!$AA$102=FT_Y5,EDATE($D111,Milestones!$AA$102)&lt;PolicyDate),1,Milestones!$AC$102)&amp;";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"&amp;IF(AND(Milestones!$AB$103="FT",Milestones!$AA$103=FT_Y5,EDATE($D111,Milestones!$AA$103)&lt;PolicyDate),1,Milestones!$AC$103)&amp;";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"&amp;IF(AND(Milestones!$AB$104="FT",Milestones!$AA$104=FT_Y5,EDATE($D111,Milestones!$AA$104)&lt;PolicyDate),1,Milestones!$AC$104)&amp;";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"&amp;IF(AND(Milestones!$AB$105="FT",Milestones!$AA$105=FT_Y5,EDATE($D111,Milestones!$AA$105)&lt;PolicyDate),1,Milestones!$AC$105)&amp;";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"&amp;IF(AND(Milestones!$AB$106="FT",Milestones!$AA$106=FT_Y5,EDATE($D111,Milestones!$AA$106)&lt;PolicyDate),1,Milestones!$AC$106)&amp;";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"&amp;IF(AND(Milestones!$AB$107="FT",Milestones!$AA$107=FT_Y5,EDATE($D111,Milestones!$AA$107)&lt;PolicyDate),1,Milestones!$AC$107)&amp;";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"&amp;IF(AND(Milestones!$AB$108="FT",Milestones!$AA$108=FT_Y5,EDATE($D111,Milestones!$AA$108)&lt;PolicyDate),1,Milestones!$AC$108)&amp;";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"&amp;IF(AND(Milestones!$AB$109="FT",Milestones!$AA$109=FT_Y5,EDATE($D111,Milestones!$AA$109)&lt;PolicyDate),1,Milestones!$AC$109)&amp;";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"&amp;IF(AND(Milestones!$AB$110="FT",Milestones!$AA$110=FT_Y5,EDATE($D111,Milestones!$AA$110)&lt;PolicyDate),1,Milestones!$AC$110)&amp;";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"&amp;IF(AND(Milestones!$AB$111="FT",Milestones!$AA$111=FT_Y5,EDATE($D111,Milestones!$AA$111)&lt;PolicyDate),1,Milestones!$AC$111)&amp;";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"&amp;IF(AND(Milestones!$AB$112="FT",Milestones!$AA$112=FT_Y5,EDATE($D111,Milestones!$AA$112)&lt;PolicyDate),1,Milestones!$AC$112)&amp;";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"&amp;IF(AND(Milestones!$AB$113="FT",Milestones!$AA$113=FT_Y5,EDATE($D111,Milestones!$AA$113)&lt;PolicyDate),1,Milestones!$AC$113)&amp;";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"&amp;IF(AND(Milestones!$AB$114="FT",Milestones!$AA$114=FT_Y5,EDATE($D111,Milestones!$AA$114)&lt;PolicyDate),1,Milestones!$AC$114)&amp;";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"&amp;IF(AND(Milestones!$AB$115="FT",Milestones!$AA$115=FT_Y5,EDATE($D111,Milestones!$AA$115)&lt;PolicyDate),1,Milestones!$AC$115)&amp;";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"&amp;IF(AND(Milestones!$AB$116="FT",Milestones!$AA$116=FT_Y5,EDATE($D111,Milestones!$AA$116)&lt;PolicyDate),1,Milestones!$AC$116)&amp;";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"&amp;IF(AND(Milestones!$AB$117="FT",Milestones!$AA$117=FT_Y5,EDATE($D111,Milestones!$AA$117)&lt;PolicyDate),1,Milestones!$AC$117)&amp;";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"&amp;IF(AND(Milestones!$AB$118="FT",Milestones!$AA$118=FT_Y5,EDATE($D111,Milestones!$AA$118)&lt;PolicyDate),1,Milestones!$AC$118)&amp;";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"&amp;IF(AND(Milestones!$AB$119="FT",Milestones!$AA$119=FT_Y5,EDATE($D111,Milestones!$AA$119)&lt;PolicyDate),1,Milestones!$AC$119)&amp;";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"&amp;IF(AND(Milestones!$AB$120="FT",Milestones!$AA$120=FT_Y5,EDATE($D111,Milestones!$AA$120)&lt;PolicyDate),1,Milestones!$AC$120)&amp;";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"&amp;IF(AND(Milestones!$AB$121="FT",Milestones!$AA$121=FT_Y5,EDATE($D111,Milestones!$AA$121)&lt;PolicyDate),1,Milestones!$AC$121)&amp;";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"&amp;IF(AND(Milestones!$AB$122="FT",Milestones!$AA$122=FT_Y5,EDATE($D111,Milestones!$AA$122)&lt;PolicyDate),1,Milestones!$AC$122)&amp;";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"&amp;IF(AND(Milestones!$AB$123="FT",Milestones!$AA$123=FT_Y5,EDATE($D111,Milestones!$AA$123)&lt;PolicyDate),1,Milestones!$AC$123)&amp;";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"&amp;IF(AND(Milestones!$AB$124="FT",Milestones!$AA$124=FT_Y5,EDATE($D111,Milestones!$AA$124)&lt;PolicyDate),1,Milestones!$AC$124)&amp;";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"&amp;IF(AND(Milestones!$AB$125="FT",Milestones!$AA$125=FT_Y5,EDATE($D111,Milestones!$AA$125)&lt;PolicyDate),1,Milestones!$AC$125)&amp;";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"&amp;IF(AND(Milestones!$AB$126="FT",Milestones!$AA$126=FT_Y5,EDATE($D111,Milestones!$AA$126)&lt;PolicyDate),1,Milestones!$AC$126)&amp;";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"&amp;IF(AND(Milestones!$AB$127="FT",Milestones!$AA$127=FT_Y5,EDATE($D111,Milestones!$AA$127)&lt;PolicyDate),1,Milestones!$AC$127)&amp;";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"&amp;IF(AND(Milestones!$AB$128="FT",Milestones!$AA$128=FT_Y5,EDATE($D111,Milestones!$AA$128)&lt;PolicyDate),1,Milestones!$AC$128)&amp;";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"&amp;IF(AND(Milestones!$AB$129="FT",Milestones!$AA$129=FT_Y5,EDATE($D111,Milestones!$AA$129)&lt;PolicyDate),1,Milestones!$AC$129)&amp;";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"&amp;IF(AND(Milestones!$AB$130="FT",Milestones!$AA$130=FT_Y5,EDATE($D111,Milestones!$AA$130)&lt;PolicyDate),1,Milestones!$AC$130)&amp;";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"&amp;IF(AND(Milestones!$AB$131="FT",Milestones!$AA$131=FT_Y5,EDATE($D111,Milestones!$AA$131)&lt;PolicyDate),1,Milestones!$AC$131)&amp;";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"&amp;IF(AND(Milestones!$AB$132="FT",Milestones!$AA$132=FT_Y5,EDATE($D111,Milestones!$AA$132)&lt;PolicyDate),1,Milestones!$AC$132)&amp;";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"&amp;IF(AND(Milestones!$AB$133="FT",Milestones!$AA$133=FT_Y5,EDATE($D111,Milestones!$AA$133)&lt;PolicyDate),1,Milestones!$AC$133)&amp;";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"&amp;IF(AND(Milestones!$AB$134="FT",Milestones!$AA$134=FT_Y5,EDATE($D111,Milestones!$AA$134)&lt;PolicyDate),1,Milestones!$AC$134)&amp;";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"&amp;IF(AND(Milestones!$AB$135="FT",Milestones!$AA$135=FT_Y5,EDATE($D111,Milestones!$AA$135)&lt;PolicyDate),1,Milestones!$AC$135)&amp;";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"&amp;IF(AND(Milestones!$AB$136="FT",Milestones!$AA$136=FT_Y5,EDATE($D111,Milestones!$AA$136)&lt;PolicyDate),1,Milestones!$AC$136)&amp;";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"&amp;IF(AND(Milestones!$AB$137="FT",Milestones!$AA$137=FT_Y5,EDATE($D111,Milestones!$AA$137)&lt;PolicyDate),1,Milestones!$AC$137)&amp;";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"&amp;IF(AND(Milestones!$AB$138="FT",Milestones!$AA$138=FT_Y5,EDATE($D111,Milestones!$AA$138)&lt;PolicyDate),1,Milestones!$AC$138)&amp;";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"&amp;IF(AND(Milestones!$AB$139="FT",Milestones!$AA$139=FT_Y5,EDATE($D111,Milestones!$AA$139)&lt;PolicyDate),1,Milestones!$AC$139)&amp;";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"&amp;IF(AND(Milestones!$AB$140="FT",Milestones!$AA$140=FT_Y5,EDATE($D111,Milestones!$AA$140)&lt;PolicyDate),1,Milestones!$AC$140)&amp;";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"&amp;IF(AND(Milestones!$AB$141="FT",Milestones!$AA$141=FT_Y5,EDATE($D111,Milestones!$AA$141)&lt;PolicyDate),1,Milestones!$AC$141)&amp;";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"&amp;IF(AND(Milestones!$AB$142="FT",Milestones!$AA$142=FT_Y5,EDATE($D111,Milestones!$AA$142)&lt;PolicyDate),1,Milestones!$AC$142)&amp;";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"&amp;IF(AND(Milestones!$AB$143="FT",Milestones!$AA$143=FT_Y5,EDATE($D111,Milestones!$AA$143)&lt;PolicyDate),1,Milestones!$AC$143)&amp;";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"&amp;IF(AND(Milestones!$AB$144="FT",Milestones!$AA$144=FT_Y5,EDATE($D111,Milestones!$AA$144)&lt;PolicyDate),1,Milestones!$AC$144)&amp;";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"&amp;IF(AND(Milestones!$AB$145="FT",Milestones!$AA$145=FT_Y5,EDATE($D111,Milestones!$AA$145)&lt;PolicyDate),1,Milestones!$AC$145)&amp;";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"&amp;IF(AND(Milestones!$AB$146="FT",Milestones!$AA$146=FT_Y5,EDATE($D111,Milestones!$AA$146)&lt;PolicyDate),1,Milestones!$AC$146)&amp;";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"&amp;IF(AND(Milestones!$AB$147="FT",Milestones!$AA$147=FT_Y5,EDATE($D111,Milestones!$AA$147)&lt;PolicyDate),1,Milestones!$AC$147)&amp;";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"&amp;IF(AND(Milestones!$AB$148="FT",Milestones!$AA$148=FT_Y5,EDATE($D111,Milestones!$AA$148)&lt;PolicyDate),1,Milestones!$AC$148)&amp;";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"&amp;IF(AND(Milestones!$AB$149="FT",Milestones!$AA$149=FT_Y5,EDATE($D111,Milestones!$AA$149)&lt;PolicyDate),1,Milestones!$AC$149)&amp;";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"&amp;IF(AND(Milestones!$AB$150="FT",Milestones!$AA$150=FT_Y5,EDATE($D111,Milestones!$AA$150)&lt;PolicyDate),1,Milestones!$AC$150)&amp;";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"&amp;IF(AND(Milestones!$AB$151="FT",Milestones!$AA$151=FT_Y5,EDATE($D111,Milestones!$AA$151)&lt;PolicyDate),1,Milestones!$AC$151)&amp;";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"&amp;IF(AND(Milestones!$AB$152="FT",Milestones!$AA$152=FT_Y5,EDATE($D111,Milestones!$AA$152)&lt;PolicyDate),1,Milestones!$AC$152)&amp;";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"&amp;IF(AND(Milestones!$AB$153="FT",Milestones!$AA$153=FT_Y5,EDATE($D111,Milestones!$AA$153)&lt;PolicyDate),1,Milestones!$AC$153)&amp;";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"&amp;IF(AND(Milestones!$AB$154="FT",Milestones!$AA$154=FT_Y5,EDATE($D111,Milestones!$AA$154)&lt;PolicyDate),1,Milestones!$AC$154)&amp;";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"&amp;IF(AND(Milestones!$AB$155="FT",Milestones!$AA$155=FT_Y5,EDATE($D111,Milestones!$AA$155)&lt;PolicyDate),1,Milestones!$AC$155)&amp;";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"&amp;IF(AND(Milestones!$AB$156="FT",Milestones!$AA$156=FT_Y5,EDATE($D111,Milestones!$AA$156)&lt;PolicyDate),1,Milestones!$AC$156)&amp;";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"&amp;IF(AND(Milestones!$AB$157="FT",Milestones!$AA$157=FT_Y5,EDATE($D111,Milestones!$AA$157)&lt;PolicyDate),1,Milestones!$AC$157)&amp;";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"&amp;IF(AND(Milestones!$AB$158="FT",Milestones!$AA$158=FT_Y5,EDATE($D111,Milestones!$AA$158)&lt;PolicyDate),1,Milestones!$AC$158)&amp;";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"&amp;IF(AND(Milestones!$AB$159="FT",Milestones!$AA$159=FT_Y5,EDATE($D111,Milestones!$AA$159)&lt;PolicyDate),1,Milestones!$AC$159)&amp;";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"&amp;IF(AND(Milestones!$AB$160="FT",Milestones!$AA$160=FT_Y5,EDATE($D111,Milestones!$AA$160)&lt;PolicyDate),1,Milestones!$AC$160)&amp;";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"&amp;IF(AND(Milestones!$AB$161="FT",Milestones!$AA$161=FT_Y5,EDATE($D111,Milestones!$AA$161)&lt;PolicyDate),1,Milestones!$AC$161)&amp;";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"&amp;IF(AND(Milestones!$AB$162="FT",Milestones!$AA$162=FT_Y5,EDATE($D111,Milestones!$AA$162)&lt;PolicyDate),1,Milestones!$AC$162)&amp;";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"&amp;IF(AND(Milestones!$AB$163="FT",Milestones!$AA$163=FT_Y5,EDATE($D111,Milestones!$AA$163)&lt;PolicyDate),1,Milestones!$AC$163)&amp;";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"&amp;IF(AND(Milestones!$AB$164="FT",Milestones!$AA$164=FT_Y5,EDATE($D111,Milestones!$AA$164)&lt;PolicyDate),1,Milestones!$AC$164)&amp;";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"&amp;IF(AND(Milestones!$AB$165="FT",Milestones!$AA$165=FT_Y5,EDATE($D111,Milestones!$AA$165)&lt;PolicyDate),1,Milestones!$AC$165)&amp;";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"&amp;IF(AND(Milestones!$AB$166="FT",Milestones!$AA$166=FT_Y5,EDATE($D111,Milestones!$AA$166)&lt;PolicyDate),1,Milestones!$AC$166)&amp;";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"&amp;IF(AND(Milestones!$AB$167="FT",Milestones!$AA$167=FT_Y5,EDATE($D111,Milestones!$AA$167)&lt;PolicyDate),1,Milestones!$AC$167)&amp;";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"&amp;IF(AND(Milestones!$AB$168="FT",Milestones!$AA$168=FT_Y5,EDATE($D111,Milestones!$AA$168)&lt;PolicyDate),1,Milestones!$AC$168)&amp;";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"&amp;IF(AND(Milestones!$AB$169="FT",Milestones!$AA$169=FT_Y5,EDATE($D111,Milestones!$AA$169)&lt;PolicyDate),1,Milestones!$AC$169)&amp;";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"&amp;IF(AND(Milestones!$AB$170="FT",Milestones!$AA$170=FT_Y5,EDATE($D111,Milestones!$AA$170)&lt;PolicyDate),1,Milestones!$AC$170)&amp;";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"&amp;IF(AND(Milestones!$AB$171="FT",Milestones!$AA$171=FT_Y5,EDATE($D111,Milestones!$AA$171)&lt;PolicyDate),1,Milestones!$AC$171)&amp;";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"&amp;IF(AND(Milestones!$AB$172="FT",Milestones!$AA$172=FT_Y5,EDATE($D111,Milestones!$AA$172)&lt;PolicyDate),1,Milestones!$AC$172)&amp;";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"&amp;IF(AND(Milestones!$AB$173="FT",Milestones!$AA$173=FT_Y5,EDATE($D111,Milestones!$AA$173)&lt;PolicyDate),1,Milestones!$AC$173)&amp;";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"&amp;IF(AND(Milestones!$AB$174="FT",Milestones!$AA$174=FT_Y5,EDATE($D111,Milestones!$AA$174)&lt;PolicyDate),1,Milestones!$AC$174)&amp;";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"&amp;IF(AND(Milestones!$AB$175="FT",Milestones!$AA$175=FT_Y5,EDATE($D111,Milestones!$AA$175)&lt;PolicyDate),1,Milestones!$AC$175)&amp;";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"&amp;IF(AND(Milestones!$AB$176="FT",Milestones!$AA$176=FT_Y5,EDATE($D111,Milestones!$AA$176)&lt;PolicyDate),1,Milestones!$AC$176)&amp;";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"&amp;IF(AND(Milestones!$AB$177="FT",Milestones!$AA$177=FT_Y5,EDATE($D111,Milestones!$AA$177)&lt;PolicyDate),1,Milestones!$AC$177)&amp;";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"&amp;IF(AND(Milestones!$AB$178="FT",Milestones!$AA$178=FT_Y5,EDATE($D111,Milestones!$AA$178)&lt;PolicyDate),1,Milestones!$AC$178)&amp;";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"&amp;IF(AND(Milestones!$AB$179="FT",Milestones!$AA$179=FT_Y5,EDATE($D111,Milestones!$AA$179)&lt;PolicyDate),1,Milestones!$AC$179)&amp;";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"&amp;IF(AND(Milestones!$AB$180="FT",Milestones!$AA$180=FT_Y5,EDATE($D111,Milestones!$AA$180)&lt;PolicyDate),1,Milestones!$AC$180)&amp;";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"&amp;IF(AND(Milestones!$AB$181="FT",Milestones!$AA$181=FT_Y5,EDATE($D111,Milestones!$AA$181)&lt;PolicyDate),1,Milestones!$AC$181)&amp;";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"&amp;IF(AND(Milestones!$AB$182="FT",Milestones!$AA$182=FT_Y5,EDATE($D111,Milestones!$AA$182)&lt;PolicyDate),1,Milestones!$AC$182)&amp;";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"&amp;IF(AND(Milestones!$AB$183="FT",Milestones!$AA$183=FT_Y5,EDATE($D111,Milestones!$AA$183)&lt;PolicyDate),1,Milestones!$AC$183)&amp;";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"&amp;IF(AND(Milestones!$AB$184="FT",Milestones!$AA$184=FT_Y5,EDATE($D111,Milestones!$AA$184)&lt;PolicyDate),1,Milestones!$AC$184)&amp;";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"&amp;IF(AND(Milestones!$AB$185="FT",Milestones!$AA$185=FT_Y5,EDATE($D111,Milestones!$AA$185)&lt;PolicyDate),1,Milestones!$AC$185)&amp;";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"&amp;IF(AND(Milestones!$AB$186="FT",Milestones!$AA$186=FT_Y5,EDATE($D111,Milestones!$AA$186)&lt;PolicyDate),1,Milestones!$AC$186)&amp;";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"&amp;IF(AND(Milestones!$AB$187="FT",Milestones!$AA$187=FT_Y5,EDATE($D111,Milestones!$AA$187)&lt;PolicyDate),1,Milestones!$AC$187)&amp;";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"&amp;IF(AND(Milestones!$AB$188="FT",Milestones!$AA$188=FT_Y5,EDATE($D111,Milestones!$AA$188)&lt;PolicyDate),1,Milestones!$AC$188)&amp;";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"&amp;IF(AND(Milestones!$AB$189="FT",Milestones!$AA$189=FT_Y5,EDATE($D111,Milestones!$AA$189)&lt;PolicyDate),1,Milestones!$AC$189)&amp;";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"&amp;IF(AND(Milestones!$AB$190="FT",Milestones!$AA$190=FT_Y5,EDATE($D111,Milestones!$AA$190)&lt;PolicyDate),1,Milestones!$AC$190)&amp;";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"&amp;IF(AND(Milestones!$AB$191="FT",Milestones!$AA$191=FT_Y5,EDATE($D111,Milestones!$AA$191)&lt;PolicyDate),1,Milestones!$AC$191)&amp;";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"&amp;IF(AND(Milestones!$AB$192="FT",Milestones!$AA$192=FT_Y5,EDATE($D111,Milestones!$AA$192)&lt;PolicyDate),1,Milestones!$AC$192)&amp;";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"&amp;IF(AND(Milestones!$AB$193="FT",Milestones!$AA$193=FT_Y5,EDATE($D111,Milestones!$AA$193)&lt;PolicyDate),1,Milestones!$AC$193)&amp;";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"&amp;IF(AND(Milestones!$AB$194="FT",Milestones!$AA$194=FT_Y5,EDATE($D111,Milestones!$AA$194)&lt;PolicyDate),1,Milestones!$AC$194)&amp;";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"&amp;IF(AND(Milestones!$AB$195="FT",Milestones!$AA$195=FT_Y5,EDATE($D111,Milestones!$AA$195)&lt;PolicyDate),1,Milestones!$AC$195)&amp;";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"&amp;IF(AND(Milestones!$AB$196="FT",Milestones!$AA$196=FT_Y5,EDATE($D111,Milestones!$AA$196)&lt;PolicyDate),1,Milestones!$AC$196)&amp;";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"&amp;IF(AND(Milestones!$AB$197="FT",Milestones!$AA$197=FT_Y5,EDATE($D111,Milestones!$AA$197)&lt;PolicyDate),1,Milestones!$AC$197)&amp;";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"&amp;IF(AND(Milestones!$AB$198="FT",Milestones!$AA$198=FT_Y5,EDATE($D111,Milestones!$AA$198)&lt;PolicyDate),1,Milestones!$AC$198)&amp;";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"&amp;IF(AND(Milestones!$AB$199="FT",Milestones!$AA$199=FT_Y5,EDATE($D111,Milestones!$AA$199)&lt;PolicyDate),1,Milestones!$AC$199)&amp;";  ",""))</f>
        <v/>
      </c>
      <c r="X111" s="0" t="str">
        <f aca="false">IF(Staff!$A111="","",Staff!$AJ111)</f>
        <v/>
      </c>
      <c r="Y111" s="0" t="str">
        <f aca="false">IF(Staff!$A111="","",Staff!$AL111)</f>
        <v/>
      </c>
      <c r="Z111" s="0" t="str">
        <f aca="false">IF(Staff!$A111="","",Staff!$AM111)</f>
        <v/>
      </c>
      <c r="AA111" s="0" t="str">
        <f aca="false">IF(Staff!$A111="","",Staff!$AQ111)</f>
        <v/>
      </c>
      <c r="AB111" s="0" t="str">
        <f aca="false">IF(Staff!$A111="","",Staff!$AR111)</f>
        <v/>
      </c>
      <c r="AC111" s="0" t="str">
        <f aca="false">IF(Staff!$A111="","",Staff!$AS111)</f>
        <v/>
      </c>
      <c r="AD111" s="0" t="str">
        <f aca="false">IF(Staff!$A111="","",Staff!$AT111)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IF(Staff!$A112="","",Staff!$AI112)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"&amp;IF(AND(Milestones!$AB$20="FT",Milestones!$AA$20=FT_Y5,EDATE($D112,Milestones!$AA$20)&lt;PolicyDate),1,Milestones!$AC$20)&amp;";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"&amp;IF(AND(Milestones!$AB$21="FT",Milestones!$AA$21=FT_Y5,EDATE($D112,Milestones!$AA$21)&lt;PolicyDate),1,Milestones!$AC$21)&amp;";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"&amp;IF(AND(Milestones!$AB$22="FT",Milestones!$AA$22=FT_Y5,EDATE($D112,Milestones!$AA$22)&lt;PolicyDate),1,Milestones!$AC$22)&amp;";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"&amp;IF(AND(Milestones!$AB$23="FT",Milestones!$AA$23=FT_Y5,EDATE($D112,Milestones!$AA$23)&lt;PolicyDate),1,Milestones!$AC$23)&amp;";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"&amp;IF(AND(Milestones!$AB$24="FT",Milestones!$AA$24=FT_Y5,EDATE($D112,Milestones!$AA$24)&lt;PolicyDate),1,Milestones!$AC$24)&amp;";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"&amp;IF(AND(Milestones!$AB$25="FT",Milestones!$AA$25=FT_Y5,EDATE($D112,Milestones!$AA$25)&lt;PolicyDate),1,Milestones!$AC$25)&amp;";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"&amp;IF(AND(Milestones!$AB$26="FT",Milestones!$AA$26=FT_Y5,EDATE($D112,Milestones!$AA$26)&lt;PolicyDate),1,Milestones!$AC$26)&amp;";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"&amp;IF(AND(Milestones!$AB$27="FT",Milestones!$AA$27=FT_Y5,EDATE($D112,Milestones!$AA$27)&lt;PolicyDate),1,Milestones!$AC$27)&amp;";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"&amp;IF(AND(Milestones!$AB$28="FT",Milestones!$AA$28=FT_Y5,EDATE($D112,Milestones!$AA$28)&lt;PolicyDate),1,Milestones!$AC$28)&amp;";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"&amp;IF(AND(Milestones!$AB$29="FT",Milestones!$AA$29=FT_Y5,EDATE($D112,Milestones!$AA$29)&lt;PolicyDate),1,Milestones!$AC$29)&amp;";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"&amp;IF(AND(Milestones!$AB$30="FT",Milestones!$AA$30=FT_Y5,EDATE($D112,Milestones!$AA$30)&lt;PolicyDate),1,Milestones!$AC$30)&amp;";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"&amp;IF(AND(Milestones!$AB$31="FT",Milestones!$AA$31=FT_Y5,EDATE($D112,Milestones!$AA$31)&lt;PolicyDate),1,Milestones!$AC$31)&amp;";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"&amp;IF(AND(Milestones!$AB$32="FT",Milestones!$AA$32=FT_Y5,EDATE($D112,Milestones!$AA$32)&lt;PolicyDate),1,Milestones!$AC$32)&amp;";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"&amp;IF(AND(Milestones!$AB$33="FT",Milestones!$AA$33=FT_Y5,EDATE($D112,Milestones!$AA$33)&lt;PolicyDate),1,Milestones!$AC$33)&amp;";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"&amp;IF(AND(Milestones!$AB$34="FT",Milestones!$AA$34=FT_Y5,EDATE($D112,Milestones!$AA$34)&lt;PolicyDate),1,Milestones!$AC$34)&amp;";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"&amp;IF(AND(Milestones!$AB$35="FT",Milestones!$AA$35=FT_Y5,EDATE($D112,Milestones!$AA$35)&lt;PolicyDate),1,Milestones!$AC$35)&amp;";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"&amp;IF(AND(Milestones!$AB$36="FT",Milestones!$AA$36=FT_Y5,EDATE($D112,Milestones!$AA$36)&lt;PolicyDate),1,Milestones!$AC$36)&amp;";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"&amp;IF(AND(Milestones!$AB$37="FT",Milestones!$AA$37=FT_Y5,EDATE($D112,Milestones!$AA$37)&lt;PolicyDate),1,Milestones!$AC$37)&amp;";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"&amp;IF(AND(Milestones!$AB$38="FT",Milestones!$AA$38=FT_Y5,EDATE($D112,Milestones!$AA$38)&lt;PolicyDate),1,Milestones!$AC$38)&amp;";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"&amp;IF(AND(Milestones!$AB$39="FT",Milestones!$AA$39=FT_Y5,EDATE($D112,Milestones!$AA$39)&lt;PolicyDate),1,Milestones!$AC$39)&amp;";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"&amp;IF(AND(Milestones!$AB$40="FT",Milestones!$AA$40=FT_Y5,EDATE($D112,Milestones!$AA$40)&lt;PolicyDate),1,Milestones!$AC$40)&amp;";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"&amp;IF(AND(Milestones!$AB$41="FT",Milestones!$AA$41=FT_Y5,EDATE($D112,Milestones!$AA$41)&lt;PolicyDate),1,Milestones!$AC$41)&amp;";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"&amp;IF(AND(Milestones!$AB$42="FT",Milestones!$AA$42=FT_Y5,EDATE($D112,Milestones!$AA$42)&lt;PolicyDate),1,Milestones!$AC$42)&amp;";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"&amp;IF(AND(Milestones!$AB$43="FT",Milestones!$AA$43=FT_Y5,EDATE($D112,Milestones!$AA$43)&lt;PolicyDate),1,Milestones!$AC$43)&amp;";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"&amp;IF(AND(Milestones!$AB$44="FT",Milestones!$AA$44=FT_Y5,EDATE($D112,Milestones!$AA$44)&lt;PolicyDate),1,Milestones!$AC$44)&amp;";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"&amp;IF(AND(Milestones!$AB$45="FT",Milestones!$AA$45=FT_Y5,EDATE($D112,Milestones!$AA$45)&lt;PolicyDate),1,Milestones!$AC$45)&amp;";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"&amp;IF(AND(Milestones!$AB$46="FT",Milestones!$AA$46=FT_Y5,EDATE($D112,Milestones!$AA$46)&lt;PolicyDate),1,Milestones!$AC$46)&amp;";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"&amp;IF(AND(Milestones!$AB$47="FT",Milestones!$AA$47=FT_Y5,EDATE($D112,Milestones!$AA$47)&lt;PolicyDate),1,Milestones!$AC$47)&amp;";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"&amp;IF(AND(Milestones!$AB$48="FT",Milestones!$AA$48=FT_Y5,EDATE($D112,Milestones!$AA$48)&lt;PolicyDate),1,Milestones!$AC$48)&amp;";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"&amp;IF(AND(Milestones!$AB$49="FT",Milestones!$AA$49=FT_Y5,EDATE($D112,Milestones!$AA$49)&lt;PolicyDate),1,Milestones!$AC$49)&amp;";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"&amp;IF(AND(Milestones!$AB$50="FT",Milestones!$AA$50=FT_Y5,EDATE($D112,Milestones!$AA$50)&lt;PolicyDate),1,Milestones!$AC$50)&amp;";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"&amp;IF(AND(Milestones!$AB$51="FT",Milestones!$AA$51=FT_Y5,EDATE($D112,Milestones!$AA$51)&lt;PolicyDate),1,Milestones!$AC$51)&amp;";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"&amp;IF(AND(Milestones!$AB$52="FT",Milestones!$AA$52=FT_Y5,EDATE($D112,Milestones!$AA$52)&lt;PolicyDate),1,Milestones!$AC$52)&amp;";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"&amp;IF(AND(Milestones!$AB$53="FT",Milestones!$AA$53=FT_Y5,EDATE($D112,Milestones!$AA$53)&lt;PolicyDate),1,Milestones!$AC$53)&amp;";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"&amp;IF(AND(Milestones!$AB$54="FT",Milestones!$AA$54=FT_Y5,EDATE($D112,Milestones!$AA$54)&lt;PolicyDate),1,Milestones!$AC$54)&amp;";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"&amp;IF(AND(Milestones!$AB$55="FT",Milestones!$AA$55=FT_Y5,EDATE($D112,Milestones!$AA$55)&lt;PolicyDate),1,Milestones!$AC$55)&amp;";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"&amp;IF(AND(Milestones!$AB$56="FT",Milestones!$AA$56=FT_Y5,EDATE($D112,Milestones!$AA$56)&lt;PolicyDate),1,Milestones!$AC$56)&amp;";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"&amp;IF(AND(Milestones!$AB$57="FT",Milestones!$AA$57=FT_Y5,EDATE($D112,Milestones!$AA$57)&lt;PolicyDate),1,Milestones!$AC$57)&amp;";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"&amp;IF(AND(Milestones!$AB$58="FT",Milestones!$AA$58=FT_Y5,EDATE($D112,Milestones!$AA$58)&lt;PolicyDate),1,Milestones!$AC$58)&amp;";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"&amp;IF(AND(Milestones!$AB$59="FT",Milestones!$AA$59=FT_Y5,EDATE($D112,Milestones!$AA$59)&lt;PolicyDate),1,Milestones!$AC$59)&amp;";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"&amp;IF(AND(Milestones!$AB$60="FT",Milestones!$AA$60=FT_Y5,EDATE($D112,Milestones!$AA$60)&lt;PolicyDate),1,Milestones!$AC$60)&amp;";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"&amp;IF(AND(Milestones!$AB$61="FT",Milestones!$AA$61=FT_Y5,EDATE($D112,Milestones!$AA$61)&lt;PolicyDate),1,Milestones!$AC$61)&amp;";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"&amp;IF(AND(Milestones!$AB$62="FT",Milestones!$AA$62=FT_Y5,EDATE($D112,Milestones!$AA$62)&lt;PolicyDate),1,Milestones!$AC$62)&amp;";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"&amp;IF(AND(Milestones!$AB$63="FT",Milestones!$AA$63=FT_Y5,EDATE($D112,Milestones!$AA$63)&lt;PolicyDate),1,Milestones!$AC$63)&amp;";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"&amp;IF(AND(Milestones!$AB$64="FT",Milestones!$AA$64=FT_Y5,EDATE($D112,Milestones!$AA$64)&lt;PolicyDate),1,Milestones!$AC$64)&amp;";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"&amp;IF(AND(Milestones!$AB$65="FT",Milestones!$AA$65=FT_Y5,EDATE($D112,Milestones!$AA$65)&lt;PolicyDate),1,Milestones!$AC$65)&amp;";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"&amp;IF(AND(Milestones!$AB$66="FT",Milestones!$AA$66=FT_Y5,EDATE($D112,Milestones!$AA$66)&lt;PolicyDate),1,Milestones!$AC$66)&amp;";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"&amp;IF(AND(Milestones!$AB$67="FT",Milestones!$AA$67=FT_Y5,EDATE($D112,Milestones!$AA$67)&lt;PolicyDate),1,Milestones!$AC$67)&amp;";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"&amp;IF(AND(Milestones!$AB$68="FT",Milestones!$AA$68=FT_Y5,EDATE($D112,Milestones!$AA$68)&lt;PolicyDate),1,Milestones!$AC$68)&amp;";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"&amp;IF(AND(Milestones!$AB$69="FT",Milestones!$AA$69=FT_Y5,EDATE($D112,Milestones!$AA$69)&lt;PolicyDate),1,Milestones!$AC$69)&amp;";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"&amp;IF(AND(Milestones!$AB$70="FT",Milestones!$AA$70=FT_Y5,EDATE($D112,Milestones!$AA$70)&lt;PolicyDate),1,Milestones!$AC$70)&amp;";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"&amp;IF(AND(Milestones!$AB$71="FT",Milestones!$AA$71=FT_Y5,EDATE($D112,Milestones!$AA$71)&lt;PolicyDate),1,Milestones!$AC$71)&amp;";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"&amp;IF(AND(Milestones!$AB$72="FT",Milestones!$AA$72=FT_Y5,EDATE($D112,Milestones!$AA$72)&lt;PolicyDate),1,Milestones!$AC$72)&amp;";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"&amp;IF(AND(Milestones!$AB$73="FT",Milestones!$AA$73=FT_Y5,EDATE($D112,Milestones!$AA$73)&lt;PolicyDate),1,Milestones!$AC$73)&amp;";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"&amp;IF(AND(Milestones!$AB$74="FT",Milestones!$AA$74=FT_Y5,EDATE($D112,Milestones!$AA$74)&lt;PolicyDate),1,Milestones!$AC$74)&amp;";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"&amp;IF(AND(Milestones!$AB$75="FT",Milestones!$AA$75=FT_Y5,EDATE($D112,Milestones!$AA$75)&lt;PolicyDate),1,Milestones!$AC$75)&amp;";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"&amp;IF(AND(Milestones!$AB$76="FT",Milestones!$AA$76=FT_Y5,EDATE($D112,Milestones!$AA$76)&lt;PolicyDate),1,Milestones!$AC$76)&amp;";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"&amp;IF(AND(Milestones!$AB$77="FT",Milestones!$AA$77=FT_Y5,EDATE($D112,Milestones!$AA$77)&lt;PolicyDate),1,Milestones!$AC$77)&amp;";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"&amp;IF(AND(Milestones!$AB$78="FT",Milestones!$AA$78=FT_Y5,EDATE($D112,Milestones!$AA$78)&lt;PolicyDate),1,Milestones!$AC$78)&amp;";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"&amp;IF(AND(Milestones!$AB$79="FT",Milestones!$AA$79=FT_Y5,EDATE($D112,Milestones!$AA$79)&lt;PolicyDate),1,Milestones!$AC$79)&amp;";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"&amp;IF(AND(Milestones!$AB$80="FT",Milestones!$AA$80=FT_Y5,EDATE($D112,Milestones!$AA$80)&lt;PolicyDate),1,Milestones!$AC$80)&amp;";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"&amp;IF(AND(Milestones!$AB$81="FT",Milestones!$AA$81=FT_Y5,EDATE($D112,Milestones!$AA$81)&lt;PolicyDate),1,Milestones!$AC$81)&amp;";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"&amp;IF(AND(Milestones!$AB$82="FT",Milestones!$AA$82=FT_Y5,EDATE($D112,Milestones!$AA$82)&lt;PolicyDate),1,Milestones!$AC$82)&amp;";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"&amp;IF(AND(Milestones!$AB$83="FT",Milestones!$AA$83=FT_Y5,EDATE($D112,Milestones!$AA$83)&lt;PolicyDate),1,Milestones!$AC$83)&amp;";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"&amp;IF(AND(Milestones!$AB$84="FT",Milestones!$AA$84=FT_Y5,EDATE($D112,Milestones!$AA$84)&lt;PolicyDate),1,Milestones!$AC$84)&amp;";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"&amp;IF(AND(Milestones!$AB$85="FT",Milestones!$AA$85=FT_Y5,EDATE($D112,Milestones!$AA$85)&lt;PolicyDate),1,Milestones!$AC$85)&amp;";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"&amp;IF(AND(Milestones!$AB$86="FT",Milestones!$AA$86=FT_Y5,EDATE($D112,Milestones!$AA$86)&lt;PolicyDate),1,Milestones!$AC$86)&amp;";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"&amp;IF(AND(Milestones!$AB$87="FT",Milestones!$AA$87=FT_Y5,EDATE($D112,Milestones!$AA$87)&lt;PolicyDate),1,Milestones!$AC$87)&amp;";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"&amp;IF(AND(Milestones!$AB$88="FT",Milestones!$AA$88=FT_Y5,EDATE($D112,Milestones!$AA$88)&lt;PolicyDate),1,Milestones!$AC$88)&amp;";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"&amp;IF(AND(Milestones!$AB$89="FT",Milestones!$AA$89=FT_Y5,EDATE($D112,Milestones!$AA$89)&lt;PolicyDate),1,Milestones!$AC$89)&amp;";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"&amp;IF(AND(Milestones!$AB$90="FT",Milestones!$AA$90=FT_Y5,EDATE($D112,Milestones!$AA$90)&lt;PolicyDate),1,Milestones!$AC$90)&amp;";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"&amp;IF(AND(Milestones!$AB$91="FT",Milestones!$AA$91=FT_Y5,EDATE($D112,Milestones!$AA$91)&lt;PolicyDate),1,Milestones!$AC$91)&amp;";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"&amp;IF(AND(Milestones!$AB$92="FT",Milestones!$AA$92=FT_Y5,EDATE($D112,Milestones!$AA$92)&lt;PolicyDate),1,Milestones!$AC$92)&amp;";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"&amp;IF(AND(Milestones!$AB$93="FT",Milestones!$AA$93=FT_Y5,EDATE($D112,Milestones!$AA$93)&lt;PolicyDate),1,Milestones!$AC$93)&amp;";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"&amp;IF(AND(Milestones!$AB$94="FT",Milestones!$AA$94=FT_Y5,EDATE($D112,Milestones!$AA$94)&lt;PolicyDate),1,Milestones!$AC$94)&amp;";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"&amp;IF(AND(Milestones!$AB$95="FT",Milestones!$AA$95=FT_Y5,EDATE($D112,Milestones!$AA$95)&lt;PolicyDate),1,Milestones!$AC$95)&amp;";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"&amp;IF(AND(Milestones!$AB$96="FT",Milestones!$AA$96=FT_Y5,EDATE($D112,Milestones!$AA$96)&lt;PolicyDate),1,Milestones!$AC$96)&amp;";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"&amp;IF(AND(Milestones!$AB$97="FT",Milestones!$AA$97=FT_Y5,EDATE($D112,Milestones!$AA$97)&lt;PolicyDate),1,Milestones!$AC$97)&amp;";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"&amp;IF(AND(Milestones!$AB$98="FT",Milestones!$AA$98=FT_Y5,EDATE($D112,Milestones!$AA$98)&lt;PolicyDate),1,Milestones!$AC$98)&amp;";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"&amp;IF(AND(Milestones!$AB$99="FT",Milestones!$AA$99=FT_Y5,EDATE($D112,Milestones!$AA$99)&lt;PolicyDate),1,Milestones!$AC$99)&amp;";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"&amp;IF(AND(Milestones!$AB$100="FT",Milestones!$AA$100=FT_Y5,EDATE($D112,Milestones!$AA$100)&lt;PolicyDate),1,Milestones!$AC$100)&amp;";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"&amp;IF(AND(Milestones!$AB$101="FT",Milestones!$AA$101=FT_Y5,EDATE($D112,Milestones!$AA$101)&lt;PolicyDate),1,Milestones!$AC$101)&amp;";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"&amp;IF(AND(Milestones!$AB$102="FT",Milestones!$AA$102=FT_Y5,EDATE($D112,Milestones!$AA$102)&lt;PolicyDate),1,Milestones!$AC$102)&amp;";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"&amp;IF(AND(Milestones!$AB$103="FT",Milestones!$AA$103=FT_Y5,EDATE($D112,Milestones!$AA$103)&lt;PolicyDate),1,Milestones!$AC$103)&amp;";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"&amp;IF(AND(Milestones!$AB$104="FT",Milestones!$AA$104=FT_Y5,EDATE($D112,Milestones!$AA$104)&lt;PolicyDate),1,Milestones!$AC$104)&amp;";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"&amp;IF(AND(Milestones!$AB$105="FT",Milestones!$AA$105=FT_Y5,EDATE($D112,Milestones!$AA$105)&lt;PolicyDate),1,Milestones!$AC$105)&amp;";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"&amp;IF(AND(Milestones!$AB$106="FT",Milestones!$AA$106=FT_Y5,EDATE($D112,Milestones!$AA$106)&lt;PolicyDate),1,Milestones!$AC$106)&amp;";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"&amp;IF(AND(Milestones!$AB$107="FT",Milestones!$AA$107=FT_Y5,EDATE($D112,Milestones!$AA$107)&lt;PolicyDate),1,Milestones!$AC$107)&amp;";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"&amp;IF(AND(Milestones!$AB$108="FT",Milestones!$AA$108=FT_Y5,EDATE($D112,Milestones!$AA$108)&lt;PolicyDate),1,Milestones!$AC$108)&amp;";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"&amp;IF(AND(Milestones!$AB$109="FT",Milestones!$AA$109=FT_Y5,EDATE($D112,Milestones!$AA$109)&lt;PolicyDate),1,Milestones!$AC$109)&amp;";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"&amp;IF(AND(Milestones!$AB$110="FT",Milestones!$AA$110=FT_Y5,EDATE($D112,Milestones!$AA$110)&lt;PolicyDate),1,Milestones!$AC$110)&amp;";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"&amp;IF(AND(Milestones!$AB$111="FT",Milestones!$AA$111=FT_Y5,EDATE($D112,Milestones!$AA$111)&lt;PolicyDate),1,Milestones!$AC$111)&amp;";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"&amp;IF(AND(Milestones!$AB$112="FT",Milestones!$AA$112=FT_Y5,EDATE($D112,Milestones!$AA$112)&lt;PolicyDate),1,Milestones!$AC$112)&amp;";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"&amp;IF(AND(Milestones!$AB$113="FT",Milestones!$AA$113=FT_Y5,EDATE($D112,Milestones!$AA$113)&lt;PolicyDate),1,Milestones!$AC$113)&amp;";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"&amp;IF(AND(Milestones!$AB$114="FT",Milestones!$AA$114=FT_Y5,EDATE($D112,Milestones!$AA$114)&lt;PolicyDate),1,Milestones!$AC$114)&amp;";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"&amp;IF(AND(Milestones!$AB$115="FT",Milestones!$AA$115=FT_Y5,EDATE($D112,Milestones!$AA$115)&lt;PolicyDate),1,Milestones!$AC$115)&amp;";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"&amp;IF(AND(Milestones!$AB$116="FT",Milestones!$AA$116=FT_Y5,EDATE($D112,Milestones!$AA$116)&lt;PolicyDate),1,Milestones!$AC$116)&amp;";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"&amp;IF(AND(Milestones!$AB$117="FT",Milestones!$AA$117=FT_Y5,EDATE($D112,Milestones!$AA$117)&lt;PolicyDate),1,Milestones!$AC$117)&amp;";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"&amp;IF(AND(Milestones!$AB$118="FT",Milestones!$AA$118=FT_Y5,EDATE($D112,Milestones!$AA$118)&lt;PolicyDate),1,Milestones!$AC$118)&amp;";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"&amp;IF(AND(Milestones!$AB$119="FT",Milestones!$AA$119=FT_Y5,EDATE($D112,Milestones!$AA$119)&lt;PolicyDate),1,Milestones!$AC$119)&amp;";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"&amp;IF(AND(Milestones!$AB$120="FT",Milestones!$AA$120=FT_Y5,EDATE($D112,Milestones!$AA$120)&lt;PolicyDate),1,Milestones!$AC$120)&amp;";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"&amp;IF(AND(Milestones!$AB$121="FT",Milestones!$AA$121=FT_Y5,EDATE($D112,Milestones!$AA$121)&lt;PolicyDate),1,Milestones!$AC$121)&amp;";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"&amp;IF(AND(Milestones!$AB$122="FT",Milestones!$AA$122=FT_Y5,EDATE($D112,Milestones!$AA$122)&lt;PolicyDate),1,Milestones!$AC$122)&amp;";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"&amp;IF(AND(Milestones!$AB$123="FT",Milestones!$AA$123=FT_Y5,EDATE($D112,Milestones!$AA$123)&lt;PolicyDate),1,Milestones!$AC$123)&amp;";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"&amp;IF(AND(Milestones!$AB$124="FT",Milestones!$AA$124=FT_Y5,EDATE($D112,Milestones!$AA$124)&lt;PolicyDate),1,Milestones!$AC$124)&amp;";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"&amp;IF(AND(Milestones!$AB$125="FT",Milestones!$AA$125=FT_Y5,EDATE($D112,Milestones!$AA$125)&lt;PolicyDate),1,Milestones!$AC$125)&amp;";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"&amp;IF(AND(Milestones!$AB$126="FT",Milestones!$AA$126=FT_Y5,EDATE($D112,Milestones!$AA$126)&lt;PolicyDate),1,Milestones!$AC$126)&amp;";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"&amp;IF(AND(Milestones!$AB$127="FT",Milestones!$AA$127=FT_Y5,EDATE($D112,Milestones!$AA$127)&lt;PolicyDate),1,Milestones!$AC$127)&amp;";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"&amp;IF(AND(Milestones!$AB$128="FT",Milestones!$AA$128=FT_Y5,EDATE($D112,Milestones!$AA$128)&lt;PolicyDate),1,Milestones!$AC$128)&amp;";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"&amp;IF(AND(Milestones!$AB$129="FT",Milestones!$AA$129=FT_Y5,EDATE($D112,Milestones!$AA$129)&lt;PolicyDate),1,Milestones!$AC$129)&amp;";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"&amp;IF(AND(Milestones!$AB$130="FT",Milestones!$AA$130=FT_Y5,EDATE($D112,Milestones!$AA$130)&lt;PolicyDate),1,Milestones!$AC$130)&amp;";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"&amp;IF(AND(Milestones!$AB$131="FT",Milestones!$AA$131=FT_Y5,EDATE($D112,Milestones!$AA$131)&lt;PolicyDate),1,Milestones!$AC$131)&amp;";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"&amp;IF(AND(Milestones!$AB$132="FT",Milestones!$AA$132=FT_Y5,EDATE($D112,Milestones!$AA$132)&lt;PolicyDate),1,Milestones!$AC$132)&amp;";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"&amp;IF(AND(Milestones!$AB$133="FT",Milestones!$AA$133=FT_Y5,EDATE($D112,Milestones!$AA$133)&lt;PolicyDate),1,Milestones!$AC$133)&amp;";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"&amp;IF(AND(Milestones!$AB$134="FT",Milestones!$AA$134=FT_Y5,EDATE($D112,Milestones!$AA$134)&lt;PolicyDate),1,Milestones!$AC$134)&amp;";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"&amp;IF(AND(Milestones!$AB$135="FT",Milestones!$AA$135=FT_Y5,EDATE($D112,Milestones!$AA$135)&lt;PolicyDate),1,Milestones!$AC$135)&amp;";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"&amp;IF(AND(Milestones!$AB$136="FT",Milestones!$AA$136=FT_Y5,EDATE($D112,Milestones!$AA$136)&lt;PolicyDate),1,Milestones!$AC$136)&amp;";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"&amp;IF(AND(Milestones!$AB$137="FT",Milestones!$AA$137=FT_Y5,EDATE($D112,Milestones!$AA$137)&lt;PolicyDate),1,Milestones!$AC$137)&amp;";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"&amp;IF(AND(Milestones!$AB$138="FT",Milestones!$AA$138=FT_Y5,EDATE($D112,Milestones!$AA$138)&lt;PolicyDate),1,Milestones!$AC$138)&amp;";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"&amp;IF(AND(Milestones!$AB$139="FT",Milestones!$AA$139=FT_Y5,EDATE($D112,Milestones!$AA$139)&lt;PolicyDate),1,Milestones!$AC$139)&amp;";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"&amp;IF(AND(Milestones!$AB$140="FT",Milestones!$AA$140=FT_Y5,EDATE($D112,Milestones!$AA$140)&lt;PolicyDate),1,Milestones!$AC$140)&amp;";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"&amp;IF(AND(Milestones!$AB$141="FT",Milestones!$AA$141=FT_Y5,EDATE($D112,Milestones!$AA$141)&lt;PolicyDate),1,Milestones!$AC$141)&amp;";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"&amp;IF(AND(Milestones!$AB$142="FT",Milestones!$AA$142=FT_Y5,EDATE($D112,Milestones!$AA$142)&lt;PolicyDate),1,Milestones!$AC$142)&amp;";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"&amp;IF(AND(Milestones!$AB$143="FT",Milestones!$AA$143=FT_Y5,EDATE($D112,Milestones!$AA$143)&lt;PolicyDate),1,Milestones!$AC$143)&amp;";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"&amp;IF(AND(Milestones!$AB$144="FT",Milestones!$AA$144=FT_Y5,EDATE($D112,Milestones!$AA$144)&lt;PolicyDate),1,Milestones!$AC$144)&amp;";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"&amp;IF(AND(Milestones!$AB$145="FT",Milestones!$AA$145=FT_Y5,EDATE($D112,Milestones!$AA$145)&lt;PolicyDate),1,Milestones!$AC$145)&amp;";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"&amp;IF(AND(Milestones!$AB$146="FT",Milestones!$AA$146=FT_Y5,EDATE($D112,Milestones!$AA$146)&lt;PolicyDate),1,Milestones!$AC$146)&amp;";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"&amp;IF(AND(Milestones!$AB$147="FT",Milestones!$AA$147=FT_Y5,EDATE($D112,Milestones!$AA$147)&lt;PolicyDate),1,Milestones!$AC$147)&amp;";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"&amp;IF(AND(Milestones!$AB$148="FT",Milestones!$AA$148=FT_Y5,EDATE($D112,Milestones!$AA$148)&lt;PolicyDate),1,Milestones!$AC$148)&amp;";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"&amp;IF(AND(Milestones!$AB$149="FT",Milestones!$AA$149=FT_Y5,EDATE($D112,Milestones!$AA$149)&lt;PolicyDate),1,Milestones!$AC$149)&amp;";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"&amp;IF(AND(Milestones!$AB$150="FT",Milestones!$AA$150=FT_Y5,EDATE($D112,Milestones!$AA$150)&lt;PolicyDate),1,Milestones!$AC$150)&amp;";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"&amp;IF(AND(Milestones!$AB$151="FT",Milestones!$AA$151=FT_Y5,EDATE($D112,Milestones!$AA$151)&lt;PolicyDate),1,Milestones!$AC$151)&amp;";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"&amp;IF(AND(Milestones!$AB$152="FT",Milestones!$AA$152=FT_Y5,EDATE($D112,Milestones!$AA$152)&lt;PolicyDate),1,Milestones!$AC$152)&amp;";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"&amp;IF(AND(Milestones!$AB$153="FT",Milestones!$AA$153=FT_Y5,EDATE($D112,Milestones!$AA$153)&lt;PolicyDate),1,Milestones!$AC$153)&amp;";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"&amp;IF(AND(Milestones!$AB$154="FT",Milestones!$AA$154=FT_Y5,EDATE($D112,Milestones!$AA$154)&lt;PolicyDate),1,Milestones!$AC$154)&amp;";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"&amp;IF(AND(Milestones!$AB$155="FT",Milestones!$AA$155=FT_Y5,EDATE($D112,Milestones!$AA$155)&lt;PolicyDate),1,Milestones!$AC$155)&amp;";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"&amp;IF(AND(Milestones!$AB$156="FT",Milestones!$AA$156=FT_Y5,EDATE($D112,Milestones!$AA$156)&lt;PolicyDate),1,Milestones!$AC$156)&amp;";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"&amp;IF(AND(Milestones!$AB$157="FT",Milestones!$AA$157=FT_Y5,EDATE($D112,Milestones!$AA$157)&lt;PolicyDate),1,Milestones!$AC$157)&amp;";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"&amp;IF(AND(Milestones!$AB$158="FT",Milestones!$AA$158=FT_Y5,EDATE($D112,Milestones!$AA$158)&lt;PolicyDate),1,Milestones!$AC$158)&amp;";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"&amp;IF(AND(Milestones!$AB$159="FT",Milestones!$AA$159=FT_Y5,EDATE($D112,Milestones!$AA$159)&lt;PolicyDate),1,Milestones!$AC$159)&amp;";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"&amp;IF(AND(Milestones!$AB$160="FT",Milestones!$AA$160=FT_Y5,EDATE($D112,Milestones!$AA$160)&lt;PolicyDate),1,Milestones!$AC$160)&amp;";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"&amp;IF(AND(Milestones!$AB$161="FT",Milestones!$AA$161=FT_Y5,EDATE($D112,Milestones!$AA$161)&lt;PolicyDate),1,Milestones!$AC$161)&amp;";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"&amp;IF(AND(Milestones!$AB$162="FT",Milestones!$AA$162=FT_Y5,EDATE($D112,Milestones!$AA$162)&lt;PolicyDate),1,Milestones!$AC$162)&amp;";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"&amp;IF(AND(Milestones!$AB$163="FT",Milestones!$AA$163=FT_Y5,EDATE($D112,Milestones!$AA$163)&lt;PolicyDate),1,Milestones!$AC$163)&amp;";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"&amp;IF(AND(Milestones!$AB$164="FT",Milestones!$AA$164=FT_Y5,EDATE($D112,Milestones!$AA$164)&lt;PolicyDate),1,Milestones!$AC$164)&amp;";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"&amp;IF(AND(Milestones!$AB$165="FT",Milestones!$AA$165=FT_Y5,EDATE($D112,Milestones!$AA$165)&lt;PolicyDate),1,Milestones!$AC$165)&amp;";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"&amp;IF(AND(Milestones!$AB$166="FT",Milestones!$AA$166=FT_Y5,EDATE($D112,Milestones!$AA$166)&lt;PolicyDate),1,Milestones!$AC$166)&amp;";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"&amp;IF(AND(Milestones!$AB$167="FT",Milestones!$AA$167=FT_Y5,EDATE($D112,Milestones!$AA$167)&lt;PolicyDate),1,Milestones!$AC$167)&amp;";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"&amp;IF(AND(Milestones!$AB$168="FT",Milestones!$AA$168=FT_Y5,EDATE($D112,Milestones!$AA$168)&lt;PolicyDate),1,Milestones!$AC$168)&amp;";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"&amp;IF(AND(Milestones!$AB$169="FT",Milestones!$AA$169=FT_Y5,EDATE($D112,Milestones!$AA$169)&lt;PolicyDate),1,Milestones!$AC$169)&amp;";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"&amp;IF(AND(Milestones!$AB$170="FT",Milestones!$AA$170=FT_Y5,EDATE($D112,Milestones!$AA$170)&lt;PolicyDate),1,Milestones!$AC$170)&amp;";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"&amp;IF(AND(Milestones!$AB$171="FT",Milestones!$AA$171=FT_Y5,EDATE($D112,Milestones!$AA$171)&lt;PolicyDate),1,Milestones!$AC$171)&amp;";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"&amp;IF(AND(Milestones!$AB$172="FT",Milestones!$AA$172=FT_Y5,EDATE($D112,Milestones!$AA$172)&lt;PolicyDate),1,Milestones!$AC$172)&amp;";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"&amp;IF(AND(Milestones!$AB$173="FT",Milestones!$AA$173=FT_Y5,EDATE($D112,Milestones!$AA$173)&lt;PolicyDate),1,Milestones!$AC$173)&amp;";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"&amp;IF(AND(Milestones!$AB$174="FT",Milestones!$AA$174=FT_Y5,EDATE($D112,Milestones!$AA$174)&lt;PolicyDate),1,Milestones!$AC$174)&amp;";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"&amp;IF(AND(Milestones!$AB$175="FT",Milestones!$AA$175=FT_Y5,EDATE($D112,Milestones!$AA$175)&lt;PolicyDate),1,Milestones!$AC$175)&amp;";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"&amp;IF(AND(Milestones!$AB$176="FT",Milestones!$AA$176=FT_Y5,EDATE($D112,Milestones!$AA$176)&lt;PolicyDate),1,Milestones!$AC$176)&amp;";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"&amp;IF(AND(Milestones!$AB$177="FT",Milestones!$AA$177=FT_Y5,EDATE($D112,Milestones!$AA$177)&lt;PolicyDate),1,Milestones!$AC$177)&amp;";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"&amp;IF(AND(Milestones!$AB$178="FT",Milestones!$AA$178=FT_Y5,EDATE($D112,Milestones!$AA$178)&lt;PolicyDate),1,Milestones!$AC$178)&amp;";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"&amp;IF(AND(Milestones!$AB$179="FT",Milestones!$AA$179=FT_Y5,EDATE($D112,Milestones!$AA$179)&lt;PolicyDate),1,Milestones!$AC$179)&amp;";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"&amp;IF(AND(Milestones!$AB$180="FT",Milestones!$AA$180=FT_Y5,EDATE($D112,Milestones!$AA$180)&lt;PolicyDate),1,Milestones!$AC$180)&amp;";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"&amp;IF(AND(Milestones!$AB$181="FT",Milestones!$AA$181=FT_Y5,EDATE($D112,Milestones!$AA$181)&lt;PolicyDate),1,Milestones!$AC$181)&amp;";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"&amp;IF(AND(Milestones!$AB$182="FT",Milestones!$AA$182=FT_Y5,EDATE($D112,Milestones!$AA$182)&lt;PolicyDate),1,Milestones!$AC$182)&amp;";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"&amp;IF(AND(Milestones!$AB$183="FT",Milestones!$AA$183=FT_Y5,EDATE($D112,Milestones!$AA$183)&lt;PolicyDate),1,Milestones!$AC$183)&amp;";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"&amp;IF(AND(Milestones!$AB$184="FT",Milestones!$AA$184=FT_Y5,EDATE($D112,Milestones!$AA$184)&lt;PolicyDate),1,Milestones!$AC$184)&amp;";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"&amp;IF(AND(Milestones!$AB$185="FT",Milestones!$AA$185=FT_Y5,EDATE($D112,Milestones!$AA$185)&lt;PolicyDate),1,Milestones!$AC$185)&amp;";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"&amp;IF(AND(Milestones!$AB$186="FT",Milestones!$AA$186=FT_Y5,EDATE($D112,Milestones!$AA$186)&lt;PolicyDate),1,Milestones!$AC$186)&amp;";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"&amp;IF(AND(Milestones!$AB$187="FT",Milestones!$AA$187=FT_Y5,EDATE($D112,Milestones!$AA$187)&lt;PolicyDate),1,Milestones!$AC$187)&amp;";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"&amp;IF(AND(Milestones!$AB$188="FT",Milestones!$AA$188=FT_Y5,EDATE($D112,Milestones!$AA$188)&lt;PolicyDate),1,Milestones!$AC$188)&amp;";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"&amp;IF(AND(Milestones!$AB$189="FT",Milestones!$AA$189=FT_Y5,EDATE($D112,Milestones!$AA$189)&lt;PolicyDate),1,Milestones!$AC$189)&amp;";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"&amp;IF(AND(Milestones!$AB$190="FT",Milestones!$AA$190=FT_Y5,EDATE($D112,Milestones!$AA$190)&lt;PolicyDate),1,Milestones!$AC$190)&amp;";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"&amp;IF(AND(Milestones!$AB$191="FT",Milestones!$AA$191=FT_Y5,EDATE($D112,Milestones!$AA$191)&lt;PolicyDate),1,Milestones!$AC$191)&amp;";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"&amp;IF(AND(Milestones!$AB$192="FT",Milestones!$AA$192=FT_Y5,EDATE($D112,Milestones!$AA$192)&lt;PolicyDate),1,Milestones!$AC$192)&amp;";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"&amp;IF(AND(Milestones!$AB$193="FT",Milestones!$AA$193=FT_Y5,EDATE($D112,Milestones!$AA$193)&lt;PolicyDate),1,Milestones!$AC$193)&amp;";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"&amp;IF(AND(Milestones!$AB$194="FT",Milestones!$AA$194=FT_Y5,EDATE($D112,Milestones!$AA$194)&lt;PolicyDate),1,Milestones!$AC$194)&amp;";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"&amp;IF(AND(Milestones!$AB$195="FT",Milestones!$AA$195=FT_Y5,EDATE($D112,Milestones!$AA$195)&lt;PolicyDate),1,Milestones!$AC$195)&amp;";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"&amp;IF(AND(Milestones!$AB$196="FT",Milestones!$AA$196=FT_Y5,EDATE($D112,Milestones!$AA$196)&lt;PolicyDate),1,Milestones!$AC$196)&amp;";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"&amp;IF(AND(Milestones!$AB$197="FT",Milestones!$AA$197=FT_Y5,EDATE($D112,Milestones!$AA$197)&lt;PolicyDate),1,Milestones!$AC$197)&amp;";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"&amp;IF(AND(Milestones!$AB$198="FT",Milestones!$AA$198=FT_Y5,EDATE($D112,Milestones!$AA$198)&lt;PolicyDate),1,Milestones!$AC$198)&amp;";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"&amp;IF(AND(Milestones!$AB$199="FT",Milestones!$AA$199=FT_Y5,EDATE($D112,Milestones!$AA$199)&lt;PolicyDate),1,Milestones!$AC$199)&amp;";  ",""))</f>
        <v/>
      </c>
      <c r="X112" s="0" t="str">
        <f aca="false">IF(Staff!$A112="","",Staff!$AJ112)</f>
        <v/>
      </c>
      <c r="Y112" s="0" t="str">
        <f aca="false">IF(Staff!$A112="","",Staff!$AL112)</f>
        <v/>
      </c>
      <c r="Z112" s="0" t="str">
        <f aca="false">IF(Staff!$A112="","",Staff!$AM112)</f>
        <v/>
      </c>
      <c r="AA112" s="0" t="str">
        <f aca="false">IF(Staff!$A112="","",Staff!$AQ112)</f>
        <v/>
      </c>
      <c r="AB112" s="0" t="str">
        <f aca="false">IF(Staff!$A112="","",Staff!$AR112)</f>
        <v/>
      </c>
      <c r="AC112" s="0" t="str">
        <f aca="false">IF(Staff!$A112="","",Staff!$AS112)</f>
        <v/>
      </c>
      <c r="AD112" s="0" t="str">
        <f aca="false">IF(Staff!$A112="","",Staff!$AT112)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IF(Staff!$A113="","",Staff!$AI113)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"&amp;IF(AND(Milestones!$AB$20="FT",Milestones!$AA$20=FT_Y5,EDATE($D113,Milestones!$AA$20)&lt;PolicyDate),1,Milestones!$AC$20)&amp;";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"&amp;IF(AND(Milestones!$AB$21="FT",Milestones!$AA$21=FT_Y5,EDATE($D113,Milestones!$AA$21)&lt;PolicyDate),1,Milestones!$AC$21)&amp;";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"&amp;IF(AND(Milestones!$AB$22="FT",Milestones!$AA$22=FT_Y5,EDATE($D113,Milestones!$AA$22)&lt;PolicyDate),1,Milestones!$AC$22)&amp;";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"&amp;IF(AND(Milestones!$AB$23="FT",Milestones!$AA$23=FT_Y5,EDATE($D113,Milestones!$AA$23)&lt;PolicyDate),1,Milestones!$AC$23)&amp;";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"&amp;IF(AND(Milestones!$AB$24="FT",Milestones!$AA$24=FT_Y5,EDATE($D113,Milestones!$AA$24)&lt;PolicyDate),1,Milestones!$AC$24)&amp;";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"&amp;IF(AND(Milestones!$AB$25="FT",Milestones!$AA$25=FT_Y5,EDATE($D113,Milestones!$AA$25)&lt;PolicyDate),1,Milestones!$AC$25)&amp;";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"&amp;IF(AND(Milestones!$AB$26="FT",Milestones!$AA$26=FT_Y5,EDATE($D113,Milestones!$AA$26)&lt;PolicyDate),1,Milestones!$AC$26)&amp;";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"&amp;IF(AND(Milestones!$AB$27="FT",Milestones!$AA$27=FT_Y5,EDATE($D113,Milestones!$AA$27)&lt;PolicyDate),1,Milestones!$AC$27)&amp;";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"&amp;IF(AND(Milestones!$AB$28="FT",Milestones!$AA$28=FT_Y5,EDATE($D113,Milestones!$AA$28)&lt;PolicyDate),1,Milestones!$AC$28)&amp;";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"&amp;IF(AND(Milestones!$AB$29="FT",Milestones!$AA$29=FT_Y5,EDATE($D113,Milestones!$AA$29)&lt;PolicyDate),1,Milestones!$AC$29)&amp;";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"&amp;IF(AND(Milestones!$AB$30="FT",Milestones!$AA$30=FT_Y5,EDATE($D113,Milestones!$AA$30)&lt;PolicyDate),1,Milestones!$AC$30)&amp;";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"&amp;IF(AND(Milestones!$AB$31="FT",Milestones!$AA$31=FT_Y5,EDATE($D113,Milestones!$AA$31)&lt;PolicyDate),1,Milestones!$AC$31)&amp;";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"&amp;IF(AND(Milestones!$AB$32="FT",Milestones!$AA$32=FT_Y5,EDATE($D113,Milestones!$AA$32)&lt;PolicyDate),1,Milestones!$AC$32)&amp;";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"&amp;IF(AND(Milestones!$AB$33="FT",Milestones!$AA$33=FT_Y5,EDATE($D113,Milestones!$AA$33)&lt;PolicyDate),1,Milestones!$AC$33)&amp;";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"&amp;IF(AND(Milestones!$AB$34="FT",Milestones!$AA$34=FT_Y5,EDATE($D113,Milestones!$AA$34)&lt;PolicyDate),1,Milestones!$AC$34)&amp;";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"&amp;IF(AND(Milestones!$AB$35="FT",Milestones!$AA$35=FT_Y5,EDATE($D113,Milestones!$AA$35)&lt;PolicyDate),1,Milestones!$AC$35)&amp;";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"&amp;IF(AND(Milestones!$AB$36="FT",Milestones!$AA$36=FT_Y5,EDATE($D113,Milestones!$AA$36)&lt;PolicyDate),1,Milestones!$AC$36)&amp;";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"&amp;IF(AND(Milestones!$AB$37="FT",Milestones!$AA$37=FT_Y5,EDATE($D113,Milestones!$AA$37)&lt;PolicyDate),1,Milestones!$AC$37)&amp;";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"&amp;IF(AND(Milestones!$AB$38="FT",Milestones!$AA$38=FT_Y5,EDATE($D113,Milestones!$AA$38)&lt;PolicyDate),1,Milestones!$AC$38)&amp;";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"&amp;IF(AND(Milestones!$AB$39="FT",Milestones!$AA$39=FT_Y5,EDATE($D113,Milestones!$AA$39)&lt;PolicyDate),1,Milestones!$AC$39)&amp;";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"&amp;IF(AND(Milestones!$AB$40="FT",Milestones!$AA$40=FT_Y5,EDATE($D113,Milestones!$AA$40)&lt;PolicyDate),1,Milestones!$AC$40)&amp;";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"&amp;IF(AND(Milestones!$AB$41="FT",Milestones!$AA$41=FT_Y5,EDATE($D113,Milestones!$AA$41)&lt;PolicyDate),1,Milestones!$AC$41)&amp;";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"&amp;IF(AND(Milestones!$AB$42="FT",Milestones!$AA$42=FT_Y5,EDATE($D113,Milestones!$AA$42)&lt;PolicyDate),1,Milestones!$AC$42)&amp;";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"&amp;IF(AND(Milestones!$AB$43="FT",Milestones!$AA$43=FT_Y5,EDATE($D113,Milestones!$AA$43)&lt;PolicyDate),1,Milestones!$AC$43)&amp;";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"&amp;IF(AND(Milestones!$AB$44="FT",Milestones!$AA$44=FT_Y5,EDATE($D113,Milestones!$AA$44)&lt;PolicyDate),1,Milestones!$AC$44)&amp;";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"&amp;IF(AND(Milestones!$AB$45="FT",Milestones!$AA$45=FT_Y5,EDATE($D113,Milestones!$AA$45)&lt;PolicyDate),1,Milestones!$AC$45)&amp;";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"&amp;IF(AND(Milestones!$AB$46="FT",Milestones!$AA$46=FT_Y5,EDATE($D113,Milestones!$AA$46)&lt;PolicyDate),1,Milestones!$AC$46)&amp;";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"&amp;IF(AND(Milestones!$AB$47="FT",Milestones!$AA$47=FT_Y5,EDATE($D113,Milestones!$AA$47)&lt;PolicyDate),1,Milestones!$AC$47)&amp;";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"&amp;IF(AND(Milestones!$AB$48="FT",Milestones!$AA$48=FT_Y5,EDATE($D113,Milestones!$AA$48)&lt;PolicyDate),1,Milestones!$AC$48)&amp;";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"&amp;IF(AND(Milestones!$AB$49="FT",Milestones!$AA$49=FT_Y5,EDATE($D113,Milestones!$AA$49)&lt;PolicyDate),1,Milestones!$AC$49)&amp;";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"&amp;IF(AND(Milestones!$AB$50="FT",Milestones!$AA$50=FT_Y5,EDATE($D113,Milestones!$AA$50)&lt;PolicyDate),1,Milestones!$AC$50)&amp;";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"&amp;IF(AND(Milestones!$AB$51="FT",Milestones!$AA$51=FT_Y5,EDATE($D113,Milestones!$AA$51)&lt;PolicyDate),1,Milestones!$AC$51)&amp;";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"&amp;IF(AND(Milestones!$AB$52="FT",Milestones!$AA$52=FT_Y5,EDATE($D113,Milestones!$AA$52)&lt;PolicyDate),1,Milestones!$AC$52)&amp;";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"&amp;IF(AND(Milestones!$AB$53="FT",Milestones!$AA$53=FT_Y5,EDATE($D113,Milestones!$AA$53)&lt;PolicyDate),1,Milestones!$AC$53)&amp;";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"&amp;IF(AND(Milestones!$AB$54="FT",Milestones!$AA$54=FT_Y5,EDATE($D113,Milestones!$AA$54)&lt;PolicyDate),1,Milestones!$AC$54)&amp;";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"&amp;IF(AND(Milestones!$AB$55="FT",Milestones!$AA$55=FT_Y5,EDATE($D113,Milestones!$AA$55)&lt;PolicyDate),1,Milestones!$AC$55)&amp;";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"&amp;IF(AND(Milestones!$AB$56="FT",Milestones!$AA$56=FT_Y5,EDATE($D113,Milestones!$AA$56)&lt;PolicyDate),1,Milestones!$AC$56)&amp;";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"&amp;IF(AND(Milestones!$AB$57="FT",Milestones!$AA$57=FT_Y5,EDATE($D113,Milestones!$AA$57)&lt;PolicyDate),1,Milestones!$AC$57)&amp;";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"&amp;IF(AND(Milestones!$AB$58="FT",Milestones!$AA$58=FT_Y5,EDATE($D113,Milestones!$AA$58)&lt;PolicyDate),1,Milestones!$AC$58)&amp;";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"&amp;IF(AND(Milestones!$AB$59="FT",Milestones!$AA$59=FT_Y5,EDATE($D113,Milestones!$AA$59)&lt;PolicyDate),1,Milestones!$AC$59)&amp;";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"&amp;IF(AND(Milestones!$AB$60="FT",Milestones!$AA$60=FT_Y5,EDATE($D113,Milestones!$AA$60)&lt;PolicyDate),1,Milestones!$AC$60)&amp;";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"&amp;IF(AND(Milestones!$AB$61="FT",Milestones!$AA$61=FT_Y5,EDATE($D113,Milestones!$AA$61)&lt;PolicyDate),1,Milestones!$AC$61)&amp;";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"&amp;IF(AND(Milestones!$AB$62="FT",Milestones!$AA$62=FT_Y5,EDATE($D113,Milestones!$AA$62)&lt;PolicyDate),1,Milestones!$AC$62)&amp;";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"&amp;IF(AND(Milestones!$AB$63="FT",Milestones!$AA$63=FT_Y5,EDATE($D113,Milestones!$AA$63)&lt;PolicyDate),1,Milestones!$AC$63)&amp;";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"&amp;IF(AND(Milestones!$AB$64="FT",Milestones!$AA$64=FT_Y5,EDATE($D113,Milestones!$AA$64)&lt;PolicyDate),1,Milestones!$AC$64)&amp;";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"&amp;IF(AND(Milestones!$AB$65="FT",Milestones!$AA$65=FT_Y5,EDATE($D113,Milestones!$AA$65)&lt;PolicyDate),1,Milestones!$AC$65)&amp;";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"&amp;IF(AND(Milestones!$AB$66="FT",Milestones!$AA$66=FT_Y5,EDATE($D113,Milestones!$AA$66)&lt;PolicyDate),1,Milestones!$AC$66)&amp;";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"&amp;IF(AND(Milestones!$AB$67="FT",Milestones!$AA$67=FT_Y5,EDATE($D113,Milestones!$AA$67)&lt;PolicyDate),1,Milestones!$AC$67)&amp;";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"&amp;IF(AND(Milestones!$AB$68="FT",Milestones!$AA$68=FT_Y5,EDATE($D113,Milestones!$AA$68)&lt;PolicyDate),1,Milestones!$AC$68)&amp;";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"&amp;IF(AND(Milestones!$AB$69="FT",Milestones!$AA$69=FT_Y5,EDATE($D113,Milestones!$AA$69)&lt;PolicyDate),1,Milestones!$AC$69)&amp;";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"&amp;IF(AND(Milestones!$AB$70="FT",Milestones!$AA$70=FT_Y5,EDATE($D113,Milestones!$AA$70)&lt;PolicyDate),1,Milestones!$AC$70)&amp;";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"&amp;IF(AND(Milestones!$AB$71="FT",Milestones!$AA$71=FT_Y5,EDATE($D113,Milestones!$AA$71)&lt;PolicyDate),1,Milestones!$AC$71)&amp;";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"&amp;IF(AND(Milestones!$AB$72="FT",Milestones!$AA$72=FT_Y5,EDATE($D113,Milestones!$AA$72)&lt;PolicyDate),1,Milestones!$AC$72)&amp;";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"&amp;IF(AND(Milestones!$AB$73="FT",Milestones!$AA$73=FT_Y5,EDATE($D113,Milestones!$AA$73)&lt;PolicyDate),1,Milestones!$AC$73)&amp;";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"&amp;IF(AND(Milestones!$AB$74="FT",Milestones!$AA$74=FT_Y5,EDATE($D113,Milestones!$AA$74)&lt;PolicyDate),1,Milestones!$AC$74)&amp;";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"&amp;IF(AND(Milestones!$AB$75="FT",Milestones!$AA$75=FT_Y5,EDATE($D113,Milestones!$AA$75)&lt;PolicyDate),1,Milestones!$AC$75)&amp;";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"&amp;IF(AND(Milestones!$AB$76="FT",Milestones!$AA$76=FT_Y5,EDATE($D113,Milestones!$AA$76)&lt;PolicyDate),1,Milestones!$AC$76)&amp;";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"&amp;IF(AND(Milestones!$AB$77="FT",Milestones!$AA$77=FT_Y5,EDATE($D113,Milestones!$AA$77)&lt;PolicyDate),1,Milestones!$AC$77)&amp;";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"&amp;IF(AND(Milestones!$AB$78="FT",Milestones!$AA$78=FT_Y5,EDATE($D113,Milestones!$AA$78)&lt;PolicyDate),1,Milestones!$AC$78)&amp;";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"&amp;IF(AND(Milestones!$AB$79="FT",Milestones!$AA$79=FT_Y5,EDATE($D113,Milestones!$AA$79)&lt;PolicyDate),1,Milestones!$AC$79)&amp;";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"&amp;IF(AND(Milestones!$AB$80="FT",Milestones!$AA$80=FT_Y5,EDATE($D113,Milestones!$AA$80)&lt;PolicyDate),1,Milestones!$AC$80)&amp;";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"&amp;IF(AND(Milestones!$AB$81="FT",Milestones!$AA$81=FT_Y5,EDATE($D113,Milestones!$AA$81)&lt;PolicyDate),1,Milestones!$AC$81)&amp;";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"&amp;IF(AND(Milestones!$AB$82="FT",Milestones!$AA$82=FT_Y5,EDATE($D113,Milestones!$AA$82)&lt;PolicyDate),1,Milestones!$AC$82)&amp;";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"&amp;IF(AND(Milestones!$AB$83="FT",Milestones!$AA$83=FT_Y5,EDATE($D113,Milestones!$AA$83)&lt;PolicyDate),1,Milestones!$AC$83)&amp;";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"&amp;IF(AND(Milestones!$AB$84="FT",Milestones!$AA$84=FT_Y5,EDATE($D113,Milestones!$AA$84)&lt;PolicyDate),1,Milestones!$AC$84)&amp;";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"&amp;IF(AND(Milestones!$AB$85="FT",Milestones!$AA$85=FT_Y5,EDATE($D113,Milestones!$AA$85)&lt;PolicyDate),1,Milestones!$AC$85)&amp;";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"&amp;IF(AND(Milestones!$AB$86="FT",Milestones!$AA$86=FT_Y5,EDATE($D113,Milestones!$AA$86)&lt;PolicyDate),1,Milestones!$AC$86)&amp;";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"&amp;IF(AND(Milestones!$AB$87="FT",Milestones!$AA$87=FT_Y5,EDATE($D113,Milestones!$AA$87)&lt;PolicyDate),1,Milestones!$AC$87)&amp;";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"&amp;IF(AND(Milestones!$AB$88="FT",Milestones!$AA$88=FT_Y5,EDATE($D113,Milestones!$AA$88)&lt;PolicyDate),1,Milestones!$AC$88)&amp;";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"&amp;IF(AND(Milestones!$AB$89="FT",Milestones!$AA$89=FT_Y5,EDATE($D113,Milestones!$AA$89)&lt;PolicyDate),1,Milestones!$AC$89)&amp;";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"&amp;IF(AND(Milestones!$AB$90="FT",Milestones!$AA$90=FT_Y5,EDATE($D113,Milestones!$AA$90)&lt;PolicyDate),1,Milestones!$AC$90)&amp;";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"&amp;IF(AND(Milestones!$AB$91="FT",Milestones!$AA$91=FT_Y5,EDATE($D113,Milestones!$AA$91)&lt;PolicyDate),1,Milestones!$AC$91)&amp;";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"&amp;IF(AND(Milestones!$AB$92="FT",Milestones!$AA$92=FT_Y5,EDATE($D113,Milestones!$AA$92)&lt;PolicyDate),1,Milestones!$AC$92)&amp;";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"&amp;IF(AND(Milestones!$AB$93="FT",Milestones!$AA$93=FT_Y5,EDATE($D113,Milestones!$AA$93)&lt;PolicyDate),1,Milestones!$AC$93)&amp;";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"&amp;IF(AND(Milestones!$AB$94="FT",Milestones!$AA$94=FT_Y5,EDATE($D113,Milestones!$AA$94)&lt;PolicyDate),1,Milestones!$AC$94)&amp;";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"&amp;IF(AND(Milestones!$AB$95="FT",Milestones!$AA$95=FT_Y5,EDATE($D113,Milestones!$AA$95)&lt;PolicyDate),1,Milestones!$AC$95)&amp;";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"&amp;IF(AND(Milestones!$AB$96="FT",Milestones!$AA$96=FT_Y5,EDATE($D113,Milestones!$AA$96)&lt;PolicyDate),1,Milestones!$AC$96)&amp;";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"&amp;IF(AND(Milestones!$AB$97="FT",Milestones!$AA$97=FT_Y5,EDATE($D113,Milestones!$AA$97)&lt;PolicyDate),1,Milestones!$AC$97)&amp;";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"&amp;IF(AND(Milestones!$AB$98="FT",Milestones!$AA$98=FT_Y5,EDATE($D113,Milestones!$AA$98)&lt;PolicyDate),1,Milestones!$AC$98)&amp;";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"&amp;IF(AND(Milestones!$AB$99="FT",Milestones!$AA$99=FT_Y5,EDATE($D113,Milestones!$AA$99)&lt;PolicyDate),1,Milestones!$AC$99)&amp;";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"&amp;IF(AND(Milestones!$AB$100="FT",Milestones!$AA$100=FT_Y5,EDATE($D113,Milestones!$AA$100)&lt;PolicyDate),1,Milestones!$AC$100)&amp;";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"&amp;IF(AND(Milestones!$AB$101="FT",Milestones!$AA$101=FT_Y5,EDATE($D113,Milestones!$AA$101)&lt;PolicyDate),1,Milestones!$AC$101)&amp;";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"&amp;IF(AND(Milestones!$AB$102="FT",Milestones!$AA$102=FT_Y5,EDATE($D113,Milestones!$AA$102)&lt;PolicyDate),1,Milestones!$AC$102)&amp;";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"&amp;IF(AND(Milestones!$AB$103="FT",Milestones!$AA$103=FT_Y5,EDATE($D113,Milestones!$AA$103)&lt;PolicyDate),1,Milestones!$AC$103)&amp;";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"&amp;IF(AND(Milestones!$AB$104="FT",Milestones!$AA$104=FT_Y5,EDATE($D113,Milestones!$AA$104)&lt;PolicyDate),1,Milestones!$AC$104)&amp;";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"&amp;IF(AND(Milestones!$AB$105="FT",Milestones!$AA$105=FT_Y5,EDATE($D113,Milestones!$AA$105)&lt;PolicyDate),1,Milestones!$AC$105)&amp;";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"&amp;IF(AND(Milestones!$AB$106="FT",Milestones!$AA$106=FT_Y5,EDATE($D113,Milestones!$AA$106)&lt;PolicyDate),1,Milestones!$AC$106)&amp;";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"&amp;IF(AND(Milestones!$AB$107="FT",Milestones!$AA$107=FT_Y5,EDATE($D113,Milestones!$AA$107)&lt;PolicyDate),1,Milestones!$AC$107)&amp;";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"&amp;IF(AND(Milestones!$AB$108="FT",Milestones!$AA$108=FT_Y5,EDATE($D113,Milestones!$AA$108)&lt;PolicyDate),1,Milestones!$AC$108)&amp;";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"&amp;IF(AND(Milestones!$AB$109="FT",Milestones!$AA$109=FT_Y5,EDATE($D113,Milestones!$AA$109)&lt;PolicyDate),1,Milestones!$AC$109)&amp;";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"&amp;IF(AND(Milestones!$AB$110="FT",Milestones!$AA$110=FT_Y5,EDATE($D113,Milestones!$AA$110)&lt;PolicyDate),1,Milestones!$AC$110)&amp;";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"&amp;IF(AND(Milestones!$AB$111="FT",Milestones!$AA$111=FT_Y5,EDATE($D113,Milestones!$AA$111)&lt;PolicyDate),1,Milestones!$AC$111)&amp;";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"&amp;IF(AND(Milestones!$AB$112="FT",Milestones!$AA$112=FT_Y5,EDATE($D113,Milestones!$AA$112)&lt;PolicyDate),1,Milestones!$AC$112)&amp;";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"&amp;IF(AND(Milestones!$AB$113="FT",Milestones!$AA$113=FT_Y5,EDATE($D113,Milestones!$AA$113)&lt;PolicyDate),1,Milestones!$AC$113)&amp;";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"&amp;IF(AND(Milestones!$AB$114="FT",Milestones!$AA$114=FT_Y5,EDATE($D113,Milestones!$AA$114)&lt;PolicyDate),1,Milestones!$AC$114)&amp;";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"&amp;IF(AND(Milestones!$AB$115="FT",Milestones!$AA$115=FT_Y5,EDATE($D113,Milestones!$AA$115)&lt;PolicyDate),1,Milestones!$AC$115)&amp;";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"&amp;IF(AND(Milestones!$AB$116="FT",Milestones!$AA$116=FT_Y5,EDATE($D113,Milestones!$AA$116)&lt;PolicyDate),1,Milestones!$AC$116)&amp;";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"&amp;IF(AND(Milestones!$AB$117="FT",Milestones!$AA$117=FT_Y5,EDATE($D113,Milestones!$AA$117)&lt;PolicyDate),1,Milestones!$AC$117)&amp;";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"&amp;IF(AND(Milestones!$AB$118="FT",Milestones!$AA$118=FT_Y5,EDATE($D113,Milestones!$AA$118)&lt;PolicyDate),1,Milestones!$AC$118)&amp;";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"&amp;IF(AND(Milestones!$AB$119="FT",Milestones!$AA$119=FT_Y5,EDATE($D113,Milestones!$AA$119)&lt;PolicyDate),1,Milestones!$AC$119)&amp;";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"&amp;IF(AND(Milestones!$AB$120="FT",Milestones!$AA$120=FT_Y5,EDATE($D113,Milestones!$AA$120)&lt;PolicyDate),1,Milestones!$AC$120)&amp;";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"&amp;IF(AND(Milestones!$AB$121="FT",Milestones!$AA$121=FT_Y5,EDATE($D113,Milestones!$AA$121)&lt;PolicyDate),1,Milestones!$AC$121)&amp;";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"&amp;IF(AND(Milestones!$AB$122="FT",Milestones!$AA$122=FT_Y5,EDATE($D113,Milestones!$AA$122)&lt;PolicyDate),1,Milestones!$AC$122)&amp;";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"&amp;IF(AND(Milestones!$AB$123="FT",Milestones!$AA$123=FT_Y5,EDATE($D113,Milestones!$AA$123)&lt;PolicyDate),1,Milestones!$AC$123)&amp;";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"&amp;IF(AND(Milestones!$AB$124="FT",Milestones!$AA$124=FT_Y5,EDATE($D113,Milestones!$AA$124)&lt;PolicyDate),1,Milestones!$AC$124)&amp;";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"&amp;IF(AND(Milestones!$AB$125="FT",Milestones!$AA$125=FT_Y5,EDATE($D113,Milestones!$AA$125)&lt;PolicyDate),1,Milestones!$AC$125)&amp;";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"&amp;IF(AND(Milestones!$AB$126="FT",Milestones!$AA$126=FT_Y5,EDATE($D113,Milestones!$AA$126)&lt;PolicyDate),1,Milestones!$AC$126)&amp;";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"&amp;IF(AND(Milestones!$AB$127="FT",Milestones!$AA$127=FT_Y5,EDATE($D113,Milestones!$AA$127)&lt;PolicyDate),1,Milestones!$AC$127)&amp;";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"&amp;IF(AND(Milestones!$AB$128="FT",Milestones!$AA$128=FT_Y5,EDATE($D113,Milestones!$AA$128)&lt;PolicyDate),1,Milestones!$AC$128)&amp;";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"&amp;IF(AND(Milestones!$AB$129="FT",Milestones!$AA$129=FT_Y5,EDATE($D113,Milestones!$AA$129)&lt;PolicyDate),1,Milestones!$AC$129)&amp;";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"&amp;IF(AND(Milestones!$AB$130="FT",Milestones!$AA$130=FT_Y5,EDATE($D113,Milestones!$AA$130)&lt;PolicyDate),1,Milestones!$AC$130)&amp;";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"&amp;IF(AND(Milestones!$AB$131="FT",Milestones!$AA$131=FT_Y5,EDATE($D113,Milestones!$AA$131)&lt;PolicyDate),1,Milestones!$AC$131)&amp;";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"&amp;IF(AND(Milestones!$AB$132="FT",Milestones!$AA$132=FT_Y5,EDATE($D113,Milestones!$AA$132)&lt;PolicyDate),1,Milestones!$AC$132)&amp;";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"&amp;IF(AND(Milestones!$AB$133="FT",Milestones!$AA$133=FT_Y5,EDATE($D113,Milestones!$AA$133)&lt;PolicyDate),1,Milestones!$AC$133)&amp;";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"&amp;IF(AND(Milestones!$AB$134="FT",Milestones!$AA$134=FT_Y5,EDATE($D113,Milestones!$AA$134)&lt;PolicyDate),1,Milestones!$AC$134)&amp;";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"&amp;IF(AND(Milestones!$AB$135="FT",Milestones!$AA$135=FT_Y5,EDATE($D113,Milestones!$AA$135)&lt;PolicyDate),1,Milestones!$AC$135)&amp;";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"&amp;IF(AND(Milestones!$AB$136="FT",Milestones!$AA$136=FT_Y5,EDATE($D113,Milestones!$AA$136)&lt;PolicyDate),1,Milestones!$AC$136)&amp;";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"&amp;IF(AND(Milestones!$AB$137="FT",Milestones!$AA$137=FT_Y5,EDATE($D113,Milestones!$AA$137)&lt;PolicyDate),1,Milestones!$AC$137)&amp;";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"&amp;IF(AND(Milestones!$AB$138="FT",Milestones!$AA$138=FT_Y5,EDATE($D113,Milestones!$AA$138)&lt;PolicyDate),1,Milestones!$AC$138)&amp;";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"&amp;IF(AND(Milestones!$AB$139="FT",Milestones!$AA$139=FT_Y5,EDATE($D113,Milestones!$AA$139)&lt;PolicyDate),1,Milestones!$AC$139)&amp;";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"&amp;IF(AND(Milestones!$AB$140="FT",Milestones!$AA$140=FT_Y5,EDATE($D113,Milestones!$AA$140)&lt;PolicyDate),1,Milestones!$AC$140)&amp;";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"&amp;IF(AND(Milestones!$AB$141="FT",Milestones!$AA$141=FT_Y5,EDATE($D113,Milestones!$AA$141)&lt;PolicyDate),1,Milestones!$AC$141)&amp;";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"&amp;IF(AND(Milestones!$AB$142="FT",Milestones!$AA$142=FT_Y5,EDATE($D113,Milestones!$AA$142)&lt;PolicyDate),1,Milestones!$AC$142)&amp;";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"&amp;IF(AND(Milestones!$AB$143="FT",Milestones!$AA$143=FT_Y5,EDATE($D113,Milestones!$AA$143)&lt;PolicyDate),1,Milestones!$AC$143)&amp;";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"&amp;IF(AND(Milestones!$AB$144="FT",Milestones!$AA$144=FT_Y5,EDATE($D113,Milestones!$AA$144)&lt;PolicyDate),1,Milestones!$AC$144)&amp;";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"&amp;IF(AND(Milestones!$AB$145="FT",Milestones!$AA$145=FT_Y5,EDATE($D113,Milestones!$AA$145)&lt;PolicyDate),1,Milestones!$AC$145)&amp;";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"&amp;IF(AND(Milestones!$AB$146="FT",Milestones!$AA$146=FT_Y5,EDATE($D113,Milestones!$AA$146)&lt;PolicyDate),1,Milestones!$AC$146)&amp;";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"&amp;IF(AND(Milestones!$AB$147="FT",Milestones!$AA$147=FT_Y5,EDATE($D113,Milestones!$AA$147)&lt;PolicyDate),1,Milestones!$AC$147)&amp;";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"&amp;IF(AND(Milestones!$AB$148="FT",Milestones!$AA$148=FT_Y5,EDATE($D113,Milestones!$AA$148)&lt;PolicyDate),1,Milestones!$AC$148)&amp;";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"&amp;IF(AND(Milestones!$AB$149="FT",Milestones!$AA$149=FT_Y5,EDATE($D113,Milestones!$AA$149)&lt;PolicyDate),1,Milestones!$AC$149)&amp;";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"&amp;IF(AND(Milestones!$AB$150="FT",Milestones!$AA$150=FT_Y5,EDATE($D113,Milestones!$AA$150)&lt;PolicyDate),1,Milestones!$AC$150)&amp;";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"&amp;IF(AND(Milestones!$AB$151="FT",Milestones!$AA$151=FT_Y5,EDATE($D113,Milestones!$AA$151)&lt;PolicyDate),1,Milestones!$AC$151)&amp;";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"&amp;IF(AND(Milestones!$AB$152="FT",Milestones!$AA$152=FT_Y5,EDATE($D113,Milestones!$AA$152)&lt;PolicyDate),1,Milestones!$AC$152)&amp;";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"&amp;IF(AND(Milestones!$AB$153="FT",Milestones!$AA$153=FT_Y5,EDATE($D113,Milestones!$AA$153)&lt;PolicyDate),1,Milestones!$AC$153)&amp;";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"&amp;IF(AND(Milestones!$AB$154="FT",Milestones!$AA$154=FT_Y5,EDATE($D113,Milestones!$AA$154)&lt;PolicyDate),1,Milestones!$AC$154)&amp;";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"&amp;IF(AND(Milestones!$AB$155="FT",Milestones!$AA$155=FT_Y5,EDATE($D113,Milestones!$AA$155)&lt;PolicyDate),1,Milestones!$AC$155)&amp;";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"&amp;IF(AND(Milestones!$AB$156="FT",Milestones!$AA$156=FT_Y5,EDATE($D113,Milestones!$AA$156)&lt;PolicyDate),1,Milestones!$AC$156)&amp;";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"&amp;IF(AND(Milestones!$AB$157="FT",Milestones!$AA$157=FT_Y5,EDATE($D113,Milestones!$AA$157)&lt;PolicyDate),1,Milestones!$AC$157)&amp;";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"&amp;IF(AND(Milestones!$AB$158="FT",Milestones!$AA$158=FT_Y5,EDATE($D113,Milestones!$AA$158)&lt;PolicyDate),1,Milestones!$AC$158)&amp;";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"&amp;IF(AND(Milestones!$AB$159="FT",Milestones!$AA$159=FT_Y5,EDATE($D113,Milestones!$AA$159)&lt;PolicyDate),1,Milestones!$AC$159)&amp;";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"&amp;IF(AND(Milestones!$AB$160="FT",Milestones!$AA$160=FT_Y5,EDATE($D113,Milestones!$AA$160)&lt;PolicyDate),1,Milestones!$AC$160)&amp;";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"&amp;IF(AND(Milestones!$AB$161="FT",Milestones!$AA$161=FT_Y5,EDATE($D113,Milestones!$AA$161)&lt;PolicyDate),1,Milestones!$AC$161)&amp;";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"&amp;IF(AND(Milestones!$AB$162="FT",Milestones!$AA$162=FT_Y5,EDATE($D113,Milestones!$AA$162)&lt;PolicyDate),1,Milestones!$AC$162)&amp;";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"&amp;IF(AND(Milestones!$AB$163="FT",Milestones!$AA$163=FT_Y5,EDATE($D113,Milestones!$AA$163)&lt;PolicyDate),1,Milestones!$AC$163)&amp;";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"&amp;IF(AND(Milestones!$AB$164="FT",Milestones!$AA$164=FT_Y5,EDATE($D113,Milestones!$AA$164)&lt;PolicyDate),1,Milestones!$AC$164)&amp;";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"&amp;IF(AND(Milestones!$AB$165="FT",Milestones!$AA$165=FT_Y5,EDATE($D113,Milestones!$AA$165)&lt;PolicyDate),1,Milestones!$AC$165)&amp;";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"&amp;IF(AND(Milestones!$AB$166="FT",Milestones!$AA$166=FT_Y5,EDATE($D113,Milestones!$AA$166)&lt;PolicyDate),1,Milestones!$AC$166)&amp;";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"&amp;IF(AND(Milestones!$AB$167="FT",Milestones!$AA$167=FT_Y5,EDATE($D113,Milestones!$AA$167)&lt;PolicyDate),1,Milestones!$AC$167)&amp;";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"&amp;IF(AND(Milestones!$AB$168="FT",Milestones!$AA$168=FT_Y5,EDATE($D113,Milestones!$AA$168)&lt;PolicyDate),1,Milestones!$AC$168)&amp;";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"&amp;IF(AND(Milestones!$AB$169="FT",Milestones!$AA$169=FT_Y5,EDATE($D113,Milestones!$AA$169)&lt;PolicyDate),1,Milestones!$AC$169)&amp;";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"&amp;IF(AND(Milestones!$AB$170="FT",Milestones!$AA$170=FT_Y5,EDATE($D113,Milestones!$AA$170)&lt;PolicyDate),1,Milestones!$AC$170)&amp;";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"&amp;IF(AND(Milestones!$AB$171="FT",Milestones!$AA$171=FT_Y5,EDATE($D113,Milestones!$AA$171)&lt;PolicyDate),1,Milestones!$AC$171)&amp;";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"&amp;IF(AND(Milestones!$AB$172="FT",Milestones!$AA$172=FT_Y5,EDATE($D113,Milestones!$AA$172)&lt;PolicyDate),1,Milestones!$AC$172)&amp;";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"&amp;IF(AND(Milestones!$AB$173="FT",Milestones!$AA$173=FT_Y5,EDATE($D113,Milestones!$AA$173)&lt;PolicyDate),1,Milestones!$AC$173)&amp;";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"&amp;IF(AND(Milestones!$AB$174="FT",Milestones!$AA$174=FT_Y5,EDATE($D113,Milestones!$AA$174)&lt;PolicyDate),1,Milestones!$AC$174)&amp;";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"&amp;IF(AND(Milestones!$AB$175="FT",Milestones!$AA$175=FT_Y5,EDATE($D113,Milestones!$AA$175)&lt;PolicyDate),1,Milestones!$AC$175)&amp;";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"&amp;IF(AND(Milestones!$AB$176="FT",Milestones!$AA$176=FT_Y5,EDATE($D113,Milestones!$AA$176)&lt;PolicyDate),1,Milestones!$AC$176)&amp;";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"&amp;IF(AND(Milestones!$AB$177="FT",Milestones!$AA$177=FT_Y5,EDATE($D113,Milestones!$AA$177)&lt;PolicyDate),1,Milestones!$AC$177)&amp;";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"&amp;IF(AND(Milestones!$AB$178="FT",Milestones!$AA$178=FT_Y5,EDATE($D113,Milestones!$AA$178)&lt;PolicyDate),1,Milestones!$AC$178)&amp;";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"&amp;IF(AND(Milestones!$AB$179="FT",Milestones!$AA$179=FT_Y5,EDATE($D113,Milestones!$AA$179)&lt;PolicyDate),1,Milestones!$AC$179)&amp;";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"&amp;IF(AND(Milestones!$AB$180="FT",Milestones!$AA$180=FT_Y5,EDATE($D113,Milestones!$AA$180)&lt;PolicyDate),1,Milestones!$AC$180)&amp;";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"&amp;IF(AND(Milestones!$AB$181="FT",Milestones!$AA$181=FT_Y5,EDATE($D113,Milestones!$AA$181)&lt;PolicyDate),1,Milestones!$AC$181)&amp;";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"&amp;IF(AND(Milestones!$AB$182="FT",Milestones!$AA$182=FT_Y5,EDATE($D113,Milestones!$AA$182)&lt;PolicyDate),1,Milestones!$AC$182)&amp;";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"&amp;IF(AND(Milestones!$AB$183="FT",Milestones!$AA$183=FT_Y5,EDATE($D113,Milestones!$AA$183)&lt;PolicyDate),1,Milestones!$AC$183)&amp;";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"&amp;IF(AND(Milestones!$AB$184="FT",Milestones!$AA$184=FT_Y5,EDATE($D113,Milestones!$AA$184)&lt;PolicyDate),1,Milestones!$AC$184)&amp;";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"&amp;IF(AND(Milestones!$AB$185="FT",Milestones!$AA$185=FT_Y5,EDATE($D113,Milestones!$AA$185)&lt;PolicyDate),1,Milestones!$AC$185)&amp;";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"&amp;IF(AND(Milestones!$AB$186="FT",Milestones!$AA$186=FT_Y5,EDATE($D113,Milestones!$AA$186)&lt;PolicyDate),1,Milestones!$AC$186)&amp;";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"&amp;IF(AND(Milestones!$AB$187="FT",Milestones!$AA$187=FT_Y5,EDATE($D113,Milestones!$AA$187)&lt;PolicyDate),1,Milestones!$AC$187)&amp;";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"&amp;IF(AND(Milestones!$AB$188="FT",Milestones!$AA$188=FT_Y5,EDATE($D113,Milestones!$AA$188)&lt;PolicyDate),1,Milestones!$AC$188)&amp;";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"&amp;IF(AND(Milestones!$AB$189="FT",Milestones!$AA$189=FT_Y5,EDATE($D113,Milestones!$AA$189)&lt;PolicyDate),1,Milestones!$AC$189)&amp;";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"&amp;IF(AND(Milestones!$AB$190="FT",Milestones!$AA$190=FT_Y5,EDATE($D113,Milestones!$AA$190)&lt;PolicyDate),1,Milestones!$AC$190)&amp;";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"&amp;IF(AND(Milestones!$AB$191="FT",Milestones!$AA$191=FT_Y5,EDATE($D113,Milestones!$AA$191)&lt;PolicyDate),1,Milestones!$AC$191)&amp;";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"&amp;IF(AND(Milestones!$AB$192="FT",Milestones!$AA$192=FT_Y5,EDATE($D113,Milestones!$AA$192)&lt;PolicyDate),1,Milestones!$AC$192)&amp;";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"&amp;IF(AND(Milestones!$AB$193="FT",Milestones!$AA$193=FT_Y5,EDATE($D113,Milestones!$AA$193)&lt;PolicyDate),1,Milestones!$AC$193)&amp;";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"&amp;IF(AND(Milestones!$AB$194="FT",Milestones!$AA$194=FT_Y5,EDATE($D113,Milestones!$AA$194)&lt;PolicyDate),1,Milestones!$AC$194)&amp;";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"&amp;IF(AND(Milestones!$AB$195="FT",Milestones!$AA$195=FT_Y5,EDATE($D113,Milestones!$AA$195)&lt;PolicyDate),1,Milestones!$AC$195)&amp;";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"&amp;IF(AND(Milestones!$AB$196="FT",Milestones!$AA$196=FT_Y5,EDATE($D113,Milestones!$AA$196)&lt;PolicyDate),1,Milestones!$AC$196)&amp;";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"&amp;IF(AND(Milestones!$AB$197="FT",Milestones!$AA$197=FT_Y5,EDATE($D113,Milestones!$AA$197)&lt;PolicyDate),1,Milestones!$AC$197)&amp;";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"&amp;IF(AND(Milestones!$AB$198="FT",Milestones!$AA$198=FT_Y5,EDATE($D113,Milestones!$AA$198)&lt;PolicyDate),1,Milestones!$AC$198)&amp;";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"&amp;IF(AND(Milestones!$AB$199="FT",Milestones!$AA$199=FT_Y5,EDATE($D113,Milestones!$AA$199)&lt;PolicyDate),1,Milestones!$AC$199)&amp;";  ",""))</f>
        <v/>
      </c>
      <c r="X113" s="0" t="str">
        <f aca="false">IF(Staff!$A113="","",Staff!$AJ113)</f>
        <v/>
      </c>
      <c r="Y113" s="0" t="str">
        <f aca="false">IF(Staff!$A113="","",Staff!$AL113)</f>
        <v/>
      </c>
      <c r="Z113" s="0" t="str">
        <f aca="false">IF(Staff!$A113="","",Staff!$AM113)</f>
        <v/>
      </c>
      <c r="AA113" s="0" t="str">
        <f aca="false">IF(Staff!$A113="","",Staff!$AQ113)</f>
        <v/>
      </c>
      <c r="AB113" s="0" t="str">
        <f aca="false">IF(Staff!$A113="","",Staff!$AR113)</f>
        <v/>
      </c>
      <c r="AC113" s="0" t="str">
        <f aca="false">IF(Staff!$A113="","",Staff!$AS113)</f>
        <v/>
      </c>
      <c r="AD113" s="0" t="str">
        <f aca="false">IF(Staff!$A113="","",Staff!$AT113)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IF(Staff!$A114="","",Staff!$AI114)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"&amp;IF(AND(Milestones!$AB$20="FT",Milestones!$AA$20=FT_Y5,EDATE($D114,Milestones!$AA$20)&lt;PolicyDate),1,Milestones!$AC$20)&amp;";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"&amp;IF(AND(Milestones!$AB$21="FT",Milestones!$AA$21=FT_Y5,EDATE($D114,Milestones!$AA$21)&lt;PolicyDate),1,Milestones!$AC$21)&amp;";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"&amp;IF(AND(Milestones!$AB$22="FT",Milestones!$AA$22=FT_Y5,EDATE($D114,Milestones!$AA$22)&lt;PolicyDate),1,Milestones!$AC$22)&amp;";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"&amp;IF(AND(Milestones!$AB$23="FT",Milestones!$AA$23=FT_Y5,EDATE($D114,Milestones!$AA$23)&lt;PolicyDate),1,Milestones!$AC$23)&amp;";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"&amp;IF(AND(Milestones!$AB$24="FT",Milestones!$AA$24=FT_Y5,EDATE($D114,Milestones!$AA$24)&lt;PolicyDate),1,Milestones!$AC$24)&amp;";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"&amp;IF(AND(Milestones!$AB$25="FT",Milestones!$AA$25=FT_Y5,EDATE($D114,Milestones!$AA$25)&lt;PolicyDate),1,Milestones!$AC$25)&amp;";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"&amp;IF(AND(Milestones!$AB$26="FT",Milestones!$AA$26=FT_Y5,EDATE($D114,Milestones!$AA$26)&lt;PolicyDate),1,Milestones!$AC$26)&amp;";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"&amp;IF(AND(Milestones!$AB$27="FT",Milestones!$AA$27=FT_Y5,EDATE($D114,Milestones!$AA$27)&lt;PolicyDate),1,Milestones!$AC$27)&amp;";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"&amp;IF(AND(Milestones!$AB$28="FT",Milestones!$AA$28=FT_Y5,EDATE($D114,Milestones!$AA$28)&lt;PolicyDate),1,Milestones!$AC$28)&amp;";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"&amp;IF(AND(Milestones!$AB$29="FT",Milestones!$AA$29=FT_Y5,EDATE($D114,Milestones!$AA$29)&lt;PolicyDate),1,Milestones!$AC$29)&amp;";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"&amp;IF(AND(Milestones!$AB$30="FT",Milestones!$AA$30=FT_Y5,EDATE($D114,Milestones!$AA$30)&lt;PolicyDate),1,Milestones!$AC$30)&amp;";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"&amp;IF(AND(Milestones!$AB$31="FT",Milestones!$AA$31=FT_Y5,EDATE($D114,Milestones!$AA$31)&lt;PolicyDate),1,Milestones!$AC$31)&amp;";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"&amp;IF(AND(Milestones!$AB$32="FT",Milestones!$AA$32=FT_Y5,EDATE($D114,Milestones!$AA$32)&lt;PolicyDate),1,Milestones!$AC$32)&amp;";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"&amp;IF(AND(Milestones!$AB$33="FT",Milestones!$AA$33=FT_Y5,EDATE($D114,Milestones!$AA$33)&lt;PolicyDate),1,Milestones!$AC$33)&amp;";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"&amp;IF(AND(Milestones!$AB$34="FT",Milestones!$AA$34=FT_Y5,EDATE($D114,Milestones!$AA$34)&lt;PolicyDate),1,Milestones!$AC$34)&amp;";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"&amp;IF(AND(Milestones!$AB$35="FT",Milestones!$AA$35=FT_Y5,EDATE($D114,Milestones!$AA$35)&lt;PolicyDate),1,Milestones!$AC$35)&amp;";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"&amp;IF(AND(Milestones!$AB$36="FT",Milestones!$AA$36=FT_Y5,EDATE($D114,Milestones!$AA$36)&lt;PolicyDate),1,Milestones!$AC$36)&amp;";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"&amp;IF(AND(Milestones!$AB$37="FT",Milestones!$AA$37=FT_Y5,EDATE($D114,Milestones!$AA$37)&lt;PolicyDate),1,Milestones!$AC$37)&amp;";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"&amp;IF(AND(Milestones!$AB$38="FT",Milestones!$AA$38=FT_Y5,EDATE($D114,Milestones!$AA$38)&lt;PolicyDate),1,Milestones!$AC$38)&amp;";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"&amp;IF(AND(Milestones!$AB$39="FT",Milestones!$AA$39=FT_Y5,EDATE($D114,Milestones!$AA$39)&lt;PolicyDate),1,Milestones!$AC$39)&amp;";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"&amp;IF(AND(Milestones!$AB$40="FT",Milestones!$AA$40=FT_Y5,EDATE($D114,Milestones!$AA$40)&lt;PolicyDate),1,Milestones!$AC$40)&amp;";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"&amp;IF(AND(Milestones!$AB$41="FT",Milestones!$AA$41=FT_Y5,EDATE($D114,Milestones!$AA$41)&lt;PolicyDate),1,Milestones!$AC$41)&amp;";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"&amp;IF(AND(Milestones!$AB$42="FT",Milestones!$AA$42=FT_Y5,EDATE($D114,Milestones!$AA$42)&lt;PolicyDate),1,Milestones!$AC$42)&amp;";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"&amp;IF(AND(Milestones!$AB$43="FT",Milestones!$AA$43=FT_Y5,EDATE($D114,Milestones!$AA$43)&lt;PolicyDate),1,Milestones!$AC$43)&amp;";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"&amp;IF(AND(Milestones!$AB$44="FT",Milestones!$AA$44=FT_Y5,EDATE($D114,Milestones!$AA$44)&lt;PolicyDate),1,Milestones!$AC$44)&amp;";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"&amp;IF(AND(Milestones!$AB$45="FT",Milestones!$AA$45=FT_Y5,EDATE($D114,Milestones!$AA$45)&lt;PolicyDate),1,Milestones!$AC$45)&amp;";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"&amp;IF(AND(Milestones!$AB$46="FT",Milestones!$AA$46=FT_Y5,EDATE($D114,Milestones!$AA$46)&lt;PolicyDate),1,Milestones!$AC$46)&amp;";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"&amp;IF(AND(Milestones!$AB$47="FT",Milestones!$AA$47=FT_Y5,EDATE($D114,Milestones!$AA$47)&lt;PolicyDate),1,Milestones!$AC$47)&amp;";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"&amp;IF(AND(Milestones!$AB$48="FT",Milestones!$AA$48=FT_Y5,EDATE($D114,Milestones!$AA$48)&lt;PolicyDate),1,Milestones!$AC$48)&amp;";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"&amp;IF(AND(Milestones!$AB$49="FT",Milestones!$AA$49=FT_Y5,EDATE($D114,Milestones!$AA$49)&lt;PolicyDate),1,Milestones!$AC$49)&amp;";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"&amp;IF(AND(Milestones!$AB$50="FT",Milestones!$AA$50=FT_Y5,EDATE($D114,Milestones!$AA$50)&lt;PolicyDate),1,Milestones!$AC$50)&amp;";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"&amp;IF(AND(Milestones!$AB$51="FT",Milestones!$AA$51=FT_Y5,EDATE($D114,Milestones!$AA$51)&lt;PolicyDate),1,Milestones!$AC$51)&amp;";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"&amp;IF(AND(Milestones!$AB$52="FT",Milestones!$AA$52=FT_Y5,EDATE($D114,Milestones!$AA$52)&lt;PolicyDate),1,Milestones!$AC$52)&amp;";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"&amp;IF(AND(Milestones!$AB$53="FT",Milestones!$AA$53=FT_Y5,EDATE($D114,Milestones!$AA$53)&lt;PolicyDate),1,Milestones!$AC$53)&amp;";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"&amp;IF(AND(Milestones!$AB$54="FT",Milestones!$AA$54=FT_Y5,EDATE($D114,Milestones!$AA$54)&lt;PolicyDate),1,Milestones!$AC$54)&amp;";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"&amp;IF(AND(Milestones!$AB$55="FT",Milestones!$AA$55=FT_Y5,EDATE($D114,Milestones!$AA$55)&lt;PolicyDate),1,Milestones!$AC$55)&amp;";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"&amp;IF(AND(Milestones!$AB$56="FT",Milestones!$AA$56=FT_Y5,EDATE($D114,Milestones!$AA$56)&lt;PolicyDate),1,Milestones!$AC$56)&amp;";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"&amp;IF(AND(Milestones!$AB$57="FT",Milestones!$AA$57=FT_Y5,EDATE($D114,Milestones!$AA$57)&lt;PolicyDate),1,Milestones!$AC$57)&amp;";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"&amp;IF(AND(Milestones!$AB$58="FT",Milestones!$AA$58=FT_Y5,EDATE($D114,Milestones!$AA$58)&lt;PolicyDate),1,Milestones!$AC$58)&amp;";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"&amp;IF(AND(Milestones!$AB$59="FT",Milestones!$AA$59=FT_Y5,EDATE($D114,Milestones!$AA$59)&lt;PolicyDate),1,Milestones!$AC$59)&amp;";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"&amp;IF(AND(Milestones!$AB$60="FT",Milestones!$AA$60=FT_Y5,EDATE($D114,Milestones!$AA$60)&lt;PolicyDate),1,Milestones!$AC$60)&amp;";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"&amp;IF(AND(Milestones!$AB$61="FT",Milestones!$AA$61=FT_Y5,EDATE($D114,Milestones!$AA$61)&lt;PolicyDate),1,Milestones!$AC$61)&amp;";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"&amp;IF(AND(Milestones!$AB$62="FT",Milestones!$AA$62=FT_Y5,EDATE($D114,Milestones!$AA$62)&lt;PolicyDate),1,Milestones!$AC$62)&amp;";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"&amp;IF(AND(Milestones!$AB$63="FT",Milestones!$AA$63=FT_Y5,EDATE($D114,Milestones!$AA$63)&lt;PolicyDate),1,Milestones!$AC$63)&amp;";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"&amp;IF(AND(Milestones!$AB$64="FT",Milestones!$AA$64=FT_Y5,EDATE($D114,Milestones!$AA$64)&lt;PolicyDate),1,Milestones!$AC$64)&amp;";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"&amp;IF(AND(Milestones!$AB$65="FT",Milestones!$AA$65=FT_Y5,EDATE($D114,Milestones!$AA$65)&lt;PolicyDate),1,Milestones!$AC$65)&amp;";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"&amp;IF(AND(Milestones!$AB$66="FT",Milestones!$AA$66=FT_Y5,EDATE($D114,Milestones!$AA$66)&lt;PolicyDate),1,Milestones!$AC$66)&amp;";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"&amp;IF(AND(Milestones!$AB$67="FT",Milestones!$AA$67=FT_Y5,EDATE($D114,Milestones!$AA$67)&lt;PolicyDate),1,Milestones!$AC$67)&amp;";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"&amp;IF(AND(Milestones!$AB$68="FT",Milestones!$AA$68=FT_Y5,EDATE($D114,Milestones!$AA$68)&lt;PolicyDate),1,Milestones!$AC$68)&amp;";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"&amp;IF(AND(Milestones!$AB$69="FT",Milestones!$AA$69=FT_Y5,EDATE($D114,Milestones!$AA$69)&lt;PolicyDate),1,Milestones!$AC$69)&amp;";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"&amp;IF(AND(Milestones!$AB$70="FT",Milestones!$AA$70=FT_Y5,EDATE($D114,Milestones!$AA$70)&lt;PolicyDate),1,Milestones!$AC$70)&amp;";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"&amp;IF(AND(Milestones!$AB$71="FT",Milestones!$AA$71=FT_Y5,EDATE($D114,Milestones!$AA$71)&lt;PolicyDate),1,Milestones!$AC$71)&amp;";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"&amp;IF(AND(Milestones!$AB$72="FT",Milestones!$AA$72=FT_Y5,EDATE($D114,Milestones!$AA$72)&lt;PolicyDate),1,Milestones!$AC$72)&amp;";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"&amp;IF(AND(Milestones!$AB$73="FT",Milestones!$AA$73=FT_Y5,EDATE($D114,Milestones!$AA$73)&lt;PolicyDate),1,Milestones!$AC$73)&amp;";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"&amp;IF(AND(Milestones!$AB$74="FT",Milestones!$AA$74=FT_Y5,EDATE($D114,Milestones!$AA$74)&lt;PolicyDate),1,Milestones!$AC$74)&amp;";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"&amp;IF(AND(Milestones!$AB$75="FT",Milestones!$AA$75=FT_Y5,EDATE($D114,Milestones!$AA$75)&lt;PolicyDate),1,Milestones!$AC$75)&amp;";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"&amp;IF(AND(Milestones!$AB$76="FT",Milestones!$AA$76=FT_Y5,EDATE($D114,Milestones!$AA$76)&lt;PolicyDate),1,Milestones!$AC$76)&amp;";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"&amp;IF(AND(Milestones!$AB$77="FT",Milestones!$AA$77=FT_Y5,EDATE($D114,Milestones!$AA$77)&lt;PolicyDate),1,Milestones!$AC$77)&amp;";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"&amp;IF(AND(Milestones!$AB$78="FT",Milestones!$AA$78=FT_Y5,EDATE($D114,Milestones!$AA$78)&lt;PolicyDate),1,Milestones!$AC$78)&amp;";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"&amp;IF(AND(Milestones!$AB$79="FT",Milestones!$AA$79=FT_Y5,EDATE($D114,Milestones!$AA$79)&lt;PolicyDate),1,Milestones!$AC$79)&amp;";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"&amp;IF(AND(Milestones!$AB$80="FT",Milestones!$AA$80=FT_Y5,EDATE($D114,Milestones!$AA$80)&lt;PolicyDate),1,Milestones!$AC$80)&amp;";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"&amp;IF(AND(Milestones!$AB$81="FT",Milestones!$AA$81=FT_Y5,EDATE($D114,Milestones!$AA$81)&lt;PolicyDate),1,Milestones!$AC$81)&amp;";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"&amp;IF(AND(Milestones!$AB$82="FT",Milestones!$AA$82=FT_Y5,EDATE($D114,Milestones!$AA$82)&lt;PolicyDate),1,Milestones!$AC$82)&amp;";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"&amp;IF(AND(Milestones!$AB$83="FT",Milestones!$AA$83=FT_Y5,EDATE($D114,Milestones!$AA$83)&lt;PolicyDate),1,Milestones!$AC$83)&amp;";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"&amp;IF(AND(Milestones!$AB$84="FT",Milestones!$AA$84=FT_Y5,EDATE($D114,Milestones!$AA$84)&lt;PolicyDate),1,Milestones!$AC$84)&amp;";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"&amp;IF(AND(Milestones!$AB$85="FT",Milestones!$AA$85=FT_Y5,EDATE($D114,Milestones!$AA$85)&lt;PolicyDate),1,Milestones!$AC$85)&amp;";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"&amp;IF(AND(Milestones!$AB$86="FT",Milestones!$AA$86=FT_Y5,EDATE($D114,Milestones!$AA$86)&lt;PolicyDate),1,Milestones!$AC$86)&amp;";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"&amp;IF(AND(Milestones!$AB$87="FT",Milestones!$AA$87=FT_Y5,EDATE($D114,Milestones!$AA$87)&lt;PolicyDate),1,Milestones!$AC$87)&amp;";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"&amp;IF(AND(Milestones!$AB$88="FT",Milestones!$AA$88=FT_Y5,EDATE($D114,Milestones!$AA$88)&lt;PolicyDate),1,Milestones!$AC$88)&amp;";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"&amp;IF(AND(Milestones!$AB$89="FT",Milestones!$AA$89=FT_Y5,EDATE($D114,Milestones!$AA$89)&lt;PolicyDate),1,Milestones!$AC$89)&amp;";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"&amp;IF(AND(Milestones!$AB$90="FT",Milestones!$AA$90=FT_Y5,EDATE($D114,Milestones!$AA$90)&lt;PolicyDate),1,Milestones!$AC$90)&amp;";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"&amp;IF(AND(Milestones!$AB$91="FT",Milestones!$AA$91=FT_Y5,EDATE($D114,Milestones!$AA$91)&lt;PolicyDate),1,Milestones!$AC$91)&amp;";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"&amp;IF(AND(Milestones!$AB$92="FT",Milestones!$AA$92=FT_Y5,EDATE($D114,Milestones!$AA$92)&lt;PolicyDate),1,Milestones!$AC$92)&amp;";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"&amp;IF(AND(Milestones!$AB$93="FT",Milestones!$AA$93=FT_Y5,EDATE($D114,Milestones!$AA$93)&lt;PolicyDate),1,Milestones!$AC$93)&amp;";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"&amp;IF(AND(Milestones!$AB$94="FT",Milestones!$AA$94=FT_Y5,EDATE($D114,Milestones!$AA$94)&lt;PolicyDate),1,Milestones!$AC$94)&amp;";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"&amp;IF(AND(Milestones!$AB$95="FT",Milestones!$AA$95=FT_Y5,EDATE($D114,Milestones!$AA$95)&lt;PolicyDate),1,Milestones!$AC$95)&amp;";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"&amp;IF(AND(Milestones!$AB$96="FT",Milestones!$AA$96=FT_Y5,EDATE($D114,Milestones!$AA$96)&lt;PolicyDate),1,Milestones!$AC$96)&amp;";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"&amp;IF(AND(Milestones!$AB$97="FT",Milestones!$AA$97=FT_Y5,EDATE($D114,Milestones!$AA$97)&lt;PolicyDate),1,Milestones!$AC$97)&amp;";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"&amp;IF(AND(Milestones!$AB$98="FT",Milestones!$AA$98=FT_Y5,EDATE($D114,Milestones!$AA$98)&lt;PolicyDate),1,Milestones!$AC$98)&amp;";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"&amp;IF(AND(Milestones!$AB$99="FT",Milestones!$AA$99=FT_Y5,EDATE($D114,Milestones!$AA$99)&lt;PolicyDate),1,Milestones!$AC$99)&amp;";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"&amp;IF(AND(Milestones!$AB$100="FT",Milestones!$AA$100=FT_Y5,EDATE($D114,Milestones!$AA$100)&lt;PolicyDate),1,Milestones!$AC$100)&amp;";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"&amp;IF(AND(Milestones!$AB$101="FT",Milestones!$AA$101=FT_Y5,EDATE($D114,Milestones!$AA$101)&lt;PolicyDate),1,Milestones!$AC$101)&amp;";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"&amp;IF(AND(Milestones!$AB$102="FT",Milestones!$AA$102=FT_Y5,EDATE($D114,Milestones!$AA$102)&lt;PolicyDate),1,Milestones!$AC$102)&amp;";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"&amp;IF(AND(Milestones!$AB$103="FT",Milestones!$AA$103=FT_Y5,EDATE($D114,Milestones!$AA$103)&lt;PolicyDate),1,Milestones!$AC$103)&amp;";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"&amp;IF(AND(Milestones!$AB$104="FT",Milestones!$AA$104=FT_Y5,EDATE($D114,Milestones!$AA$104)&lt;PolicyDate),1,Milestones!$AC$104)&amp;";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"&amp;IF(AND(Milestones!$AB$105="FT",Milestones!$AA$105=FT_Y5,EDATE($D114,Milestones!$AA$105)&lt;PolicyDate),1,Milestones!$AC$105)&amp;";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"&amp;IF(AND(Milestones!$AB$106="FT",Milestones!$AA$106=FT_Y5,EDATE($D114,Milestones!$AA$106)&lt;PolicyDate),1,Milestones!$AC$106)&amp;";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"&amp;IF(AND(Milestones!$AB$107="FT",Milestones!$AA$107=FT_Y5,EDATE($D114,Milestones!$AA$107)&lt;PolicyDate),1,Milestones!$AC$107)&amp;";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"&amp;IF(AND(Milestones!$AB$108="FT",Milestones!$AA$108=FT_Y5,EDATE($D114,Milestones!$AA$108)&lt;PolicyDate),1,Milestones!$AC$108)&amp;";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"&amp;IF(AND(Milestones!$AB$109="FT",Milestones!$AA$109=FT_Y5,EDATE($D114,Milestones!$AA$109)&lt;PolicyDate),1,Milestones!$AC$109)&amp;";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"&amp;IF(AND(Milestones!$AB$110="FT",Milestones!$AA$110=FT_Y5,EDATE($D114,Milestones!$AA$110)&lt;PolicyDate),1,Milestones!$AC$110)&amp;";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"&amp;IF(AND(Milestones!$AB$111="FT",Milestones!$AA$111=FT_Y5,EDATE($D114,Milestones!$AA$111)&lt;PolicyDate),1,Milestones!$AC$111)&amp;";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"&amp;IF(AND(Milestones!$AB$112="FT",Milestones!$AA$112=FT_Y5,EDATE($D114,Milestones!$AA$112)&lt;PolicyDate),1,Milestones!$AC$112)&amp;";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"&amp;IF(AND(Milestones!$AB$113="FT",Milestones!$AA$113=FT_Y5,EDATE($D114,Milestones!$AA$113)&lt;PolicyDate),1,Milestones!$AC$113)&amp;";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"&amp;IF(AND(Milestones!$AB$114="FT",Milestones!$AA$114=FT_Y5,EDATE($D114,Milestones!$AA$114)&lt;PolicyDate),1,Milestones!$AC$114)&amp;";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"&amp;IF(AND(Milestones!$AB$115="FT",Milestones!$AA$115=FT_Y5,EDATE($D114,Milestones!$AA$115)&lt;PolicyDate),1,Milestones!$AC$115)&amp;";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"&amp;IF(AND(Milestones!$AB$116="FT",Milestones!$AA$116=FT_Y5,EDATE($D114,Milestones!$AA$116)&lt;PolicyDate),1,Milestones!$AC$116)&amp;";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"&amp;IF(AND(Milestones!$AB$117="FT",Milestones!$AA$117=FT_Y5,EDATE($D114,Milestones!$AA$117)&lt;PolicyDate),1,Milestones!$AC$117)&amp;";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"&amp;IF(AND(Milestones!$AB$118="FT",Milestones!$AA$118=FT_Y5,EDATE($D114,Milestones!$AA$118)&lt;PolicyDate),1,Milestones!$AC$118)&amp;";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"&amp;IF(AND(Milestones!$AB$119="FT",Milestones!$AA$119=FT_Y5,EDATE($D114,Milestones!$AA$119)&lt;PolicyDate),1,Milestones!$AC$119)&amp;";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"&amp;IF(AND(Milestones!$AB$120="FT",Milestones!$AA$120=FT_Y5,EDATE($D114,Milestones!$AA$120)&lt;PolicyDate),1,Milestones!$AC$120)&amp;";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"&amp;IF(AND(Milestones!$AB$121="FT",Milestones!$AA$121=FT_Y5,EDATE($D114,Milestones!$AA$121)&lt;PolicyDate),1,Milestones!$AC$121)&amp;";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"&amp;IF(AND(Milestones!$AB$122="FT",Milestones!$AA$122=FT_Y5,EDATE($D114,Milestones!$AA$122)&lt;PolicyDate),1,Milestones!$AC$122)&amp;";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"&amp;IF(AND(Milestones!$AB$123="FT",Milestones!$AA$123=FT_Y5,EDATE($D114,Milestones!$AA$123)&lt;PolicyDate),1,Milestones!$AC$123)&amp;";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"&amp;IF(AND(Milestones!$AB$124="FT",Milestones!$AA$124=FT_Y5,EDATE($D114,Milestones!$AA$124)&lt;PolicyDate),1,Milestones!$AC$124)&amp;";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"&amp;IF(AND(Milestones!$AB$125="FT",Milestones!$AA$125=FT_Y5,EDATE($D114,Milestones!$AA$125)&lt;PolicyDate),1,Milestones!$AC$125)&amp;";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"&amp;IF(AND(Milestones!$AB$126="FT",Milestones!$AA$126=FT_Y5,EDATE($D114,Milestones!$AA$126)&lt;PolicyDate),1,Milestones!$AC$126)&amp;";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"&amp;IF(AND(Milestones!$AB$127="FT",Milestones!$AA$127=FT_Y5,EDATE($D114,Milestones!$AA$127)&lt;PolicyDate),1,Milestones!$AC$127)&amp;";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"&amp;IF(AND(Milestones!$AB$128="FT",Milestones!$AA$128=FT_Y5,EDATE($D114,Milestones!$AA$128)&lt;PolicyDate),1,Milestones!$AC$128)&amp;";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"&amp;IF(AND(Milestones!$AB$129="FT",Milestones!$AA$129=FT_Y5,EDATE($D114,Milestones!$AA$129)&lt;PolicyDate),1,Milestones!$AC$129)&amp;";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"&amp;IF(AND(Milestones!$AB$130="FT",Milestones!$AA$130=FT_Y5,EDATE($D114,Milestones!$AA$130)&lt;PolicyDate),1,Milestones!$AC$130)&amp;";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"&amp;IF(AND(Milestones!$AB$131="FT",Milestones!$AA$131=FT_Y5,EDATE($D114,Milestones!$AA$131)&lt;PolicyDate),1,Milestones!$AC$131)&amp;";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"&amp;IF(AND(Milestones!$AB$132="FT",Milestones!$AA$132=FT_Y5,EDATE($D114,Milestones!$AA$132)&lt;PolicyDate),1,Milestones!$AC$132)&amp;";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"&amp;IF(AND(Milestones!$AB$133="FT",Milestones!$AA$133=FT_Y5,EDATE($D114,Milestones!$AA$133)&lt;PolicyDate),1,Milestones!$AC$133)&amp;";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"&amp;IF(AND(Milestones!$AB$134="FT",Milestones!$AA$134=FT_Y5,EDATE($D114,Milestones!$AA$134)&lt;PolicyDate),1,Milestones!$AC$134)&amp;";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"&amp;IF(AND(Milestones!$AB$135="FT",Milestones!$AA$135=FT_Y5,EDATE($D114,Milestones!$AA$135)&lt;PolicyDate),1,Milestones!$AC$135)&amp;";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"&amp;IF(AND(Milestones!$AB$136="FT",Milestones!$AA$136=FT_Y5,EDATE($D114,Milestones!$AA$136)&lt;PolicyDate),1,Milestones!$AC$136)&amp;";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"&amp;IF(AND(Milestones!$AB$137="FT",Milestones!$AA$137=FT_Y5,EDATE($D114,Milestones!$AA$137)&lt;PolicyDate),1,Milestones!$AC$137)&amp;";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"&amp;IF(AND(Milestones!$AB$138="FT",Milestones!$AA$138=FT_Y5,EDATE($D114,Milestones!$AA$138)&lt;PolicyDate),1,Milestones!$AC$138)&amp;";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"&amp;IF(AND(Milestones!$AB$139="FT",Milestones!$AA$139=FT_Y5,EDATE($D114,Milestones!$AA$139)&lt;PolicyDate),1,Milestones!$AC$139)&amp;";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"&amp;IF(AND(Milestones!$AB$140="FT",Milestones!$AA$140=FT_Y5,EDATE($D114,Milestones!$AA$140)&lt;PolicyDate),1,Milestones!$AC$140)&amp;";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"&amp;IF(AND(Milestones!$AB$141="FT",Milestones!$AA$141=FT_Y5,EDATE($D114,Milestones!$AA$141)&lt;PolicyDate),1,Milestones!$AC$141)&amp;";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"&amp;IF(AND(Milestones!$AB$142="FT",Milestones!$AA$142=FT_Y5,EDATE($D114,Milestones!$AA$142)&lt;PolicyDate),1,Milestones!$AC$142)&amp;";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"&amp;IF(AND(Milestones!$AB$143="FT",Milestones!$AA$143=FT_Y5,EDATE($D114,Milestones!$AA$143)&lt;PolicyDate),1,Milestones!$AC$143)&amp;";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"&amp;IF(AND(Milestones!$AB$144="FT",Milestones!$AA$144=FT_Y5,EDATE($D114,Milestones!$AA$144)&lt;PolicyDate),1,Milestones!$AC$144)&amp;";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"&amp;IF(AND(Milestones!$AB$145="FT",Milestones!$AA$145=FT_Y5,EDATE($D114,Milestones!$AA$145)&lt;PolicyDate),1,Milestones!$AC$145)&amp;";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"&amp;IF(AND(Milestones!$AB$146="FT",Milestones!$AA$146=FT_Y5,EDATE($D114,Milestones!$AA$146)&lt;PolicyDate),1,Milestones!$AC$146)&amp;";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"&amp;IF(AND(Milestones!$AB$147="FT",Milestones!$AA$147=FT_Y5,EDATE($D114,Milestones!$AA$147)&lt;PolicyDate),1,Milestones!$AC$147)&amp;";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"&amp;IF(AND(Milestones!$AB$148="FT",Milestones!$AA$148=FT_Y5,EDATE($D114,Milestones!$AA$148)&lt;PolicyDate),1,Milestones!$AC$148)&amp;";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"&amp;IF(AND(Milestones!$AB$149="FT",Milestones!$AA$149=FT_Y5,EDATE($D114,Milestones!$AA$149)&lt;PolicyDate),1,Milestones!$AC$149)&amp;";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"&amp;IF(AND(Milestones!$AB$150="FT",Milestones!$AA$150=FT_Y5,EDATE($D114,Milestones!$AA$150)&lt;PolicyDate),1,Milestones!$AC$150)&amp;";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"&amp;IF(AND(Milestones!$AB$151="FT",Milestones!$AA$151=FT_Y5,EDATE($D114,Milestones!$AA$151)&lt;PolicyDate),1,Milestones!$AC$151)&amp;";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"&amp;IF(AND(Milestones!$AB$152="FT",Milestones!$AA$152=FT_Y5,EDATE($D114,Milestones!$AA$152)&lt;PolicyDate),1,Milestones!$AC$152)&amp;";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"&amp;IF(AND(Milestones!$AB$153="FT",Milestones!$AA$153=FT_Y5,EDATE($D114,Milestones!$AA$153)&lt;PolicyDate),1,Milestones!$AC$153)&amp;";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"&amp;IF(AND(Milestones!$AB$154="FT",Milestones!$AA$154=FT_Y5,EDATE($D114,Milestones!$AA$154)&lt;PolicyDate),1,Milestones!$AC$154)&amp;";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"&amp;IF(AND(Milestones!$AB$155="FT",Milestones!$AA$155=FT_Y5,EDATE($D114,Milestones!$AA$155)&lt;PolicyDate),1,Milestones!$AC$155)&amp;";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"&amp;IF(AND(Milestones!$AB$156="FT",Milestones!$AA$156=FT_Y5,EDATE($D114,Milestones!$AA$156)&lt;PolicyDate),1,Milestones!$AC$156)&amp;";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"&amp;IF(AND(Milestones!$AB$157="FT",Milestones!$AA$157=FT_Y5,EDATE($D114,Milestones!$AA$157)&lt;PolicyDate),1,Milestones!$AC$157)&amp;";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"&amp;IF(AND(Milestones!$AB$158="FT",Milestones!$AA$158=FT_Y5,EDATE($D114,Milestones!$AA$158)&lt;PolicyDate),1,Milestones!$AC$158)&amp;";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"&amp;IF(AND(Milestones!$AB$159="FT",Milestones!$AA$159=FT_Y5,EDATE($D114,Milestones!$AA$159)&lt;PolicyDate),1,Milestones!$AC$159)&amp;";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"&amp;IF(AND(Milestones!$AB$160="FT",Milestones!$AA$160=FT_Y5,EDATE($D114,Milestones!$AA$160)&lt;PolicyDate),1,Milestones!$AC$160)&amp;";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"&amp;IF(AND(Milestones!$AB$161="FT",Milestones!$AA$161=FT_Y5,EDATE($D114,Milestones!$AA$161)&lt;PolicyDate),1,Milestones!$AC$161)&amp;";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"&amp;IF(AND(Milestones!$AB$162="FT",Milestones!$AA$162=FT_Y5,EDATE($D114,Milestones!$AA$162)&lt;PolicyDate),1,Milestones!$AC$162)&amp;";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"&amp;IF(AND(Milestones!$AB$163="FT",Milestones!$AA$163=FT_Y5,EDATE($D114,Milestones!$AA$163)&lt;PolicyDate),1,Milestones!$AC$163)&amp;";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"&amp;IF(AND(Milestones!$AB$164="FT",Milestones!$AA$164=FT_Y5,EDATE($D114,Milestones!$AA$164)&lt;PolicyDate),1,Milestones!$AC$164)&amp;";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"&amp;IF(AND(Milestones!$AB$165="FT",Milestones!$AA$165=FT_Y5,EDATE($D114,Milestones!$AA$165)&lt;PolicyDate),1,Milestones!$AC$165)&amp;";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"&amp;IF(AND(Milestones!$AB$166="FT",Milestones!$AA$166=FT_Y5,EDATE($D114,Milestones!$AA$166)&lt;PolicyDate),1,Milestones!$AC$166)&amp;";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"&amp;IF(AND(Milestones!$AB$167="FT",Milestones!$AA$167=FT_Y5,EDATE($D114,Milestones!$AA$167)&lt;PolicyDate),1,Milestones!$AC$167)&amp;";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"&amp;IF(AND(Milestones!$AB$168="FT",Milestones!$AA$168=FT_Y5,EDATE($D114,Milestones!$AA$168)&lt;PolicyDate),1,Milestones!$AC$168)&amp;";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"&amp;IF(AND(Milestones!$AB$169="FT",Milestones!$AA$169=FT_Y5,EDATE($D114,Milestones!$AA$169)&lt;PolicyDate),1,Milestones!$AC$169)&amp;";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"&amp;IF(AND(Milestones!$AB$170="FT",Milestones!$AA$170=FT_Y5,EDATE($D114,Milestones!$AA$170)&lt;PolicyDate),1,Milestones!$AC$170)&amp;";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"&amp;IF(AND(Milestones!$AB$171="FT",Milestones!$AA$171=FT_Y5,EDATE($D114,Milestones!$AA$171)&lt;PolicyDate),1,Milestones!$AC$171)&amp;";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"&amp;IF(AND(Milestones!$AB$172="FT",Milestones!$AA$172=FT_Y5,EDATE($D114,Milestones!$AA$172)&lt;PolicyDate),1,Milestones!$AC$172)&amp;";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"&amp;IF(AND(Milestones!$AB$173="FT",Milestones!$AA$173=FT_Y5,EDATE($D114,Milestones!$AA$173)&lt;PolicyDate),1,Milestones!$AC$173)&amp;";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"&amp;IF(AND(Milestones!$AB$174="FT",Milestones!$AA$174=FT_Y5,EDATE($D114,Milestones!$AA$174)&lt;PolicyDate),1,Milestones!$AC$174)&amp;";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"&amp;IF(AND(Milestones!$AB$175="FT",Milestones!$AA$175=FT_Y5,EDATE($D114,Milestones!$AA$175)&lt;PolicyDate),1,Milestones!$AC$175)&amp;";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"&amp;IF(AND(Milestones!$AB$176="FT",Milestones!$AA$176=FT_Y5,EDATE($D114,Milestones!$AA$176)&lt;PolicyDate),1,Milestones!$AC$176)&amp;";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"&amp;IF(AND(Milestones!$AB$177="FT",Milestones!$AA$177=FT_Y5,EDATE($D114,Milestones!$AA$177)&lt;PolicyDate),1,Milestones!$AC$177)&amp;";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"&amp;IF(AND(Milestones!$AB$178="FT",Milestones!$AA$178=FT_Y5,EDATE($D114,Milestones!$AA$178)&lt;PolicyDate),1,Milestones!$AC$178)&amp;";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"&amp;IF(AND(Milestones!$AB$179="FT",Milestones!$AA$179=FT_Y5,EDATE($D114,Milestones!$AA$179)&lt;PolicyDate),1,Milestones!$AC$179)&amp;";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"&amp;IF(AND(Milestones!$AB$180="FT",Milestones!$AA$180=FT_Y5,EDATE($D114,Milestones!$AA$180)&lt;PolicyDate),1,Milestones!$AC$180)&amp;";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"&amp;IF(AND(Milestones!$AB$181="FT",Milestones!$AA$181=FT_Y5,EDATE($D114,Milestones!$AA$181)&lt;PolicyDate),1,Milestones!$AC$181)&amp;";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"&amp;IF(AND(Milestones!$AB$182="FT",Milestones!$AA$182=FT_Y5,EDATE($D114,Milestones!$AA$182)&lt;PolicyDate),1,Milestones!$AC$182)&amp;";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"&amp;IF(AND(Milestones!$AB$183="FT",Milestones!$AA$183=FT_Y5,EDATE($D114,Milestones!$AA$183)&lt;PolicyDate),1,Milestones!$AC$183)&amp;";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"&amp;IF(AND(Milestones!$AB$184="FT",Milestones!$AA$184=FT_Y5,EDATE($D114,Milestones!$AA$184)&lt;PolicyDate),1,Milestones!$AC$184)&amp;";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"&amp;IF(AND(Milestones!$AB$185="FT",Milestones!$AA$185=FT_Y5,EDATE($D114,Milestones!$AA$185)&lt;PolicyDate),1,Milestones!$AC$185)&amp;";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"&amp;IF(AND(Milestones!$AB$186="FT",Milestones!$AA$186=FT_Y5,EDATE($D114,Milestones!$AA$186)&lt;PolicyDate),1,Milestones!$AC$186)&amp;";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"&amp;IF(AND(Milestones!$AB$187="FT",Milestones!$AA$187=FT_Y5,EDATE($D114,Milestones!$AA$187)&lt;PolicyDate),1,Milestones!$AC$187)&amp;";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"&amp;IF(AND(Milestones!$AB$188="FT",Milestones!$AA$188=FT_Y5,EDATE($D114,Milestones!$AA$188)&lt;PolicyDate),1,Milestones!$AC$188)&amp;";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"&amp;IF(AND(Milestones!$AB$189="FT",Milestones!$AA$189=FT_Y5,EDATE($D114,Milestones!$AA$189)&lt;PolicyDate),1,Milestones!$AC$189)&amp;";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"&amp;IF(AND(Milestones!$AB$190="FT",Milestones!$AA$190=FT_Y5,EDATE($D114,Milestones!$AA$190)&lt;PolicyDate),1,Milestones!$AC$190)&amp;";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"&amp;IF(AND(Milestones!$AB$191="FT",Milestones!$AA$191=FT_Y5,EDATE($D114,Milestones!$AA$191)&lt;PolicyDate),1,Milestones!$AC$191)&amp;";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"&amp;IF(AND(Milestones!$AB$192="FT",Milestones!$AA$192=FT_Y5,EDATE($D114,Milestones!$AA$192)&lt;PolicyDate),1,Milestones!$AC$192)&amp;";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"&amp;IF(AND(Milestones!$AB$193="FT",Milestones!$AA$193=FT_Y5,EDATE($D114,Milestones!$AA$193)&lt;PolicyDate),1,Milestones!$AC$193)&amp;";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"&amp;IF(AND(Milestones!$AB$194="FT",Milestones!$AA$194=FT_Y5,EDATE($D114,Milestones!$AA$194)&lt;PolicyDate),1,Milestones!$AC$194)&amp;";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"&amp;IF(AND(Milestones!$AB$195="FT",Milestones!$AA$195=FT_Y5,EDATE($D114,Milestones!$AA$195)&lt;PolicyDate),1,Milestones!$AC$195)&amp;";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"&amp;IF(AND(Milestones!$AB$196="FT",Milestones!$AA$196=FT_Y5,EDATE($D114,Milestones!$AA$196)&lt;PolicyDate),1,Milestones!$AC$196)&amp;";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"&amp;IF(AND(Milestones!$AB$197="FT",Milestones!$AA$197=FT_Y5,EDATE($D114,Milestones!$AA$197)&lt;PolicyDate),1,Milestones!$AC$197)&amp;";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"&amp;IF(AND(Milestones!$AB$198="FT",Milestones!$AA$198=FT_Y5,EDATE($D114,Milestones!$AA$198)&lt;PolicyDate),1,Milestones!$AC$198)&amp;";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"&amp;IF(AND(Milestones!$AB$199="FT",Milestones!$AA$199=FT_Y5,EDATE($D114,Milestones!$AA$199)&lt;PolicyDate),1,Milestones!$AC$199)&amp;";  ",""))</f>
        <v/>
      </c>
      <c r="X114" s="0" t="str">
        <f aca="false">IF(Staff!$A114="","",Staff!$AJ114)</f>
        <v/>
      </c>
      <c r="Y114" s="0" t="str">
        <f aca="false">IF(Staff!$A114="","",Staff!$AL114)</f>
        <v/>
      </c>
      <c r="Z114" s="0" t="str">
        <f aca="false">IF(Staff!$A114="","",Staff!$AM114)</f>
        <v/>
      </c>
      <c r="AA114" s="0" t="str">
        <f aca="false">IF(Staff!$A114="","",Staff!$AQ114)</f>
        <v/>
      </c>
      <c r="AB114" s="0" t="str">
        <f aca="false">IF(Staff!$A114="","",Staff!$AR114)</f>
        <v/>
      </c>
      <c r="AC114" s="0" t="str">
        <f aca="false">IF(Staff!$A114="","",Staff!$AS114)</f>
        <v/>
      </c>
      <c r="AD114" s="0" t="str">
        <f aca="false">IF(Staff!$A114="","",Staff!$AT114)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IF(Staff!$A115="","",Staff!$AI115)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"&amp;IF(AND(Milestones!$AB$20="FT",Milestones!$AA$20=FT_Y5,EDATE($D115,Milestones!$AA$20)&lt;PolicyDate),1,Milestones!$AC$20)&amp;";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"&amp;IF(AND(Milestones!$AB$21="FT",Milestones!$AA$21=FT_Y5,EDATE($D115,Milestones!$AA$21)&lt;PolicyDate),1,Milestones!$AC$21)&amp;";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"&amp;IF(AND(Milestones!$AB$22="FT",Milestones!$AA$22=FT_Y5,EDATE($D115,Milestones!$AA$22)&lt;PolicyDate),1,Milestones!$AC$22)&amp;";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"&amp;IF(AND(Milestones!$AB$23="FT",Milestones!$AA$23=FT_Y5,EDATE($D115,Milestones!$AA$23)&lt;PolicyDate),1,Milestones!$AC$23)&amp;";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"&amp;IF(AND(Milestones!$AB$24="FT",Milestones!$AA$24=FT_Y5,EDATE($D115,Milestones!$AA$24)&lt;PolicyDate),1,Milestones!$AC$24)&amp;";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"&amp;IF(AND(Milestones!$AB$25="FT",Milestones!$AA$25=FT_Y5,EDATE($D115,Milestones!$AA$25)&lt;PolicyDate),1,Milestones!$AC$25)&amp;";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"&amp;IF(AND(Milestones!$AB$26="FT",Milestones!$AA$26=FT_Y5,EDATE($D115,Milestones!$AA$26)&lt;PolicyDate),1,Milestones!$AC$26)&amp;";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"&amp;IF(AND(Milestones!$AB$27="FT",Milestones!$AA$27=FT_Y5,EDATE($D115,Milestones!$AA$27)&lt;PolicyDate),1,Milestones!$AC$27)&amp;";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"&amp;IF(AND(Milestones!$AB$28="FT",Milestones!$AA$28=FT_Y5,EDATE($D115,Milestones!$AA$28)&lt;PolicyDate),1,Milestones!$AC$28)&amp;";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"&amp;IF(AND(Milestones!$AB$29="FT",Milestones!$AA$29=FT_Y5,EDATE($D115,Milestones!$AA$29)&lt;PolicyDate),1,Milestones!$AC$29)&amp;";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"&amp;IF(AND(Milestones!$AB$30="FT",Milestones!$AA$30=FT_Y5,EDATE($D115,Milestones!$AA$30)&lt;PolicyDate),1,Milestones!$AC$30)&amp;";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"&amp;IF(AND(Milestones!$AB$31="FT",Milestones!$AA$31=FT_Y5,EDATE($D115,Milestones!$AA$31)&lt;PolicyDate),1,Milestones!$AC$31)&amp;";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"&amp;IF(AND(Milestones!$AB$32="FT",Milestones!$AA$32=FT_Y5,EDATE($D115,Milestones!$AA$32)&lt;PolicyDate),1,Milestones!$AC$32)&amp;";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"&amp;IF(AND(Milestones!$AB$33="FT",Milestones!$AA$33=FT_Y5,EDATE($D115,Milestones!$AA$33)&lt;PolicyDate),1,Milestones!$AC$33)&amp;";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"&amp;IF(AND(Milestones!$AB$34="FT",Milestones!$AA$34=FT_Y5,EDATE($D115,Milestones!$AA$34)&lt;PolicyDate),1,Milestones!$AC$34)&amp;";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"&amp;IF(AND(Milestones!$AB$35="FT",Milestones!$AA$35=FT_Y5,EDATE($D115,Milestones!$AA$35)&lt;PolicyDate),1,Milestones!$AC$35)&amp;";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"&amp;IF(AND(Milestones!$AB$36="FT",Milestones!$AA$36=FT_Y5,EDATE($D115,Milestones!$AA$36)&lt;PolicyDate),1,Milestones!$AC$36)&amp;";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"&amp;IF(AND(Milestones!$AB$37="FT",Milestones!$AA$37=FT_Y5,EDATE($D115,Milestones!$AA$37)&lt;PolicyDate),1,Milestones!$AC$37)&amp;";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"&amp;IF(AND(Milestones!$AB$38="FT",Milestones!$AA$38=FT_Y5,EDATE($D115,Milestones!$AA$38)&lt;PolicyDate),1,Milestones!$AC$38)&amp;";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"&amp;IF(AND(Milestones!$AB$39="FT",Milestones!$AA$39=FT_Y5,EDATE($D115,Milestones!$AA$39)&lt;PolicyDate),1,Milestones!$AC$39)&amp;";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"&amp;IF(AND(Milestones!$AB$40="FT",Milestones!$AA$40=FT_Y5,EDATE($D115,Milestones!$AA$40)&lt;PolicyDate),1,Milestones!$AC$40)&amp;";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"&amp;IF(AND(Milestones!$AB$41="FT",Milestones!$AA$41=FT_Y5,EDATE($D115,Milestones!$AA$41)&lt;PolicyDate),1,Milestones!$AC$41)&amp;";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"&amp;IF(AND(Milestones!$AB$42="FT",Milestones!$AA$42=FT_Y5,EDATE($D115,Milestones!$AA$42)&lt;PolicyDate),1,Milestones!$AC$42)&amp;";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"&amp;IF(AND(Milestones!$AB$43="FT",Milestones!$AA$43=FT_Y5,EDATE($D115,Milestones!$AA$43)&lt;PolicyDate),1,Milestones!$AC$43)&amp;";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"&amp;IF(AND(Milestones!$AB$44="FT",Milestones!$AA$44=FT_Y5,EDATE($D115,Milestones!$AA$44)&lt;PolicyDate),1,Milestones!$AC$44)&amp;";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"&amp;IF(AND(Milestones!$AB$45="FT",Milestones!$AA$45=FT_Y5,EDATE($D115,Milestones!$AA$45)&lt;PolicyDate),1,Milestones!$AC$45)&amp;";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"&amp;IF(AND(Milestones!$AB$46="FT",Milestones!$AA$46=FT_Y5,EDATE($D115,Milestones!$AA$46)&lt;PolicyDate),1,Milestones!$AC$46)&amp;";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"&amp;IF(AND(Milestones!$AB$47="FT",Milestones!$AA$47=FT_Y5,EDATE($D115,Milestones!$AA$47)&lt;PolicyDate),1,Milestones!$AC$47)&amp;";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"&amp;IF(AND(Milestones!$AB$48="FT",Milestones!$AA$48=FT_Y5,EDATE($D115,Milestones!$AA$48)&lt;PolicyDate),1,Milestones!$AC$48)&amp;";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"&amp;IF(AND(Milestones!$AB$49="FT",Milestones!$AA$49=FT_Y5,EDATE($D115,Milestones!$AA$49)&lt;PolicyDate),1,Milestones!$AC$49)&amp;";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"&amp;IF(AND(Milestones!$AB$50="FT",Milestones!$AA$50=FT_Y5,EDATE($D115,Milestones!$AA$50)&lt;PolicyDate),1,Milestones!$AC$50)&amp;";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"&amp;IF(AND(Milestones!$AB$51="FT",Milestones!$AA$51=FT_Y5,EDATE($D115,Milestones!$AA$51)&lt;PolicyDate),1,Milestones!$AC$51)&amp;";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"&amp;IF(AND(Milestones!$AB$52="FT",Milestones!$AA$52=FT_Y5,EDATE($D115,Milestones!$AA$52)&lt;PolicyDate),1,Milestones!$AC$52)&amp;";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"&amp;IF(AND(Milestones!$AB$53="FT",Milestones!$AA$53=FT_Y5,EDATE($D115,Milestones!$AA$53)&lt;PolicyDate),1,Milestones!$AC$53)&amp;";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"&amp;IF(AND(Milestones!$AB$54="FT",Milestones!$AA$54=FT_Y5,EDATE($D115,Milestones!$AA$54)&lt;PolicyDate),1,Milestones!$AC$54)&amp;";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"&amp;IF(AND(Milestones!$AB$55="FT",Milestones!$AA$55=FT_Y5,EDATE($D115,Milestones!$AA$55)&lt;PolicyDate),1,Milestones!$AC$55)&amp;";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"&amp;IF(AND(Milestones!$AB$56="FT",Milestones!$AA$56=FT_Y5,EDATE($D115,Milestones!$AA$56)&lt;PolicyDate),1,Milestones!$AC$56)&amp;";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"&amp;IF(AND(Milestones!$AB$57="FT",Milestones!$AA$57=FT_Y5,EDATE($D115,Milestones!$AA$57)&lt;PolicyDate),1,Milestones!$AC$57)&amp;";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"&amp;IF(AND(Milestones!$AB$58="FT",Milestones!$AA$58=FT_Y5,EDATE($D115,Milestones!$AA$58)&lt;PolicyDate),1,Milestones!$AC$58)&amp;";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"&amp;IF(AND(Milestones!$AB$59="FT",Milestones!$AA$59=FT_Y5,EDATE($D115,Milestones!$AA$59)&lt;PolicyDate),1,Milestones!$AC$59)&amp;";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"&amp;IF(AND(Milestones!$AB$60="FT",Milestones!$AA$60=FT_Y5,EDATE($D115,Milestones!$AA$60)&lt;PolicyDate),1,Milestones!$AC$60)&amp;";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"&amp;IF(AND(Milestones!$AB$61="FT",Milestones!$AA$61=FT_Y5,EDATE($D115,Milestones!$AA$61)&lt;PolicyDate),1,Milestones!$AC$61)&amp;";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"&amp;IF(AND(Milestones!$AB$62="FT",Milestones!$AA$62=FT_Y5,EDATE($D115,Milestones!$AA$62)&lt;PolicyDate),1,Milestones!$AC$62)&amp;";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"&amp;IF(AND(Milestones!$AB$63="FT",Milestones!$AA$63=FT_Y5,EDATE($D115,Milestones!$AA$63)&lt;PolicyDate),1,Milestones!$AC$63)&amp;";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"&amp;IF(AND(Milestones!$AB$64="FT",Milestones!$AA$64=FT_Y5,EDATE($D115,Milestones!$AA$64)&lt;PolicyDate),1,Milestones!$AC$64)&amp;";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"&amp;IF(AND(Milestones!$AB$65="FT",Milestones!$AA$65=FT_Y5,EDATE($D115,Milestones!$AA$65)&lt;PolicyDate),1,Milestones!$AC$65)&amp;";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"&amp;IF(AND(Milestones!$AB$66="FT",Milestones!$AA$66=FT_Y5,EDATE($D115,Milestones!$AA$66)&lt;PolicyDate),1,Milestones!$AC$66)&amp;";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"&amp;IF(AND(Milestones!$AB$67="FT",Milestones!$AA$67=FT_Y5,EDATE($D115,Milestones!$AA$67)&lt;PolicyDate),1,Milestones!$AC$67)&amp;";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"&amp;IF(AND(Milestones!$AB$68="FT",Milestones!$AA$68=FT_Y5,EDATE($D115,Milestones!$AA$68)&lt;PolicyDate),1,Milestones!$AC$68)&amp;";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"&amp;IF(AND(Milestones!$AB$69="FT",Milestones!$AA$69=FT_Y5,EDATE($D115,Milestones!$AA$69)&lt;PolicyDate),1,Milestones!$AC$69)&amp;";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"&amp;IF(AND(Milestones!$AB$70="FT",Milestones!$AA$70=FT_Y5,EDATE($D115,Milestones!$AA$70)&lt;PolicyDate),1,Milestones!$AC$70)&amp;";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"&amp;IF(AND(Milestones!$AB$71="FT",Milestones!$AA$71=FT_Y5,EDATE($D115,Milestones!$AA$71)&lt;PolicyDate),1,Milestones!$AC$71)&amp;";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"&amp;IF(AND(Milestones!$AB$72="FT",Milestones!$AA$72=FT_Y5,EDATE($D115,Milestones!$AA$72)&lt;PolicyDate),1,Milestones!$AC$72)&amp;";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"&amp;IF(AND(Milestones!$AB$73="FT",Milestones!$AA$73=FT_Y5,EDATE($D115,Milestones!$AA$73)&lt;PolicyDate),1,Milestones!$AC$73)&amp;";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"&amp;IF(AND(Milestones!$AB$74="FT",Milestones!$AA$74=FT_Y5,EDATE($D115,Milestones!$AA$74)&lt;PolicyDate),1,Milestones!$AC$74)&amp;";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"&amp;IF(AND(Milestones!$AB$75="FT",Milestones!$AA$75=FT_Y5,EDATE($D115,Milestones!$AA$75)&lt;PolicyDate),1,Milestones!$AC$75)&amp;";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"&amp;IF(AND(Milestones!$AB$76="FT",Milestones!$AA$76=FT_Y5,EDATE($D115,Milestones!$AA$76)&lt;PolicyDate),1,Milestones!$AC$76)&amp;";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"&amp;IF(AND(Milestones!$AB$77="FT",Milestones!$AA$77=FT_Y5,EDATE($D115,Milestones!$AA$77)&lt;PolicyDate),1,Milestones!$AC$77)&amp;";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"&amp;IF(AND(Milestones!$AB$78="FT",Milestones!$AA$78=FT_Y5,EDATE($D115,Milestones!$AA$78)&lt;PolicyDate),1,Milestones!$AC$78)&amp;";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"&amp;IF(AND(Milestones!$AB$79="FT",Milestones!$AA$79=FT_Y5,EDATE($D115,Milestones!$AA$79)&lt;PolicyDate),1,Milestones!$AC$79)&amp;";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"&amp;IF(AND(Milestones!$AB$80="FT",Milestones!$AA$80=FT_Y5,EDATE($D115,Milestones!$AA$80)&lt;PolicyDate),1,Milestones!$AC$80)&amp;";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"&amp;IF(AND(Milestones!$AB$81="FT",Milestones!$AA$81=FT_Y5,EDATE($D115,Milestones!$AA$81)&lt;PolicyDate),1,Milestones!$AC$81)&amp;";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"&amp;IF(AND(Milestones!$AB$82="FT",Milestones!$AA$82=FT_Y5,EDATE($D115,Milestones!$AA$82)&lt;PolicyDate),1,Milestones!$AC$82)&amp;";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"&amp;IF(AND(Milestones!$AB$83="FT",Milestones!$AA$83=FT_Y5,EDATE($D115,Milestones!$AA$83)&lt;PolicyDate),1,Milestones!$AC$83)&amp;";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"&amp;IF(AND(Milestones!$AB$84="FT",Milestones!$AA$84=FT_Y5,EDATE($D115,Milestones!$AA$84)&lt;PolicyDate),1,Milestones!$AC$84)&amp;";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"&amp;IF(AND(Milestones!$AB$85="FT",Milestones!$AA$85=FT_Y5,EDATE($D115,Milestones!$AA$85)&lt;PolicyDate),1,Milestones!$AC$85)&amp;";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"&amp;IF(AND(Milestones!$AB$86="FT",Milestones!$AA$86=FT_Y5,EDATE($D115,Milestones!$AA$86)&lt;PolicyDate),1,Milestones!$AC$86)&amp;";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"&amp;IF(AND(Milestones!$AB$87="FT",Milestones!$AA$87=FT_Y5,EDATE($D115,Milestones!$AA$87)&lt;PolicyDate),1,Milestones!$AC$87)&amp;";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"&amp;IF(AND(Milestones!$AB$88="FT",Milestones!$AA$88=FT_Y5,EDATE($D115,Milestones!$AA$88)&lt;PolicyDate),1,Milestones!$AC$88)&amp;";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"&amp;IF(AND(Milestones!$AB$89="FT",Milestones!$AA$89=FT_Y5,EDATE($D115,Milestones!$AA$89)&lt;PolicyDate),1,Milestones!$AC$89)&amp;";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"&amp;IF(AND(Milestones!$AB$90="FT",Milestones!$AA$90=FT_Y5,EDATE($D115,Milestones!$AA$90)&lt;PolicyDate),1,Milestones!$AC$90)&amp;";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"&amp;IF(AND(Milestones!$AB$91="FT",Milestones!$AA$91=FT_Y5,EDATE($D115,Milestones!$AA$91)&lt;PolicyDate),1,Milestones!$AC$91)&amp;";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"&amp;IF(AND(Milestones!$AB$92="FT",Milestones!$AA$92=FT_Y5,EDATE($D115,Milestones!$AA$92)&lt;PolicyDate),1,Milestones!$AC$92)&amp;";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"&amp;IF(AND(Milestones!$AB$93="FT",Milestones!$AA$93=FT_Y5,EDATE($D115,Milestones!$AA$93)&lt;PolicyDate),1,Milestones!$AC$93)&amp;";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"&amp;IF(AND(Milestones!$AB$94="FT",Milestones!$AA$94=FT_Y5,EDATE($D115,Milestones!$AA$94)&lt;PolicyDate),1,Milestones!$AC$94)&amp;";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"&amp;IF(AND(Milestones!$AB$95="FT",Milestones!$AA$95=FT_Y5,EDATE($D115,Milestones!$AA$95)&lt;PolicyDate),1,Milestones!$AC$95)&amp;";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"&amp;IF(AND(Milestones!$AB$96="FT",Milestones!$AA$96=FT_Y5,EDATE($D115,Milestones!$AA$96)&lt;PolicyDate),1,Milestones!$AC$96)&amp;";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"&amp;IF(AND(Milestones!$AB$97="FT",Milestones!$AA$97=FT_Y5,EDATE($D115,Milestones!$AA$97)&lt;PolicyDate),1,Milestones!$AC$97)&amp;";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"&amp;IF(AND(Milestones!$AB$98="FT",Milestones!$AA$98=FT_Y5,EDATE($D115,Milestones!$AA$98)&lt;PolicyDate),1,Milestones!$AC$98)&amp;";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"&amp;IF(AND(Milestones!$AB$99="FT",Milestones!$AA$99=FT_Y5,EDATE($D115,Milestones!$AA$99)&lt;PolicyDate),1,Milestones!$AC$99)&amp;";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"&amp;IF(AND(Milestones!$AB$100="FT",Milestones!$AA$100=FT_Y5,EDATE($D115,Milestones!$AA$100)&lt;PolicyDate),1,Milestones!$AC$100)&amp;";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"&amp;IF(AND(Milestones!$AB$101="FT",Milestones!$AA$101=FT_Y5,EDATE($D115,Milestones!$AA$101)&lt;PolicyDate),1,Milestones!$AC$101)&amp;";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"&amp;IF(AND(Milestones!$AB$102="FT",Milestones!$AA$102=FT_Y5,EDATE($D115,Milestones!$AA$102)&lt;PolicyDate),1,Milestones!$AC$102)&amp;";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"&amp;IF(AND(Milestones!$AB$103="FT",Milestones!$AA$103=FT_Y5,EDATE($D115,Milestones!$AA$103)&lt;PolicyDate),1,Milestones!$AC$103)&amp;";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"&amp;IF(AND(Milestones!$AB$104="FT",Milestones!$AA$104=FT_Y5,EDATE($D115,Milestones!$AA$104)&lt;PolicyDate),1,Milestones!$AC$104)&amp;";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"&amp;IF(AND(Milestones!$AB$105="FT",Milestones!$AA$105=FT_Y5,EDATE($D115,Milestones!$AA$105)&lt;PolicyDate),1,Milestones!$AC$105)&amp;";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"&amp;IF(AND(Milestones!$AB$106="FT",Milestones!$AA$106=FT_Y5,EDATE($D115,Milestones!$AA$106)&lt;PolicyDate),1,Milestones!$AC$106)&amp;";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"&amp;IF(AND(Milestones!$AB$107="FT",Milestones!$AA$107=FT_Y5,EDATE($D115,Milestones!$AA$107)&lt;PolicyDate),1,Milestones!$AC$107)&amp;";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"&amp;IF(AND(Milestones!$AB$108="FT",Milestones!$AA$108=FT_Y5,EDATE($D115,Milestones!$AA$108)&lt;PolicyDate),1,Milestones!$AC$108)&amp;";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"&amp;IF(AND(Milestones!$AB$109="FT",Milestones!$AA$109=FT_Y5,EDATE($D115,Milestones!$AA$109)&lt;PolicyDate),1,Milestones!$AC$109)&amp;";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"&amp;IF(AND(Milestones!$AB$110="FT",Milestones!$AA$110=FT_Y5,EDATE($D115,Milestones!$AA$110)&lt;PolicyDate),1,Milestones!$AC$110)&amp;";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"&amp;IF(AND(Milestones!$AB$111="FT",Milestones!$AA$111=FT_Y5,EDATE($D115,Milestones!$AA$111)&lt;PolicyDate),1,Milestones!$AC$111)&amp;";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"&amp;IF(AND(Milestones!$AB$112="FT",Milestones!$AA$112=FT_Y5,EDATE($D115,Milestones!$AA$112)&lt;PolicyDate),1,Milestones!$AC$112)&amp;";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"&amp;IF(AND(Milestones!$AB$113="FT",Milestones!$AA$113=FT_Y5,EDATE($D115,Milestones!$AA$113)&lt;PolicyDate),1,Milestones!$AC$113)&amp;";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"&amp;IF(AND(Milestones!$AB$114="FT",Milestones!$AA$114=FT_Y5,EDATE($D115,Milestones!$AA$114)&lt;PolicyDate),1,Milestones!$AC$114)&amp;";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"&amp;IF(AND(Milestones!$AB$115="FT",Milestones!$AA$115=FT_Y5,EDATE($D115,Milestones!$AA$115)&lt;PolicyDate),1,Milestones!$AC$115)&amp;";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"&amp;IF(AND(Milestones!$AB$116="FT",Milestones!$AA$116=FT_Y5,EDATE($D115,Milestones!$AA$116)&lt;PolicyDate),1,Milestones!$AC$116)&amp;";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"&amp;IF(AND(Milestones!$AB$117="FT",Milestones!$AA$117=FT_Y5,EDATE($D115,Milestones!$AA$117)&lt;PolicyDate),1,Milestones!$AC$117)&amp;";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"&amp;IF(AND(Milestones!$AB$118="FT",Milestones!$AA$118=FT_Y5,EDATE($D115,Milestones!$AA$118)&lt;PolicyDate),1,Milestones!$AC$118)&amp;";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"&amp;IF(AND(Milestones!$AB$119="FT",Milestones!$AA$119=FT_Y5,EDATE($D115,Milestones!$AA$119)&lt;PolicyDate),1,Milestones!$AC$119)&amp;";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"&amp;IF(AND(Milestones!$AB$120="FT",Milestones!$AA$120=FT_Y5,EDATE($D115,Milestones!$AA$120)&lt;PolicyDate),1,Milestones!$AC$120)&amp;";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"&amp;IF(AND(Milestones!$AB$121="FT",Milestones!$AA$121=FT_Y5,EDATE($D115,Milestones!$AA$121)&lt;PolicyDate),1,Milestones!$AC$121)&amp;";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"&amp;IF(AND(Milestones!$AB$122="FT",Milestones!$AA$122=FT_Y5,EDATE($D115,Milestones!$AA$122)&lt;PolicyDate),1,Milestones!$AC$122)&amp;";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"&amp;IF(AND(Milestones!$AB$123="FT",Milestones!$AA$123=FT_Y5,EDATE($D115,Milestones!$AA$123)&lt;PolicyDate),1,Milestones!$AC$123)&amp;";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"&amp;IF(AND(Milestones!$AB$124="FT",Milestones!$AA$124=FT_Y5,EDATE($D115,Milestones!$AA$124)&lt;PolicyDate),1,Milestones!$AC$124)&amp;";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"&amp;IF(AND(Milestones!$AB$125="FT",Milestones!$AA$125=FT_Y5,EDATE($D115,Milestones!$AA$125)&lt;PolicyDate),1,Milestones!$AC$125)&amp;";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"&amp;IF(AND(Milestones!$AB$126="FT",Milestones!$AA$126=FT_Y5,EDATE($D115,Milestones!$AA$126)&lt;PolicyDate),1,Milestones!$AC$126)&amp;";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"&amp;IF(AND(Milestones!$AB$127="FT",Milestones!$AA$127=FT_Y5,EDATE($D115,Milestones!$AA$127)&lt;PolicyDate),1,Milestones!$AC$127)&amp;";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"&amp;IF(AND(Milestones!$AB$128="FT",Milestones!$AA$128=FT_Y5,EDATE($D115,Milestones!$AA$128)&lt;PolicyDate),1,Milestones!$AC$128)&amp;";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"&amp;IF(AND(Milestones!$AB$129="FT",Milestones!$AA$129=FT_Y5,EDATE($D115,Milestones!$AA$129)&lt;PolicyDate),1,Milestones!$AC$129)&amp;";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"&amp;IF(AND(Milestones!$AB$130="FT",Milestones!$AA$130=FT_Y5,EDATE($D115,Milestones!$AA$130)&lt;PolicyDate),1,Milestones!$AC$130)&amp;";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"&amp;IF(AND(Milestones!$AB$131="FT",Milestones!$AA$131=FT_Y5,EDATE($D115,Milestones!$AA$131)&lt;PolicyDate),1,Milestones!$AC$131)&amp;";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"&amp;IF(AND(Milestones!$AB$132="FT",Milestones!$AA$132=FT_Y5,EDATE($D115,Milestones!$AA$132)&lt;PolicyDate),1,Milestones!$AC$132)&amp;";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"&amp;IF(AND(Milestones!$AB$133="FT",Milestones!$AA$133=FT_Y5,EDATE($D115,Milestones!$AA$133)&lt;PolicyDate),1,Milestones!$AC$133)&amp;";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"&amp;IF(AND(Milestones!$AB$134="FT",Milestones!$AA$134=FT_Y5,EDATE($D115,Milestones!$AA$134)&lt;PolicyDate),1,Milestones!$AC$134)&amp;";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"&amp;IF(AND(Milestones!$AB$135="FT",Milestones!$AA$135=FT_Y5,EDATE($D115,Milestones!$AA$135)&lt;PolicyDate),1,Milestones!$AC$135)&amp;";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"&amp;IF(AND(Milestones!$AB$136="FT",Milestones!$AA$136=FT_Y5,EDATE($D115,Milestones!$AA$136)&lt;PolicyDate),1,Milestones!$AC$136)&amp;";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"&amp;IF(AND(Milestones!$AB$137="FT",Milestones!$AA$137=FT_Y5,EDATE($D115,Milestones!$AA$137)&lt;PolicyDate),1,Milestones!$AC$137)&amp;";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"&amp;IF(AND(Milestones!$AB$138="FT",Milestones!$AA$138=FT_Y5,EDATE($D115,Milestones!$AA$138)&lt;PolicyDate),1,Milestones!$AC$138)&amp;";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"&amp;IF(AND(Milestones!$AB$139="FT",Milestones!$AA$139=FT_Y5,EDATE($D115,Milestones!$AA$139)&lt;PolicyDate),1,Milestones!$AC$139)&amp;";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"&amp;IF(AND(Milestones!$AB$140="FT",Milestones!$AA$140=FT_Y5,EDATE($D115,Milestones!$AA$140)&lt;PolicyDate),1,Milestones!$AC$140)&amp;";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"&amp;IF(AND(Milestones!$AB$141="FT",Milestones!$AA$141=FT_Y5,EDATE($D115,Milestones!$AA$141)&lt;PolicyDate),1,Milestones!$AC$141)&amp;";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"&amp;IF(AND(Milestones!$AB$142="FT",Milestones!$AA$142=FT_Y5,EDATE($D115,Milestones!$AA$142)&lt;PolicyDate),1,Milestones!$AC$142)&amp;";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"&amp;IF(AND(Milestones!$AB$143="FT",Milestones!$AA$143=FT_Y5,EDATE($D115,Milestones!$AA$143)&lt;PolicyDate),1,Milestones!$AC$143)&amp;";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"&amp;IF(AND(Milestones!$AB$144="FT",Milestones!$AA$144=FT_Y5,EDATE($D115,Milestones!$AA$144)&lt;PolicyDate),1,Milestones!$AC$144)&amp;";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"&amp;IF(AND(Milestones!$AB$145="FT",Milestones!$AA$145=FT_Y5,EDATE($D115,Milestones!$AA$145)&lt;PolicyDate),1,Milestones!$AC$145)&amp;";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"&amp;IF(AND(Milestones!$AB$146="FT",Milestones!$AA$146=FT_Y5,EDATE($D115,Milestones!$AA$146)&lt;PolicyDate),1,Milestones!$AC$146)&amp;";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"&amp;IF(AND(Milestones!$AB$147="FT",Milestones!$AA$147=FT_Y5,EDATE($D115,Milestones!$AA$147)&lt;PolicyDate),1,Milestones!$AC$147)&amp;";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"&amp;IF(AND(Milestones!$AB$148="FT",Milestones!$AA$148=FT_Y5,EDATE($D115,Milestones!$AA$148)&lt;PolicyDate),1,Milestones!$AC$148)&amp;";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"&amp;IF(AND(Milestones!$AB$149="FT",Milestones!$AA$149=FT_Y5,EDATE($D115,Milestones!$AA$149)&lt;PolicyDate),1,Milestones!$AC$149)&amp;";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"&amp;IF(AND(Milestones!$AB$150="FT",Milestones!$AA$150=FT_Y5,EDATE($D115,Milestones!$AA$150)&lt;PolicyDate),1,Milestones!$AC$150)&amp;";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"&amp;IF(AND(Milestones!$AB$151="FT",Milestones!$AA$151=FT_Y5,EDATE($D115,Milestones!$AA$151)&lt;PolicyDate),1,Milestones!$AC$151)&amp;";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"&amp;IF(AND(Milestones!$AB$152="FT",Milestones!$AA$152=FT_Y5,EDATE($D115,Milestones!$AA$152)&lt;PolicyDate),1,Milestones!$AC$152)&amp;";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"&amp;IF(AND(Milestones!$AB$153="FT",Milestones!$AA$153=FT_Y5,EDATE($D115,Milestones!$AA$153)&lt;PolicyDate),1,Milestones!$AC$153)&amp;";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"&amp;IF(AND(Milestones!$AB$154="FT",Milestones!$AA$154=FT_Y5,EDATE($D115,Milestones!$AA$154)&lt;PolicyDate),1,Milestones!$AC$154)&amp;";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"&amp;IF(AND(Milestones!$AB$155="FT",Milestones!$AA$155=FT_Y5,EDATE($D115,Milestones!$AA$155)&lt;PolicyDate),1,Milestones!$AC$155)&amp;";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"&amp;IF(AND(Milestones!$AB$156="FT",Milestones!$AA$156=FT_Y5,EDATE($D115,Milestones!$AA$156)&lt;PolicyDate),1,Milestones!$AC$156)&amp;";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"&amp;IF(AND(Milestones!$AB$157="FT",Milestones!$AA$157=FT_Y5,EDATE($D115,Milestones!$AA$157)&lt;PolicyDate),1,Milestones!$AC$157)&amp;";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"&amp;IF(AND(Milestones!$AB$158="FT",Milestones!$AA$158=FT_Y5,EDATE($D115,Milestones!$AA$158)&lt;PolicyDate),1,Milestones!$AC$158)&amp;";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"&amp;IF(AND(Milestones!$AB$159="FT",Milestones!$AA$159=FT_Y5,EDATE($D115,Milestones!$AA$159)&lt;PolicyDate),1,Milestones!$AC$159)&amp;";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"&amp;IF(AND(Milestones!$AB$160="FT",Milestones!$AA$160=FT_Y5,EDATE($D115,Milestones!$AA$160)&lt;PolicyDate),1,Milestones!$AC$160)&amp;";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"&amp;IF(AND(Milestones!$AB$161="FT",Milestones!$AA$161=FT_Y5,EDATE($D115,Milestones!$AA$161)&lt;PolicyDate),1,Milestones!$AC$161)&amp;";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"&amp;IF(AND(Milestones!$AB$162="FT",Milestones!$AA$162=FT_Y5,EDATE($D115,Milestones!$AA$162)&lt;PolicyDate),1,Milestones!$AC$162)&amp;";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"&amp;IF(AND(Milestones!$AB$163="FT",Milestones!$AA$163=FT_Y5,EDATE($D115,Milestones!$AA$163)&lt;PolicyDate),1,Milestones!$AC$163)&amp;";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"&amp;IF(AND(Milestones!$AB$164="FT",Milestones!$AA$164=FT_Y5,EDATE($D115,Milestones!$AA$164)&lt;PolicyDate),1,Milestones!$AC$164)&amp;";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"&amp;IF(AND(Milestones!$AB$165="FT",Milestones!$AA$165=FT_Y5,EDATE($D115,Milestones!$AA$165)&lt;PolicyDate),1,Milestones!$AC$165)&amp;";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"&amp;IF(AND(Milestones!$AB$166="FT",Milestones!$AA$166=FT_Y5,EDATE($D115,Milestones!$AA$166)&lt;PolicyDate),1,Milestones!$AC$166)&amp;";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"&amp;IF(AND(Milestones!$AB$167="FT",Milestones!$AA$167=FT_Y5,EDATE($D115,Milestones!$AA$167)&lt;PolicyDate),1,Milestones!$AC$167)&amp;";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"&amp;IF(AND(Milestones!$AB$168="FT",Milestones!$AA$168=FT_Y5,EDATE($D115,Milestones!$AA$168)&lt;PolicyDate),1,Milestones!$AC$168)&amp;";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"&amp;IF(AND(Milestones!$AB$169="FT",Milestones!$AA$169=FT_Y5,EDATE($D115,Milestones!$AA$169)&lt;PolicyDate),1,Milestones!$AC$169)&amp;";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"&amp;IF(AND(Milestones!$AB$170="FT",Milestones!$AA$170=FT_Y5,EDATE($D115,Milestones!$AA$170)&lt;PolicyDate),1,Milestones!$AC$170)&amp;";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"&amp;IF(AND(Milestones!$AB$171="FT",Milestones!$AA$171=FT_Y5,EDATE($D115,Milestones!$AA$171)&lt;PolicyDate),1,Milestones!$AC$171)&amp;";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"&amp;IF(AND(Milestones!$AB$172="FT",Milestones!$AA$172=FT_Y5,EDATE($D115,Milestones!$AA$172)&lt;PolicyDate),1,Milestones!$AC$172)&amp;";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"&amp;IF(AND(Milestones!$AB$173="FT",Milestones!$AA$173=FT_Y5,EDATE($D115,Milestones!$AA$173)&lt;PolicyDate),1,Milestones!$AC$173)&amp;";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"&amp;IF(AND(Milestones!$AB$174="FT",Milestones!$AA$174=FT_Y5,EDATE($D115,Milestones!$AA$174)&lt;PolicyDate),1,Milestones!$AC$174)&amp;";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"&amp;IF(AND(Milestones!$AB$175="FT",Milestones!$AA$175=FT_Y5,EDATE($D115,Milestones!$AA$175)&lt;PolicyDate),1,Milestones!$AC$175)&amp;";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"&amp;IF(AND(Milestones!$AB$176="FT",Milestones!$AA$176=FT_Y5,EDATE($D115,Milestones!$AA$176)&lt;PolicyDate),1,Milestones!$AC$176)&amp;";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"&amp;IF(AND(Milestones!$AB$177="FT",Milestones!$AA$177=FT_Y5,EDATE($D115,Milestones!$AA$177)&lt;PolicyDate),1,Milestones!$AC$177)&amp;";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"&amp;IF(AND(Milestones!$AB$178="FT",Milestones!$AA$178=FT_Y5,EDATE($D115,Milestones!$AA$178)&lt;PolicyDate),1,Milestones!$AC$178)&amp;";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"&amp;IF(AND(Milestones!$AB$179="FT",Milestones!$AA$179=FT_Y5,EDATE($D115,Milestones!$AA$179)&lt;PolicyDate),1,Milestones!$AC$179)&amp;";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"&amp;IF(AND(Milestones!$AB$180="FT",Milestones!$AA$180=FT_Y5,EDATE($D115,Milestones!$AA$180)&lt;PolicyDate),1,Milestones!$AC$180)&amp;";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"&amp;IF(AND(Milestones!$AB$181="FT",Milestones!$AA$181=FT_Y5,EDATE($D115,Milestones!$AA$181)&lt;PolicyDate),1,Milestones!$AC$181)&amp;";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"&amp;IF(AND(Milestones!$AB$182="FT",Milestones!$AA$182=FT_Y5,EDATE($D115,Milestones!$AA$182)&lt;PolicyDate),1,Milestones!$AC$182)&amp;";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"&amp;IF(AND(Milestones!$AB$183="FT",Milestones!$AA$183=FT_Y5,EDATE($D115,Milestones!$AA$183)&lt;PolicyDate),1,Milestones!$AC$183)&amp;";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"&amp;IF(AND(Milestones!$AB$184="FT",Milestones!$AA$184=FT_Y5,EDATE($D115,Milestones!$AA$184)&lt;PolicyDate),1,Milestones!$AC$184)&amp;";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"&amp;IF(AND(Milestones!$AB$185="FT",Milestones!$AA$185=FT_Y5,EDATE($D115,Milestones!$AA$185)&lt;PolicyDate),1,Milestones!$AC$185)&amp;";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"&amp;IF(AND(Milestones!$AB$186="FT",Milestones!$AA$186=FT_Y5,EDATE($D115,Milestones!$AA$186)&lt;PolicyDate),1,Milestones!$AC$186)&amp;";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"&amp;IF(AND(Milestones!$AB$187="FT",Milestones!$AA$187=FT_Y5,EDATE($D115,Milestones!$AA$187)&lt;PolicyDate),1,Milestones!$AC$187)&amp;";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"&amp;IF(AND(Milestones!$AB$188="FT",Milestones!$AA$188=FT_Y5,EDATE($D115,Milestones!$AA$188)&lt;PolicyDate),1,Milestones!$AC$188)&amp;";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"&amp;IF(AND(Milestones!$AB$189="FT",Milestones!$AA$189=FT_Y5,EDATE($D115,Milestones!$AA$189)&lt;PolicyDate),1,Milestones!$AC$189)&amp;";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"&amp;IF(AND(Milestones!$AB$190="FT",Milestones!$AA$190=FT_Y5,EDATE($D115,Milestones!$AA$190)&lt;PolicyDate),1,Milestones!$AC$190)&amp;";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"&amp;IF(AND(Milestones!$AB$191="FT",Milestones!$AA$191=FT_Y5,EDATE($D115,Milestones!$AA$191)&lt;PolicyDate),1,Milestones!$AC$191)&amp;";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"&amp;IF(AND(Milestones!$AB$192="FT",Milestones!$AA$192=FT_Y5,EDATE($D115,Milestones!$AA$192)&lt;PolicyDate),1,Milestones!$AC$192)&amp;";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"&amp;IF(AND(Milestones!$AB$193="FT",Milestones!$AA$193=FT_Y5,EDATE($D115,Milestones!$AA$193)&lt;PolicyDate),1,Milestones!$AC$193)&amp;";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"&amp;IF(AND(Milestones!$AB$194="FT",Milestones!$AA$194=FT_Y5,EDATE($D115,Milestones!$AA$194)&lt;PolicyDate),1,Milestones!$AC$194)&amp;";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"&amp;IF(AND(Milestones!$AB$195="FT",Milestones!$AA$195=FT_Y5,EDATE($D115,Milestones!$AA$195)&lt;PolicyDate),1,Milestones!$AC$195)&amp;";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"&amp;IF(AND(Milestones!$AB$196="FT",Milestones!$AA$196=FT_Y5,EDATE($D115,Milestones!$AA$196)&lt;PolicyDate),1,Milestones!$AC$196)&amp;";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"&amp;IF(AND(Milestones!$AB$197="FT",Milestones!$AA$197=FT_Y5,EDATE($D115,Milestones!$AA$197)&lt;PolicyDate),1,Milestones!$AC$197)&amp;";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"&amp;IF(AND(Milestones!$AB$198="FT",Milestones!$AA$198=FT_Y5,EDATE($D115,Milestones!$AA$198)&lt;PolicyDate),1,Milestones!$AC$198)&amp;";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"&amp;IF(AND(Milestones!$AB$199="FT",Milestones!$AA$199=FT_Y5,EDATE($D115,Milestones!$AA$199)&lt;PolicyDate),1,Milestones!$AC$199)&amp;";  ",""))</f>
        <v/>
      </c>
      <c r="X115" s="0" t="str">
        <f aca="false">IF(Staff!$A115="","",Staff!$AJ115)</f>
        <v/>
      </c>
      <c r="Y115" s="0" t="str">
        <f aca="false">IF(Staff!$A115="","",Staff!$AL115)</f>
        <v/>
      </c>
      <c r="Z115" s="0" t="str">
        <f aca="false">IF(Staff!$A115="","",Staff!$AM115)</f>
        <v/>
      </c>
      <c r="AA115" s="0" t="str">
        <f aca="false">IF(Staff!$A115="","",Staff!$AQ115)</f>
        <v/>
      </c>
      <c r="AB115" s="0" t="str">
        <f aca="false">IF(Staff!$A115="","",Staff!$AR115)</f>
        <v/>
      </c>
      <c r="AC115" s="0" t="str">
        <f aca="false">IF(Staff!$A115="","",Staff!$AS115)</f>
        <v/>
      </c>
      <c r="AD115" s="0" t="str">
        <f aca="false">IF(Staff!$A115="","",Staff!$AT115)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IF(Staff!$A116="","",Staff!$AI116)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"&amp;IF(AND(Milestones!$AB$20="FT",Milestones!$AA$20=FT_Y5,EDATE($D116,Milestones!$AA$20)&lt;PolicyDate),1,Milestones!$AC$20)&amp;";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"&amp;IF(AND(Milestones!$AB$21="FT",Milestones!$AA$21=FT_Y5,EDATE($D116,Milestones!$AA$21)&lt;PolicyDate),1,Milestones!$AC$21)&amp;";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"&amp;IF(AND(Milestones!$AB$22="FT",Milestones!$AA$22=FT_Y5,EDATE($D116,Milestones!$AA$22)&lt;PolicyDate),1,Milestones!$AC$22)&amp;";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"&amp;IF(AND(Milestones!$AB$23="FT",Milestones!$AA$23=FT_Y5,EDATE($D116,Milestones!$AA$23)&lt;PolicyDate),1,Milestones!$AC$23)&amp;";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"&amp;IF(AND(Milestones!$AB$24="FT",Milestones!$AA$24=FT_Y5,EDATE($D116,Milestones!$AA$24)&lt;PolicyDate),1,Milestones!$AC$24)&amp;";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"&amp;IF(AND(Milestones!$AB$25="FT",Milestones!$AA$25=FT_Y5,EDATE($D116,Milestones!$AA$25)&lt;PolicyDate),1,Milestones!$AC$25)&amp;";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"&amp;IF(AND(Milestones!$AB$26="FT",Milestones!$AA$26=FT_Y5,EDATE($D116,Milestones!$AA$26)&lt;PolicyDate),1,Milestones!$AC$26)&amp;";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"&amp;IF(AND(Milestones!$AB$27="FT",Milestones!$AA$27=FT_Y5,EDATE($D116,Milestones!$AA$27)&lt;PolicyDate),1,Milestones!$AC$27)&amp;";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"&amp;IF(AND(Milestones!$AB$28="FT",Milestones!$AA$28=FT_Y5,EDATE($D116,Milestones!$AA$28)&lt;PolicyDate),1,Milestones!$AC$28)&amp;";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"&amp;IF(AND(Milestones!$AB$29="FT",Milestones!$AA$29=FT_Y5,EDATE($D116,Milestones!$AA$29)&lt;PolicyDate),1,Milestones!$AC$29)&amp;";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"&amp;IF(AND(Milestones!$AB$30="FT",Milestones!$AA$30=FT_Y5,EDATE($D116,Milestones!$AA$30)&lt;PolicyDate),1,Milestones!$AC$30)&amp;";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"&amp;IF(AND(Milestones!$AB$31="FT",Milestones!$AA$31=FT_Y5,EDATE($D116,Milestones!$AA$31)&lt;PolicyDate),1,Milestones!$AC$31)&amp;";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"&amp;IF(AND(Milestones!$AB$32="FT",Milestones!$AA$32=FT_Y5,EDATE($D116,Milestones!$AA$32)&lt;PolicyDate),1,Milestones!$AC$32)&amp;";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"&amp;IF(AND(Milestones!$AB$33="FT",Milestones!$AA$33=FT_Y5,EDATE($D116,Milestones!$AA$33)&lt;PolicyDate),1,Milestones!$AC$33)&amp;";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"&amp;IF(AND(Milestones!$AB$34="FT",Milestones!$AA$34=FT_Y5,EDATE($D116,Milestones!$AA$34)&lt;PolicyDate),1,Milestones!$AC$34)&amp;";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"&amp;IF(AND(Milestones!$AB$35="FT",Milestones!$AA$35=FT_Y5,EDATE($D116,Milestones!$AA$35)&lt;PolicyDate),1,Milestones!$AC$35)&amp;";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"&amp;IF(AND(Milestones!$AB$36="FT",Milestones!$AA$36=FT_Y5,EDATE($D116,Milestones!$AA$36)&lt;PolicyDate),1,Milestones!$AC$36)&amp;";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"&amp;IF(AND(Milestones!$AB$37="FT",Milestones!$AA$37=FT_Y5,EDATE($D116,Milestones!$AA$37)&lt;PolicyDate),1,Milestones!$AC$37)&amp;";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"&amp;IF(AND(Milestones!$AB$38="FT",Milestones!$AA$38=FT_Y5,EDATE($D116,Milestones!$AA$38)&lt;PolicyDate),1,Milestones!$AC$38)&amp;";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"&amp;IF(AND(Milestones!$AB$39="FT",Milestones!$AA$39=FT_Y5,EDATE($D116,Milestones!$AA$39)&lt;PolicyDate),1,Milestones!$AC$39)&amp;";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"&amp;IF(AND(Milestones!$AB$40="FT",Milestones!$AA$40=FT_Y5,EDATE($D116,Milestones!$AA$40)&lt;PolicyDate),1,Milestones!$AC$40)&amp;";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"&amp;IF(AND(Milestones!$AB$41="FT",Milestones!$AA$41=FT_Y5,EDATE($D116,Milestones!$AA$41)&lt;PolicyDate),1,Milestones!$AC$41)&amp;";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"&amp;IF(AND(Milestones!$AB$42="FT",Milestones!$AA$42=FT_Y5,EDATE($D116,Milestones!$AA$42)&lt;PolicyDate),1,Milestones!$AC$42)&amp;";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"&amp;IF(AND(Milestones!$AB$43="FT",Milestones!$AA$43=FT_Y5,EDATE($D116,Milestones!$AA$43)&lt;PolicyDate),1,Milestones!$AC$43)&amp;";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"&amp;IF(AND(Milestones!$AB$44="FT",Milestones!$AA$44=FT_Y5,EDATE($D116,Milestones!$AA$44)&lt;PolicyDate),1,Milestones!$AC$44)&amp;";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"&amp;IF(AND(Milestones!$AB$45="FT",Milestones!$AA$45=FT_Y5,EDATE($D116,Milestones!$AA$45)&lt;PolicyDate),1,Milestones!$AC$45)&amp;";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"&amp;IF(AND(Milestones!$AB$46="FT",Milestones!$AA$46=FT_Y5,EDATE($D116,Milestones!$AA$46)&lt;PolicyDate),1,Milestones!$AC$46)&amp;";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"&amp;IF(AND(Milestones!$AB$47="FT",Milestones!$AA$47=FT_Y5,EDATE($D116,Milestones!$AA$47)&lt;PolicyDate),1,Milestones!$AC$47)&amp;";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"&amp;IF(AND(Milestones!$AB$48="FT",Milestones!$AA$48=FT_Y5,EDATE($D116,Milestones!$AA$48)&lt;PolicyDate),1,Milestones!$AC$48)&amp;";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"&amp;IF(AND(Milestones!$AB$49="FT",Milestones!$AA$49=FT_Y5,EDATE($D116,Milestones!$AA$49)&lt;PolicyDate),1,Milestones!$AC$49)&amp;";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"&amp;IF(AND(Milestones!$AB$50="FT",Milestones!$AA$50=FT_Y5,EDATE($D116,Milestones!$AA$50)&lt;PolicyDate),1,Milestones!$AC$50)&amp;";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"&amp;IF(AND(Milestones!$AB$51="FT",Milestones!$AA$51=FT_Y5,EDATE($D116,Milestones!$AA$51)&lt;PolicyDate),1,Milestones!$AC$51)&amp;";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"&amp;IF(AND(Milestones!$AB$52="FT",Milestones!$AA$52=FT_Y5,EDATE($D116,Milestones!$AA$52)&lt;PolicyDate),1,Milestones!$AC$52)&amp;";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"&amp;IF(AND(Milestones!$AB$53="FT",Milestones!$AA$53=FT_Y5,EDATE($D116,Milestones!$AA$53)&lt;PolicyDate),1,Milestones!$AC$53)&amp;";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"&amp;IF(AND(Milestones!$AB$54="FT",Milestones!$AA$54=FT_Y5,EDATE($D116,Milestones!$AA$54)&lt;PolicyDate),1,Milestones!$AC$54)&amp;";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"&amp;IF(AND(Milestones!$AB$55="FT",Milestones!$AA$55=FT_Y5,EDATE($D116,Milestones!$AA$55)&lt;PolicyDate),1,Milestones!$AC$55)&amp;";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"&amp;IF(AND(Milestones!$AB$56="FT",Milestones!$AA$56=FT_Y5,EDATE($D116,Milestones!$AA$56)&lt;PolicyDate),1,Milestones!$AC$56)&amp;";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"&amp;IF(AND(Milestones!$AB$57="FT",Milestones!$AA$57=FT_Y5,EDATE($D116,Milestones!$AA$57)&lt;PolicyDate),1,Milestones!$AC$57)&amp;";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"&amp;IF(AND(Milestones!$AB$58="FT",Milestones!$AA$58=FT_Y5,EDATE($D116,Milestones!$AA$58)&lt;PolicyDate),1,Milestones!$AC$58)&amp;";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"&amp;IF(AND(Milestones!$AB$59="FT",Milestones!$AA$59=FT_Y5,EDATE($D116,Milestones!$AA$59)&lt;PolicyDate),1,Milestones!$AC$59)&amp;";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"&amp;IF(AND(Milestones!$AB$60="FT",Milestones!$AA$60=FT_Y5,EDATE($D116,Milestones!$AA$60)&lt;PolicyDate),1,Milestones!$AC$60)&amp;";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"&amp;IF(AND(Milestones!$AB$61="FT",Milestones!$AA$61=FT_Y5,EDATE($D116,Milestones!$AA$61)&lt;PolicyDate),1,Milestones!$AC$61)&amp;";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"&amp;IF(AND(Milestones!$AB$62="FT",Milestones!$AA$62=FT_Y5,EDATE($D116,Milestones!$AA$62)&lt;PolicyDate),1,Milestones!$AC$62)&amp;";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"&amp;IF(AND(Milestones!$AB$63="FT",Milestones!$AA$63=FT_Y5,EDATE($D116,Milestones!$AA$63)&lt;PolicyDate),1,Milestones!$AC$63)&amp;";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"&amp;IF(AND(Milestones!$AB$64="FT",Milestones!$AA$64=FT_Y5,EDATE($D116,Milestones!$AA$64)&lt;PolicyDate),1,Milestones!$AC$64)&amp;";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"&amp;IF(AND(Milestones!$AB$65="FT",Milestones!$AA$65=FT_Y5,EDATE($D116,Milestones!$AA$65)&lt;PolicyDate),1,Milestones!$AC$65)&amp;";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"&amp;IF(AND(Milestones!$AB$66="FT",Milestones!$AA$66=FT_Y5,EDATE($D116,Milestones!$AA$66)&lt;PolicyDate),1,Milestones!$AC$66)&amp;";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"&amp;IF(AND(Milestones!$AB$67="FT",Milestones!$AA$67=FT_Y5,EDATE($D116,Milestones!$AA$67)&lt;PolicyDate),1,Milestones!$AC$67)&amp;";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"&amp;IF(AND(Milestones!$AB$68="FT",Milestones!$AA$68=FT_Y5,EDATE($D116,Milestones!$AA$68)&lt;PolicyDate),1,Milestones!$AC$68)&amp;";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"&amp;IF(AND(Milestones!$AB$69="FT",Milestones!$AA$69=FT_Y5,EDATE($D116,Milestones!$AA$69)&lt;PolicyDate),1,Milestones!$AC$69)&amp;";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"&amp;IF(AND(Milestones!$AB$70="FT",Milestones!$AA$70=FT_Y5,EDATE($D116,Milestones!$AA$70)&lt;PolicyDate),1,Milestones!$AC$70)&amp;";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"&amp;IF(AND(Milestones!$AB$71="FT",Milestones!$AA$71=FT_Y5,EDATE($D116,Milestones!$AA$71)&lt;PolicyDate),1,Milestones!$AC$71)&amp;";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"&amp;IF(AND(Milestones!$AB$72="FT",Milestones!$AA$72=FT_Y5,EDATE($D116,Milestones!$AA$72)&lt;PolicyDate),1,Milestones!$AC$72)&amp;";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"&amp;IF(AND(Milestones!$AB$73="FT",Milestones!$AA$73=FT_Y5,EDATE($D116,Milestones!$AA$73)&lt;PolicyDate),1,Milestones!$AC$73)&amp;";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"&amp;IF(AND(Milestones!$AB$74="FT",Milestones!$AA$74=FT_Y5,EDATE($D116,Milestones!$AA$74)&lt;PolicyDate),1,Milestones!$AC$74)&amp;";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"&amp;IF(AND(Milestones!$AB$75="FT",Milestones!$AA$75=FT_Y5,EDATE($D116,Milestones!$AA$75)&lt;PolicyDate),1,Milestones!$AC$75)&amp;";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"&amp;IF(AND(Milestones!$AB$76="FT",Milestones!$AA$76=FT_Y5,EDATE($D116,Milestones!$AA$76)&lt;PolicyDate),1,Milestones!$AC$76)&amp;";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"&amp;IF(AND(Milestones!$AB$77="FT",Milestones!$AA$77=FT_Y5,EDATE($D116,Milestones!$AA$77)&lt;PolicyDate),1,Milestones!$AC$77)&amp;";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"&amp;IF(AND(Milestones!$AB$78="FT",Milestones!$AA$78=FT_Y5,EDATE($D116,Milestones!$AA$78)&lt;PolicyDate),1,Milestones!$AC$78)&amp;";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"&amp;IF(AND(Milestones!$AB$79="FT",Milestones!$AA$79=FT_Y5,EDATE($D116,Milestones!$AA$79)&lt;PolicyDate),1,Milestones!$AC$79)&amp;";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"&amp;IF(AND(Milestones!$AB$80="FT",Milestones!$AA$80=FT_Y5,EDATE($D116,Milestones!$AA$80)&lt;PolicyDate),1,Milestones!$AC$80)&amp;";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"&amp;IF(AND(Milestones!$AB$81="FT",Milestones!$AA$81=FT_Y5,EDATE($D116,Milestones!$AA$81)&lt;PolicyDate),1,Milestones!$AC$81)&amp;";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"&amp;IF(AND(Milestones!$AB$82="FT",Milestones!$AA$82=FT_Y5,EDATE($D116,Milestones!$AA$82)&lt;PolicyDate),1,Milestones!$AC$82)&amp;";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"&amp;IF(AND(Milestones!$AB$83="FT",Milestones!$AA$83=FT_Y5,EDATE($D116,Milestones!$AA$83)&lt;PolicyDate),1,Milestones!$AC$83)&amp;";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"&amp;IF(AND(Milestones!$AB$84="FT",Milestones!$AA$84=FT_Y5,EDATE($D116,Milestones!$AA$84)&lt;PolicyDate),1,Milestones!$AC$84)&amp;";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"&amp;IF(AND(Milestones!$AB$85="FT",Milestones!$AA$85=FT_Y5,EDATE($D116,Milestones!$AA$85)&lt;PolicyDate),1,Milestones!$AC$85)&amp;";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"&amp;IF(AND(Milestones!$AB$86="FT",Milestones!$AA$86=FT_Y5,EDATE($D116,Milestones!$AA$86)&lt;PolicyDate),1,Milestones!$AC$86)&amp;";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"&amp;IF(AND(Milestones!$AB$87="FT",Milestones!$AA$87=FT_Y5,EDATE($D116,Milestones!$AA$87)&lt;PolicyDate),1,Milestones!$AC$87)&amp;";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"&amp;IF(AND(Milestones!$AB$88="FT",Milestones!$AA$88=FT_Y5,EDATE($D116,Milestones!$AA$88)&lt;PolicyDate),1,Milestones!$AC$88)&amp;";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"&amp;IF(AND(Milestones!$AB$89="FT",Milestones!$AA$89=FT_Y5,EDATE($D116,Milestones!$AA$89)&lt;PolicyDate),1,Milestones!$AC$89)&amp;";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"&amp;IF(AND(Milestones!$AB$90="FT",Milestones!$AA$90=FT_Y5,EDATE($D116,Milestones!$AA$90)&lt;PolicyDate),1,Milestones!$AC$90)&amp;";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"&amp;IF(AND(Milestones!$AB$91="FT",Milestones!$AA$91=FT_Y5,EDATE($D116,Milestones!$AA$91)&lt;PolicyDate),1,Milestones!$AC$91)&amp;";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"&amp;IF(AND(Milestones!$AB$92="FT",Milestones!$AA$92=FT_Y5,EDATE($D116,Milestones!$AA$92)&lt;PolicyDate),1,Milestones!$AC$92)&amp;";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"&amp;IF(AND(Milestones!$AB$93="FT",Milestones!$AA$93=FT_Y5,EDATE($D116,Milestones!$AA$93)&lt;PolicyDate),1,Milestones!$AC$93)&amp;";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"&amp;IF(AND(Milestones!$AB$94="FT",Milestones!$AA$94=FT_Y5,EDATE($D116,Milestones!$AA$94)&lt;PolicyDate),1,Milestones!$AC$94)&amp;";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"&amp;IF(AND(Milestones!$AB$95="FT",Milestones!$AA$95=FT_Y5,EDATE($D116,Milestones!$AA$95)&lt;PolicyDate),1,Milestones!$AC$95)&amp;";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"&amp;IF(AND(Milestones!$AB$96="FT",Milestones!$AA$96=FT_Y5,EDATE($D116,Milestones!$AA$96)&lt;PolicyDate),1,Milestones!$AC$96)&amp;";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"&amp;IF(AND(Milestones!$AB$97="FT",Milestones!$AA$97=FT_Y5,EDATE($D116,Milestones!$AA$97)&lt;PolicyDate),1,Milestones!$AC$97)&amp;";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"&amp;IF(AND(Milestones!$AB$98="FT",Milestones!$AA$98=FT_Y5,EDATE($D116,Milestones!$AA$98)&lt;PolicyDate),1,Milestones!$AC$98)&amp;";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"&amp;IF(AND(Milestones!$AB$99="FT",Milestones!$AA$99=FT_Y5,EDATE($D116,Milestones!$AA$99)&lt;PolicyDate),1,Milestones!$AC$99)&amp;";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"&amp;IF(AND(Milestones!$AB$100="FT",Milestones!$AA$100=FT_Y5,EDATE($D116,Milestones!$AA$100)&lt;PolicyDate),1,Milestones!$AC$100)&amp;";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"&amp;IF(AND(Milestones!$AB$101="FT",Milestones!$AA$101=FT_Y5,EDATE($D116,Milestones!$AA$101)&lt;PolicyDate),1,Milestones!$AC$101)&amp;";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"&amp;IF(AND(Milestones!$AB$102="FT",Milestones!$AA$102=FT_Y5,EDATE($D116,Milestones!$AA$102)&lt;PolicyDate),1,Milestones!$AC$102)&amp;";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"&amp;IF(AND(Milestones!$AB$103="FT",Milestones!$AA$103=FT_Y5,EDATE($D116,Milestones!$AA$103)&lt;PolicyDate),1,Milestones!$AC$103)&amp;";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"&amp;IF(AND(Milestones!$AB$104="FT",Milestones!$AA$104=FT_Y5,EDATE($D116,Milestones!$AA$104)&lt;PolicyDate),1,Milestones!$AC$104)&amp;";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"&amp;IF(AND(Milestones!$AB$105="FT",Milestones!$AA$105=FT_Y5,EDATE($D116,Milestones!$AA$105)&lt;PolicyDate),1,Milestones!$AC$105)&amp;";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"&amp;IF(AND(Milestones!$AB$106="FT",Milestones!$AA$106=FT_Y5,EDATE($D116,Milestones!$AA$106)&lt;PolicyDate),1,Milestones!$AC$106)&amp;";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"&amp;IF(AND(Milestones!$AB$107="FT",Milestones!$AA$107=FT_Y5,EDATE($D116,Milestones!$AA$107)&lt;PolicyDate),1,Milestones!$AC$107)&amp;";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"&amp;IF(AND(Milestones!$AB$108="FT",Milestones!$AA$108=FT_Y5,EDATE($D116,Milestones!$AA$108)&lt;PolicyDate),1,Milestones!$AC$108)&amp;";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"&amp;IF(AND(Milestones!$AB$109="FT",Milestones!$AA$109=FT_Y5,EDATE($D116,Milestones!$AA$109)&lt;PolicyDate),1,Milestones!$AC$109)&amp;";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"&amp;IF(AND(Milestones!$AB$110="FT",Milestones!$AA$110=FT_Y5,EDATE($D116,Milestones!$AA$110)&lt;PolicyDate),1,Milestones!$AC$110)&amp;";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"&amp;IF(AND(Milestones!$AB$111="FT",Milestones!$AA$111=FT_Y5,EDATE($D116,Milestones!$AA$111)&lt;PolicyDate),1,Milestones!$AC$111)&amp;";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"&amp;IF(AND(Milestones!$AB$112="FT",Milestones!$AA$112=FT_Y5,EDATE($D116,Milestones!$AA$112)&lt;PolicyDate),1,Milestones!$AC$112)&amp;";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"&amp;IF(AND(Milestones!$AB$113="FT",Milestones!$AA$113=FT_Y5,EDATE($D116,Milestones!$AA$113)&lt;PolicyDate),1,Milestones!$AC$113)&amp;";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"&amp;IF(AND(Milestones!$AB$114="FT",Milestones!$AA$114=FT_Y5,EDATE($D116,Milestones!$AA$114)&lt;PolicyDate),1,Milestones!$AC$114)&amp;";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"&amp;IF(AND(Milestones!$AB$115="FT",Milestones!$AA$115=FT_Y5,EDATE($D116,Milestones!$AA$115)&lt;PolicyDate),1,Milestones!$AC$115)&amp;";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"&amp;IF(AND(Milestones!$AB$116="FT",Milestones!$AA$116=FT_Y5,EDATE($D116,Milestones!$AA$116)&lt;PolicyDate),1,Milestones!$AC$116)&amp;";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"&amp;IF(AND(Milestones!$AB$117="FT",Milestones!$AA$117=FT_Y5,EDATE($D116,Milestones!$AA$117)&lt;PolicyDate),1,Milestones!$AC$117)&amp;";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"&amp;IF(AND(Milestones!$AB$118="FT",Milestones!$AA$118=FT_Y5,EDATE($D116,Milestones!$AA$118)&lt;PolicyDate),1,Milestones!$AC$118)&amp;";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"&amp;IF(AND(Milestones!$AB$119="FT",Milestones!$AA$119=FT_Y5,EDATE($D116,Milestones!$AA$119)&lt;PolicyDate),1,Milestones!$AC$119)&amp;";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"&amp;IF(AND(Milestones!$AB$120="FT",Milestones!$AA$120=FT_Y5,EDATE($D116,Milestones!$AA$120)&lt;PolicyDate),1,Milestones!$AC$120)&amp;";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"&amp;IF(AND(Milestones!$AB$121="FT",Milestones!$AA$121=FT_Y5,EDATE($D116,Milestones!$AA$121)&lt;PolicyDate),1,Milestones!$AC$121)&amp;";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"&amp;IF(AND(Milestones!$AB$122="FT",Milestones!$AA$122=FT_Y5,EDATE($D116,Milestones!$AA$122)&lt;PolicyDate),1,Milestones!$AC$122)&amp;";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"&amp;IF(AND(Milestones!$AB$123="FT",Milestones!$AA$123=FT_Y5,EDATE($D116,Milestones!$AA$123)&lt;PolicyDate),1,Milestones!$AC$123)&amp;";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"&amp;IF(AND(Milestones!$AB$124="FT",Milestones!$AA$124=FT_Y5,EDATE($D116,Milestones!$AA$124)&lt;PolicyDate),1,Milestones!$AC$124)&amp;";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"&amp;IF(AND(Milestones!$AB$125="FT",Milestones!$AA$125=FT_Y5,EDATE($D116,Milestones!$AA$125)&lt;PolicyDate),1,Milestones!$AC$125)&amp;";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"&amp;IF(AND(Milestones!$AB$126="FT",Milestones!$AA$126=FT_Y5,EDATE($D116,Milestones!$AA$126)&lt;PolicyDate),1,Milestones!$AC$126)&amp;";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"&amp;IF(AND(Milestones!$AB$127="FT",Milestones!$AA$127=FT_Y5,EDATE($D116,Milestones!$AA$127)&lt;PolicyDate),1,Milestones!$AC$127)&amp;";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"&amp;IF(AND(Milestones!$AB$128="FT",Milestones!$AA$128=FT_Y5,EDATE($D116,Milestones!$AA$128)&lt;PolicyDate),1,Milestones!$AC$128)&amp;";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"&amp;IF(AND(Milestones!$AB$129="FT",Milestones!$AA$129=FT_Y5,EDATE($D116,Milestones!$AA$129)&lt;PolicyDate),1,Milestones!$AC$129)&amp;";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"&amp;IF(AND(Milestones!$AB$130="FT",Milestones!$AA$130=FT_Y5,EDATE($D116,Milestones!$AA$130)&lt;PolicyDate),1,Milestones!$AC$130)&amp;";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"&amp;IF(AND(Milestones!$AB$131="FT",Milestones!$AA$131=FT_Y5,EDATE($D116,Milestones!$AA$131)&lt;PolicyDate),1,Milestones!$AC$131)&amp;";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"&amp;IF(AND(Milestones!$AB$132="FT",Milestones!$AA$132=FT_Y5,EDATE($D116,Milestones!$AA$132)&lt;PolicyDate),1,Milestones!$AC$132)&amp;";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"&amp;IF(AND(Milestones!$AB$133="FT",Milestones!$AA$133=FT_Y5,EDATE($D116,Milestones!$AA$133)&lt;PolicyDate),1,Milestones!$AC$133)&amp;";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"&amp;IF(AND(Milestones!$AB$134="FT",Milestones!$AA$134=FT_Y5,EDATE($D116,Milestones!$AA$134)&lt;PolicyDate),1,Milestones!$AC$134)&amp;";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"&amp;IF(AND(Milestones!$AB$135="FT",Milestones!$AA$135=FT_Y5,EDATE($D116,Milestones!$AA$135)&lt;PolicyDate),1,Milestones!$AC$135)&amp;";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"&amp;IF(AND(Milestones!$AB$136="FT",Milestones!$AA$136=FT_Y5,EDATE($D116,Milestones!$AA$136)&lt;PolicyDate),1,Milestones!$AC$136)&amp;";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"&amp;IF(AND(Milestones!$AB$137="FT",Milestones!$AA$137=FT_Y5,EDATE($D116,Milestones!$AA$137)&lt;PolicyDate),1,Milestones!$AC$137)&amp;";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"&amp;IF(AND(Milestones!$AB$138="FT",Milestones!$AA$138=FT_Y5,EDATE($D116,Milestones!$AA$138)&lt;PolicyDate),1,Milestones!$AC$138)&amp;";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"&amp;IF(AND(Milestones!$AB$139="FT",Milestones!$AA$139=FT_Y5,EDATE($D116,Milestones!$AA$139)&lt;PolicyDate),1,Milestones!$AC$139)&amp;";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"&amp;IF(AND(Milestones!$AB$140="FT",Milestones!$AA$140=FT_Y5,EDATE($D116,Milestones!$AA$140)&lt;PolicyDate),1,Milestones!$AC$140)&amp;";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"&amp;IF(AND(Milestones!$AB$141="FT",Milestones!$AA$141=FT_Y5,EDATE($D116,Milestones!$AA$141)&lt;PolicyDate),1,Milestones!$AC$141)&amp;";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"&amp;IF(AND(Milestones!$AB$142="FT",Milestones!$AA$142=FT_Y5,EDATE($D116,Milestones!$AA$142)&lt;PolicyDate),1,Milestones!$AC$142)&amp;";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"&amp;IF(AND(Milestones!$AB$143="FT",Milestones!$AA$143=FT_Y5,EDATE($D116,Milestones!$AA$143)&lt;PolicyDate),1,Milestones!$AC$143)&amp;";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"&amp;IF(AND(Milestones!$AB$144="FT",Milestones!$AA$144=FT_Y5,EDATE($D116,Milestones!$AA$144)&lt;PolicyDate),1,Milestones!$AC$144)&amp;";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"&amp;IF(AND(Milestones!$AB$145="FT",Milestones!$AA$145=FT_Y5,EDATE($D116,Milestones!$AA$145)&lt;PolicyDate),1,Milestones!$AC$145)&amp;";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"&amp;IF(AND(Milestones!$AB$146="FT",Milestones!$AA$146=FT_Y5,EDATE($D116,Milestones!$AA$146)&lt;PolicyDate),1,Milestones!$AC$146)&amp;";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"&amp;IF(AND(Milestones!$AB$147="FT",Milestones!$AA$147=FT_Y5,EDATE($D116,Milestones!$AA$147)&lt;PolicyDate),1,Milestones!$AC$147)&amp;";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"&amp;IF(AND(Milestones!$AB$148="FT",Milestones!$AA$148=FT_Y5,EDATE($D116,Milestones!$AA$148)&lt;PolicyDate),1,Milestones!$AC$148)&amp;";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"&amp;IF(AND(Milestones!$AB$149="FT",Milestones!$AA$149=FT_Y5,EDATE($D116,Milestones!$AA$149)&lt;PolicyDate),1,Milestones!$AC$149)&amp;";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"&amp;IF(AND(Milestones!$AB$150="FT",Milestones!$AA$150=FT_Y5,EDATE($D116,Milestones!$AA$150)&lt;PolicyDate),1,Milestones!$AC$150)&amp;";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"&amp;IF(AND(Milestones!$AB$151="FT",Milestones!$AA$151=FT_Y5,EDATE($D116,Milestones!$AA$151)&lt;PolicyDate),1,Milestones!$AC$151)&amp;";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"&amp;IF(AND(Milestones!$AB$152="FT",Milestones!$AA$152=FT_Y5,EDATE($D116,Milestones!$AA$152)&lt;PolicyDate),1,Milestones!$AC$152)&amp;";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"&amp;IF(AND(Milestones!$AB$153="FT",Milestones!$AA$153=FT_Y5,EDATE($D116,Milestones!$AA$153)&lt;PolicyDate),1,Milestones!$AC$153)&amp;";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"&amp;IF(AND(Milestones!$AB$154="FT",Milestones!$AA$154=FT_Y5,EDATE($D116,Milestones!$AA$154)&lt;PolicyDate),1,Milestones!$AC$154)&amp;";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"&amp;IF(AND(Milestones!$AB$155="FT",Milestones!$AA$155=FT_Y5,EDATE($D116,Milestones!$AA$155)&lt;PolicyDate),1,Milestones!$AC$155)&amp;";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"&amp;IF(AND(Milestones!$AB$156="FT",Milestones!$AA$156=FT_Y5,EDATE($D116,Milestones!$AA$156)&lt;PolicyDate),1,Milestones!$AC$156)&amp;";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"&amp;IF(AND(Milestones!$AB$157="FT",Milestones!$AA$157=FT_Y5,EDATE($D116,Milestones!$AA$157)&lt;PolicyDate),1,Milestones!$AC$157)&amp;";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"&amp;IF(AND(Milestones!$AB$158="FT",Milestones!$AA$158=FT_Y5,EDATE($D116,Milestones!$AA$158)&lt;PolicyDate),1,Milestones!$AC$158)&amp;";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"&amp;IF(AND(Milestones!$AB$159="FT",Milestones!$AA$159=FT_Y5,EDATE($D116,Milestones!$AA$159)&lt;PolicyDate),1,Milestones!$AC$159)&amp;";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"&amp;IF(AND(Milestones!$AB$160="FT",Milestones!$AA$160=FT_Y5,EDATE($D116,Milestones!$AA$160)&lt;PolicyDate),1,Milestones!$AC$160)&amp;";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"&amp;IF(AND(Milestones!$AB$161="FT",Milestones!$AA$161=FT_Y5,EDATE($D116,Milestones!$AA$161)&lt;PolicyDate),1,Milestones!$AC$161)&amp;";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"&amp;IF(AND(Milestones!$AB$162="FT",Milestones!$AA$162=FT_Y5,EDATE($D116,Milestones!$AA$162)&lt;PolicyDate),1,Milestones!$AC$162)&amp;";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"&amp;IF(AND(Milestones!$AB$163="FT",Milestones!$AA$163=FT_Y5,EDATE($D116,Milestones!$AA$163)&lt;PolicyDate),1,Milestones!$AC$163)&amp;";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"&amp;IF(AND(Milestones!$AB$164="FT",Milestones!$AA$164=FT_Y5,EDATE($D116,Milestones!$AA$164)&lt;PolicyDate),1,Milestones!$AC$164)&amp;";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"&amp;IF(AND(Milestones!$AB$165="FT",Milestones!$AA$165=FT_Y5,EDATE($D116,Milestones!$AA$165)&lt;PolicyDate),1,Milestones!$AC$165)&amp;";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"&amp;IF(AND(Milestones!$AB$166="FT",Milestones!$AA$166=FT_Y5,EDATE($D116,Milestones!$AA$166)&lt;PolicyDate),1,Milestones!$AC$166)&amp;";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"&amp;IF(AND(Milestones!$AB$167="FT",Milestones!$AA$167=FT_Y5,EDATE($D116,Milestones!$AA$167)&lt;PolicyDate),1,Milestones!$AC$167)&amp;";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"&amp;IF(AND(Milestones!$AB$168="FT",Milestones!$AA$168=FT_Y5,EDATE($D116,Milestones!$AA$168)&lt;PolicyDate),1,Milestones!$AC$168)&amp;";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"&amp;IF(AND(Milestones!$AB$169="FT",Milestones!$AA$169=FT_Y5,EDATE($D116,Milestones!$AA$169)&lt;PolicyDate),1,Milestones!$AC$169)&amp;";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"&amp;IF(AND(Milestones!$AB$170="FT",Milestones!$AA$170=FT_Y5,EDATE($D116,Milestones!$AA$170)&lt;PolicyDate),1,Milestones!$AC$170)&amp;";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"&amp;IF(AND(Milestones!$AB$171="FT",Milestones!$AA$171=FT_Y5,EDATE($D116,Milestones!$AA$171)&lt;PolicyDate),1,Milestones!$AC$171)&amp;";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"&amp;IF(AND(Milestones!$AB$172="FT",Milestones!$AA$172=FT_Y5,EDATE($D116,Milestones!$AA$172)&lt;PolicyDate),1,Milestones!$AC$172)&amp;";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"&amp;IF(AND(Milestones!$AB$173="FT",Milestones!$AA$173=FT_Y5,EDATE($D116,Milestones!$AA$173)&lt;PolicyDate),1,Milestones!$AC$173)&amp;";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"&amp;IF(AND(Milestones!$AB$174="FT",Milestones!$AA$174=FT_Y5,EDATE($D116,Milestones!$AA$174)&lt;PolicyDate),1,Milestones!$AC$174)&amp;";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"&amp;IF(AND(Milestones!$AB$175="FT",Milestones!$AA$175=FT_Y5,EDATE($D116,Milestones!$AA$175)&lt;PolicyDate),1,Milestones!$AC$175)&amp;";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"&amp;IF(AND(Milestones!$AB$176="FT",Milestones!$AA$176=FT_Y5,EDATE($D116,Milestones!$AA$176)&lt;PolicyDate),1,Milestones!$AC$176)&amp;";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"&amp;IF(AND(Milestones!$AB$177="FT",Milestones!$AA$177=FT_Y5,EDATE($D116,Milestones!$AA$177)&lt;PolicyDate),1,Milestones!$AC$177)&amp;";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"&amp;IF(AND(Milestones!$AB$178="FT",Milestones!$AA$178=FT_Y5,EDATE($D116,Milestones!$AA$178)&lt;PolicyDate),1,Milestones!$AC$178)&amp;";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"&amp;IF(AND(Milestones!$AB$179="FT",Milestones!$AA$179=FT_Y5,EDATE($D116,Milestones!$AA$179)&lt;PolicyDate),1,Milestones!$AC$179)&amp;";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"&amp;IF(AND(Milestones!$AB$180="FT",Milestones!$AA$180=FT_Y5,EDATE($D116,Milestones!$AA$180)&lt;PolicyDate),1,Milestones!$AC$180)&amp;";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"&amp;IF(AND(Milestones!$AB$181="FT",Milestones!$AA$181=FT_Y5,EDATE($D116,Milestones!$AA$181)&lt;PolicyDate),1,Milestones!$AC$181)&amp;";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"&amp;IF(AND(Milestones!$AB$182="FT",Milestones!$AA$182=FT_Y5,EDATE($D116,Milestones!$AA$182)&lt;PolicyDate),1,Milestones!$AC$182)&amp;";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"&amp;IF(AND(Milestones!$AB$183="FT",Milestones!$AA$183=FT_Y5,EDATE($D116,Milestones!$AA$183)&lt;PolicyDate),1,Milestones!$AC$183)&amp;";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"&amp;IF(AND(Milestones!$AB$184="FT",Milestones!$AA$184=FT_Y5,EDATE($D116,Milestones!$AA$184)&lt;PolicyDate),1,Milestones!$AC$184)&amp;";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"&amp;IF(AND(Milestones!$AB$185="FT",Milestones!$AA$185=FT_Y5,EDATE($D116,Milestones!$AA$185)&lt;PolicyDate),1,Milestones!$AC$185)&amp;";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"&amp;IF(AND(Milestones!$AB$186="FT",Milestones!$AA$186=FT_Y5,EDATE($D116,Milestones!$AA$186)&lt;PolicyDate),1,Milestones!$AC$186)&amp;";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"&amp;IF(AND(Milestones!$AB$187="FT",Milestones!$AA$187=FT_Y5,EDATE($D116,Milestones!$AA$187)&lt;PolicyDate),1,Milestones!$AC$187)&amp;";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"&amp;IF(AND(Milestones!$AB$188="FT",Milestones!$AA$188=FT_Y5,EDATE($D116,Milestones!$AA$188)&lt;PolicyDate),1,Milestones!$AC$188)&amp;";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"&amp;IF(AND(Milestones!$AB$189="FT",Milestones!$AA$189=FT_Y5,EDATE($D116,Milestones!$AA$189)&lt;PolicyDate),1,Milestones!$AC$189)&amp;";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"&amp;IF(AND(Milestones!$AB$190="FT",Milestones!$AA$190=FT_Y5,EDATE($D116,Milestones!$AA$190)&lt;PolicyDate),1,Milestones!$AC$190)&amp;";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"&amp;IF(AND(Milestones!$AB$191="FT",Milestones!$AA$191=FT_Y5,EDATE($D116,Milestones!$AA$191)&lt;PolicyDate),1,Milestones!$AC$191)&amp;";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"&amp;IF(AND(Milestones!$AB$192="FT",Milestones!$AA$192=FT_Y5,EDATE($D116,Milestones!$AA$192)&lt;PolicyDate),1,Milestones!$AC$192)&amp;";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"&amp;IF(AND(Milestones!$AB$193="FT",Milestones!$AA$193=FT_Y5,EDATE($D116,Milestones!$AA$193)&lt;PolicyDate),1,Milestones!$AC$193)&amp;";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"&amp;IF(AND(Milestones!$AB$194="FT",Milestones!$AA$194=FT_Y5,EDATE($D116,Milestones!$AA$194)&lt;PolicyDate),1,Milestones!$AC$194)&amp;";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"&amp;IF(AND(Milestones!$AB$195="FT",Milestones!$AA$195=FT_Y5,EDATE($D116,Milestones!$AA$195)&lt;PolicyDate),1,Milestones!$AC$195)&amp;";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"&amp;IF(AND(Milestones!$AB$196="FT",Milestones!$AA$196=FT_Y5,EDATE($D116,Milestones!$AA$196)&lt;PolicyDate),1,Milestones!$AC$196)&amp;";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"&amp;IF(AND(Milestones!$AB$197="FT",Milestones!$AA$197=FT_Y5,EDATE($D116,Milestones!$AA$197)&lt;PolicyDate),1,Milestones!$AC$197)&amp;";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"&amp;IF(AND(Milestones!$AB$198="FT",Milestones!$AA$198=FT_Y5,EDATE($D116,Milestones!$AA$198)&lt;PolicyDate),1,Milestones!$AC$198)&amp;";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"&amp;IF(AND(Milestones!$AB$199="FT",Milestones!$AA$199=FT_Y5,EDATE($D116,Milestones!$AA$199)&lt;PolicyDate),1,Milestones!$AC$199)&amp;";  ",""))</f>
        <v/>
      </c>
      <c r="X116" s="0" t="str">
        <f aca="false">IF(Staff!$A116="","",Staff!$AJ116)</f>
        <v/>
      </c>
      <c r="Y116" s="0" t="str">
        <f aca="false">IF(Staff!$A116="","",Staff!$AL116)</f>
        <v/>
      </c>
      <c r="Z116" s="0" t="str">
        <f aca="false">IF(Staff!$A116="","",Staff!$AM116)</f>
        <v/>
      </c>
      <c r="AA116" s="0" t="str">
        <f aca="false">IF(Staff!$A116="","",Staff!$AQ116)</f>
        <v/>
      </c>
      <c r="AB116" s="0" t="str">
        <f aca="false">IF(Staff!$A116="","",Staff!$AR116)</f>
        <v/>
      </c>
      <c r="AC116" s="0" t="str">
        <f aca="false">IF(Staff!$A116="","",Staff!$AS116)</f>
        <v/>
      </c>
      <c r="AD116" s="0" t="str">
        <f aca="false">IF(Staff!$A116="","",Staff!$AT116)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IF(Staff!$A117="","",Staff!$AI117)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"&amp;IF(AND(Milestones!$AB$20="FT",Milestones!$AA$20=FT_Y5,EDATE($D117,Milestones!$AA$20)&lt;PolicyDate),1,Milestones!$AC$20)&amp;";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"&amp;IF(AND(Milestones!$AB$21="FT",Milestones!$AA$21=FT_Y5,EDATE($D117,Milestones!$AA$21)&lt;PolicyDate),1,Milestones!$AC$21)&amp;";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"&amp;IF(AND(Milestones!$AB$22="FT",Milestones!$AA$22=FT_Y5,EDATE($D117,Milestones!$AA$22)&lt;PolicyDate),1,Milestones!$AC$22)&amp;";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"&amp;IF(AND(Milestones!$AB$23="FT",Milestones!$AA$23=FT_Y5,EDATE($D117,Milestones!$AA$23)&lt;PolicyDate),1,Milestones!$AC$23)&amp;";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"&amp;IF(AND(Milestones!$AB$24="FT",Milestones!$AA$24=FT_Y5,EDATE($D117,Milestones!$AA$24)&lt;PolicyDate),1,Milestones!$AC$24)&amp;";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"&amp;IF(AND(Milestones!$AB$25="FT",Milestones!$AA$25=FT_Y5,EDATE($D117,Milestones!$AA$25)&lt;PolicyDate),1,Milestones!$AC$25)&amp;";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"&amp;IF(AND(Milestones!$AB$26="FT",Milestones!$AA$26=FT_Y5,EDATE($D117,Milestones!$AA$26)&lt;PolicyDate),1,Milestones!$AC$26)&amp;";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"&amp;IF(AND(Milestones!$AB$27="FT",Milestones!$AA$27=FT_Y5,EDATE($D117,Milestones!$AA$27)&lt;PolicyDate),1,Milestones!$AC$27)&amp;";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"&amp;IF(AND(Milestones!$AB$28="FT",Milestones!$AA$28=FT_Y5,EDATE($D117,Milestones!$AA$28)&lt;PolicyDate),1,Milestones!$AC$28)&amp;";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"&amp;IF(AND(Milestones!$AB$29="FT",Milestones!$AA$29=FT_Y5,EDATE($D117,Milestones!$AA$29)&lt;PolicyDate),1,Milestones!$AC$29)&amp;";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"&amp;IF(AND(Milestones!$AB$30="FT",Milestones!$AA$30=FT_Y5,EDATE($D117,Milestones!$AA$30)&lt;PolicyDate),1,Milestones!$AC$30)&amp;";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"&amp;IF(AND(Milestones!$AB$31="FT",Milestones!$AA$31=FT_Y5,EDATE($D117,Milestones!$AA$31)&lt;PolicyDate),1,Milestones!$AC$31)&amp;";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"&amp;IF(AND(Milestones!$AB$32="FT",Milestones!$AA$32=FT_Y5,EDATE($D117,Milestones!$AA$32)&lt;PolicyDate),1,Milestones!$AC$32)&amp;";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"&amp;IF(AND(Milestones!$AB$33="FT",Milestones!$AA$33=FT_Y5,EDATE($D117,Milestones!$AA$33)&lt;PolicyDate),1,Milestones!$AC$33)&amp;";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"&amp;IF(AND(Milestones!$AB$34="FT",Milestones!$AA$34=FT_Y5,EDATE($D117,Milestones!$AA$34)&lt;PolicyDate),1,Milestones!$AC$34)&amp;";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"&amp;IF(AND(Milestones!$AB$35="FT",Milestones!$AA$35=FT_Y5,EDATE($D117,Milestones!$AA$35)&lt;PolicyDate),1,Milestones!$AC$35)&amp;";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"&amp;IF(AND(Milestones!$AB$36="FT",Milestones!$AA$36=FT_Y5,EDATE($D117,Milestones!$AA$36)&lt;PolicyDate),1,Milestones!$AC$36)&amp;";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"&amp;IF(AND(Milestones!$AB$37="FT",Milestones!$AA$37=FT_Y5,EDATE($D117,Milestones!$AA$37)&lt;PolicyDate),1,Milestones!$AC$37)&amp;";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"&amp;IF(AND(Milestones!$AB$38="FT",Milestones!$AA$38=FT_Y5,EDATE($D117,Milestones!$AA$38)&lt;PolicyDate),1,Milestones!$AC$38)&amp;";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"&amp;IF(AND(Milestones!$AB$39="FT",Milestones!$AA$39=FT_Y5,EDATE($D117,Milestones!$AA$39)&lt;PolicyDate),1,Milestones!$AC$39)&amp;";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"&amp;IF(AND(Milestones!$AB$40="FT",Milestones!$AA$40=FT_Y5,EDATE($D117,Milestones!$AA$40)&lt;PolicyDate),1,Milestones!$AC$40)&amp;";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"&amp;IF(AND(Milestones!$AB$41="FT",Milestones!$AA$41=FT_Y5,EDATE($D117,Milestones!$AA$41)&lt;PolicyDate),1,Milestones!$AC$41)&amp;";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"&amp;IF(AND(Milestones!$AB$42="FT",Milestones!$AA$42=FT_Y5,EDATE($D117,Milestones!$AA$42)&lt;PolicyDate),1,Milestones!$AC$42)&amp;";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"&amp;IF(AND(Milestones!$AB$43="FT",Milestones!$AA$43=FT_Y5,EDATE($D117,Milestones!$AA$43)&lt;PolicyDate),1,Milestones!$AC$43)&amp;";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"&amp;IF(AND(Milestones!$AB$44="FT",Milestones!$AA$44=FT_Y5,EDATE($D117,Milestones!$AA$44)&lt;PolicyDate),1,Milestones!$AC$44)&amp;";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"&amp;IF(AND(Milestones!$AB$45="FT",Milestones!$AA$45=FT_Y5,EDATE($D117,Milestones!$AA$45)&lt;PolicyDate),1,Milestones!$AC$45)&amp;";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"&amp;IF(AND(Milestones!$AB$46="FT",Milestones!$AA$46=FT_Y5,EDATE($D117,Milestones!$AA$46)&lt;PolicyDate),1,Milestones!$AC$46)&amp;";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"&amp;IF(AND(Milestones!$AB$47="FT",Milestones!$AA$47=FT_Y5,EDATE($D117,Milestones!$AA$47)&lt;PolicyDate),1,Milestones!$AC$47)&amp;";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"&amp;IF(AND(Milestones!$AB$48="FT",Milestones!$AA$48=FT_Y5,EDATE($D117,Milestones!$AA$48)&lt;PolicyDate),1,Milestones!$AC$48)&amp;";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"&amp;IF(AND(Milestones!$AB$49="FT",Milestones!$AA$49=FT_Y5,EDATE($D117,Milestones!$AA$49)&lt;PolicyDate),1,Milestones!$AC$49)&amp;";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"&amp;IF(AND(Milestones!$AB$50="FT",Milestones!$AA$50=FT_Y5,EDATE($D117,Milestones!$AA$50)&lt;PolicyDate),1,Milestones!$AC$50)&amp;";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"&amp;IF(AND(Milestones!$AB$51="FT",Milestones!$AA$51=FT_Y5,EDATE($D117,Milestones!$AA$51)&lt;PolicyDate),1,Milestones!$AC$51)&amp;";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"&amp;IF(AND(Milestones!$AB$52="FT",Milestones!$AA$52=FT_Y5,EDATE($D117,Milestones!$AA$52)&lt;PolicyDate),1,Milestones!$AC$52)&amp;";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"&amp;IF(AND(Milestones!$AB$53="FT",Milestones!$AA$53=FT_Y5,EDATE($D117,Milestones!$AA$53)&lt;PolicyDate),1,Milestones!$AC$53)&amp;";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"&amp;IF(AND(Milestones!$AB$54="FT",Milestones!$AA$54=FT_Y5,EDATE($D117,Milestones!$AA$54)&lt;PolicyDate),1,Milestones!$AC$54)&amp;";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"&amp;IF(AND(Milestones!$AB$55="FT",Milestones!$AA$55=FT_Y5,EDATE($D117,Milestones!$AA$55)&lt;PolicyDate),1,Milestones!$AC$55)&amp;";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"&amp;IF(AND(Milestones!$AB$56="FT",Milestones!$AA$56=FT_Y5,EDATE($D117,Milestones!$AA$56)&lt;PolicyDate),1,Milestones!$AC$56)&amp;";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"&amp;IF(AND(Milestones!$AB$57="FT",Milestones!$AA$57=FT_Y5,EDATE($D117,Milestones!$AA$57)&lt;PolicyDate),1,Milestones!$AC$57)&amp;";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"&amp;IF(AND(Milestones!$AB$58="FT",Milestones!$AA$58=FT_Y5,EDATE($D117,Milestones!$AA$58)&lt;PolicyDate),1,Milestones!$AC$58)&amp;";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"&amp;IF(AND(Milestones!$AB$59="FT",Milestones!$AA$59=FT_Y5,EDATE($D117,Milestones!$AA$59)&lt;PolicyDate),1,Milestones!$AC$59)&amp;";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"&amp;IF(AND(Milestones!$AB$60="FT",Milestones!$AA$60=FT_Y5,EDATE($D117,Milestones!$AA$60)&lt;PolicyDate),1,Milestones!$AC$60)&amp;";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"&amp;IF(AND(Milestones!$AB$61="FT",Milestones!$AA$61=FT_Y5,EDATE($D117,Milestones!$AA$61)&lt;PolicyDate),1,Milestones!$AC$61)&amp;";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"&amp;IF(AND(Milestones!$AB$62="FT",Milestones!$AA$62=FT_Y5,EDATE($D117,Milestones!$AA$62)&lt;PolicyDate),1,Milestones!$AC$62)&amp;";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"&amp;IF(AND(Milestones!$AB$63="FT",Milestones!$AA$63=FT_Y5,EDATE($D117,Milestones!$AA$63)&lt;PolicyDate),1,Milestones!$AC$63)&amp;";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"&amp;IF(AND(Milestones!$AB$64="FT",Milestones!$AA$64=FT_Y5,EDATE($D117,Milestones!$AA$64)&lt;PolicyDate),1,Milestones!$AC$64)&amp;";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"&amp;IF(AND(Milestones!$AB$65="FT",Milestones!$AA$65=FT_Y5,EDATE($D117,Milestones!$AA$65)&lt;PolicyDate),1,Milestones!$AC$65)&amp;";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"&amp;IF(AND(Milestones!$AB$66="FT",Milestones!$AA$66=FT_Y5,EDATE($D117,Milestones!$AA$66)&lt;PolicyDate),1,Milestones!$AC$66)&amp;";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"&amp;IF(AND(Milestones!$AB$67="FT",Milestones!$AA$67=FT_Y5,EDATE($D117,Milestones!$AA$67)&lt;PolicyDate),1,Milestones!$AC$67)&amp;";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"&amp;IF(AND(Milestones!$AB$68="FT",Milestones!$AA$68=FT_Y5,EDATE($D117,Milestones!$AA$68)&lt;PolicyDate),1,Milestones!$AC$68)&amp;";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"&amp;IF(AND(Milestones!$AB$69="FT",Milestones!$AA$69=FT_Y5,EDATE($D117,Milestones!$AA$69)&lt;PolicyDate),1,Milestones!$AC$69)&amp;";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"&amp;IF(AND(Milestones!$AB$70="FT",Milestones!$AA$70=FT_Y5,EDATE($D117,Milestones!$AA$70)&lt;PolicyDate),1,Milestones!$AC$70)&amp;";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"&amp;IF(AND(Milestones!$AB$71="FT",Milestones!$AA$71=FT_Y5,EDATE($D117,Milestones!$AA$71)&lt;PolicyDate),1,Milestones!$AC$71)&amp;";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"&amp;IF(AND(Milestones!$AB$72="FT",Milestones!$AA$72=FT_Y5,EDATE($D117,Milestones!$AA$72)&lt;PolicyDate),1,Milestones!$AC$72)&amp;";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"&amp;IF(AND(Milestones!$AB$73="FT",Milestones!$AA$73=FT_Y5,EDATE($D117,Milestones!$AA$73)&lt;PolicyDate),1,Milestones!$AC$73)&amp;";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"&amp;IF(AND(Milestones!$AB$74="FT",Milestones!$AA$74=FT_Y5,EDATE($D117,Milestones!$AA$74)&lt;PolicyDate),1,Milestones!$AC$74)&amp;";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"&amp;IF(AND(Milestones!$AB$75="FT",Milestones!$AA$75=FT_Y5,EDATE($D117,Milestones!$AA$75)&lt;PolicyDate),1,Milestones!$AC$75)&amp;";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"&amp;IF(AND(Milestones!$AB$76="FT",Milestones!$AA$76=FT_Y5,EDATE($D117,Milestones!$AA$76)&lt;PolicyDate),1,Milestones!$AC$76)&amp;";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"&amp;IF(AND(Milestones!$AB$77="FT",Milestones!$AA$77=FT_Y5,EDATE($D117,Milestones!$AA$77)&lt;PolicyDate),1,Milestones!$AC$77)&amp;";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"&amp;IF(AND(Milestones!$AB$78="FT",Milestones!$AA$78=FT_Y5,EDATE($D117,Milestones!$AA$78)&lt;PolicyDate),1,Milestones!$AC$78)&amp;";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"&amp;IF(AND(Milestones!$AB$79="FT",Milestones!$AA$79=FT_Y5,EDATE($D117,Milestones!$AA$79)&lt;PolicyDate),1,Milestones!$AC$79)&amp;";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"&amp;IF(AND(Milestones!$AB$80="FT",Milestones!$AA$80=FT_Y5,EDATE($D117,Milestones!$AA$80)&lt;PolicyDate),1,Milestones!$AC$80)&amp;";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"&amp;IF(AND(Milestones!$AB$81="FT",Milestones!$AA$81=FT_Y5,EDATE($D117,Milestones!$AA$81)&lt;PolicyDate),1,Milestones!$AC$81)&amp;";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"&amp;IF(AND(Milestones!$AB$82="FT",Milestones!$AA$82=FT_Y5,EDATE($D117,Milestones!$AA$82)&lt;PolicyDate),1,Milestones!$AC$82)&amp;";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"&amp;IF(AND(Milestones!$AB$83="FT",Milestones!$AA$83=FT_Y5,EDATE($D117,Milestones!$AA$83)&lt;PolicyDate),1,Milestones!$AC$83)&amp;";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"&amp;IF(AND(Milestones!$AB$84="FT",Milestones!$AA$84=FT_Y5,EDATE($D117,Milestones!$AA$84)&lt;PolicyDate),1,Milestones!$AC$84)&amp;";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"&amp;IF(AND(Milestones!$AB$85="FT",Milestones!$AA$85=FT_Y5,EDATE($D117,Milestones!$AA$85)&lt;PolicyDate),1,Milestones!$AC$85)&amp;";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"&amp;IF(AND(Milestones!$AB$86="FT",Milestones!$AA$86=FT_Y5,EDATE($D117,Milestones!$AA$86)&lt;PolicyDate),1,Milestones!$AC$86)&amp;";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"&amp;IF(AND(Milestones!$AB$87="FT",Milestones!$AA$87=FT_Y5,EDATE($D117,Milestones!$AA$87)&lt;PolicyDate),1,Milestones!$AC$87)&amp;";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"&amp;IF(AND(Milestones!$AB$88="FT",Milestones!$AA$88=FT_Y5,EDATE($D117,Milestones!$AA$88)&lt;PolicyDate),1,Milestones!$AC$88)&amp;";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"&amp;IF(AND(Milestones!$AB$89="FT",Milestones!$AA$89=FT_Y5,EDATE($D117,Milestones!$AA$89)&lt;PolicyDate),1,Milestones!$AC$89)&amp;";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"&amp;IF(AND(Milestones!$AB$90="FT",Milestones!$AA$90=FT_Y5,EDATE($D117,Milestones!$AA$90)&lt;PolicyDate),1,Milestones!$AC$90)&amp;";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"&amp;IF(AND(Milestones!$AB$91="FT",Milestones!$AA$91=FT_Y5,EDATE($D117,Milestones!$AA$91)&lt;PolicyDate),1,Milestones!$AC$91)&amp;";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"&amp;IF(AND(Milestones!$AB$92="FT",Milestones!$AA$92=FT_Y5,EDATE($D117,Milestones!$AA$92)&lt;PolicyDate),1,Milestones!$AC$92)&amp;";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"&amp;IF(AND(Milestones!$AB$93="FT",Milestones!$AA$93=FT_Y5,EDATE($D117,Milestones!$AA$93)&lt;PolicyDate),1,Milestones!$AC$93)&amp;";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"&amp;IF(AND(Milestones!$AB$94="FT",Milestones!$AA$94=FT_Y5,EDATE($D117,Milestones!$AA$94)&lt;PolicyDate),1,Milestones!$AC$94)&amp;";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"&amp;IF(AND(Milestones!$AB$95="FT",Milestones!$AA$95=FT_Y5,EDATE($D117,Milestones!$AA$95)&lt;PolicyDate),1,Milestones!$AC$95)&amp;";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"&amp;IF(AND(Milestones!$AB$96="FT",Milestones!$AA$96=FT_Y5,EDATE($D117,Milestones!$AA$96)&lt;PolicyDate),1,Milestones!$AC$96)&amp;";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"&amp;IF(AND(Milestones!$AB$97="FT",Milestones!$AA$97=FT_Y5,EDATE($D117,Milestones!$AA$97)&lt;PolicyDate),1,Milestones!$AC$97)&amp;";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"&amp;IF(AND(Milestones!$AB$98="FT",Milestones!$AA$98=FT_Y5,EDATE($D117,Milestones!$AA$98)&lt;PolicyDate),1,Milestones!$AC$98)&amp;";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"&amp;IF(AND(Milestones!$AB$99="FT",Milestones!$AA$99=FT_Y5,EDATE($D117,Milestones!$AA$99)&lt;PolicyDate),1,Milestones!$AC$99)&amp;";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"&amp;IF(AND(Milestones!$AB$100="FT",Milestones!$AA$100=FT_Y5,EDATE($D117,Milestones!$AA$100)&lt;PolicyDate),1,Milestones!$AC$100)&amp;";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"&amp;IF(AND(Milestones!$AB$101="FT",Milestones!$AA$101=FT_Y5,EDATE($D117,Milestones!$AA$101)&lt;PolicyDate),1,Milestones!$AC$101)&amp;";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"&amp;IF(AND(Milestones!$AB$102="FT",Milestones!$AA$102=FT_Y5,EDATE($D117,Milestones!$AA$102)&lt;PolicyDate),1,Milestones!$AC$102)&amp;";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"&amp;IF(AND(Milestones!$AB$103="FT",Milestones!$AA$103=FT_Y5,EDATE($D117,Milestones!$AA$103)&lt;PolicyDate),1,Milestones!$AC$103)&amp;";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"&amp;IF(AND(Milestones!$AB$104="FT",Milestones!$AA$104=FT_Y5,EDATE($D117,Milestones!$AA$104)&lt;PolicyDate),1,Milestones!$AC$104)&amp;";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"&amp;IF(AND(Milestones!$AB$105="FT",Milestones!$AA$105=FT_Y5,EDATE($D117,Milestones!$AA$105)&lt;PolicyDate),1,Milestones!$AC$105)&amp;";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"&amp;IF(AND(Milestones!$AB$106="FT",Milestones!$AA$106=FT_Y5,EDATE($D117,Milestones!$AA$106)&lt;PolicyDate),1,Milestones!$AC$106)&amp;";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"&amp;IF(AND(Milestones!$AB$107="FT",Milestones!$AA$107=FT_Y5,EDATE($D117,Milestones!$AA$107)&lt;PolicyDate),1,Milestones!$AC$107)&amp;";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"&amp;IF(AND(Milestones!$AB$108="FT",Milestones!$AA$108=FT_Y5,EDATE($D117,Milestones!$AA$108)&lt;PolicyDate),1,Milestones!$AC$108)&amp;";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"&amp;IF(AND(Milestones!$AB$109="FT",Milestones!$AA$109=FT_Y5,EDATE($D117,Milestones!$AA$109)&lt;PolicyDate),1,Milestones!$AC$109)&amp;";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"&amp;IF(AND(Milestones!$AB$110="FT",Milestones!$AA$110=FT_Y5,EDATE($D117,Milestones!$AA$110)&lt;PolicyDate),1,Milestones!$AC$110)&amp;";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"&amp;IF(AND(Milestones!$AB$111="FT",Milestones!$AA$111=FT_Y5,EDATE($D117,Milestones!$AA$111)&lt;PolicyDate),1,Milestones!$AC$111)&amp;";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"&amp;IF(AND(Milestones!$AB$112="FT",Milestones!$AA$112=FT_Y5,EDATE($D117,Milestones!$AA$112)&lt;PolicyDate),1,Milestones!$AC$112)&amp;";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"&amp;IF(AND(Milestones!$AB$113="FT",Milestones!$AA$113=FT_Y5,EDATE($D117,Milestones!$AA$113)&lt;PolicyDate),1,Milestones!$AC$113)&amp;";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"&amp;IF(AND(Milestones!$AB$114="FT",Milestones!$AA$114=FT_Y5,EDATE($D117,Milestones!$AA$114)&lt;PolicyDate),1,Milestones!$AC$114)&amp;";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"&amp;IF(AND(Milestones!$AB$115="FT",Milestones!$AA$115=FT_Y5,EDATE($D117,Milestones!$AA$115)&lt;PolicyDate),1,Milestones!$AC$115)&amp;";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"&amp;IF(AND(Milestones!$AB$116="FT",Milestones!$AA$116=FT_Y5,EDATE($D117,Milestones!$AA$116)&lt;PolicyDate),1,Milestones!$AC$116)&amp;";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"&amp;IF(AND(Milestones!$AB$117="FT",Milestones!$AA$117=FT_Y5,EDATE($D117,Milestones!$AA$117)&lt;PolicyDate),1,Milestones!$AC$117)&amp;";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"&amp;IF(AND(Milestones!$AB$118="FT",Milestones!$AA$118=FT_Y5,EDATE($D117,Milestones!$AA$118)&lt;PolicyDate),1,Milestones!$AC$118)&amp;";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"&amp;IF(AND(Milestones!$AB$119="FT",Milestones!$AA$119=FT_Y5,EDATE($D117,Milestones!$AA$119)&lt;PolicyDate),1,Milestones!$AC$119)&amp;";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"&amp;IF(AND(Milestones!$AB$120="FT",Milestones!$AA$120=FT_Y5,EDATE($D117,Milestones!$AA$120)&lt;PolicyDate),1,Milestones!$AC$120)&amp;";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"&amp;IF(AND(Milestones!$AB$121="FT",Milestones!$AA$121=FT_Y5,EDATE($D117,Milestones!$AA$121)&lt;PolicyDate),1,Milestones!$AC$121)&amp;";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"&amp;IF(AND(Milestones!$AB$122="FT",Milestones!$AA$122=FT_Y5,EDATE($D117,Milestones!$AA$122)&lt;PolicyDate),1,Milestones!$AC$122)&amp;";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"&amp;IF(AND(Milestones!$AB$123="FT",Milestones!$AA$123=FT_Y5,EDATE($D117,Milestones!$AA$123)&lt;PolicyDate),1,Milestones!$AC$123)&amp;";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"&amp;IF(AND(Milestones!$AB$124="FT",Milestones!$AA$124=FT_Y5,EDATE($D117,Milestones!$AA$124)&lt;PolicyDate),1,Milestones!$AC$124)&amp;";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"&amp;IF(AND(Milestones!$AB$125="FT",Milestones!$AA$125=FT_Y5,EDATE($D117,Milestones!$AA$125)&lt;PolicyDate),1,Milestones!$AC$125)&amp;";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"&amp;IF(AND(Milestones!$AB$126="FT",Milestones!$AA$126=FT_Y5,EDATE($D117,Milestones!$AA$126)&lt;PolicyDate),1,Milestones!$AC$126)&amp;";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"&amp;IF(AND(Milestones!$AB$127="FT",Milestones!$AA$127=FT_Y5,EDATE($D117,Milestones!$AA$127)&lt;PolicyDate),1,Milestones!$AC$127)&amp;";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"&amp;IF(AND(Milestones!$AB$128="FT",Milestones!$AA$128=FT_Y5,EDATE($D117,Milestones!$AA$128)&lt;PolicyDate),1,Milestones!$AC$128)&amp;";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"&amp;IF(AND(Milestones!$AB$129="FT",Milestones!$AA$129=FT_Y5,EDATE($D117,Milestones!$AA$129)&lt;PolicyDate),1,Milestones!$AC$129)&amp;";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"&amp;IF(AND(Milestones!$AB$130="FT",Milestones!$AA$130=FT_Y5,EDATE($D117,Milestones!$AA$130)&lt;PolicyDate),1,Milestones!$AC$130)&amp;";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"&amp;IF(AND(Milestones!$AB$131="FT",Milestones!$AA$131=FT_Y5,EDATE($D117,Milestones!$AA$131)&lt;PolicyDate),1,Milestones!$AC$131)&amp;";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"&amp;IF(AND(Milestones!$AB$132="FT",Milestones!$AA$132=FT_Y5,EDATE($D117,Milestones!$AA$132)&lt;PolicyDate),1,Milestones!$AC$132)&amp;";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"&amp;IF(AND(Milestones!$AB$133="FT",Milestones!$AA$133=FT_Y5,EDATE($D117,Milestones!$AA$133)&lt;PolicyDate),1,Milestones!$AC$133)&amp;";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"&amp;IF(AND(Milestones!$AB$134="FT",Milestones!$AA$134=FT_Y5,EDATE($D117,Milestones!$AA$134)&lt;PolicyDate),1,Milestones!$AC$134)&amp;";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"&amp;IF(AND(Milestones!$AB$135="FT",Milestones!$AA$135=FT_Y5,EDATE($D117,Milestones!$AA$135)&lt;PolicyDate),1,Milestones!$AC$135)&amp;";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"&amp;IF(AND(Milestones!$AB$136="FT",Milestones!$AA$136=FT_Y5,EDATE($D117,Milestones!$AA$136)&lt;PolicyDate),1,Milestones!$AC$136)&amp;";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"&amp;IF(AND(Milestones!$AB$137="FT",Milestones!$AA$137=FT_Y5,EDATE($D117,Milestones!$AA$137)&lt;PolicyDate),1,Milestones!$AC$137)&amp;";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"&amp;IF(AND(Milestones!$AB$138="FT",Milestones!$AA$138=FT_Y5,EDATE($D117,Milestones!$AA$138)&lt;PolicyDate),1,Milestones!$AC$138)&amp;";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"&amp;IF(AND(Milestones!$AB$139="FT",Milestones!$AA$139=FT_Y5,EDATE($D117,Milestones!$AA$139)&lt;PolicyDate),1,Milestones!$AC$139)&amp;";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"&amp;IF(AND(Milestones!$AB$140="FT",Milestones!$AA$140=FT_Y5,EDATE($D117,Milestones!$AA$140)&lt;PolicyDate),1,Milestones!$AC$140)&amp;";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"&amp;IF(AND(Milestones!$AB$141="FT",Milestones!$AA$141=FT_Y5,EDATE($D117,Milestones!$AA$141)&lt;PolicyDate),1,Milestones!$AC$141)&amp;";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"&amp;IF(AND(Milestones!$AB$142="FT",Milestones!$AA$142=FT_Y5,EDATE($D117,Milestones!$AA$142)&lt;PolicyDate),1,Milestones!$AC$142)&amp;";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"&amp;IF(AND(Milestones!$AB$143="FT",Milestones!$AA$143=FT_Y5,EDATE($D117,Milestones!$AA$143)&lt;PolicyDate),1,Milestones!$AC$143)&amp;";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"&amp;IF(AND(Milestones!$AB$144="FT",Milestones!$AA$144=FT_Y5,EDATE($D117,Milestones!$AA$144)&lt;PolicyDate),1,Milestones!$AC$144)&amp;";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"&amp;IF(AND(Milestones!$AB$145="FT",Milestones!$AA$145=FT_Y5,EDATE($D117,Milestones!$AA$145)&lt;PolicyDate),1,Milestones!$AC$145)&amp;";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"&amp;IF(AND(Milestones!$AB$146="FT",Milestones!$AA$146=FT_Y5,EDATE($D117,Milestones!$AA$146)&lt;PolicyDate),1,Milestones!$AC$146)&amp;";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"&amp;IF(AND(Milestones!$AB$147="FT",Milestones!$AA$147=FT_Y5,EDATE($D117,Milestones!$AA$147)&lt;PolicyDate),1,Milestones!$AC$147)&amp;";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"&amp;IF(AND(Milestones!$AB$148="FT",Milestones!$AA$148=FT_Y5,EDATE($D117,Milestones!$AA$148)&lt;PolicyDate),1,Milestones!$AC$148)&amp;";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"&amp;IF(AND(Milestones!$AB$149="FT",Milestones!$AA$149=FT_Y5,EDATE($D117,Milestones!$AA$149)&lt;PolicyDate),1,Milestones!$AC$149)&amp;";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"&amp;IF(AND(Milestones!$AB$150="FT",Milestones!$AA$150=FT_Y5,EDATE($D117,Milestones!$AA$150)&lt;PolicyDate),1,Milestones!$AC$150)&amp;";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"&amp;IF(AND(Milestones!$AB$151="FT",Milestones!$AA$151=FT_Y5,EDATE($D117,Milestones!$AA$151)&lt;PolicyDate),1,Milestones!$AC$151)&amp;";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"&amp;IF(AND(Milestones!$AB$152="FT",Milestones!$AA$152=FT_Y5,EDATE($D117,Milestones!$AA$152)&lt;PolicyDate),1,Milestones!$AC$152)&amp;";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"&amp;IF(AND(Milestones!$AB$153="FT",Milestones!$AA$153=FT_Y5,EDATE($D117,Milestones!$AA$153)&lt;PolicyDate),1,Milestones!$AC$153)&amp;";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"&amp;IF(AND(Milestones!$AB$154="FT",Milestones!$AA$154=FT_Y5,EDATE($D117,Milestones!$AA$154)&lt;PolicyDate),1,Milestones!$AC$154)&amp;";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"&amp;IF(AND(Milestones!$AB$155="FT",Milestones!$AA$155=FT_Y5,EDATE($D117,Milestones!$AA$155)&lt;PolicyDate),1,Milestones!$AC$155)&amp;";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"&amp;IF(AND(Milestones!$AB$156="FT",Milestones!$AA$156=FT_Y5,EDATE($D117,Milestones!$AA$156)&lt;PolicyDate),1,Milestones!$AC$156)&amp;";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"&amp;IF(AND(Milestones!$AB$157="FT",Milestones!$AA$157=FT_Y5,EDATE($D117,Milestones!$AA$157)&lt;PolicyDate),1,Milestones!$AC$157)&amp;";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"&amp;IF(AND(Milestones!$AB$158="FT",Milestones!$AA$158=FT_Y5,EDATE($D117,Milestones!$AA$158)&lt;PolicyDate),1,Milestones!$AC$158)&amp;";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"&amp;IF(AND(Milestones!$AB$159="FT",Milestones!$AA$159=FT_Y5,EDATE($D117,Milestones!$AA$159)&lt;PolicyDate),1,Milestones!$AC$159)&amp;";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"&amp;IF(AND(Milestones!$AB$160="FT",Milestones!$AA$160=FT_Y5,EDATE($D117,Milestones!$AA$160)&lt;PolicyDate),1,Milestones!$AC$160)&amp;";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"&amp;IF(AND(Milestones!$AB$161="FT",Milestones!$AA$161=FT_Y5,EDATE($D117,Milestones!$AA$161)&lt;PolicyDate),1,Milestones!$AC$161)&amp;";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"&amp;IF(AND(Milestones!$AB$162="FT",Milestones!$AA$162=FT_Y5,EDATE($D117,Milestones!$AA$162)&lt;PolicyDate),1,Milestones!$AC$162)&amp;";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"&amp;IF(AND(Milestones!$AB$163="FT",Milestones!$AA$163=FT_Y5,EDATE($D117,Milestones!$AA$163)&lt;PolicyDate),1,Milestones!$AC$163)&amp;";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"&amp;IF(AND(Milestones!$AB$164="FT",Milestones!$AA$164=FT_Y5,EDATE($D117,Milestones!$AA$164)&lt;PolicyDate),1,Milestones!$AC$164)&amp;";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"&amp;IF(AND(Milestones!$AB$165="FT",Milestones!$AA$165=FT_Y5,EDATE($D117,Milestones!$AA$165)&lt;PolicyDate),1,Milestones!$AC$165)&amp;";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"&amp;IF(AND(Milestones!$AB$166="FT",Milestones!$AA$166=FT_Y5,EDATE($D117,Milestones!$AA$166)&lt;PolicyDate),1,Milestones!$AC$166)&amp;";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"&amp;IF(AND(Milestones!$AB$167="FT",Milestones!$AA$167=FT_Y5,EDATE($D117,Milestones!$AA$167)&lt;PolicyDate),1,Milestones!$AC$167)&amp;";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"&amp;IF(AND(Milestones!$AB$168="FT",Milestones!$AA$168=FT_Y5,EDATE($D117,Milestones!$AA$168)&lt;PolicyDate),1,Milestones!$AC$168)&amp;";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"&amp;IF(AND(Milestones!$AB$169="FT",Milestones!$AA$169=FT_Y5,EDATE($D117,Milestones!$AA$169)&lt;PolicyDate),1,Milestones!$AC$169)&amp;";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"&amp;IF(AND(Milestones!$AB$170="FT",Milestones!$AA$170=FT_Y5,EDATE($D117,Milestones!$AA$170)&lt;PolicyDate),1,Milestones!$AC$170)&amp;";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"&amp;IF(AND(Milestones!$AB$171="FT",Milestones!$AA$171=FT_Y5,EDATE($D117,Milestones!$AA$171)&lt;PolicyDate),1,Milestones!$AC$171)&amp;";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"&amp;IF(AND(Milestones!$AB$172="FT",Milestones!$AA$172=FT_Y5,EDATE($D117,Milestones!$AA$172)&lt;PolicyDate),1,Milestones!$AC$172)&amp;";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"&amp;IF(AND(Milestones!$AB$173="FT",Milestones!$AA$173=FT_Y5,EDATE($D117,Milestones!$AA$173)&lt;PolicyDate),1,Milestones!$AC$173)&amp;";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"&amp;IF(AND(Milestones!$AB$174="FT",Milestones!$AA$174=FT_Y5,EDATE($D117,Milestones!$AA$174)&lt;PolicyDate),1,Milestones!$AC$174)&amp;";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"&amp;IF(AND(Milestones!$AB$175="FT",Milestones!$AA$175=FT_Y5,EDATE($D117,Milestones!$AA$175)&lt;PolicyDate),1,Milestones!$AC$175)&amp;";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"&amp;IF(AND(Milestones!$AB$176="FT",Milestones!$AA$176=FT_Y5,EDATE($D117,Milestones!$AA$176)&lt;PolicyDate),1,Milestones!$AC$176)&amp;";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"&amp;IF(AND(Milestones!$AB$177="FT",Milestones!$AA$177=FT_Y5,EDATE($D117,Milestones!$AA$177)&lt;PolicyDate),1,Milestones!$AC$177)&amp;";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"&amp;IF(AND(Milestones!$AB$178="FT",Milestones!$AA$178=FT_Y5,EDATE($D117,Milestones!$AA$178)&lt;PolicyDate),1,Milestones!$AC$178)&amp;";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"&amp;IF(AND(Milestones!$AB$179="FT",Milestones!$AA$179=FT_Y5,EDATE($D117,Milestones!$AA$179)&lt;PolicyDate),1,Milestones!$AC$179)&amp;";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"&amp;IF(AND(Milestones!$AB$180="FT",Milestones!$AA$180=FT_Y5,EDATE($D117,Milestones!$AA$180)&lt;PolicyDate),1,Milestones!$AC$180)&amp;";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"&amp;IF(AND(Milestones!$AB$181="FT",Milestones!$AA$181=FT_Y5,EDATE($D117,Milestones!$AA$181)&lt;PolicyDate),1,Milestones!$AC$181)&amp;";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"&amp;IF(AND(Milestones!$AB$182="FT",Milestones!$AA$182=FT_Y5,EDATE($D117,Milestones!$AA$182)&lt;PolicyDate),1,Milestones!$AC$182)&amp;";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"&amp;IF(AND(Milestones!$AB$183="FT",Milestones!$AA$183=FT_Y5,EDATE($D117,Milestones!$AA$183)&lt;PolicyDate),1,Milestones!$AC$183)&amp;";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"&amp;IF(AND(Milestones!$AB$184="FT",Milestones!$AA$184=FT_Y5,EDATE($D117,Milestones!$AA$184)&lt;PolicyDate),1,Milestones!$AC$184)&amp;";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"&amp;IF(AND(Milestones!$AB$185="FT",Milestones!$AA$185=FT_Y5,EDATE($D117,Milestones!$AA$185)&lt;PolicyDate),1,Milestones!$AC$185)&amp;";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"&amp;IF(AND(Milestones!$AB$186="FT",Milestones!$AA$186=FT_Y5,EDATE($D117,Milestones!$AA$186)&lt;PolicyDate),1,Milestones!$AC$186)&amp;";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"&amp;IF(AND(Milestones!$AB$187="FT",Milestones!$AA$187=FT_Y5,EDATE($D117,Milestones!$AA$187)&lt;PolicyDate),1,Milestones!$AC$187)&amp;";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"&amp;IF(AND(Milestones!$AB$188="FT",Milestones!$AA$188=FT_Y5,EDATE($D117,Milestones!$AA$188)&lt;PolicyDate),1,Milestones!$AC$188)&amp;";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"&amp;IF(AND(Milestones!$AB$189="FT",Milestones!$AA$189=FT_Y5,EDATE($D117,Milestones!$AA$189)&lt;PolicyDate),1,Milestones!$AC$189)&amp;";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"&amp;IF(AND(Milestones!$AB$190="FT",Milestones!$AA$190=FT_Y5,EDATE($D117,Milestones!$AA$190)&lt;PolicyDate),1,Milestones!$AC$190)&amp;";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"&amp;IF(AND(Milestones!$AB$191="FT",Milestones!$AA$191=FT_Y5,EDATE($D117,Milestones!$AA$191)&lt;PolicyDate),1,Milestones!$AC$191)&amp;";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"&amp;IF(AND(Milestones!$AB$192="FT",Milestones!$AA$192=FT_Y5,EDATE($D117,Milestones!$AA$192)&lt;PolicyDate),1,Milestones!$AC$192)&amp;";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"&amp;IF(AND(Milestones!$AB$193="FT",Milestones!$AA$193=FT_Y5,EDATE($D117,Milestones!$AA$193)&lt;PolicyDate),1,Milestones!$AC$193)&amp;";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"&amp;IF(AND(Milestones!$AB$194="FT",Milestones!$AA$194=FT_Y5,EDATE($D117,Milestones!$AA$194)&lt;PolicyDate),1,Milestones!$AC$194)&amp;";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"&amp;IF(AND(Milestones!$AB$195="FT",Milestones!$AA$195=FT_Y5,EDATE($D117,Milestones!$AA$195)&lt;PolicyDate),1,Milestones!$AC$195)&amp;";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"&amp;IF(AND(Milestones!$AB$196="FT",Milestones!$AA$196=FT_Y5,EDATE($D117,Milestones!$AA$196)&lt;PolicyDate),1,Milestones!$AC$196)&amp;";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"&amp;IF(AND(Milestones!$AB$197="FT",Milestones!$AA$197=FT_Y5,EDATE($D117,Milestones!$AA$197)&lt;PolicyDate),1,Milestones!$AC$197)&amp;";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"&amp;IF(AND(Milestones!$AB$198="FT",Milestones!$AA$198=FT_Y5,EDATE($D117,Milestones!$AA$198)&lt;PolicyDate),1,Milestones!$AC$198)&amp;";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"&amp;IF(AND(Milestones!$AB$199="FT",Milestones!$AA$199=FT_Y5,EDATE($D117,Milestones!$AA$199)&lt;PolicyDate),1,Milestones!$AC$199)&amp;";  ",""))</f>
        <v/>
      </c>
      <c r="X117" s="0" t="str">
        <f aca="false">IF(Staff!$A117="","",Staff!$AJ117)</f>
        <v/>
      </c>
      <c r="Y117" s="0" t="str">
        <f aca="false">IF(Staff!$A117="","",Staff!$AL117)</f>
        <v/>
      </c>
      <c r="Z117" s="0" t="str">
        <f aca="false">IF(Staff!$A117="","",Staff!$AM117)</f>
        <v/>
      </c>
      <c r="AA117" s="0" t="str">
        <f aca="false">IF(Staff!$A117="","",Staff!$AQ117)</f>
        <v/>
      </c>
      <c r="AB117" s="0" t="str">
        <f aca="false">IF(Staff!$A117="","",Staff!$AR117)</f>
        <v/>
      </c>
      <c r="AC117" s="0" t="str">
        <f aca="false">IF(Staff!$A117="","",Staff!$AS117)</f>
        <v/>
      </c>
      <c r="AD117" s="0" t="str">
        <f aca="false">IF(Staff!$A117="","",Staff!$AT117)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IF(Staff!$A118="","",Staff!$AI118)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"&amp;IF(AND(Milestones!$AB$20="FT",Milestones!$AA$20=FT_Y5,EDATE($D118,Milestones!$AA$20)&lt;PolicyDate),1,Milestones!$AC$20)&amp;";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"&amp;IF(AND(Milestones!$AB$21="FT",Milestones!$AA$21=FT_Y5,EDATE($D118,Milestones!$AA$21)&lt;PolicyDate),1,Milestones!$AC$21)&amp;";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"&amp;IF(AND(Milestones!$AB$22="FT",Milestones!$AA$22=FT_Y5,EDATE($D118,Milestones!$AA$22)&lt;PolicyDate),1,Milestones!$AC$22)&amp;";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"&amp;IF(AND(Milestones!$AB$23="FT",Milestones!$AA$23=FT_Y5,EDATE($D118,Milestones!$AA$23)&lt;PolicyDate),1,Milestones!$AC$23)&amp;";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"&amp;IF(AND(Milestones!$AB$24="FT",Milestones!$AA$24=FT_Y5,EDATE($D118,Milestones!$AA$24)&lt;PolicyDate),1,Milestones!$AC$24)&amp;";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"&amp;IF(AND(Milestones!$AB$25="FT",Milestones!$AA$25=FT_Y5,EDATE($D118,Milestones!$AA$25)&lt;PolicyDate),1,Milestones!$AC$25)&amp;";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"&amp;IF(AND(Milestones!$AB$26="FT",Milestones!$AA$26=FT_Y5,EDATE($D118,Milestones!$AA$26)&lt;PolicyDate),1,Milestones!$AC$26)&amp;";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"&amp;IF(AND(Milestones!$AB$27="FT",Milestones!$AA$27=FT_Y5,EDATE($D118,Milestones!$AA$27)&lt;PolicyDate),1,Milestones!$AC$27)&amp;";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"&amp;IF(AND(Milestones!$AB$28="FT",Milestones!$AA$28=FT_Y5,EDATE($D118,Milestones!$AA$28)&lt;PolicyDate),1,Milestones!$AC$28)&amp;";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"&amp;IF(AND(Milestones!$AB$29="FT",Milestones!$AA$29=FT_Y5,EDATE($D118,Milestones!$AA$29)&lt;PolicyDate),1,Milestones!$AC$29)&amp;";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"&amp;IF(AND(Milestones!$AB$30="FT",Milestones!$AA$30=FT_Y5,EDATE($D118,Milestones!$AA$30)&lt;PolicyDate),1,Milestones!$AC$30)&amp;";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"&amp;IF(AND(Milestones!$AB$31="FT",Milestones!$AA$31=FT_Y5,EDATE($D118,Milestones!$AA$31)&lt;PolicyDate),1,Milestones!$AC$31)&amp;";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"&amp;IF(AND(Milestones!$AB$32="FT",Milestones!$AA$32=FT_Y5,EDATE($D118,Milestones!$AA$32)&lt;PolicyDate),1,Milestones!$AC$32)&amp;";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"&amp;IF(AND(Milestones!$AB$33="FT",Milestones!$AA$33=FT_Y5,EDATE($D118,Milestones!$AA$33)&lt;PolicyDate),1,Milestones!$AC$33)&amp;";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"&amp;IF(AND(Milestones!$AB$34="FT",Milestones!$AA$34=FT_Y5,EDATE($D118,Milestones!$AA$34)&lt;PolicyDate),1,Milestones!$AC$34)&amp;";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"&amp;IF(AND(Milestones!$AB$35="FT",Milestones!$AA$35=FT_Y5,EDATE($D118,Milestones!$AA$35)&lt;PolicyDate),1,Milestones!$AC$35)&amp;";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"&amp;IF(AND(Milestones!$AB$36="FT",Milestones!$AA$36=FT_Y5,EDATE($D118,Milestones!$AA$36)&lt;PolicyDate),1,Milestones!$AC$36)&amp;";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"&amp;IF(AND(Milestones!$AB$37="FT",Milestones!$AA$37=FT_Y5,EDATE($D118,Milestones!$AA$37)&lt;PolicyDate),1,Milestones!$AC$37)&amp;";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"&amp;IF(AND(Milestones!$AB$38="FT",Milestones!$AA$38=FT_Y5,EDATE($D118,Milestones!$AA$38)&lt;PolicyDate),1,Milestones!$AC$38)&amp;";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"&amp;IF(AND(Milestones!$AB$39="FT",Milestones!$AA$39=FT_Y5,EDATE($D118,Milestones!$AA$39)&lt;PolicyDate),1,Milestones!$AC$39)&amp;";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"&amp;IF(AND(Milestones!$AB$40="FT",Milestones!$AA$40=FT_Y5,EDATE($D118,Milestones!$AA$40)&lt;PolicyDate),1,Milestones!$AC$40)&amp;";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"&amp;IF(AND(Milestones!$AB$41="FT",Milestones!$AA$41=FT_Y5,EDATE($D118,Milestones!$AA$41)&lt;PolicyDate),1,Milestones!$AC$41)&amp;";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"&amp;IF(AND(Milestones!$AB$42="FT",Milestones!$AA$42=FT_Y5,EDATE($D118,Milestones!$AA$42)&lt;PolicyDate),1,Milestones!$AC$42)&amp;";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"&amp;IF(AND(Milestones!$AB$43="FT",Milestones!$AA$43=FT_Y5,EDATE($D118,Milestones!$AA$43)&lt;PolicyDate),1,Milestones!$AC$43)&amp;";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"&amp;IF(AND(Milestones!$AB$44="FT",Milestones!$AA$44=FT_Y5,EDATE($D118,Milestones!$AA$44)&lt;PolicyDate),1,Milestones!$AC$44)&amp;";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"&amp;IF(AND(Milestones!$AB$45="FT",Milestones!$AA$45=FT_Y5,EDATE($D118,Milestones!$AA$45)&lt;PolicyDate),1,Milestones!$AC$45)&amp;";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"&amp;IF(AND(Milestones!$AB$46="FT",Milestones!$AA$46=FT_Y5,EDATE($D118,Milestones!$AA$46)&lt;PolicyDate),1,Milestones!$AC$46)&amp;";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"&amp;IF(AND(Milestones!$AB$47="FT",Milestones!$AA$47=FT_Y5,EDATE($D118,Milestones!$AA$47)&lt;PolicyDate),1,Milestones!$AC$47)&amp;";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"&amp;IF(AND(Milestones!$AB$48="FT",Milestones!$AA$48=FT_Y5,EDATE($D118,Milestones!$AA$48)&lt;PolicyDate),1,Milestones!$AC$48)&amp;";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"&amp;IF(AND(Milestones!$AB$49="FT",Milestones!$AA$49=FT_Y5,EDATE($D118,Milestones!$AA$49)&lt;PolicyDate),1,Milestones!$AC$49)&amp;";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"&amp;IF(AND(Milestones!$AB$50="FT",Milestones!$AA$50=FT_Y5,EDATE($D118,Milestones!$AA$50)&lt;PolicyDate),1,Milestones!$AC$50)&amp;";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"&amp;IF(AND(Milestones!$AB$51="FT",Milestones!$AA$51=FT_Y5,EDATE($D118,Milestones!$AA$51)&lt;PolicyDate),1,Milestones!$AC$51)&amp;";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"&amp;IF(AND(Milestones!$AB$52="FT",Milestones!$AA$52=FT_Y5,EDATE($D118,Milestones!$AA$52)&lt;PolicyDate),1,Milestones!$AC$52)&amp;";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"&amp;IF(AND(Milestones!$AB$53="FT",Milestones!$AA$53=FT_Y5,EDATE($D118,Milestones!$AA$53)&lt;PolicyDate),1,Milestones!$AC$53)&amp;";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"&amp;IF(AND(Milestones!$AB$54="FT",Milestones!$AA$54=FT_Y5,EDATE($D118,Milestones!$AA$54)&lt;PolicyDate),1,Milestones!$AC$54)&amp;";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"&amp;IF(AND(Milestones!$AB$55="FT",Milestones!$AA$55=FT_Y5,EDATE($D118,Milestones!$AA$55)&lt;PolicyDate),1,Milestones!$AC$55)&amp;";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"&amp;IF(AND(Milestones!$AB$56="FT",Milestones!$AA$56=FT_Y5,EDATE($D118,Milestones!$AA$56)&lt;PolicyDate),1,Milestones!$AC$56)&amp;";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"&amp;IF(AND(Milestones!$AB$57="FT",Milestones!$AA$57=FT_Y5,EDATE($D118,Milestones!$AA$57)&lt;PolicyDate),1,Milestones!$AC$57)&amp;";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"&amp;IF(AND(Milestones!$AB$58="FT",Milestones!$AA$58=FT_Y5,EDATE($D118,Milestones!$AA$58)&lt;PolicyDate),1,Milestones!$AC$58)&amp;";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"&amp;IF(AND(Milestones!$AB$59="FT",Milestones!$AA$59=FT_Y5,EDATE($D118,Milestones!$AA$59)&lt;PolicyDate),1,Milestones!$AC$59)&amp;";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"&amp;IF(AND(Milestones!$AB$60="FT",Milestones!$AA$60=FT_Y5,EDATE($D118,Milestones!$AA$60)&lt;PolicyDate),1,Milestones!$AC$60)&amp;";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"&amp;IF(AND(Milestones!$AB$61="FT",Milestones!$AA$61=FT_Y5,EDATE($D118,Milestones!$AA$61)&lt;PolicyDate),1,Milestones!$AC$61)&amp;";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"&amp;IF(AND(Milestones!$AB$62="FT",Milestones!$AA$62=FT_Y5,EDATE($D118,Milestones!$AA$62)&lt;PolicyDate),1,Milestones!$AC$62)&amp;";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"&amp;IF(AND(Milestones!$AB$63="FT",Milestones!$AA$63=FT_Y5,EDATE($D118,Milestones!$AA$63)&lt;PolicyDate),1,Milestones!$AC$63)&amp;";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"&amp;IF(AND(Milestones!$AB$64="FT",Milestones!$AA$64=FT_Y5,EDATE($D118,Milestones!$AA$64)&lt;PolicyDate),1,Milestones!$AC$64)&amp;";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"&amp;IF(AND(Milestones!$AB$65="FT",Milestones!$AA$65=FT_Y5,EDATE($D118,Milestones!$AA$65)&lt;PolicyDate),1,Milestones!$AC$65)&amp;";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"&amp;IF(AND(Milestones!$AB$66="FT",Milestones!$AA$66=FT_Y5,EDATE($D118,Milestones!$AA$66)&lt;PolicyDate),1,Milestones!$AC$66)&amp;";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"&amp;IF(AND(Milestones!$AB$67="FT",Milestones!$AA$67=FT_Y5,EDATE($D118,Milestones!$AA$67)&lt;PolicyDate),1,Milestones!$AC$67)&amp;";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"&amp;IF(AND(Milestones!$AB$68="FT",Milestones!$AA$68=FT_Y5,EDATE($D118,Milestones!$AA$68)&lt;PolicyDate),1,Milestones!$AC$68)&amp;";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"&amp;IF(AND(Milestones!$AB$69="FT",Milestones!$AA$69=FT_Y5,EDATE($D118,Milestones!$AA$69)&lt;PolicyDate),1,Milestones!$AC$69)&amp;";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"&amp;IF(AND(Milestones!$AB$70="FT",Milestones!$AA$70=FT_Y5,EDATE($D118,Milestones!$AA$70)&lt;PolicyDate),1,Milestones!$AC$70)&amp;";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"&amp;IF(AND(Milestones!$AB$71="FT",Milestones!$AA$71=FT_Y5,EDATE($D118,Milestones!$AA$71)&lt;PolicyDate),1,Milestones!$AC$71)&amp;";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"&amp;IF(AND(Milestones!$AB$72="FT",Milestones!$AA$72=FT_Y5,EDATE($D118,Milestones!$AA$72)&lt;PolicyDate),1,Milestones!$AC$72)&amp;";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"&amp;IF(AND(Milestones!$AB$73="FT",Milestones!$AA$73=FT_Y5,EDATE($D118,Milestones!$AA$73)&lt;PolicyDate),1,Milestones!$AC$73)&amp;";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"&amp;IF(AND(Milestones!$AB$74="FT",Milestones!$AA$74=FT_Y5,EDATE($D118,Milestones!$AA$74)&lt;PolicyDate),1,Milestones!$AC$74)&amp;";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"&amp;IF(AND(Milestones!$AB$75="FT",Milestones!$AA$75=FT_Y5,EDATE($D118,Milestones!$AA$75)&lt;PolicyDate),1,Milestones!$AC$75)&amp;";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"&amp;IF(AND(Milestones!$AB$76="FT",Milestones!$AA$76=FT_Y5,EDATE($D118,Milestones!$AA$76)&lt;PolicyDate),1,Milestones!$AC$76)&amp;";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"&amp;IF(AND(Milestones!$AB$77="FT",Milestones!$AA$77=FT_Y5,EDATE($D118,Milestones!$AA$77)&lt;PolicyDate),1,Milestones!$AC$77)&amp;";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"&amp;IF(AND(Milestones!$AB$78="FT",Milestones!$AA$78=FT_Y5,EDATE($D118,Milestones!$AA$78)&lt;PolicyDate),1,Milestones!$AC$78)&amp;";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"&amp;IF(AND(Milestones!$AB$79="FT",Milestones!$AA$79=FT_Y5,EDATE($D118,Milestones!$AA$79)&lt;PolicyDate),1,Milestones!$AC$79)&amp;";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"&amp;IF(AND(Milestones!$AB$80="FT",Milestones!$AA$80=FT_Y5,EDATE($D118,Milestones!$AA$80)&lt;PolicyDate),1,Milestones!$AC$80)&amp;";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"&amp;IF(AND(Milestones!$AB$81="FT",Milestones!$AA$81=FT_Y5,EDATE($D118,Milestones!$AA$81)&lt;PolicyDate),1,Milestones!$AC$81)&amp;";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"&amp;IF(AND(Milestones!$AB$82="FT",Milestones!$AA$82=FT_Y5,EDATE($D118,Milestones!$AA$82)&lt;PolicyDate),1,Milestones!$AC$82)&amp;";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"&amp;IF(AND(Milestones!$AB$83="FT",Milestones!$AA$83=FT_Y5,EDATE($D118,Milestones!$AA$83)&lt;PolicyDate),1,Milestones!$AC$83)&amp;";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"&amp;IF(AND(Milestones!$AB$84="FT",Milestones!$AA$84=FT_Y5,EDATE($D118,Milestones!$AA$84)&lt;PolicyDate),1,Milestones!$AC$84)&amp;";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"&amp;IF(AND(Milestones!$AB$85="FT",Milestones!$AA$85=FT_Y5,EDATE($D118,Milestones!$AA$85)&lt;PolicyDate),1,Milestones!$AC$85)&amp;";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"&amp;IF(AND(Milestones!$AB$86="FT",Milestones!$AA$86=FT_Y5,EDATE($D118,Milestones!$AA$86)&lt;PolicyDate),1,Milestones!$AC$86)&amp;";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"&amp;IF(AND(Milestones!$AB$87="FT",Milestones!$AA$87=FT_Y5,EDATE($D118,Milestones!$AA$87)&lt;PolicyDate),1,Milestones!$AC$87)&amp;";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"&amp;IF(AND(Milestones!$AB$88="FT",Milestones!$AA$88=FT_Y5,EDATE($D118,Milestones!$AA$88)&lt;PolicyDate),1,Milestones!$AC$88)&amp;";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"&amp;IF(AND(Milestones!$AB$89="FT",Milestones!$AA$89=FT_Y5,EDATE($D118,Milestones!$AA$89)&lt;PolicyDate),1,Milestones!$AC$89)&amp;";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"&amp;IF(AND(Milestones!$AB$90="FT",Milestones!$AA$90=FT_Y5,EDATE($D118,Milestones!$AA$90)&lt;PolicyDate),1,Milestones!$AC$90)&amp;";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"&amp;IF(AND(Milestones!$AB$91="FT",Milestones!$AA$91=FT_Y5,EDATE($D118,Milestones!$AA$91)&lt;PolicyDate),1,Milestones!$AC$91)&amp;";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"&amp;IF(AND(Milestones!$AB$92="FT",Milestones!$AA$92=FT_Y5,EDATE($D118,Milestones!$AA$92)&lt;PolicyDate),1,Milestones!$AC$92)&amp;";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"&amp;IF(AND(Milestones!$AB$93="FT",Milestones!$AA$93=FT_Y5,EDATE($D118,Milestones!$AA$93)&lt;PolicyDate),1,Milestones!$AC$93)&amp;";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"&amp;IF(AND(Milestones!$AB$94="FT",Milestones!$AA$94=FT_Y5,EDATE($D118,Milestones!$AA$94)&lt;PolicyDate),1,Milestones!$AC$94)&amp;";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"&amp;IF(AND(Milestones!$AB$95="FT",Milestones!$AA$95=FT_Y5,EDATE($D118,Milestones!$AA$95)&lt;PolicyDate),1,Milestones!$AC$95)&amp;";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"&amp;IF(AND(Milestones!$AB$96="FT",Milestones!$AA$96=FT_Y5,EDATE($D118,Milestones!$AA$96)&lt;PolicyDate),1,Milestones!$AC$96)&amp;";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"&amp;IF(AND(Milestones!$AB$97="FT",Milestones!$AA$97=FT_Y5,EDATE($D118,Milestones!$AA$97)&lt;PolicyDate),1,Milestones!$AC$97)&amp;";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"&amp;IF(AND(Milestones!$AB$98="FT",Milestones!$AA$98=FT_Y5,EDATE($D118,Milestones!$AA$98)&lt;PolicyDate),1,Milestones!$AC$98)&amp;";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"&amp;IF(AND(Milestones!$AB$99="FT",Milestones!$AA$99=FT_Y5,EDATE($D118,Milestones!$AA$99)&lt;PolicyDate),1,Milestones!$AC$99)&amp;";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"&amp;IF(AND(Milestones!$AB$100="FT",Milestones!$AA$100=FT_Y5,EDATE($D118,Milestones!$AA$100)&lt;PolicyDate),1,Milestones!$AC$100)&amp;";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"&amp;IF(AND(Milestones!$AB$101="FT",Milestones!$AA$101=FT_Y5,EDATE($D118,Milestones!$AA$101)&lt;PolicyDate),1,Milestones!$AC$101)&amp;";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"&amp;IF(AND(Milestones!$AB$102="FT",Milestones!$AA$102=FT_Y5,EDATE($D118,Milestones!$AA$102)&lt;PolicyDate),1,Milestones!$AC$102)&amp;";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"&amp;IF(AND(Milestones!$AB$103="FT",Milestones!$AA$103=FT_Y5,EDATE($D118,Milestones!$AA$103)&lt;PolicyDate),1,Milestones!$AC$103)&amp;";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"&amp;IF(AND(Milestones!$AB$104="FT",Milestones!$AA$104=FT_Y5,EDATE($D118,Milestones!$AA$104)&lt;PolicyDate),1,Milestones!$AC$104)&amp;";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"&amp;IF(AND(Milestones!$AB$105="FT",Milestones!$AA$105=FT_Y5,EDATE($D118,Milestones!$AA$105)&lt;PolicyDate),1,Milestones!$AC$105)&amp;";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"&amp;IF(AND(Milestones!$AB$106="FT",Milestones!$AA$106=FT_Y5,EDATE($D118,Milestones!$AA$106)&lt;PolicyDate),1,Milestones!$AC$106)&amp;";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"&amp;IF(AND(Milestones!$AB$107="FT",Milestones!$AA$107=FT_Y5,EDATE($D118,Milestones!$AA$107)&lt;PolicyDate),1,Milestones!$AC$107)&amp;";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"&amp;IF(AND(Milestones!$AB$108="FT",Milestones!$AA$108=FT_Y5,EDATE($D118,Milestones!$AA$108)&lt;PolicyDate),1,Milestones!$AC$108)&amp;";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"&amp;IF(AND(Milestones!$AB$109="FT",Milestones!$AA$109=FT_Y5,EDATE($D118,Milestones!$AA$109)&lt;PolicyDate),1,Milestones!$AC$109)&amp;";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"&amp;IF(AND(Milestones!$AB$110="FT",Milestones!$AA$110=FT_Y5,EDATE($D118,Milestones!$AA$110)&lt;PolicyDate),1,Milestones!$AC$110)&amp;";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"&amp;IF(AND(Milestones!$AB$111="FT",Milestones!$AA$111=FT_Y5,EDATE($D118,Milestones!$AA$111)&lt;PolicyDate),1,Milestones!$AC$111)&amp;";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"&amp;IF(AND(Milestones!$AB$112="FT",Milestones!$AA$112=FT_Y5,EDATE($D118,Milestones!$AA$112)&lt;PolicyDate),1,Milestones!$AC$112)&amp;";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"&amp;IF(AND(Milestones!$AB$113="FT",Milestones!$AA$113=FT_Y5,EDATE($D118,Milestones!$AA$113)&lt;PolicyDate),1,Milestones!$AC$113)&amp;";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"&amp;IF(AND(Milestones!$AB$114="FT",Milestones!$AA$114=FT_Y5,EDATE($D118,Milestones!$AA$114)&lt;PolicyDate),1,Milestones!$AC$114)&amp;";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"&amp;IF(AND(Milestones!$AB$115="FT",Milestones!$AA$115=FT_Y5,EDATE($D118,Milestones!$AA$115)&lt;PolicyDate),1,Milestones!$AC$115)&amp;";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"&amp;IF(AND(Milestones!$AB$116="FT",Milestones!$AA$116=FT_Y5,EDATE($D118,Milestones!$AA$116)&lt;PolicyDate),1,Milestones!$AC$116)&amp;";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"&amp;IF(AND(Milestones!$AB$117="FT",Milestones!$AA$117=FT_Y5,EDATE($D118,Milestones!$AA$117)&lt;PolicyDate),1,Milestones!$AC$117)&amp;";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"&amp;IF(AND(Milestones!$AB$118="FT",Milestones!$AA$118=FT_Y5,EDATE($D118,Milestones!$AA$118)&lt;PolicyDate),1,Milestones!$AC$118)&amp;";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"&amp;IF(AND(Milestones!$AB$119="FT",Milestones!$AA$119=FT_Y5,EDATE($D118,Milestones!$AA$119)&lt;PolicyDate),1,Milestones!$AC$119)&amp;";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"&amp;IF(AND(Milestones!$AB$120="FT",Milestones!$AA$120=FT_Y5,EDATE($D118,Milestones!$AA$120)&lt;PolicyDate),1,Milestones!$AC$120)&amp;";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"&amp;IF(AND(Milestones!$AB$121="FT",Milestones!$AA$121=FT_Y5,EDATE($D118,Milestones!$AA$121)&lt;PolicyDate),1,Milestones!$AC$121)&amp;";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"&amp;IF(AND(Milestones!$AB$122="FT",Milestones!$AA$122=FT_Y5,EDATE($D118,Milestones!$AA$122)&lt;PolicyDate),1,Milestones!$AC$122)&amp;";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"&amp;IF(AND(Milestones!$AB$123="FT",Milestones!$AA$123=FT_Y5,EDATE($D118,Milestones!$AA$123)&lt;PolicyDate),1,Milestones!$AC$123)&amp;";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"&amp;IF(AND(Milestones!$AB$124="FT",Milestones!$AA$124=FT_Y5,EDATE($D118,Milestones!$AA$124)&lt;PolicyDate),1,Milestones!$AC$124)&amp;";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"&amp;IF(AND(Milestones!$AB$125="FT",Milestones!$AA$125=FT_Y5,EDATE($D118,Milestones!$AA$125)&lt;PolicyDate),1,Milestones!$AC$125)&amp;";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"&amp;IF(AND(Milestones!$AB$126="FT",Milestones!$AA$126=FT_Y5,EDATE($D118,Milestones!$AA$126)&lt;PolicyDate),1,Milestones!$AC$126)&amp;";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"&amp;IF(AND(Milestones!$AB$127="FT",Milestones!$AA$127=FT_Y5,EDATE($D118,Milestones!$AA$127)&lt;PolicyDate),1,Milestones!$AC$127)&amp;";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"&amp;IF(AND(Milestones!$AB$128="FT",Milestones!$AA$128=FT_Y5,EDATE($D118,Milestones!$AA$128)&lt;PolicyDate),1,Milestones!$AC$128)&amp;";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"&amp;IF(AND(Milestones!$AB$129="FT",Milestones!$AA$129=FT_Y5,EDATE($D118,Milestones!$AA$129)&lt;PolicyDate),1,Milestones!$AC$129)&amp;";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"&amp;IF(AND(Milestones!$AB$130="FT",Milestones!$AA$130=FT_Y5,EDATE($D118,Milestones!$AA$130)&lt;PolicyDate),1,Milestones!$AC$130)&amp;";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"&amp;IF(AND(Milestones!$AB$131="FT",Milestones!$AA$131=FT_Y5,EDATE($D118,Milestones!$AA$131)&lt;PolicyDate),1,Milestones!$AC$131)&amp;";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"&amp;IF(AND(Milestones!$AB$132="FT",Milestones!$AA$132=FT_Y5,EDATE($D118,Milestones!$AA$132)&lt;PolicyDate),1,Milestones!$AC$132)&amp;";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"&amp;IF(AND(Milestones!$AB$133="FT",Milestones!$AA$133=FT_Y5,EDATE($D118,Milestones!$AA$133)&lt;PolicyDate),1,Milestones!$AC$133)&amp;";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"&amp;IF(AND(Milestones!$AB$134="FT",Milestones!$AA$134=FT_Y5,EDATE($D118,Milestones!$AA$134)&lt;PolicyDate),1,Milestones!$AC$134)&amp;";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"&amp;IF(AND(Milestones!$AB$135="FT",Milestones!$AA$135=FT_Y5,EDATE($D118,Milestones!$AA$135)&lt;PolicyDate),1,Milestones!$AC$135)&amp;";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"&amp;IF(AND(Milestones!$AB$136="FT",Milestones!$AA$136=FT_Y5,EDATE($D118,Milestones!$AA$136)&lt;PolicyDate),1,Milestones!$AC$136)&amp;";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"&amp;IF(AND(Milestones!$AB$137="FT",Milestones!$AA$137=FT_Y5,EDATE($D118,Milestones!$AA$137)&lt;PolicyDate),1,Milestones!$AC$137)&amp;";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"&amp;IF(AND(Milestones!$AB$138="FT",Milestones!$AA$138=FT_Y5,EDATE($D118,Milestones!$AA$138)&lt;PolicyDate),1,Milestones!$AC$138)&amp;";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"&amp;IF(AND(Milestones!$AB$139="FT",Milestones!$AA$139=FT_Y5,EDATE($D118,Milestones!$AA$139)&lt;PolicyDate),1,Milestones!$AC$139)&amp;";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"&amp;IF(AND(Milestones!$AB$140="FT",Milestones!$AA$140=FT_Y5,EDATE($D118,Milestones!$AA$140)&lt;PolicyDate),1,Milestones!$AC$140)&amp;";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"&amp;IF(AND(Milestones!$AB$141="FT",Milestones!$AA$141=FT_Y5,EDATE($D118,Milestones!$AA$141)&lt;PolicyDate),1,Milestones!$AC$141)&amp;";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"&amp;IF(AND(Milestones!$AB$142="FT",Milestones!$AA$142=FT_Y5,EDATE($D118,Milestones!$AA$142)&lt;PolicyDate),1,Milestones!$AC$142)&amp;";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"&amp;IF(AND(Milestones!$AB$143="FT",Milestones!$AA$143=FT_Y5,EDATE($D118,Milestones!$AA$143)&lt;PolicyDate),1,Milestones!$AC$143)&amp;";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"&amp;IF(AND(Milestones!$AB$144="FT",Milestones!$AA$144=FT_Y5,EDATE($D118,Milestones!$AA$144)&lt;PolicyDate),1,Milestones!$AC$144)&amp;";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"&amp;IF(AND(Milestones!$AB$145="FT",Milestones!$AA$145=FT_Y5,EDATE($D118,Milestones!$AA$145)&lt;PolicyDate),1,Milestones!$AC$145)&amp;";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"&amp;IF(AND(Milestones!$AB$146="FT",Milestones!$AA$146=FT_Y5,EDATE($D118,Milestones!$AA$146)&lt;PolicyDate),1,Milestones!$AC$146)&amp;";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"&amp;IF(AND(Milestones!$AB$147="FT",Milestones!$AA$147=FT_Y5,EDATE($D118,Milestones!$AA$147)&lt;PolicyDate),1,Milestones!$AC$147)&amp;";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"&amp;IF(AND(Milestones!$AB$148="FT",Milestones!$AA$148=FT_Y5,EDATE($D118,Milestones!$AA$148)&lt;PolicyDate),1,Milestones!$AC$148)&amp;";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"&amp;IF(AND(Milestones!$AB$149="FT",Milestones!$AA$149=FT_Y5,EDATE($D118,Milestones!$AA$149)&lt;PolicyDate),1,Milestones!$AC$149)&amp;";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"&amp;IF(AND(Milestones!$AB$150="FT",Milestones!$AA$150=FT_Y5,EDATE($D118,Milestones!$AA$150)&lt;PolicyDate),1,Milestones!$AC$150)&amp;";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"&amp;IF(AND(Milestones!$AB$151="FT",Milestones!$AA$151=FT_Y5,EDATE($D118,Milestones!$AA$151)&lt;PolicyDate),1,Milestones!$AC$151)&amp;";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"&amp;IF(AND(Milestones!$AB$152="FT",Milestones!$AA$152=FT_Y5,EDATE($D118,Milestones!$AA$152)&lt;PolicyDate),1,Milestones!$AC$152)&amp;";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"&amp;IF(AND(Milestones!$AB$153="FT",Milestones!$AA$153=FT_Y5,EDATE($D118,Milestones!$AA$153)&lt;PolicyDate),1,Milestones!$AC$153)&amp;";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"&amp;IF(AND(Milestones!$AB$154="FT",Milestones!$AA$154=FT_Y5,EDATE($D118,Milestones!$AA$154)&lt;PolicyDate),1,Milestones!$AC$154)&amp;";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"&amp;IF(AND(Milestones!$AB$155="FT",Milestones!$AA$155=FT_Y5,EDATE($D118,Milestones!$AA$155)&lt;PolicyDate),1,Milestones!$AC$155)&amp;";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"&amp;IF(AND(Milestones!$AB$156="FT",Milestones!$AA$156=FT_Y5,EDATE($D118,Milestones!$AA$156)&lt;PolicyDate),1,Milestones!$AC$156)&amp;";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"&amp;IF(AND(Milestones!$AB$157="FT",Milestones!$AA$157=FT_Y5,EDATE($D118,Milestones!$AA$157)&lt;PolicyDate),1,Milestones!$AC$157)&amp;";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"&amp;IF(AND(Milestones!$AB$158="FT",Milestones!$AA$158=FT_Y5,EDATE($D118,Milestones!$AA$158)&lt;PolicyDate),1,Milestones!$AC$158)&amp;";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"&amp;IF(AND(Milestones!$AB$159="FT",Milestones!$AA$159=FT_Y5,EDATE($D118,Milestones!$AA$159)&lt;PolicyDate),1,Milestones!$AC$159)&amp;";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"&amp;IF(AND(Milestones!$AB$160="FT",Milestones!$AA$160=FT_Y5,EDATE($D118,Milestones!$AA$160)&lt;PolicyDate),1,Milestones!$AC$160)&amp;";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"&amp;IF(AND(Milestones!$AB$161="FT",Milestones!$AA$161=FT_Y5,EDATE($D118,Milestones!$AA$161)&lt;PolicyDate),1,Milestones!$AC$161)&amp;";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"&amp;IF(AND(Milestones!$AB$162="FT",Milestones!$AA$162=FT_Y5,EDATE($D118,Milestones!$AA$162)&lt;PolicyDate),1,Milestones!$AC$162)&amp;";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"&amp;IF(AND(Milestones!$AB$163="FT",Milestones!$AA$163=FT_Y5,EDATE($D118,Milestones!$AA$163)&lt;PolicyDate),1,Milestones!$AC$163)&amp;";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"&amp;IF(AND(Milestones!$AB$164="FT",Milestones!$AA$164=FT_Y5,EDATE($D118,Milestones!$AA$164)&lt;PolicyDate),1,Milestones!$AC$164)&amp;";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"&amp;IF(AND(Milestones!$AB$165="FT",Milestones!$AA$165=FT_Y5,EDATE($D118,Milestones!$AA$165)&lt;PolicyDate),1,Milestones!$AC$165)&amp;";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"&amp;IF(AND(Milestones!$AB$166="FT",Milestones!$AA$166=FT_Y5,EDATE($D118,Milestones!$AA$166)&lt;PolicyDate),1,Milestones!$AC$166)&amp;";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"&amp;IF(AND(Milestones!$AB$167="FT",Milestones!$AA$167=FT_Y5,EDATE($D118,Milestones!$AA$167)&lt;PolicyDate),1,Milestones!$AC$167)&amp;";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"&amp;IF(AND(Milestones!$AB$168="FT",Milestones!$AA$168=FT_Y5,EDATE($D118,Milestones!$AA$168)&lt;PolicyDate),1,Milestones!$AC$168)&amp;";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"&amp;IF(AND(Milestones!$AB$169="FT",Milestones!$AA$169=FT_Y5,EDATE($D118,Milestones!$AA$169)&lt;PolicyDate),1,Milestones!$AC$169)&amp;";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"&amp;IF(AND(Milestones!$AB$170="FT",Milestones!$AA$170=FT_Y5,EDATE($D118,Milestones!$AA$170)&lt;PolicyDate),1,Milestones!$AC$170)&amp;";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"&amp;IF(AND(Milestones!$AB$171="FT",Milestones!$AA$171=FT_Y5,EDATE($D118,Milestones!$AA$171)&lt;PolicyDate),1,Milestones!$AC$171)&amp;";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"&amp;IF(AND(Milestones!$AB$172="FT",Milestones!$AA$172=FT_Y5,EDATE($D118,Milestones!$AA$172)&lt;PolicyDate),1,Milestones!$AC$172)&amp;";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"&amp;IF(AND(Milestones!$AB$173="FT",Milestones!$AA$173=FT_Y5,EDATE($D118,Milestones!$AA$173)&lt;PolicyDate),1,Milestones!$AC$173)&amp;";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"&amp;IF(AND(Milestones!$AB$174="FT",Milestones!$AA$174=FT_Y5,EDATE($D118,Milestones!$AA$174)&lt;PolicyDate),1,Milestones!$AC$174)&amp;";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"&amp;IF(AND(Milestones!$AB$175="FT",Milestones!$AA$175=FT_Y5,EDATE($D118,Milestones!$AA$175)&lt;PolicyDate),1,Milestones!$AC$175)&amp;";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"&amp;IF(AND(Milestones!$AB$176="FT",Milestones!$AA$176=FT_Y5,EDATE($D118,Milestones!$AA$176)&lt;PolicyDate),1,Milestones!$AC$176)&amp;";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"&amp;IF(AND(Milestones!$AB$177="FT",Milestones!$AA$177=FT_Y5,EDATE($D118,Milestones!$AA$177)&lt;PolicyDate),1,Milestones!$AC$177)&amp;";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"&amp;IF(AND(Milestones!$AB$178="FT",Milestones!$AA$178=FT_Y5,EDATE($D118,Milestones!$AA$178)&lt;PolicyDate),1,Milestones!$AC$178)&amp;";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"&amp;IF(AND(Milestones!$AB$179="FT",Milestones!$AA$179=FT_Y5,EDATE($D118,Milestones!$AA$179)&lt;PolicyDate),1,Milestones!$AC$179)&amp;";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"&amp;IF(AND(Milestones!$AB$180="FT",Milestones!$AA$180=FT_Y5,EDATE($D118,Milestones!$AA$180)&lt;PolicyDate),1,Milestones!$AC$180)&amp;";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"&amp;IF(AND(Milestones!$AB$181="FT",Milestones!$AA$181=FT_Y5,EDATE($D118,Milestones!$AA$181)&lt;PolicyDate),1,Milestones!$AC$181)&amp;";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"&amp;IF(AND(Milestones!$AB$182="FT",Milestones!$AA$182=FT_Y5,EDATE($D118,Milestones!$AA$182)&lt;PolicyDate),1,Milestones!$AC$182)&amp;";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"&amp;IF(AND(Milestones!$AB$183="FT",Milestones!$AA$183=FT_Y5,EDATE($D118,Milestones!$AA$183)&lt;PolicyDate),1,Milestones!$AC$183)&amp;";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"&amp;IF(AND(Milestones!$AB$184="FT",Milestones!$AA$184=FT_Y5,EDATE($D118,Milestones!$AA$184)&lt;PolicyDate),1,Milestones!$AC$184)&amp;";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"&amp;IF(AND(Milestones!$AB$185="FT",Milestones!$AA$185=FT_Y5,EDATE($D118,Milestones!$AA$185)&lt;PolicyDate),1,Milestones!$AC$185)&amp;";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"&amp;IF(AND(Milestones!$AB$186="FT",Milestones!$AA$186=FT_Y5,EDATE($D118,Milestones!$AA$186)&lt;PolicyDate),1,Milestones!$AC$186)&amp;";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"&amp;IF(AND(Milestones!$AB$187="FT",Milestones!$AA$187=FT_Y5,EDATE($D118,Milestones!$AA$187)&lt;PolicyDate),1,Milestones!$AC$187)&amp;";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"&amp;IF(AND(Milestones!$AB$188="FT",Milestones!$AA$188=FT_Y5,EDATE($D118,Milestones!$AA$188)&lt;PolicyDate),1,Milestones!$AC$188)&amp;";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"&amp;IF(AND(Milestones!$AB$189="FT",Milestones!$AA$189=FT_Y5,EDATE($D118,Milestones!$AA$189)&lt;PolicyDate),1,Milestones!$AC$189)&amp;";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"&amp;IF(AND(Milestones!$AB$190="FT",Milestones!$AA$190=FT_Y5,EDATE($D118,Milestones!$AA$190)&lt;PolicyDate),1,Milestones!$AC$190)&amp;";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"&amp;IF(AND(Milestones!$AB$191="FT",Milestones!$AA$191=FT_Y5,EDATE($D118,Milestones!$AA$191)&lt;PolicyDate),1,Milestones!$AC$191)&amp;";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"&amp;IF(AND(Milestones!$AB$192="FT",Milestones!$AA$192=FT_Y5,EDATE($D118,Milestones!$AA$192)&lt;PolicyDate),1,Milestones!$AC$192)&amp;";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"&amp;IF(AND(Milestones!$AB$193="FT",Milestones!$AA$193=FT_Y5,EDATE($D118,Milestones!$AA$193)&lt;PolicyDate),1,Milestones!$AC$193)&amp;";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"&amp;IF(AND(Milestones!$AB$194="FT",Milestones!$AA$194=FT_Y5,EDATE($D118,Milestones!$AA$194)&lt;PolicyDate),1,Milestones!$AC$194)&amp;";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"&amp;IF(AND(Milestones!$AB$195="FT",Milestones!$AA$195=FT_Y5,EDATE($D118,Milestones!$AA$195)&lt;PolicyDate),1,Milestones!$AC$195)&amp;";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"&amp;IF(AND(Milestones!$AB$196="FT",Milestones!$AA$196=FT_Y5,EDATE($D118,Milestones!$AA$196)&lt;PolicyDate),1,Milestones!$AC$196)&amp;";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"&amp;IF(AND(Milestones!$AB$197="FT",Milestones!$AA$197=FT_Y5,EDATE($D118,Milestones!$AA$197)&lt;PolicyDate),1,Milestones!$AC$197)&amp;";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"&amp;IF(AND(Milestones!$AB$198="FT",Milestones!$AA$198=FT_Y5,EDATE($D118,Milestones!$AA$198)&lt;PolicyDate),1,Milestones!$AC$198)&amp;";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"&amp;IF(AND(Milestones!$AB$199="FT",Milestones!$AA$199=FT_Y5,EDATE($D118,Milestones!$AA$199)&lt;PolicyDate),1,Milestones!$AC$199)&amp;";  ",""))</f>
        <v/>
      </c>
      <c r="X118" s="0" t="str">
        <f aca="false">IF(Staff!$A118="","",Staff!$AJ118)</f>
        <v/>
      </c>
      <c r="Y118" s="0" t="str">
        <f aca="false">IF(Staff!$A118="","",Staff!$AL118)</f>
        <v/>
      </c>
      <c r="Z118" s="0" t="str">
        <f aca="false">IF(Staff!$A118="","",Staff!$AM118)</f>
        <v/>
      </c>
      <c r="AA118" s="0" t="str">
        <f aca="false">IF(Staff!$A118="","",Staff!$AQ118)</f>
        <v/>
      </c>
      <c r="AB118" s="0" t="str">
        <f aca="false">IF(Staff!$A118="","",Staff!$AR118)</f>
        <v/>
      </c>
      <c r="AC118" s="0" t="str">
        <f aca="false">IF(Staff!$A118="","",Staff!$AS118)</f>
        <v/>
      </c>
      <c r="AD118" s="0" t="str">
        <f aca="false">IF(Staff!$A118="","",Staff!$AT118)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IF(Staff!$A119="","",Staff!$AI119)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"&amp;IF(AND(Milestones!$AB$20="FT",Milestones!$AA$20=FT_Y5,EDATE($D119,Milestones!$AA$20)&lt;PolicyDate),1,Milestones!$AC$20)&amp;";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"&amp;IF(AND(Milestones!$AB$21="FT",Milestones!$AA$21=FT_Y5,EDATE($D119,Milestones!$AA$21)&lt;PolicyDate),1,Milestones!$AC$21)&amp;";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"&amp;IF(AND(Milestones!$AB$22="FT",Milestones!$AA$22=FT_Y5,EDATE($D119,Milestones!$AA$22)&lt;PolicyDate),1,Milestones!$AC$22)&amp;";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"&amp;IF(AND(Milestones!$AB$23="FT",Milestones!$AA$23=FT_Y5,EDATE($D119,Milestones!$AA$23)&lt;PolicyDate),1,Milestones!$AC$23)&amp;";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"&amp;IF(AND(Milestones!$AB$24="FT",Milestones!$AA$24=FT_Y5,EDATE($D119,Milestones!$AA$24)&lt;PolicyDate),1,Milestones!$AC$24)&amp;";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"&amp;IF(AND(Milestones!$AB$25="FT",Milestones!$AA$25=FT_Y5,EDATE($D119,Milestones!$AA$25)&lt;PolicyDate),1,Milestones!$AC$25)&amp;";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"&amp;IF(AND(Milestones!$AB$26="FT",Milestones!$AA$26=FT_Y5,EDATE($D119,Milestones!$AA$26)&lt;PolicyDate),1,Milestones!$AC$26)&amp;";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"&amp;IF(AND(Milestones!$AB$27="FT",Milestones!$AA$27=FT_Y5,EDATE($D119,Milestones!$AA$27)&lt;PolicyDate),1,Milestones!$AC$27)&amp;";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"&amp;IF(AND(Milestones!$AB$28="FT",Milestones!$AA$28=FT_Y5,EDATE($D119,Milestones!$AA$28)&lt;PolicyDate),1,Milestones!$AC$28)&amp;";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"&amp;IF(AND(Milestones!$AB$29="FT",Milestones!$AA$29=FT_Y5,EDATE($D119,Milestones!$AA$29)&lt;PolicyDate),1,Milestones!$AC$29)&amp;";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"&amp;IF(AND(Milestones!$AB$30="FT",Milestones!$AA$30=FT_Y5,EDATE($D119,Milestones!$AA$30)&lt;PolicyDate),1,Milestones!$AC$30)&amp;";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"&amp;IF(AND(Milestones!$AB$31="FT",Milestones!$AA$31=FT_Y5,EDATE($D119,Milestones!$AA$31)&lt;PolicyDate),1,Milestones!$AC$31)&amp;";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"&amp;IF(AND(Milestones!$AB$32="FT",Milestones!$AA$32=FT_Y5,EDATE($D119,Milestones!$AA$32)&lt;PolicyDate),1,Milestones!$AC$32)&amp;";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"&amp;IF(AND(Milestones!$AB$33="FT",Milestones!$AA$33=FT_Y5,EDATE($D119,Milestones!$AA$33)&lt;PolicyDate),1,Milestones!$AC$33)&amp;";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"&amp;IF(AND(Milestones!$AB$34="FT",Milestones!$AA$34=FT_Y5,EDATE($D119,Milestones!$AA$34)&lt;PolicyDate),1,Milestones!$AC$34)&amp;";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"&amp;IF(AND(Milestones!$AB$35="FT",Milestones!$AA$35=FT_Y5,EDATE($D119,Milestones!$AA$35)&lt;PolicyDate),1,Milestones!$AC$35)&amp;";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"&amp;IF(AND(Milestones!$AB$36="FT",Milestones!$AA$36=FT_Y5,EDATE($D119,Milestones!$AA$36)&lt;PolicyDate),1,Milestones!$AC$36)&amp;";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"&amp;IF(AND(Milestones!$AB$37="FT",Milestones!$AA$37=FT_Y5,EDATE($D119,Milestones!$AA$37)&lt;PolicyDate),1,Milestones!$AC$37)&amp;";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"&amp;IF(AND(Milestones!$AB$38="FT",Milestones!$AA$38=FT_Y5,EDATE($D119,Milestones!$AA$38)&lt;PolicyDate),1,Milestones!$AC$38)&amp;";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"&amp;IF(AND(Milestones!$AB$39="FT",Milestones!$AA$39=FT_Y5,EDATE($D119,Milestones!$AA$39)&lt;PolicyDate),1,Milestones!$AC$39)&amp;";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"&amp;IF(AND(Milestones!$AB$40="FT",Milestones!$AA$40=FT_Y5,EDATE($D119,Milestones!$AA$40)&lt;PolicyDate),1,Milestones!$AC$40)&amp;";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"&amp;IF(AND(Milestones!$AB$41="FT",Milestones!$AA$41=FT_Y5,EDATE($D119,Milestones!$AA$41)&lt;PolicyDate),1,Milestones!$AC$41)&amp;";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"&amp;IF(AND(Milestones!$AB$42="FT",Milestones!$AA$42=FT_Y5,EDATE($D119,Milestones!$AA$42)&lt;PolicyDate),1,Milestones!$AC$42)&amp;";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"&amp;IF(AND(Milestones!$AB$43="FT",Milestones!$AA$43=FT_Y5,EDATE($D119,Milestones!$AA$43)&lt;PolicyDate),1,Milestones!$AC$43)&amp;";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"&amp;IF(AND(Milestones!$AB$44="FT",Milestones!$AA$44=FT_Y5,EDATE($D119,Milestones!$AA$44)&lt;PolicyDate),1,Milestones!$AC$44)&amp;";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"&amp;IF(AND(Milestones!$AB$45="FT",Milestones!$AA$45=FT_Y5,EDATE($D119,Milestones!$AA$45)&lt;PolicyDate),1,Milestones!$AC$45)&amp;";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"&amp;IF(AND(Milestones!$AB$46="FT",Milestones!$AA$46=FT_Y5,EDATE($D119,Milestones!$AA$46)&lt;PolicyDate),1,Milestones!$AC$46)&amp;";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"&amp;IF(AND(Milestones!$AB$47="FT",Milestones!$AA$47=FT_Y5,EDATE($D119,Milestones!$AA$47)&lt;PolicyDate),1,Milestones!$AC$47)&amp;";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"&amp;IF(AND(Milestones!$AB$48="FT",Milestones!$AA$48=FT_Y5,EDATE($D119,Milestones!$AA$48)&lt;PolicyDate),1,Milestones!$AC$48)&amp;";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"&amp;IF(AND(Milestones!$AB$49="FT",Milestones!$AA$49=FT_Y5,EDATE($D119,Milestones!$AA$49)&lt;PolicyDate),1,Milestones!$AC$49)&amp;";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"&amp;IF(AND(Milestones!$AB$50="FT",Milestones!$AA$50=FT_Y5,EDATE($D119,Milestones!$AA$50)&lt;PolicyDate),1,Milestones!$AC$50)&amp;";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"&amp;IF(AND(Milestones!$AB$51="FT",Milestones!$AA$51=FT_Y5,EDATE($D119,Milestones!$AA$51)&lt;PolicyDate),1,Milestones!$AC$51)&amp;";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"&amp;IF(AND(Milestones!$AB$52="FT",Milestones!$AA$52=FT_Y5,EDATE($D119,Milestones!$AA$52)&lt;PolicyDate),1,Milestones!$AC$52)&amp;";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"&amp;IF(AND(Milestones!$AB$53="FT",Milestones!$AA$53=FT_Y5,EDATE($D119,Milestones!$AA$53)&lt;PolicyDate),1,Milestones!$AC$53)&amp;";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"&amp;IF(AND(Milestones!$AB$54="FT",Milestones!$AA$54=FT_Y5,EDATE($D119,Milestones!$AA$54)&lt;PolicyDate),1,Milestones!$AC$54)&amp;";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"&amp;IF(AND(Milestones!$AB$55="FT",Milestones!$AA$55=FT_Y5,EDATE($D119,Milestones!$AA$55)&lt;PolicyDate),1,Milestones!$AC$55)&amp;";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"&amp;IF(AND(Milestones!$AB$56="FT",Milestones!$AA$56=FT_Y5,EDATE($D119,Milestones!$AA$56)&lt;PolicyDate),1,Milestones!$AC$56)&amp;";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"&amp;IF(AND(Milestones!$AB$57="FT",Milestones!$AA$57=FT_Y5,EDATE($D119,Milestones!$AA$57)&lt;PolicyDate),1,Milestones!$AC$57)&amp;";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"&amp;IF(AND(Milestones!$AB$58="FT",Milestones!$AA$58=FT_Y5,EDATE($D119,Milestones!$AA$58)&lt;PolicyDate),1,Milestones!$AC$58)&amp;";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"&amp;IF(AND(Milestones!$AB$59="FT",Milestones!$AA$59=FT_Y5,EDATE($D119,Milestones!$AA$59)&lt;PolicyDate),1,Milestones!$AC$59)&amp;";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"&amp;IF(AND(Milestones!$AB$60="FT",Milestones!$AA$60=FT_Y5,EDATE($D119,Milestones!$AA$60)&lt;PolicyDate),1,Milestones!$AC$60)&amp;";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"&amp;IF(AND(Milestones!$AB$61="FT",Milestones!$AA$61=FT_Y5,EDATE($D119,Milestones!$AA$61)&lt;PolicyDate),1,Milestones!$AC$61)&amp;";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"&amp;IF(AND(Milestones!$AB$62="FT",Milestones!$AA$62=FT_Y5,EDATE($D119,Milestones!$AA$62)&lt;PolicyDate),1,Milestones!$AC$62)&amp;";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"&amp;IF(AND(Milestones!$AB$63="FT",Milestones!$AA$63=FT_Y5,EDATE($D119,Milestones!$AA$63)&lt;PolicyDate),1,Milestones!$AC$63)&amp;";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"&amp;IF(AND(Milestones!$AB$64="FT",Milestones!$AA$64=FT_Y5,EDATE($D119,Milestones!$AA$64)&lt;PolicyDate),1,Milestones!$AC$64)&amp;";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"&amp;IF(AND(Milestones!$AB$65="FT",Milestones!$AA$65=FT_Y5,EDATE($D119,Milestones!$AA$65)&lt;PolicyDate),1,Milestones!$AC$65)&amp;";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"&amp;IF(AND(Milestones!$AB$66="FT",Milestones!$AA$66=FT_Y5,EDATE($D119,Milestones!$AA$66)&lt;PolicyDate),1,Milestones!$AC$66)&amp;";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"&amp;IF(AND(Milestones!$AB$67="FT",Milestones!$AA$67=FT_Y5,EDATE($D119,Milestones!$AA$67)&lt;PolicyDate),1,Milestones!$AC$67)&amp;";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"&amp;IF(AND(Milestones!$AB$68="FT",Milestones!$AA$68=FT_Y5,EDATE($D119,Milestones!$AA$68)&lt;PolicyDate),1,Milestones!$AC$68)&amp;";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"&amp;IF(AND(Milestones!$AB$69="FT",Milestones!$AA$69=FT_Y5,EDATE($D119,Milestones!$AA$69)&lt;PolicyDate),1,Milestones!$AC$69)&amp;";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"&amp;IF(AND(Milestones!$AB$70="FT",Milestones!$AA$70=FT_Y5,EDATE($D119,Milestones!$AA$70)&lt;PolicyDate),1,Milestones!$AC$70)&amp;";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"&amp;IF(AND(Milestones!$AB$71="FT",Milestones!$AA$71=FT_Y5,EDATE($D119,Milestones!$AA$71)&lt;PolicyDate),1,Milestones!$AC$71)&amp;";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"&amp;IF(AND(Milestones!$AB$72="FT",Milestones!$AA$72=FT_Y5,EDATE($D119,Milestones!$AA$72)&lt;PolicyDate),1,Milestones!$AC$72)&amp;";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"&amp;IF(AND(Milestones!$AB$73="FT",Milestones!$AA$73=FT_Y5,EDATE($D119,Milestones!$AA$73)&lt;PolicyDate),1,Milestones!$AC$73)&amp;";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"&amp;IF(AND(Milestones!$AB$74="FT",Milestones!$AA$74=FT_Y5,EDATE($D119,Milestones!$AA$74)&lt;PolicyDate),1,Milestones!$AC$74)&amp;";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"&amp;IF(AND(Milestones!$AB$75="FT",Milestones!$AA$75=FT_Y5,EDATE($D119,Milestones!$AA$75)&lt;PolicyDate),1,Milestones!$AC$75)&amp;";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"&amp;IF(AND(Milestones!$AB$76="FT",Milestones!$AA$76=FT_Y5,EDATE($D119,Milestones!$AA$76)&lt;PolicyDate),1,Milestones!$AC$76)&amp;";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"&amp;IF(AND(Milestones!$AB$77="FT",Milestones!$AA$77=FT_Y5,EDATE($D119,Milestones!$AA$77)&lt;PolicyDate),1,Milestones!$AC$77)&amp;";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"&amp;IF(AND(Milestones!$AB$78="FT",Milestones!$AA$78=FT_Y5,EDATE($D119,Milestones!$AA$78)&lt;PolicyDate),1,Milestones!$AC$78)&amp;";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"&amp;IF(AND(Milestones!$AB$79="FT",Milestones!$AA$79=FT_Y5,EDATE($D119,Milestones!$AA$79)&lt;PolicyDate),1,Milestones!$AC$79)&amp;";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"&amp;IF(AND(Milestones!$AB$80="FT",Milestones!$AA$80=FT_Y5,EDATE($D119,Milestones!$AA$80)&lt;PolicyDate),1,Milestones!$AC$80)&amp;";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"&amp;IF(AND(Milestones!$AB$81="FT",Milestones!$AA$81=FT_Y5,EDATE($D119,Milestones!$AA$81)&lt;PolicyDate),1,Milestones!$AC$81)&amp;";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"&amp;IF(AND(Milestones!$AB$82="FT",Milestones!$AA$82=FT_Y5,EDATE($D119,Milestones!$AA$82)&lt;PolicyDate),1,Milestones!$AC$82)&amp;";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"&amp;IF(AND(Milestones!$AB$83="FT",Milestones!$AA$83=FT_Y5,EDATE($D119,Milestones!$AA$83)&lt;PolicyDate),1,Milestones!$AC$83)&amp;";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"&amp;IF(AND(Milestones!$AB$84="FT",Milestones!$AA$84=FT_Y5,EDATE($D119,Milestones!$AA$84)&lt;PolicyDate),1,Milestones!$AC$84)&amp;";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"&amp;IF(AND(Milestones!$AB$85="FT",Milestones!$AA$85=FT_Y5,EDATE($D119,Milestones!$AA$85)&lt;PolicyDate),1,Milestones!$AC$85)&amp;";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"&amp;IF(AND(Milestones!$AB$86="FT",Milestones!$AA$86=FT_Y5,EDATE($D119,Milestones!$AA$86)&lt;PolicyDate),1,Milestones!$AC$86)&amp;";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"&amp;IF(AND(Milestones!$AB$87="FT",Milestones!$AA$87=FT_Y5,EDATE($D119,Milestones!$AA$87)&lt;PolicyDate),1,Milestones!$AC$87)&amp;";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"&amp;IF(AND(Milestones!$AB$88="FT",Milestones!$AA$88=FT_Y5,EDATE($D119,Milestones!$AA$88)&lt;PolicyDate),1,Milestones!$AC$88)&amp;";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"&amp;IF(AND(Milestones!$AB$89="FT",Milestones!$AA$89=FT_Y5,EDATE($D119,Milestones!$AA$89)&lt;PolicyDate),1,Milestones!$AC$89)&amp;";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"&amp;IF(AND(Milestones!$AB$90="FT",Milestones!$AA$90=FT_Y5,EDATE($D119,Milestones!$AA$90)&lt;PolicyDate),1,Milestones!$AC$90)&amp;";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"&amp;IF(AND(Milestones!$AB$91="FT",Milestones!$AA$91=FT_Y5,EDATE($D119,Milestones!$AA$91)&lt;PolicyDate),1,Milestones!$AC$91)&amp;";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"&amp;IF(AND(Milestones!$AB$92="FT",Milestones!$AA$92=FT_Y5,EDATE($D119,Milestones!$AA$92)&lt;PolicyDate),1,Milestones!$AC$92)&amp;";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"&amp;IF(AND(Milestones!$AB$93="FT",Milestones!$AA$93=FT_Y5,EDATE($D119,Milestones!$AA$93)&lt;PolicyDate),1,Milestones!$AC$93)&amp;";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"&amp;IF(AND(Milestones!$AB$94="FT",Milestones!$AA$94=FT_Y5,EDATE($D119,Milestones!$AA$94)&lt;PolicyDate),1,Milestones!$AC$94)&amp;";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"&amp;IF(AND(Milestones!$AB$95="FT",Milestones!$AA$95=FT_Y5,EDATE($D119,Milestones!$AA$95)&lt;PolicyDate),1,Milestones!$AC$95)&amp;";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"&amp;IF(AND(Milestones!$AB$96="FT",Milestones!$AA$96=FT_Y5,EDATE($D119,Milestones!$AA$96)&lt;PolicyDate),1,Milestones!$AC$96)&amp;";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"&amp;IF(AND(Milestones!$AB$97="FT",Milestones!$AA$97=FT_Y5,EDATE($D119,Milestones!$AA$97)&lt;PolicyDate),1,Milestones!$AC$97)&amp;";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"&amp;IF(AND(Milestones!$AB$98="FT",Milestones!$AA$98=FT_Y5,EDATE($D119,Milestones!$AA$98)&lt;PolicyDate),1,Milestones!$AC$98)&amp;";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"&amp;IF(AND(Milestones!$AB$99="FT",Milestones!$AA$99=FT_Y5,EDATE($D119,Milestones!$AA$99)&lt;PolicyDate),1,Milestones!$AC$99)&amp;";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"&amp;IF(AND(Milestones!$AB$100="FT",Milestones!$AA$100=FT_Y5,EDATE($D119,Milestones!$AA$100)&lt;PolicyDate),1,Milestones!$AC$100)&amp;";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"&amp;IF(AND(Milestones!$AB$101="FT",Milestones!$AA$101=FT_Y5,EDATE($D119,Milestones!$AA$101)&lt;PolicyDate),1,Milestones!$AC$101)&amp;";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"&amp;IF(AND(Milestones!$AB$102="FT",Milestones!$AA$102=FT_Y5,EDATE($D119,Milestones!$AA$102)&lt;PolicyDate),1,Milestones!$AC$102)&amp;";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"&amp;IF(AND(Milestones!$AB$103="FT",Milestones!$AA$103=FT_Y5,EDATE($D119,Milestones!$AA$103)&lt;PolicyDate),1,Milestones!$AC$103)&amp;";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"&amp;IF(AND(Milestones!$AB$104="FT",Milestones!$AA$104=FT_Y5,EDATE($D119,Milestones!$AA$104)&lt;PolicyDate),1,Milestones!$AC$104)&amp;";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"&amp;IF(AND(Milestones!$AB$105="FT",Milestones!$AA$105=FT_Y5,EDATE($D119,Milestones!$AA$105)&lt;PolicyDate),1,Milestones!$AC$105)&amp;";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"&amp;IF(AND(Milestones!$AB$106="FT",Milestones!$AA$106=FT_Y5,EDATE($D119,Milestones!$AA$106)&lt;PolicyDate),1,Milestones!$AC$106)&amp;";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"&amp;IF(AND(Milestones!$AB$107="FT",Milestones!$AA$107=FT_Y5,EDATE($D119,Milestones!$AA$107)&lt;PolicyDate),1,Milestones!$AC$107)&amp;";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"&amp;IF(AND(Milestones!$AB$108="FT",Milestones!$AA$108=FT_Y5,EDATE($D119,Milestones!$AA$108)&lt;PolicyDate),1,Milestones!$AC$108)&amp;";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"&amp;IF(AND(Milestones!$AB$109="FT",Milestones!$AA$109=FT_Y5,EDATE($D119,Milestones!$AA$109)&lt;PolicyDate),1,Milestones!$AC$109)&amp;";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"&amp;IF(AND(Milestones!$AB$110="FT",Milestones!$AA$110=FT_Y5,EDATE($D119,Milestones!$AA$110)&lt;PolicyDate),1,Milestones!$AC$110)&amp;";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"&amp;IF(AND(Milestones!$AB$111="FT",Milestones!$AA$111=FT_Y5,EDATE($D119,Milestones!$AA$111)&lt;PolicyDate),1,Milestones!$AC$111)&amp;";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"&amp;IF(AND(Milestones!$AB$112="FT",Milestones!$AA$112=FT_Y5,EDATE($D119,Milestones!$AA$112)&lt;PolicyDate),1,Milestones!$AC$112)&amp;";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"&amp;IF(AND(Milestones!$AB$113="FT",Milestones!$AA$113=FT_Y5,EDATE($D119,Milestones!$AA$113)&lt;PolicyDate),1,Milestones!$AC$113)&amp;";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"&amp;IF(AND(Milestones!$AB$114="FT",Milestones!$AA$114=FT_Y5,EDATE($D119,Milestones!$AA$114)&lt;PolicyDate),1,Milestones!$AC$114)&amp;";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"&amp;IF(AND(Milestones!$AB$115="FT",Milestones!$AA$115=FT_Y5,EDATE($D119,Milestones!$AA$115)&lt;PolicyDate),1,Milestones!$AC$115)&amp;";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"&amp;IF(AND(Milestones!$AB$116="FT",Milestones!$AA$116=FT_Y5,EDATE($D119,Milestones!$AA$116)&lt;PolicyDate),1,Milestones!$AC$116)&amp;";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"&amp;IF(AND(Milestones!$AB$117="FT",Milestones!$AA$117=FT_Y5,EDATE($D119,Milestones!$AA$117)&lt;PolicyDate),1,Milestones!$AC$117)&amp;";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"&amp;IF(AND(Milestones!$AB$118="FT",Milestones!$AA$118=FT_Y5,EDATE($D119,Milestones!$AA$118)&lt;PolicyDate),1,Milestones!$AC$118)&amp;";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"&amp;IF(AND(Milestones!$AB$119="FT",Milestones!$AA$119=FT_Y5,EDATE($D119,Milestones!$AA$119)&lt;PolicyDate),1,Milestones!$AC$119)&amp;";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"&amp;IF(AND(Milestones!$AB$120="FT",Milestones!$AA$120=FT_Y5,EDATE($D119,Milestones!$AA$120)&lt;PolicyDate),1,Milestones!$AC$120)&amp;";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"&amp;IF(AND(Milestones!$AB$121="FT",Milestones!$AA$121=FT_Y5,EDATE($D119,Milestones!$AA$121)&lt;PolicyDate),1,Milestones!$AC$121)&amp;";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"&amp;IF(AND(Milestones!$AB$122="FT",Milestones!$AA$122=FT_Y5,EDATE($D119,Milestones!$AA$122)&lt;PolicyDate),1,Milestones!$AC$122)&amp;";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"&amp;IF(AND(Milestones!$AB$123="FT",Milestones!$AA$123=FT_Y5,EDATE($D119,Milestones!$AA$123)&lt;PolicyDate),1,Milestones!$AC$123)&amp;";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"&amp;IF(AND(Milestones!$AB$124="FT",Milestones!$AA$124=FT_Y5,EDATE($D119,Milestones!$AA$124)&lt;PolicyDate),1,Milestones!$AC$124)&amp;";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"&amp;IF(AND(Milestones!$AB$125="FT",Milestones!$AA$125=FT_Y5,EDATE($D119,Milestones!$AA$125)&lt;PolicyDate),1,Milestones!$AC$125)&amp;";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"&amp;IF(AND(Milestones!$AB$126="FT",Milestones!$AA$126=FT_Y5,EDATE($D119,Milestones!$AA$126)&lt;PolicyDate),1,Milestones!$AC$126)&amp;";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"&amp;IF(AND(Milestones!$AB$127="FT",Milestones!$AA$127=FT_Y5,EDATE($D119,Milestones!$AA$127)&lt;PolicyDate),1,Milestones!$AC$127)&amp;";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"&amp;IF(AND(Milestones!$AB$128="FT",Milestones!$AA$128=FT_Y5,EDATE($D119,Milestones!$AA$128)&lt;PolicyDate),1,Milestones!$AC$128)&amp;";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"&amp;IF(AND(Milestones!$AB$129="FT",Milestones!$AA$129=FT_Y5,EDATE($D119,Milestones!$AA$129)&lt;PolicyDate),1,Milestones!$AC$129)&amp;";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"&amp;IF(AND(Milestones!$AB$130="FT",Milestones!$AA$130=FT_Y5,EDATE($D119,Milestones!$AA$130)&lt;PolicyDate),1,Milestones!$AC$130)&amp;";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"&amp;IF(AND(Milestones!$AB$131="FT",Milestones!$AA$131=FT_Y5,EDATE($D119,Milestones!$AA$131)&lt;PolicyDate),1,Milestones!$AC$131)&amp;";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"&amp;IF(AND(Milestones!$AB$132="FT",Milestones!$AA$132=FT_Y5,EDATE($D119,Milestones!$AA$132)&lt;PolicyDate),1,Milestones!$AC$132)&amp;";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"&amp;IF(AND(Milestones!$AB$133="FT",Milestones!$AA$133=FT_Y5,EDATE($D119,Milestones!$AA$133)&lt;PolicyDate),1,Milestones!$AC$133)&amp;";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"&amp;IF(AND(Milestones!$AB$134="FT",Milestones!$AA$134=FT_Y5,EDATE($D119,Milestones!$AA$134)&lt;PolicyDate),1,Milestones!$AC$134)&amp;";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"&amp;IF(AND(Milestones!$AB$135="FT",Milestones!$AA$135=FT_Y5,EDATE($D119,Milestones!$AA$135)&lt;PolicyDate),1,Milestones!$AC$135)&amp;";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"&amp;IF(AND(Milestones!$AB$136="FT",Milestones!$AA$136=FT_Y5,EDATE($D119,Milestones!$AA$136)&lt;PolicyDate),1,Milestones!$AC$136)&amp;";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"&amp;IF(AND(Milestones!$AB$137="FT",Milestones!$AA$137=FT_Y5,EDATE($D119,Milestones!$AA$137)&lt;PolicyDate),1,Milestones!$AC$137)&amp;";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"&amp;IF(AND(Milestones!$AB$138="FT",Milestones!$AA$138=FT_Y5,EDATE($D119,Milestones!$AA$138)&lt;PolicyDate),1,Milestones!$AC$138)&amp;";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"&amp;IF(AND(Milestones!$AB$139="FT",Milestones!$AA$139=FT_Y5,EDATE($D119,Milestones!$AA$139)&lt;PolicyDate),1,Milestones!$AC$139)&amp;";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"&amp;IF(AND(Milestones!$AB$140="FT",Milestones!$AA$140=FT_Y5,EDATE($D119,Milestones!$AA$140)&lt;PolicyDate),1,Milestones!$AC$140)&amp;";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"&amp;IF(AND(Milestones!$AB$141="FT",Milestones!$AA$141=FT_Y5,EDATE($D119,Milestones!$AA$141)&lt;PolicyDate),1,Milestones!$AC$141)&amp;";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"&amp;IF(AND(Milestones!$AB$142="FT",Milestones!$AA$142=FT_Y5,EDATE($D119,Milestones!$AA$142)&lt;PolicyDate),1,Milestones!$AC$142)&amp;";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"&amp;IF(AND(Milestones!$AB$143="FT",Milestones!$AA$143=FT_Y5,EDATE($D119,Milestones!$AA$143)&lt;PolicyDate),1,Milestones!$AC$143)&amp;";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"&amp;IF(AND(Milestones!$AB$144="FT",Milestones!$AA$144=FT_Y5,EDATE($D119,Milestones!$AA$144)&lt;PolicyDate),1,Milestones!$AC$144)&amp;";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"&amp;IF(AND(Milestones!$AB$145="FT",Milestones!$AA$145=FT_Y5,EDATE($D119,Milestones!$AA$145)&lt;PolicyDate),1,Milestones!$AC$145)&amp;";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"&amp;IF(AND(Milestones!$AB$146="FT",Milestones!$AA$146=FT_Y5,EDATE($D119,Milestones!$AA$146)&lt;PolicyDate),1,Milestones!$AC$146)&amp;";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"&amp;IF(AND(Milestones!$AB$147="FT",Milestones!$AA$147=FT_Y5,EDATE($D119,Milestones!$AA$147)&lt;PolicyDate),1,Milestones!$AC$147)&amp;";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"&amp;IF(AND(Milestones!$AB$148="FT",Milestones!$AA$148=FT_Y5,EDATE($D119,Milestones!$AA$148)&lt;PolicyDate),1,Milestones!$AC$148)&amp;";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"&amp;IF(AND(Milestones!$AB$149="FT",Milestones!$AA$149=FT_Y5,EDATE($D119,Milestones!$AA$149)&lt;PolicyDate),1,Milestones!$AC$149)&amp;";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"&amp;IF(AND(Milestones!$AB$150="FT",Milestones!$AA$150=FT_Y5,EDATE($D119,Milestones!$AA$150)&lt;PolicyDate),1,Milestones!$AC$150)&amp;";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"&amp;IF(AND(Milestones!$AB$151="FT",Milestones!$AA$151=FT_Y5,EDATE($D119,Milestones!$AA$151)&lt;PolicyDate),1,Milestones!$AC$151)&amp;";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"&amp;IF(AND(Milestones!$AB$152="FT",Milestones!$AA$152=FT_Y5,EDATE($D119,Milestones!$AA$152)&lt;PolicyDate),1,Milestones!$AC$152)&amp;";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"&amp;IF(AND(Milestones!$AB$153="FT",Milestones!$AA$153=FT_Y5,EDATE($D119,Milestones!$AA$153)&lt;PolicyDate),1,Milestones!$AC$153)&amp;";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"&amp;IF(AND(Milestones!$AB$154="FT",Milestones!$AA$154=FT_Y5,EDATE($D119,Milestones!$AA$154)&lt;PolicyDate),1,Milestones!$AC$154)&amp;";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"&amp;IF(AND(Milestones!$AB$155="FT",Milestones!$AA$155=FT_Y5,EDATE($D119,Milestones!$AA$155)&lt;PolicyDate),1,Milestones!$AC$155)&amp;";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"&amp;IF(AND(Milestones!$AB$156="FT",Milestones!$AA$156=FT_Y5,EDATE($D119,Milestones!$AA$156)&lt;PolicyDate),1,Milestones!$AC$156)&amp;";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"&amp;IF(AND(Milestones!$AB$157="FT",Milestones!$AA$157=FT_Y5,EDATE($D119,Milestones!$AA$157)&lt;PolicyDate),1,Milestones!$AC$157)&amp;";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"&amp;IF(AND(Milestones!$AB$158="FT",Milestones!$AA$158=FT_Y5,EDATE($D119,Milestones!$AA$158)&lt;PolicyDate),1,Milestones!$AC$158)&amp;";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"&amp;IF(AND(Milestones!$AB$159="FT",Milestones!$AA$159=FT_Y5,EDATE($D119,Milestones!$AA$159)&lt;PolicyDate),1,Milestones!$AC$159)&amp;";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"&amp;IF(AND(Milestones!$AB$160="FT",Milestones!$AA$160=FT_Y5,EDATE($D119,Milestones!$AA$160)&lt;PolicyDate),1,Milestones!$AC$160)&amp;";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"&amp;IF(AND(Milestones!$AB$161="FT",Milestones!$AA$161=FT_Y5,EDATE($D119,Milestones!$AA$161)&lt;PolicyDate),1,Milestones!$AC$161)&amp;";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"&amp;IF(AND(Milestones!$AB$162="FT",Milestones!$AA$162=FT_Y5,EDATE($D119,Milestones!$AA$162)&lt;PolicyDate),1,Milestones!$AC$162)&amp;";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"&amp;IF(AND(Milestones!$AB$163="FT",Milestones!$AA$163=FT_Y5,EDATE($D119,Milestones!$AA$163)&lt;PolicyDate),1,Milestones!$AC$163)&amp;";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"&amp;IF(AND(Milestones!$AB$164="FT",Milestones!$AA$164=FT_Y5,EDATE($D119,Milestones!$AA$164)&lt;PolicyDate),1,Milestones!$AC$164)&amp;";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"&amp;IF(AND(Milestones!$AB$165="FT",Milestones!$AA$165=FT_Y5,EDATE($D119,Milestones!$AA$165)&lt;PolicyDate),1,Milestones!$AC$165)&amp;";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"&amp;IF(AND(Milestones!$AB$166="FT",Milestones!$AA$166=FT_Y5,EDATE($D119,Milestones!$AA$166)&lt;PolicyDate),1,Milestones!$AC$166)&amp;";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"&amp;IF(AND(Milestones!$AB$167="FT",Milestones!$AA$167=FT_Y5,EDATE($D119,Milestones!$AA$167)&lt;PolicyDate),1,Milestones!$AC$167)&amp;";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"&amp;IF(AND(Milestones!$AB$168="FT",Milestones!$AA$168=FT_Y5,EDATE($D119,Milestones!$AA$168)&lt;PolicyDate),1,Milestones!$AC$168)&amp;";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"&amp;IF(AND(Milestones!$AB$169="FT",Milestones!$AA$169=FT_Y5,EDATE($D119,Milestones!$AA$169)&lt;PolicyDate),1,Milestones!$AC$169)&amp;";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"&amp;IF(AND(Milestones!$AB$170="FT",Milestones!$AA$170=FT_Y5,EDATE($D119,Milestones!$AA$170)&lt;PolicyDate),1,Milestones!$AC$170)&amp;";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"&amp;IF(AND(Milestones!$AB$171="FT",Milestones!$AA$171=FT_Y5,EDATE($D119,Milestones!$AA$171)&lt;PolicyDate),1,Milestones!$AC$171)&amp;";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"&amp;IF(AND(Milestones!$AB$172="FT",Milestones!$AA$172=FT_Y5,EDATE($D119,Milestones!$AA$172)&lt;PolicyDate),1,Milestones!$AC$172)&amp;";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"&amp;IF(AND(Milestones!$AB$173="FT",Milestones!$AA$173=FT_Y5,EDATE($D119,Milestones!$AA$173)&lt;PolicyDate),1,Milestones!$AC$173)&amp;";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"&amp;IF(AND(Milestones!$AB$174="FT",Milestones!$AA$174=FT_Y5,EDATE($D119,Milestones!$AA$174)&lt;PolicyDate),1,Milestones!$AC$174)&amp;";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"&amp;IF(AND(Milestones!$AB$175="FT",Milestones!$AA$175=FT_Y5,EDATE($D119,Milestones!$AA$175)&lt;PolicyDate),1,Milestones!$AC$175)&amp;";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"&amp;IF(AND(Milestones!$AB$176="FT",Milestones!$AA$176=FT_Y5,EDATE($D119,Milestones!$AA$176)&lt;PolicyDate),1,Milestones!$AC$176)&amp;";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"&amp;IF(AND(Milestones!$AB$177="FT",Milestones!$AA$177=FT_Y5,EDATE($D119,Milestones!$AA$177)&lt;PolicyDate),1,Milestones!$AC$177)&amp;";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"&amp;IF(AND(Milestones!$AB$178="FT",Milestones!$AA$178=FT_Y5,EDATE($D119,Milestones!$AA$178)&lt;PolicyDate),1,Milestones!$AC$178)&amp;";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"&amp;IF(AND(Milestones!$AB$179="FT",Milestones!$AA$179=FT_Y5,EDATE($D119,Milestones!$AA$179)&lt;PolicyDate),1,Milestones!$AC$179)&amp;";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"&amp;IF(AND(Milestones!$AB$180="FT",Milestones!$AA$180=FT_Y5,EDATE($D119,Milestones!$AA$180)&lt;PolicyDate),1,Milestones!$AC$180)&amp;";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"&amp;IF(AND(Milestones!$AB$181="FT",Milestones!$AA$181=FT_Y5,EDATE($D119,Milestones!$AA$181)&lt;PolicyDate),1,Milestones!$AC$181)&amp;";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"&amp;IF(AND(Milestones!$AB$182="FT",Milestones!$AA$182=FT_Y5,EDATE($D119,Milestones!$AA$182)&lt;PolicyDate),1,Milestones!$AC$182)&amp;";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"&amp;IF(AND(Milestones!$AB$183="FT",Milestones!$AA$183=FT_Y5,EDATE($D119,Milestones!$AA$183)&lt;PolicyDate),1,Milestones!$AC$183)&amp;";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"&amp;IF(AND(Milestones!$AB$184="FT",Milestones!$AA$184=FT_Y5,EDATE($D119,Milestones!$AA$184)&lt;PolicyDate),1,Milestones!$AC$184)&amp;";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"&amp;IF(AND(Milestones!$AB$185="FT",Milestones!$AA$185=FT_Y5,EDATE($D119,Milestones!$AA$185)&lt;PolicyDate),1,Milestones!$AC$185)&amp;";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"&amp;IF(AND(Milestones!$AB$186="FT",Milestones!$AA$186=FT_Y5,EDATE($D119,Milestones!$AA$186)&lt;PolicyDate),1,Milestones!$AC$186)&amp;";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"&amp;IF(AND(Milestones!$AB$187="FT",Milestones!$AA$187=FT_Y5,EDATE($D119,Milestones!$AA$187)&lt;PolicyDate),1,Milestones!$AC$187)&amp;";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"&amp;IF(AND(Milestones!$AB$188="FT",Milestones!$AA$188=FT_Y5,EDATE($D119,Milestones!$AA$188)&lt;PolicyDate),1,Milestones!$AC$188)&amp;";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"&amp;IF(AND(Milestones!$AB$189="FT",Milestones!$AA$189=FT_Y5,EDATE($D119,Milestones!$AA$189)&lt;PolicyDate),1,Milestones!$AC$189)&amp;";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"&amp;IF(AND(Milestones!$AB$190="FT",Milestones!$AA$190=FT_Y5,EDATE($D119,Milestones!$AA$190)&lt;PolicyDate),1,Milestones!$AC$190)&amp;";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"&amp;IF(AND(Milestones!$AB$191="FT",Milestones!$AA$191=FT_Y5,EDATE($D119,Milestones!$AA$191)&lt;PolicyDate),1,Milestones!$AC$191)&amp;";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"&amp;IF(AND(Milestones!$AB$192="FT",Milestones!$AA$192=FT_Y5,EDATE($D119,Milestones!$AA$192)&lt;PolicyDate),1,Milestones!$AC$192)&amp;";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"&amp;IF(AND(Milestones!$AB$193="FT",Milestones!$AA$193=FT_Y5,EDATE($D119,Milestones!$AA$193)&lt;PolicyDate),1,Milestones!$AC$193)&amp;";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"&amp;IF(AND(Milestones!$AB$194="FT",Milestones!$AA$194=FT_Y5,EDATE($D119,Milestones!$AA$194)&lt;PolicyDate),1,Milestones!$AC$194)&amp;";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"&amp;IF(AND(Milestones!$AB$195="FT",Milestones!$AA$195=FT_Y5,EDATE($D119,Milestones!$AA$195)&lt;PolicyDate),1,Milestones!$AC$195)&amp;";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"&amp;IF(AND(Milestones!$AB$196="FT",Milestones!$AA$196=FT_Y5,EDATE($D119,Milestones!$AA$196)&lt;PolicyDate),1,Milestones!$AC$196)&amp;";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"&amp;IF(AND(Milestones!$AB$197="FT",Milestones!$AA$197=FT_Y5,EDATE($D119,Milestones!$AA$197)&lt;PolicyDate),1,Milestones!$AC$197)&amp;";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"&amp;IF(AND(Milestones!$AB$198="FT",Milestones!$AA$198=FT_Y5,EDATE($D119,Milestones!$AA$198)&lt;PolicyDate),1,Milestones!$AC$198)&amp;";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"&amp;IF(AND(Milestones!$AB$199="FT",Milestones!$AA$199=FT_Y5,EDATE($D119,Milestones!$AA$199)&lt;PolicyDate),1,Milestones!$AC$199)&amp;";  ",""))</f>
        <v/>
      </c>
      <c r="X119" s="0" t="str">
        <f aca="false">IF(Staff!$A119="","",Staff!$AJ119)</f>
        <v/>
      </c>
      <c r="Y119" s="0" t="str">
        <f aca="false">IF(Staff!$A119="","",Staff!$AL119)</f>
        <v/>
      </c>
      <c r="Z119" s="0" t="str">
        <f aca="false">IF(Staff!$A119="","",Staff!$AM119)</f>
        <v/>
      </c>
      <c r="AA119" s="0" t="str">
        <f aca="false">IF(Staff!$A119="","",Staff!$AQ119)</f>
        <v/>
      </c>
      <c r="AB119" s="0" t="str">
        <f aca="false">IF(Staff!$A119="","",Staff!$AR119)</f>
        <v/>
      </c>
      <c r="AC119" s="0" t="str">
        <f aca="false">IF(Staff!$A119="","",Staff!$AS119)</f>
        <v/>
      </c>
      <c r="AD119" s="0" t="str">
        <f aca="false">IF(Staff!$A119="","",Staff!$AT119)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IF(Staff!$A120="","",Staff!$AI120)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"&amp;IF(AND(Milestones!$AB$20="FT",Milestones!$AA$20=FT_Y5,EDATE($D120,Milestones!$AA$20)&lt;PolicyDate),1,Milestones!$AC$20)&amp;";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"&amp;IF(AND(Milestones!$AB$21="FT",Milestones!$AA$21=FT_Y5,EDATE($D120,Milestones!$AA$21)&lt;PolicyDate),1,Milestones!$AC$21)&amp;";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"&amp;IF(AND(Milestones!$AB$22="FT",Milestones!$AA$22=FT_Y5,EDATE($D120,Milestones!$AA$22)&lt;PolicyDate),1,Milestones!$AC$22)&amp;";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"&amp;IF(AND(Milestones!$AB$23="FT",Milestones!$AA$23=FT_Y5,EDATE($D120,Milestones!$AA$23)&lt;PolicyDate),1,Milestones!$AC$23)&amp;";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"&amp;IF(AND(Milestones!$AB$24="FT",Milestones!$AA$24=FT_Y5,EDATE($D120,Milestones!$AA$24)&lt;PolicyDate),1,Milestones!$AC$24)&amp;";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"&amp;IF(AND(Milestones!$AB$25="FT",Milestones!$AA$25=FT_Y5,EDATE($D120,Milestones!$AA$25)&lt;PolicyDate),1,Milestones!$AC$25)&amp;";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"&amp;IF(AND(Milestones!$AB$26="FT",Milestones!$AA$26=FT_Y5,EDATE($D120,Milestones!$AA$26)&lt;PolicyDate),1,Milestones!$AC$26)&amp;";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"&amp;IF(AND(Milestones!$AB$27="FT",Milestones!$AA$27=FT_Y5,EDATE($D120,Milestones!$AA$27)&lt;PolicyDate),1,Milestones!$AC$27)&amp;";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"&amp;IF(AND(Milestones!$AB$28="FT",Milestones!$AA$28=FT_Y5,EDATE($D120,Milestones!$AA$28)&lt;PolicyDate),1,Milestones!$AC$28)&amp;";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"&amp;IF(AND(Milestones!$AB$29="FT",Milestones!$AA$29=FT_Y5,EDATE($D120,Milestones!$AA$29)&lt;PolicyDate),1,Milestones!$AC$29)&amp;";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"&amp;IF(AND(Milestones!$AB$30="FT",Milestones!$AA$30=FT_Y5,EDATE($D120,Milestones!$AA$30)&lt;PolicyDate),1,Milestones!$AC$30)&amp;";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"&amp;IF(AND(Milestones!$AB$31="FT",Milestones!$AA$31=FT_Y5,EDATE($D120,Milestones!$AA$31)&lt;PolicyDate),1,Milestones!$AC$31)&amp;";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"&amp;IF(AND(Milestones!$AB$32="FT",Milestones!$AA$32=FT_Y5,EDATE($D120,Milestones!$AA$32)&lt;PolicyDate),1,Milestones!$AC$32)&amp;";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"&amp;IF(AND(Milestones!$AB$33="FT",Milestones!$AA$33=FT_Y5,EDATE($D120,Milestones!$AA$33)&lt;PolicyDate),1,Milestones!$AC$33)&amp;";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"&amp;IF(AND(Milestones!$AB$34="FT",Milestones!$AA$34=FT_Y5,EDATE($D120,Milestones!$AA$34)&lt;PolicyDate),1,Milestones!$AC$34)&amp;";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"&amp;IF(AND(Milestones!$AB$35="FT",Milestones!$AA$35=FT_Y5,EDATE($D120,Milestones!$AA$35)&lt;PolicyDate),1,Milestones!$AC$35)&amp;";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"&amp;IF(AND(Milestones!$AB$36="FT",Milestones!$AA$36=FT_Y5,EDATE($D120,Milestones!$AA$36)&lt;PolicyDate),1,Milestones!$AC$36)&amp;";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"&amp;IF(AND(Milestones!$AB$37="FT",Milestones!$AA$37=FT_Y5,EDATE($D120,Milestones!$AA$37)&lt;PolicyDate),1,Milestones!$AC$37)&amp;";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"&amp;IF(AND(Milestones!$AB$38="FT",Milestones!$AA$38=FT_Y5,EDATE($D120,Milestones!$AA$38)&lt;PolicyDate),1,Milestones!$AC$38)&amp;";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"&amp;IF(AND(Milestones!$AB$39="FT",Milestones!$AA$39=FT_Y5,EDATE($D120,Milestones!$AA$39)&lt;PolicyDate),1,Milestones!$AC$39)&amp;";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"&amp;IF(AND(Milestones!$AB$40="FT",Milestones!$AA$40=FT_Y5,EDATE($D120,Milestones!$AA$40)&lt;PolicyDate),1,Milestones!$AC$40)&amp;";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"&amp;IF(AND(Milestones!$AB$41="FT",Milestones!$AA$41=FT_Y5,EDATE($D120,Milestones!$AA$41)&lt;PolicyDate),1,Milestones!$AC$41)&amp;";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"&amp;IF(AND(Milestones!$AB$42="FT",Milestones!$AA$42=FT_Y5,EDATE($D120,Milestones!$AA$42)&lt;PolicyDate),1,Milestones!$AC$42)&amp;";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"&amp;IF(AND(Milestones!$AB$43="FT",Milestones!$AA$43=FT_Y5,EDATE($D120,Milestones!$AA$43)&lt;PolicyDate),1,Milestones!$AC$43)&amp;";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"&amp;IF(AND(Milestones!$AB$44="FT",Milestones!$AA$44=FT_Y5,EDATE($D120,Milestones!$AA$44)&lt;PolicyDate),1,Milestones!$AC$44)&amp;";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"&amp;IF(AND(Milestones!$AB$45="FT",Milestones!$AA$45=FT_Y5,EDATE($D120,Milestones!$AA$45)&lt;PolicyDate),1,Milestones!$AC$45)&amp;";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"&amp;IF(AND(Milestones!$AB$46="FT",Milestones!$AA$46=FT_Y5,EDATE($D120,Milestones!$AA$46)&lt;PolicyDate),1,Milestones!$AC$46)&amp;";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"&amp;IF(AND(Milestones!$AB$47="FT",Milestones!$AA$47=FT_Y5,EDATE($D120,Milestones!$AA$47)&lt;PolicyDate),1,Milestones!$AC$47)&amp;";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"&amp;IF(AND(Milestones!$AB$48="FT",Milestones!$AA$48=FT_Y5,EDATE($D120,Milestones!$AA$48)&lt;PolicyDate),1,Milestones!$AC$48)&amp;";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"&amp;IF(AND(Milestones!$AB$49="FT",Milestones!$AA$49=FT_Y5,EDATE($D120,Milestones!$AA$49)&lt;PolicyDate),1,Milestones!$AC$49)&amp;";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"&amp;IF(AND(Milestones!$AB$50="FT",Milestones!$AA$50=FT_Y5,EDATE($D120,Milestones!$AA$50)&lt;PolicyDate),1,Milestones!$AC$50)&amp;";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"&amp;IF(AND(Milestones!$AB$51="FT",Milestones!$AA$51=FT_Y5,EDATE($D120,Milestones!$AA$51)&lt;PolicyDate),1,Milestones!$AC$51)&amp;";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"&amp;IF(AND(Milestones!$AB$52="FT",Milestones!$AA$52=FT_Y5,EDATE($D120,Milestones!$AA$52)&lt;PolicyDate),1,Milestones!$AC$52)&amp;";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"&amp;IF(AND(Milestones!$AB$53="FT",Milestones!$AA$53=FT_Y5,EDATE($D120,Milestones!$AA$53)&lt;PolicyDate),1,Milestones!$AC$53)&amp;";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"&amp;IF(AND(Milestones!$AB$54="FT",Milestones!$AA$54=FT_Y5,EDATE($D120,Milestones!$AA$54)&lt;PolicyDate),1,Milestones!$AC$54)&amp;";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"&amp;IF(AND(Milestones!$AB$55="FT",Milestones!$AA$55=FT_Y5,EDATE($D120,Milestones!$AA$55)&lt;PolicyDate),1,Milestones!$AC$55)&amp;";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"&amp;IF(AND(Milestones!$AB$56="FT",Milestones!$AA$56=FT_Y5,EDATE($D120,Milestones!$AA$56)&lt;PolicyDate),1,Milestones!$AC$56)&amp;";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"&amp;IF(AND(Milestones!$AB$57="FT",Milestones!$AA$57=FT_Y5,EDATE($D120,Milestones!$AA$57)&lt;PolicyDate),1,Milestones!$AC$57)&amp;";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"&amp;IF(AND(Milestones!$AB$58="FT",Milestones!$AA$58=FT_Y5,EDATE($D120,Milestones!$AA$58)&lt;PolicyDate),1,Milestones!$AC$58)&amp;";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"&amp;IF(AND(Milestones!$AB$59="FT",Milestones!$AA$59=FT_Y5,EDATE($D120,Milestones!$AA$59)&lt;PolicyDate),1,Milestones!$AC$59)&amp;";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"&amp;IF(AND(Milestones!$AB$60="FT",Milestones!$AA$60=FT_Y5,EDATE($D120,Milestones!$AA$60)&lt;PolicyDate),1,Milestones!$AC$60)&amp;";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"&amp;IF(AND(Milestones!$AB$61="FT",Milestones!$AA$61=FT_Y5,EDATE($D120,Milestones!$AA$61)&lt;PolicyDate),1,Milestones!$AC$61)&amp;";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"&amp;IF(AND(Milestones!$AB$62="FT",Milestones!$AA$62=FT_Y5,EDATE($D120,Milestones!$AA$62)&lt;PolicyDate),1,Milestones!$AC$62)&amp;";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"&amp;IF(AND(Milestones!$AB$63="FT",Milestones!$AA$63=FT_Y5,EDATE($D120,Milestones!$AA$63)&lt;PolicyDate),1,Milestones!$AC$63)&amp;";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"&amp;IF(AND(Milestones!$AB$64="FT",Milestones!$AA$64=FT_Y5,EDATE($D120,Milestones!$AA$64)&lt;PolicyDate),1,Milestones!$AC$64)&amp;";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"&amp;IF(AND(Milestones!$AB$65="FT",Milestones!$AA$65=FT_Y5,EDATE($D120,Milestones!$AA$65)&lt;PolicyDate),1,Milestones!$AC$65)&amp;";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"&amp;IF(AND(Milestones!$AB$66="FT",Milestones!$AA$66=FT_Y5,EDATE($D120,Milestones!$AA$66)&lt;PolicyDate),1,Milestones!$AC$66)&amp;";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"&amp;IF(AND(Milestones!$AB$67="FT",Milestones!$AA$67=FT_Y5,EDATE($D120,Milestones!$AA$67)&lt;PolicyDate),1,Milestones!$AC$67)&amp;";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"&amp;IF(AND(Milestones!$AB$68="FT",Milestones!$AA$68=FT_Y5,EDATE($D120,Milestones!$AA$68)&lt;PolicyDate),1,Milestones!$AC$68)&amp;";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"&amp;IF(AND(Milestones!$AB$69="FT",Milestones!$AA$69=FT_Y5,EDATE($D120,Milestones!$AA$69)&lt;PolicyDate),1,Milestones!$AC$69)&amp;";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"&amp;IF(AND(Milestones!$AB$70="FT",Milestones!$AA$70=FT_Y5,EDATE($D120,Milestones!$AA$70)&lt;PolicyDate),1,Milestones!$AC$70)&amp;";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"&amp;IF(AND(Milestones!$AB$71="FT",Milestones!$AA$71=FT_Y5,EDATE($D120,Milestones!$AA$71)&lt;PolicyDate),1,Milestones!$AC$71)&amp;";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"&amp;IF(AND(Milestones!$AB$72="FT",Milestones!$AA$72=FT_Y5,EDATE($D120,Milestones!$AA$72)&lt;PolicyDate),1,Milestones!$AC$72)&amp;";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"&amp;IF(AND(Milestones!$AB$73="FT",Milestones!$AA$73=FT_Y5,EDATE($D120,Milestones!$AA$73)&lt;PolicyDate),1,Milestones!$AC$73)&amp;";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"&amp;IF(AND(Milestones!$AB$74="FT",Milestones!$AA$74=FT_Y5,EDATE($D120,Milestones!$AA$74)&lt;PolicyDate),1,Milestones!$AC$74)&amp;";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"&amp;IF(AND(Milestones!$AB$75="FT",Milestones!$AA$75=FT_Y5,EDATE($D120,Milestones!$AA$75)&lt;PolicyDate),1,Milestones!$AC$75)&amp;";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"&amp;IF(AND(Milestones!$AB$76="FT",Milestones!$AA$76=FT_Y5,EDATE($D120,Milestones!$AA$76)&lt;PolicyDate),1,Milestones!$AC$76)&amp;";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"&amp;IF(AND(Milestones!$AB$77="FT",Milestones!$AA$77=FT_Y5,EDATE($D120,Milestones!$AA$77)&lt;PolicyDate),1,Milestones!$AC$77)&amp;";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"&amp;IF(AND(Milestones!$AB$78="FT",Milestones!$AA$78=FT_Y5,EDATE($D120,Milestones!$AA$78)&lt;PolicyDate),1,Milestones!$AC$78)&amp;";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"&amp;IF(AND(Milestones!$AB$79="FT",Milestones!$AA$79=FT_Y5,EDATE($D120,Milestones!$AA$79)&lt;PolicyDate),1,Milestones!$AC$79)&amp;";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"&amp;IF(AND(Milestones!$AB$80="FT",Milestones!$AA$80=FT_Y5,EDATE($D120,Milestones!$AA$80)&lt;PolicyDate),1,Milestones!$AC$80)&amp;";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"&amp;IF(AND(Milestones!$AB$81="FT",Milestones!$AA$81=FT_Y5,EDATE($D120,Milestones!$AA$81)&lt;PolicyDate),1,Milestones!$AC$81)&amp;";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"&amp;IF(AND(Milestones!$AB$82="FT",Milestones!$AA$82=FT_Y5,EDATE($D120,Milestones!$AA$82)&lt;PolicyDate),1,Milestones!$AC$82)&amp;";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"&amp;IF(AND(Milestones!$AB$83="FT",Milestones!$AA$83=FT_Y5,EDATE($D120,Milestones!$AA$83)&lt;PolicyDate),1,Milestones!$AC$83)&amp;";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"&amp;IF(AND(Milestones!$AB$84="FT",Milestones!$AA$84=FT_Y5,EDATE($D120,Milestones!$AA$84)&lt;PolicyDate),1,Milestones!$AC$84)&amp;";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"&amp;IF(AND(Milestones!$AB$85="FT",Milestones!$AA$85=FT_Y5,EDATE($D120,Milestones!$AA$85)&lt;PolicyDate),1,Milestones!$AC$85)&amp;";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"&amp;IF(AND(Milestones!$AB$86="FT",Milestones!$AA$86=FT_Y5,EDATE($D120,Milestones!$AA$86)&lt;PolicyDate),1,Milestones!$AC$86)&amp;";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"&amp;IF(AND(Milestones!$AB$87="FT",Milestones!$AA$87=FT_Y5,EDATE($D120,Milestones!$AA$87)&lt;PolicyDate),1,Milestones!$AC$87)&amp;";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"&amp;IF(AND(Milestones!$AB$88="FT",Milestones!$AA$88=FT_Y5,EDATE($D120,Milestones!$AA$88)&lt;PolicyDate),1,Milestones!$AC$88)&amp;";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"&amp;IF(AND(Milestones!$AB$89="FT",Milestones!$AA$89=FT_Y5,EDATE($D120,Milestones!$AA$89)&lt;PolicyDate),1,Milestones!$AC$89)&amp;";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"&amp;IF(AND(Milestones!$AB$90="FT",Milestones!$AA$90=FT_Y5,EDATE($D120,Milestones!$AA$90)&lt;PolicyDate),1,Milestones!$AC$90)&amp;";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"&amp;IF(AND(Milestones!$AB$91="FT",Milestones!$AA$91=FT_Y5,EDATE($D120,Milestones!$AA$91)&lt;PolicyDate),1,Milestones!$AC$91)&amp;";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"&amp;IF(AND(Milestones!$AB$92="FT",Milestones!$AA$92=FT_Y5,EDATE($D120,Milestones!$AA$92)&lt;PolicyDate),1,Milestones!$AC$92)&amp;";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"&amp;IF(AND(Milestones!$AB$93="FT",Milestones!$AA$93=FT_Y5,EDATE($D120,Milestones!$AA$93)&lt;PolicyDate),1,Milestones!$AC$93)&amp;";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"&amp;IF(AND(Milestones!$AB$94="FT",Milestones!$AA$94=FT_Y5,EDATE($D120,Milestones!$AA$94)&lt;PolicyDate),1,Milestones!$AC$94)&amp;";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"&amp;IF(AND(Milestones!$AB$95="FT",Milestones!$AA$95=FT_Y5,EDATE($D120,Milestones!$AA$95)&lt;PolicyDate),1,Milestones!$AC$95)&amp;";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"&amp;IF(AND(Milestones!$AB$96="FT",Milestones!$AA$96=FT_Y5,EDATE($D120,Milestones!$AA$96)&lt;PolicyDate),1,Milestones!$AC$96)&amp;";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"&amp;IF(AND(Milestones!$AB$97="FT",Milestones!$AA$97=FT_Y5,EDATE($D120,Milestones!$AA$97)&lt;PolicyDate),1,Milestones!$AC$97)&amp;";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"&amp;IF(AND(Milestones!$AB$98="FT",Milestones!$AA$98=FT_Y5,EDATE($D120,Milestones!$AA$98)&lt;PolicyDate),1,Milestones!$AC$98)&amp;";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"&amp;IF(AND(Milestones!$AB$99="FT",Milestones!$AA$99=FT_Y5,EDATE($D120,Milestones!$AA$99)&lt;PolicyDate),1,Milestones!$AC$99)&amp;";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"&amp;IF(AND(Milestones!$AB$100="FT",Milestones!$AA$100=FT_Y5,EDATE($D120,Milestones!$AA$100)&lt;PolicyDate),1,Milestones!$AC$100)&amp;";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"&amp;IF(AND(Milestones!$AB$101="FT",Milestones!$AA$101=FT_Y5,EDATE($D120,Milestones!$AA$101)&lt;PolicyDate),1,Milestones!$AC$101)&amp;";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"&amp;IF(AND(Milestones!$AB$102="FT",Milestones!$AA$102=FT_Y5,EDATE($D120,Milestones!$AA$102)&lt;PolicyDate),1,Milestones!$AC$102)&amp;";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"&amp;IF(AND(Milestones!$AB$103="FT",Milestones!$AA$103=FT_Y5,EDATE($D120,Milestones!$AA$103)&lt;PolicyDate),1,Milestones!$AC$103)&amp;";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"&amp;IF(AND(Milestones!$AB$104="FT",Milestones!$AA$104=FT_Y5,EDATE($D120,Milestones!$AA$104)&lt;PolicyDate),1,Milestones!$AC$104)&amp;";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"&amp;IF(AND(Milestones!$AB$105="FT",Milestones!$AA$105=FT_Y5,EDATE($D120,Milestones!$AA$105)&lt;PolicyDate),1,Milestones!$AC$105)&amp;";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"&amp;IF(AND(Milestones!$AB$106="FT",Milestones!$AA$106=FT_Y5,EDATE($D120,Milestones!$AA$106)&lt;PolicyDate),1,Milestones!$AC$106)&amp;";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"&amp;IF(AND(Milestones!$AB$107="FT",Milestones!$AA$107=FT_Y5,EDATE($D120,Milestones!$AA$107)&lt;PolicyDate),1,Milestones!$AC$107)&amp;";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"&amp;IF(AND(Milestones!$AB$108="FT",Milestones!$AA$108=FT_Y5,EDATE($D120,Milestones!$AA$108)&lt;PolicyDate),1,Milestones!$AC$108)&amp;";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"&amp;IF(AND(Milestones!$AB$109="FT",Milestones!$AA$109=FT_Y5,EDATE($D120,Milestones!$AA$109)&lt;PolicyDate),1,Milestones!$AC$109)&amp;";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"&amp;IF(AND(Milestones!$AB$110="FT",Milestones!$AA$110=FT_Y5,EDATE($D120,Milestones!$AA$110)&lt;PolicyDate),1,Milestones!$AC$110)&amp;";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"&amp;IF(AND(Milestones!$AB$111="FT",Milestones!$AA$111=FT_Y5,EDATE($D120,Milestones!$AA$111)&lt;PolicyDate),1,Milestones!$AC$111)&amp;";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"&amp;IF(AND(Milestones!$AB$112="FT",Milestones!$AA$112=FT_Y5,EDATE($D120,Milestones!$AA$112)&lt;PolicyDate),1,Milestones!$AC$112)&amp;";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"&amp;IF(AND(Milestones!$AB$113="FT",Milestones!$AA$113=FT_Y5,EDATE($D120,Milestones!$AA$113)&lt;PolicyDate),1,Milestones!$AC$113)&amp;";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"&amp;IF(AND(Milestones!$AB$114="FT",Milestones!$AA$114=FT_Y5,EDATE($D120,Milestones!$AA$114)&lt;PolicyDate),1,Milestones!$AC$114)&amp;";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"&amp;IF(AND(Milestones!$AB$115="FT",Milestones!$AA$115=FT_Y5,EDATE($D120,Milestones!$AA$115)&lt;PolicyDate),1,Milestones!$AC$115)&amp;";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"&amp;IF(AND(Milestones!$AB$116="FT",Milestones!$AA$116=FT_Y5,EDATE($D120,Milestones!$AA$116)&lt;PolicyDate),1,Milestones!$AC$116)&amp;";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"&amp;IF(AND(Milestones!$AB$117="FT",Milestones!$AA$117=FT_Y5,EDATE($D120,Milestones!$AA$117)&lt;PolicyDate),1,Milestones!$AC$117)&amp;";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"&amp;IF(AND(Milestones!$AB$118="FT",Milestones!$AA$118=FT_Y5,EDATE($D120,Milestones!$AA$118)&lt;PolicyDate),1,Milestones!$AC$118)&amp;";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"&amp;IF(AND(Milestones!$AB$119="FT",Milestones!$AA$119=FT_Y5,EDATE($D120,Milestones!$AA$119)&lt;PolicyDate),1,Milestones!$AC$119)&amp;";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"&amp;IF(AND(Milestones!$AB$120="FT",Milestones!$AA$120=FT_Y5,EDATE($D120,Milestones!$AA$120)&lt;PolicyDate),1,Milestones!$AC$120)&amp;";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"&amp;IF(AND(Milestones!$AB$121="FT",Milestones!$AA$121=FT_Y5,EDATE($D120,Milestones!$AA$121)&lt;PolicyDate),1,Milestones!$AC$121)&amp;";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"&amp;IF(AND(Milestones!$AB$122="FT",Milestones!$AA$122=FT_Y5,EDATE($D120,Milestones!$AA$122)&lt;PolicyDate),1,Milestones!$AC$122)&amp;";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"&amp;IF(AND(Milestones!$AB$123="FT",Milestones!$AA$123=FT_Y5,EDATE($D120,Milestones!$AA$123)&lt;PolicyDate),1,Milestones!$AC$123)&amp;";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"&amp;IF(AND(Milestones!$AB$124="FT",Milestones!$AA$124=FT_Y5,EDATE($D120,Milestones!$AA$124)&lt;PolicyDate),1,Milestones!$AC$124)&amp;";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"&amp;IF(AND(Milestones!$AB$125="FT",Milestones!$AA$125=FT_Y5,EDATE($D120,Milestones!$AA$125)&lt;PolicyDate),1,Milestones!$AC$125)&amp;";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"&amp;IF(AND(Milestones!$AB$126="FT",Milestones!$AA$126=FT_Y5,EDATE($D120,Milestones!$AA$126)&lt;PolicyDate),1,Milestones!$AC$126)&amp;";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"&amp;IF(AND(Milestones!$AB$127="FT",Milestones!$AA$127=FT_Y5,EDATE($D120,Milestones!$AA$127)&lt;PolicyDate),1,Milestones!$AC$127)&amp;";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"&amp;IF(AND(Milestones!$AB$128="FT",Milestones!$AA$128=FT_Y5,EDATE($D120,Milestones!$AA$128)&lt;PolicyDate),1,Milestones!$AC$128)&amp;";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"&amp;IF(AND(Milestones!$AB$129="FT",Milestones!$AA$129=FT_Y5,EDATE($D120,Milestones!$AA$129)&lt;PolicyDate),1,Milestones!$AC$129)&amp;";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"&amp;IF(AND(Milestones!$AB$130="FT",Milestones!$AA$130=FT_Y5,EDATE($D120,Milestones!$AA$130)&lt;PolicyDate),1,Milestones!$AC$130)&amp;";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"&amp;IF(AND(Milestones!$AB$131="FT",Milestones!$AA$131=FT_Y5,EDATE($D120,Milestones!$AA$131)&lt;PolicyDate),1,Milestones!$AC$131)&amp;";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"&amp;IF(AND(Milestones!$AB$132="FT",Milestones!$AA$132=FT_Y5,EDATE($D120,Milestones!$AA$132)&lt;PolicyDate),1,Milestones!$AC$132)&amp;";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"&amp;IF(AND(Milestones!$AB$133="FT",Milestones!$AA$133=FT_Y5,EDATE($D120,Milestones!$AA$133)&lt;PolicyDate),1,Milestones!$AC$133)&amp;";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"&amp;IF(AND(Milestones!$AB$134="FT",Milestones!$AA$134=FT_Y5,EDATE($D120,Milestones!$AA$134)&lt;PolicyDate),1,Milestones!$AC$134)&amp;";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"&amp;IF(AND(Milestones!$AB$135="FT",Milestones!$AA$135=FT_Y5,EDATE($D120,Milestones!$AA$135)&lt;PolicyDate),1,Milestones!$AC$135)&amp;";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"&amp;IF(AND(Milestones!$AB$136="FT",Milestones!$AA$136=FT_Y5,EDATE($D120,Milestones!$AA$136)&lt;PolicyDate),1,Milestones!$AC$136)&amp;";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"&amp;IF(AND(Milestones!$AB$137="FT",Milestones!$AA$137=FT_Y5,EDATE($D120,Milestones!$AA$137)&lt;PolicyDate),1,Milestones!$AC$137)&amp;";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"&amp;IF(AND(Milestones!$AB$138="FT",Milestones!$AA$138=FT_Y5,EDATE($D120,Milestones!$AA$138)&lt;PolicyDate),1,Milestones!$AC$138)&amp;";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"&amp;IF(AND(Milestones!$AB$139="FT",Milestones!$AA$139=FT_Y5,EDATE($D120,Milestones!$AA$139)&lt;PolicyDate),1,Milestones!$AC$139)&amp;";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"&amp;IF(AND(Milestones!$AB$140="FT",Milestones!$AA$140=FT_Y5,EDATE($D120,Milestones!$AA$140)&lt;PolicyDate),1,Milestones!$AC$140)&amp;";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"&amp;IF(AND(Milestones!$AB$141="FT",Milestones!$AA$141=FT_Y5,EDATE($D120,Milestones!$AA$141)&lt;PolicyDate),1,Milestones!$AC$141)&amp;";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"&amp;IF(AND(Milestones!$AB$142="FT",Milestones!$AA$142=FT_Y5,EDATE($D120,Milestones!$AA$142)&lt;PolicyDate),1,Milestones!$AC$142)&amp;";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"&amp;IF(AND(Milestones!$AB$143="FT",Milestones!$AA$143=FT_Y5,EDATE($D120,Milestones!$AA$143)&lt;PolicyDate),1,Milestones!$AC$143)&amp;";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"&amp;IF(AND(Milestones!$AB$144="FT",Milestones!$AA$144=FT_Y5,EDATE($D120,Milestones!$AA$144)&lt;PolicyDate),1,Milestones!$AC$144)&amp;";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"&amp;IF(AND(Milestones!$AB$145="FT",Milestones!$AA$145=FT_Y5,EDATE($D120,Milestones!$AA$145)&lt;PolicyDate),1,Milestones!$AC$145)&amp;";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"&amp;IF(AND(Milestones!$AB$146="FT",Milestones!$AA$146=FT_Y5,EDATE($D120,Milestones!$AA$146)&lt;PolicyDate),1,Milestones!$AC$146)&amp;";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"&amp;IF(AND(Milestones!$AB$147="FT",Milestones!$AA$147=FT_Y5,EDATE($D120,Milestones!$AA$147)&lt;PolicyDate),1,Milestones!$AC$147)&amp;";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"&amp;IF(AND(Milestones!$AB$148="FT",Milestones!$AA$148=FT_Y5,EDATE($D120,Milestones!$AA$148)&lt;PolicyDate),1,Milestones!$AC$148)&amp;";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"&amp;IF(AND(Milestones!$AB$149="FT",Milestones!$AA$149=FT_Y5,EDATE($D120,Milestones!$AA$149)&lt;PolicyDate),1,Milestones!$AC$149)&amp;";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"&amp;IF(AND(Milestones!$AB$150="FT",Milestones!$AA$150=FT_Y5,EDATE($D120,Milestones!$AA$150)&lt;PolicyDate),1,Milestones!$AC$150)&amp;";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"&amp;IF(AND(Milestones!$AB$151="FT",Milestones!$AA$151=FT_Y5,EDATE($D120,Milestones!$AA$151)&lt;PolicyDate),1,Milestones!$AC$151)&amp;";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"&amp;IF(AND(Milestones!$AB$152="FT",Milestones!$AA$152=FT_Y5,EDATE($D120,Milestones!$AA$152)&lt;PolicyDate),1,Milestones!$AC$152)&amp;";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"&amp;IF(AND(Milestones!$AB$153="FT",Milestones!$AA$153=FT_Y5,EDATE($D120,Milestones!$AA$153)&lt;PolicyDate),1,Milestones!$AC$153)&amp;";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"&amp;IF(AND(Milestones!$AB$154="FT",Milestones!$AA$154=FT_Y5,EDATE($D120,Milestones!$AA$154)&lt;PolicyDate),1,Milestones!$AC$154)&amp;";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"&amp;IF(AND(Milestones!$AB$155="FT",Milestones!$AA$155=FT_Y5,EDATE($D120,Milestones!$AA$155)&lt;PolicyDate),1,Milestones!$AC$155)&amp;";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"&amp;IF(AND(Milestones!$AB$156="FT",Milestones!$AA$156=FT_Y5,EDATE($D120,Milestones!$AA$156)&lt;PolicyDate),1,Milestones!$AC$156)&amp;";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"&amp;IF(AND(Milestones!$AB$157="FT",Milestones!$AA$157=FT_Y5,EDATE($D120,Milestones!$AA$157)&lt;PolicyDate),1,Milestones!$AC$157)&amp;";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"&amp;IF(AND(Milestones!$AB$158="FT",Milestones!$AA$158=FT_Y5,EDATE($D120,Milestones!$AA$158)&lt;PolicyDate),1,Milestones!$AC$158)&amp;";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"&amp;IF(AND(Milestones!$AB$159="FT",Milestones!$AA$159=FT_Y5,EDATE($D120,Milestones!$AA$159)&lt;PolicyDate),1,Milestones!$AC$159)&amp;";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"&amp;IF(AND(Milestones!$AB$160="FT",Milestones!$AA$160=FT_Y5,EDATE($D120,Milestones!$AA$160)&lt;PolicyDate),1,Milestones!$AC$160)&amp;";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"&amp;IF(AND(Milestones!$AB$161="FT",Milestones!$AA$161=FT_Y5,EDATE($D120,Milestones!$AA$161)&lt;PolicyDate),1,Milestones!$AC$161)&amp;";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"&amp;IF(AND(Milestones!$AB$162="FT",Milestones!$AA$162=FT_Y5,EDATE($D120,Milestones!$AA$162)&lt;PolicyDate),1,Milestones!$AC$162)&amp;";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"&amp;IF(AND(Milestones!$AB$163="FT",Milestones!$AA$163=FT_Y5,EDATE($D120,Milestones!$AA$163)&lt;PolicyDate),1,Milestones!$AC$163)&amp;";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"&amp;IF(AND(Milestones!$AB$164="FT",Milestones!$AA$164=FT_Y5,EDATE($D120,Milestones!$AA$164)&lt;PolicyDate),1,Milestones!$AC$164)&amp;";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"&amp;IF(AND(Milestones!$AB$165="FT",Milestones!$AA$165=FT_Y5,EDATE($D120,Milestones!$AA$165)&lt;PolicyDate),1,Milestones!$AC$165)&amp;";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"&amp;IF(AND(Milestones!$AB$166="FT",Milestones!$AA$166=FT_Y5,EDATE($D120,Milestones!$AA$166)&lt;PolicyDate),1,Milestones!$AC$166)&amp;";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"&amp;IF(AND(Milestones!$AB$167="FT",Milestones!$AA$167=FT_Y5,EDATE($D120,Milestones!$AA$167)&lt;PolicyDate),1,Milestones!$AC$167)&amp;";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"&amp;IF(AND(Milestones!$AB$168="FT",Milestones!$AA$168=FT_Y5,EDATE($D120,Milestones!$AA$168)&lt;PolicyDate),1,Milestones!$AC$168)&amp;";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"&amp;IF(AND(Milestones!$AB$169="FT",Milestones!$AA$169=FT_Y5,EDATE($D120,Milestones!$AA$169)&lt;PolicyDate),1,Milestones!$AC$169)&amp;";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"&amp;IF(AND(Milestones!$AB$170="FT",Milestones!$AA$170=FT_Y5,EDATE($D120,Milestones!$AA$170)&lt;PolicyDate),1,Milestones!$AC$170)&amp;";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"&amp;IF(AND(Milestones!$AB$171="FT",Milestones!$AA$171=FT_Y5,EDATE($D120,Milestones!$AA$171)&lt;PolicyDate),1,Milestones!$AC$171)&amp;";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"&amp;IF(AND(Milestones!$AB$172="FT",Milestones!$AA$172=FT_Y5,EDATE($D120,Milestones!$AA$172)&lt;PolicyDate),1,Milestones!$AC$172)&amp;";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"&amp;IF(AND(Milestones!$AB$173="FT",Milestones!$AA$173=FT_Y5,EDATE($D120,Milestones!$AA$173)&lt;PolicyDate),1,Milestones!$AC$173)&amp;";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"&amp;IF(AND(Milestones!$AB$174="FT",Milestones!$AA$174=FT_Y5,EDATE($D120,Milestones!$AA$174)&lt;PolicyDate),1,Milestones!$AC$174)&amp;";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"&amp;IF(AND(Milestones!$AB$175="FT",Milestones!$AA$175=FT_Y5,EDATE($D120,Milestones!$AA$175)&lt;PolicyDate),1,Milestones!$AC$175)&amp;";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"&amp;IF(AND(Milestones!$AB$176="FT",Milestones!$AA$176=FT_Y5,EDATE($D120,Milestones!$AA$176)&lt;PolicyDate),1,Milestones!$AC$176)&amp;";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"&amp;IF(AND(Milestones!$AB$177="FT",Milestones!$AA$177=FT_Y5,EDATE($D120,Milestones!$AA$177)&lt;PolicyDate),1,Milestones!$AC$177)&amp;";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"&amp;IF(AND(Milestones!$AB$178="FT",Milestones!$AA$178=FT_Y5,EDATE($D120,Milestones!$AA$178)&lt;PolicyDate),1,Milestones!$AC$178)&amp;";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"&amp;IF(AND(Milestones!$AB$179="FT",Milestones!$AA$179=FT_Y5,EDATE($D120,Milestones!$AA$179)&lt;PolicyDate),1,Milestones!$AC$179)&amp;";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"&amp;IF(AND(Milestones!$AB$180="FT",Milestones!$AA$180=FT_Y5,EDATE($D120,Milestones!$AA$180)&lt;PolicyDate),1,Milestones!$AC$180)&amp;";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"&amp;IF(AND(Milestones!$AB$181="FT",Milestones!$AA$181=FT_Y5,EDATE($D120,Milestones!$AA$181)&lt;PolicyDate),1,Milestones!$AC$181)&amp;";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"&amp;IF(AND(Milestones!$AB$182="FT",Milestones!$AA$182=FT_Y5,EDATE($D120,Milestones!$AA$182)&lt;PolicyDate),1,Milestones!$AC$182)&amp;";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"&amp;IF(AND(Milestones!$AB$183="FT",Milestones!$AA$183=FT_Y5,EDATE($D120,Milestones!$AA$183)&lt;PolicyDate),1,Milestones!$AC$183)&amp;";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"&amp;IF(AND(Milestones!$AB$184="FT",Milestones!$AA$184=FT_Y5,EDATE($D120,Milestones!$AA$184)&lt;PolicyDate),1,Milestones!$AC$184)&amp;";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"&amp;IF(AND(Milestones!$AB$185="FT",Milestones!$AA$185=FT_Y5,EDATE($D120,Milestones!$AA$185)&lt;PolicyDate),1,Milestones!$AC$185)&amp;";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"&amp;IF(AND(Milestones!$AB$186="FT",Milestones!$AA$186=FT_Y5,EDATE($D120,Milestones!$AA$186)&lt;PolicyDate),1,Milestones!$AC$186)&amp;";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"&amp;IF(AND(Milestones!$AB$187="FT",Milestones!$AA$187=FT_Y5,EDATE($D120,Milestones!$AA$187)&lt;PolicyDate),1,Milestones!$AC$187)&amp;";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"&amp;IF(AND(Milestones!$AB$188="FT",Milestones!$AA$188=FT_Y5,EDATE($D120,Milestones!$AA$188)&lt;PolicyDate),1,Milestones!$AC$188)&amp;";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"&amp;IF(AND(Milestones!$AB$189="FT",Milestones!$AA$189=FT_Y5,EDATE($D120,Milestones!$AA$189)&lt;PolicyDate),1,Milestones!$AC$189)&amp;";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"&amp;IF(AND(Milestones!$AB$190="FT",Milestones!$AA$190=FT_Y5,EDATE($D120,Milestones!$AA$190)&lt;PolicyDate),1,Milestones!$AC$190)&amp;";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"&amp;IF(AND(Milestones!$AB$191="FT",Milestones!$AA$191=FT_Y5,EDATE($D120,Milestones!$AA$191)&lt;PolicyDate),1,Milestones!$AC$191)&amp;";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"&amp;IF(AND(Milestones!$AB$192="FT",Milestones!$AA$192=FT_Y5,EDATE($D120,Milestones!$AA$192)&lt;PolicyDate),1,Milestones!$AC$192)&amp;";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"&amp;IF(AND(Milestones!$AB$193="FT",Milestones!$AA$193=FT_Y5,EDATE($D120,Milestones!$AA$193)&lt;PolicyDate),1,Milestones!$AC$193)&amp;";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"&amp;IF(AND(Milestones!$AB$194="FT",Milestones!$AA$194=FT_Y5,EDATE($D120,Milestones!$AA$194)&lt;PolicyDate),1,Milestones!$AC$194)&amp;";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"&amp;IF(AND(Milestones!$AB$195="FT",Milestones!$AA$195=FT_Y5,EDATE($D120,Milestones!$AA$195)&lt;PolicyDate),1,Milestones!$AC$195)&amp;";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"&amp;IF(AND(Milestones!$AB$196="FT",Milestones!$AA$196=FT_Y5,EDATE($D120,Milestones!$AA$196)&lt;PolicyDate),1,Milestones!$AC$196)&amp;";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"&amp;IF(AND(Milestones!$AB$197="FT",Milestones!$AA$197=FT_Y5,EDATE($D120,Milestones!$AA$197)&lt;PolicyDate),1,Milestones!$AC$197)&amp;";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"&amp;IF(AND(Milestones!$AB$198="FT",Milestones!$AA$198=FT_Y5,EDATE($D120,Milestones!$AA$198)&lt;PolicyDate),1,Milestones!$AC$198)&amp;";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"&amp;IF(AND(Milestones!$AB$199="FT",Milestones!$AA$199=FT_Y5,EDATE($D120,Milestones!$AA$199)&lt;PolicyDate),1,Milestones!$AC$199)&amp;";  ",""))</f>
        <v/>
      </c>
      <c r="X120" s="0" t="str">
        <f aca="false">IF(Staff!$A120="","",Staff!$AJ120)</f>
        <v/>
      </c>
      <c r="Y120" s="0" t="str">
        <f aca="false">IF(Staff!$A120="","",Staff!$AL120)</f>
        <v/>
      </c>
      <c r="Z120" s="0" t="str">
        <f aca="false">IF(Staff!$A120="","",Staff!$AM120)</f>
        <v/>
      </c>
      <c r="AA120" s="0" t="str">
        <f aca="false">IF(Staff!$A120="","",Staff!$AQ120)</f>
        <v/>
      </c>
      <c r="AB120" s="0" t="str">
        <f aca="false">IF(Staff!$A120="","",Staff!$AR120)</f>
        <v/>
      </c>
      <c r="AC120" s="0" t="str">
        <f aca="false">IF(Staff!$A120="","",Staff!$AS120)</f>
        <v/>
      </c>
      <c r="AD120" s="0" t="str">
        <f aca="false">IF(Staff!$A120="","",Staff!$AT120)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IF(Staff!$A121="","",Staff!$AI121)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"&amp;IF(AND(Milestones!$AB$20="FT",Milestones!$AA$20=FT_Y5,EDATE($D121,Milestones!$AA$20)&lt;PolicyDate),1,Milestones!$AC$20)&amp;";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"&amp;IF(AND(Milestones!$AB$21="FT",Milestones!$AA$21=FT_Y5,EDATE($D121,Milestones!$AA$21)&lt;PolicyDate),1,Milestones!$AC$21)&amp;";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"&amp;IF(AND(Milestones!$AB$22="FT",Milestones!$AA$22=FT_Y5,EDATE($D121,Milestones!$AA$22)&lt;PolicyDate),1,Milestones!$AC$22)&amp;";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"&amp;IF(AND(Milestones!$AB$23="FT",Milestones!$AA$23=FT_Y5,EDATE($D121,Milestones!$AA$23)&lt;PolicyDate),1,Milestones!$AC$23)&amp;";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"&amp;IF(AND(Milestones!$AB$24="FT",Milestones!$AA$24=FT_Y5,EDATE($D121,Milestones!$AA$24)&lt;PolicyDate),1,Milestones!$AC$24)&amp;";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"&amp;IF(AND(Milestones!$AB$25="FT",Milestones!$AA$25=FT_Y5,EDATE($D121,Milestones!$AA$25)&lt;PolicyDate),1,Milestones!$AC$25)&amp;";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"&amp;IF(AND(Milestones!$AB$26="FT",Milestones!$AA$26=FT_Y5,EDATE($D121,Milestones!$AA$26)&lt;PolicyDate),1,Milestones!$AC$26)&amp;";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"&amp;IF(AND(Milestones!$AB$27="FT",Milestones!$AA$27=FT_Y5,EDATE($D121,Milestones!$AA$27)&lt;PolicyDate),1,Milestones!$AC$27)&amp;";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"&amp;IF(AND(Milestones!$AB$28="FT",Milestones!$AA$28=FT_Y5,EDATE($D121,Milestones!$AA$28)&lt;PolicyDate),1,Milestones!$AC$28)&amp;";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"&amp;IF(AND(Milestones!$AB$29="FT",Milestones!$AA$29=FT_Y5,EDATE($D121,Milestones!$AA$29)&lt;PolicyDate),1,Milestones!$AC$29)&amp;";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"&amp;IF(AND(Milestones!$AB$30="FT",Milestones!$AA$30=FT_Y5,EDATE($D121,Milestones!$AA$30)&lt;PolicyDate),1,Milestones!$AC$30)&amp;";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"&amp;IF(AND(Milestones!$AB$31="FT",Milestones!$AA$31=FT_Y5,EDATE($D121,Milestones!$AA$31)&lt;PolicyDate),1,Milestones!$AC$31)&amp;";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"&amp;IF(AND(Milestones!$AB$32="FT",Milestones!$AA$32=FT_Y5,EDATE($D121,Milestones!$AA$32)&lt;PolicyDate),1,Milestones!$AC$32)&amp;";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"&amp;IF(AND(Milestones!$AB$33="FT",Milestones!$AA$33=FT_Y5,EDATE($D121,Milestones!$AA$33)&lt;PolicyDate),1,Milestones!$AC$33)&amp;";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"&amp;IF(AND(Milestones!$AB$34="FT",Milestones!$AA$34=FT_Y5,EDATE($D121,Milestones!$AA$34)&lt;PolicyDate),1,Milestones!$AC$34)&amp;";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"&amp;IF(AND(Milestones!$AB$35="FT",Milestones!$AA$35=FT_Y5,EDATE($D121,Milestones!$AA$35)&lt;PolicyDate),1,Milestones!$AC$35)&amp;";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"&amp;IF(AND(Milestones!$AB$36="FT",Milestones!$AA$36=FT_Y5,EDATE($D121,Milestones!$AA$36)&lt;PolicyDate),1,Milestones!$AC$36)&amp;";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"&amp;IF(AND(Milestones!$AB$37="FT",Milestones!$AA$37=FT_Y5,EDATE($D121,Milestones!$AA$37)&lt;PolicyDate),1,Milestones!$AC$37)&amp;";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"&amp;IF(AND(Milestones!$AB$38="FT",Milestones!$AA$38=FT_Y5,EDATE($D121,Milestones!$AA$38)&lt;PolicyDate),1,Milestones!$AC$38)&amp;";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"&amp;IF(AND(Milestones!$AB$39="FT",Milestones!$AA$39=FT_Y5,EDATE($D121,Milestones!$AA$39)&lt;PolicyDate),1,Milestones!$AC$39)&amp;";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"&amp;IF(AND(Milestones!$AB$40="FT",Milestones!$AA$40=FT_Y5,EDATE($D121,Milestones!$AA$40)&lt;PolicyDate),1,Milestones!$AC$40)&amp;";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"&amp;IF(AND(Milestones!$AB$41="FT",Milestones!$AA$41=FT_Y5,EDATE($D121,Milestones!$AA$41)&lt;PolicyDate),1,Milestones!$AC$41)&amp;";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"&amp;IF(AND(Milestones!$AB$42="FT",Milestones!$AA$42=FT_Y5,EDATE($D121,Milestones!$AA$42)&lt;PolicyDate),1,Milestones!$AC$42)&amp;";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"&amp;IF(AND(Milestones!$AB$43="FT",Milestones!$AA$43=FT_Y5,EDATE($D121,Milestones!$AA$43)&lt;PolicyDate),1,Milestones!$AC$43)&amp;";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"&amp;IF(AND(Milestones!$AB$44="FT",Milestones!$AA$44=FT_Y5,EDATE($D121,Milestones!$AA$44)&lt;PolicyDate),1,Milestones!$AC$44)&amp;";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"&amp;IF(AND(Milestones!$AB$45="FT",Milestones!$AA$45=FT_Y5,EDATE($D121,Milestones!$AA$45)&lt;PolicyDate),1,Milestones!$AC$45)&amp;";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"&amp;IF(AND(Milestones!$AB$46="FT",Milestones!$AA$46=FT_Y5,EDATE($D121,Milestones!$AA$46)&lt;PolicyDate),1,Milestones!$AC$46)&amp;";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"&amp;IF(AND(Milestones!$AB$47="FT",Milestones!$AA$47=FT_Y5,EDATE($D121,Milestones!$AA$47)&lt;PolicyDate),1,Milestones!$AC$47)&amp;";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"&amp;IF(AND(Milestones!$AB$48="FT",Milestones!$AA$48=FT_Y5,EDATE($D121,Milestones!$AA$48)&lt;PolicyDate),1,Milestones!$AC$48)&amp;";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"&amp;IF(AND(Milestones!$AB$49="FT",Milestones!$AA$49=FT_Y5,EDATE($D121,Milestones!$AA$49)&lt;PolicyDate),1,Milestones!$AC$49)&amp;";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"&amp;IF(AND(Milestones!$AB$50="FT",Milestones!$AA$50=FT_Y5,EDATE($D121,Milestones!$AA$50)&lt;PolicyDate),1,Milestones!$AC$50)&amp;";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"&amp;IF(AND(Milestones!$AB$51="FT",Milestones!$AA$51=FT_Y5,EDATE($D121,Milestones!$AA$51)&lt;PolicyDate),1,Milestones!$AC$51)&amp;";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"&amp;IF(AND(Milestones!$AB$52="FT",Milestones!$AA$52=FT_Y5,EDATE($D121,Milestones!$AA$52)&lt;PolicyDate),1,Milestones!$AC$52)&amp;";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"&amp;IF(AND(Milestones!$AB$53="FT",Milestones!$AA$53=FT_Y5,EDATE($D121,Milestones!$AA$53)&lt;PolicyDate),1,Milestones!$AC$53)&amp;";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"&amp;IF(AND(Milestones!$AB$54="FT",Milestones!$AA$54=FT_Y5,EDATE($D121,Milestones!$AA$54)&lt;PolicyDate),1,Milestones!$AC$54)&amp;";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"&amp;IF(AND(Milestones!$AB$55="FT",Milestones!$AA$55=FT_Y5,EDATE($D121,Milestones!$AA$55)&lt;PolicyDate),1,Milestones!$AC$55)&amp;";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"&amp;IF(AND(Milestones!$AB$56="FT",Milestones!$AA$56=FT_Y5,EDATE($D121,Milestones!$AA$56)&lt;PolicyDate),1,Milestones!$AC$56)&amp;";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"&amp;IF(AND(Milestones!$AB$57="FT",Milestones!$AA$57=FT_Y5,EDATE($D121,Milestones!$AA$57)&lt;PolicyDate),1,Milestones!$AC$57)&amp;";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"&amp;IF(AND(Milestones!$AB$58="FT",Milestones!$AA$58=FT_Y5,EDATE($D121,Milestones!$AA$58)&lt;PolicyDate),1,Milestones!$AC$58)&amp;";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"&amp;IF(AND(Milestones!$AB$59="FT",Milestones!$AA$59=FT_Y5,EDATE($D121,Milestones!$AA$59)&lt;PolicyDate),1,Milestones!$AC$59)&amp;";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"&amp;IF(AND(Milestones!$AB$60="FT",Milestones!$AA$60=FT_Y5,EDATE($D121,Milestones!$AA$60)&lt;PolicyDate),1,Milestones!$AC$60)&amp;";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"&amp;IF(AND(Milestones!$AB$61="FT",Milestones!$AA$61=FT_Y5,EDATE($D121,Milestones!$AA$61)&lt;PolicyDate),1,Milestones!$AC$61)&amp;";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"&amp;IF(AND(Milestones!$AB$62="FT",Milestones!$AA$62=FT_Y5,EDATE($D121,Milestones!$AA$62)&lt;PolicyDate),1,Milestones!$AC$62)&amp;";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"&amp;IF(AND(Milestones!$AB$63="FT",Milestones!$AA$63=FT_Y5,EDATE($D121,Milestones!$AA$63)&lt;PolicyDate),1,Milestones!$AC$63)&amp;";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"&amp;IF(AND(Milestones!$AB$64="FT",Milestones!$AA$64=FT_Y5,EDATE($D121,Milestones!$AA$64)&lt;PolicyDate),1,Milestones!$AC$64)&amp;";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"&amp;IF(AND(Milestones!$AB$65="FT",Milestones!$AA$65=FT_Y5,EDATE($D121,Milestones!$AA$65)&lt;PolicyDate),1,Milestones!$AC$65)&amp;";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"&amp;IF(AND(Milestones!$AB$66="FT",Milestones!$AA$66=FT_Y5,EDATE($D121,Milestones!$AA$66)&lt;PolicyDate),1,Milestones!$AC$66)&amp;";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"&amp;IF(AND(Milestones!$AB$67="FT",Milestones!$AA$67=FT_Y5,EDATE($D121,Milestones!$AA$67)&lt;PolicyDate),1,Milestones!$AC$67)&amp;";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"&amp;IF(AND(Milestones!$AB$68="FT",Milestones!$AA$68=FT_Y5,EDATE($D121,Milestones!$AA$68)&lt;PolicyDate),1,Milestones!$AC$68)&amp;";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"&amp;IF(AND(Milestones!$AB$69="FT",Milestones!$AA$69=FT_Y5,EDATE($D121,Milestones!$AA$69)&lt;PolicyDate),1,Milestones!$AC$69)&amp;";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"&amp;IF(AND(Milestones!$AB$70="FT",Milestones!$AA$70=FT_Y5,EDATE($D121,Milestones!$AA$70)&lt;PolicyDate),1,Milestones!$AC$70)&amp;";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"&amp;IF(AND(Milestones!$AB$71="FT",Milestones!$AA$71=FT_Y5,EDATE($D121,Milestones!$AA$71)&lt;PolicyDate),1,Milestones!$AC$71)&amp;";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"&amp;IF(AND(Milestones!$AB$72="FT",Milestones!$AA$72=FT_Y5,EDATE($D121,Milestones!$AA$72)&lt;PolicyDate),1,Milestones!$AC$72)&amp;";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"&amp;IF(AND(Milestones!$AB$73="FT",Milestones!$AA$73=FT_Y5,EDATE($D121,Milestones!$AA$73)&lt;PolicyDate),1,Milestones!$AC$73)&amp;";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"&amp;IF(AND(Milestones!$AB$74="FT",Milestones!$AA$74=FT_Y5,EDATE($D121,Milestones!$AA$74)&lt;PolicyDate),1,Milestones!$AC$74)&amp;";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"&amp;IF(AND(Milestones!$AB$75="FT",Milestones!$AA$75=FT_Y5,EDATE($D121,Milestones!$AA$75)&lt;PolicyDate),1,Milestones!$AC$75)&amp;";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"&amp;IF(AND(Milestones!$AB$76="FT",Milestones!$AA$76=FT_Y5,EDATE($D121,Milestones!$AA$76)&lt;PolicyDate),1,Milestones!$AC$76)&amp;";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"&amp;IF(AND(Milestones!$AB$77="FT",Milestones!$AA$77=FT_Y5,EDATE($D121,Milestones!$AA$77)&lt;PolicyDate),1,Milestones!$AC$77)&amp;";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"&amp;IF(AND(Milestones!$AB$78="FT",Milestones!$AA$78=FT_Y5,EDATE($D121,Milestones!$AA$78)&lt;PolicyDate),1,Milestones!$AC$78)&amp;";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"&amp;IF(AND(Milestones!$AB$79="FT",Milestones!$AA$79=FT_Y5,EDATE($D121,Milestones!$AA$79)&lt;PolicyDate),1,Milestones!$AC$79)&amp;";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"&amp;IF(AND(Milestones!$AB$80="FT",Milestones!$AA$80=FT_Y5,EDATE($D121,Milestones!$AA$80)&lt;PolicyDate),1,Milestones!$AC$80)&amp;";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"&amp;IF(AND(Milestones!$AB$81="FT",Milestones!$AA$81=FT_Y5,EDATE($D121,Milestones!$AA$81)&lt;PolicyDate),1,Milestones!$AC$81)&amp;";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"&amp;IF(AND(Milestones!$AB$82="FT",Milestones!$AA$82=FT_Y5,EDATE($D121,Milestones!$AA$82)&lt;PolicyDate),1,Milestones!$AC$82)&amp;";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"&amp;IF(AND(Milestones!$AB$83="FT",Milestones!$AA$83=FT_Y5,EDATE($D121,Milestones!$AA$83)&lt;PolicyDate),1,Milestones!$AC$83)&amp;";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"&amp;IF(AND(Milestones!$AB$84="FT",Milestones!$AA$84=FT_Y5,EDATE($D121,Milestones!$AA$84)&lt;PolicyDate),1,Milestones!$AC$84)&amp;";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"&amp;IF(AND(Milestones!$AB$85="FT",Milestones!$AA$85=FT_Y5,EDATE($D121,Milestones!$AA$85)&lt;PolicyDate),1,Milestones!$AC$85)&amp;";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"&amp;IF(AND(Milestones!$AB$86="FT",Milestones!$AA$86=FT_Y5,EDATE($D121,Milestones!$AA$86)&lt;PolicyDate),1,Milestones!$AC$86)&amp;";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"&amp;IF(AND(Milestones!$AB$87="FT",Milestones!$AA$87=FT_Y5,EDATE($D121,Milestones!$AA$87)&lt;PolicyDate),1,Milestones!$AC$87)&amp;";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"&amp;IF(AND(Milestones!$AB$88="FT",Milestones!$AA$88=FT_Y5,EDATE($D121,Milestones!$AA$88)&lt;PolicyDate),1,Milestones!$AC$88)&amp;";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"&amp;IF(AND(Milestones!$AB$89="FT",Milestones!$AA$89=FT_Y5,EDATE($D121,Milestones!$AA$89)&lt;PolicyDate),1,Milestones!$AC$89)&amp;";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"&amp;IF(AND(Milestones!$AB$90="FT",Milestones!$AA$90=FT_Y5,EDATE($D121,Milestones!$AA$90)&lt;PolicyDate),1,Milestones!$AC$90)&amp;";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"&amp;IF(AND(Milestones!$AB$91="FT",Milestones!$AA$91=FT_Y5,EDATE($D121,Milestones!$AA$91)&lt;PolicyDate),1,Milestones!$AC$91)&amp;";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"&amp;IF(AND(Milestones!$AB$92="FT",Milestones!$AA$92=FT_Y5,EDATE($D121,Milestones!$AA$92)&lt;PolicyDate),1,Milestones!$AC$92)&amp;";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"&amp;IF(AND(Milestones!$AB$93="FT",Milestones!$AA$93=FT_Y5,EDATE($D121,Milestones!$AA$93)&lt;PolicyDate),1,Milestones!$AC$93)&amp;";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"&amp;IF(AND(Milestones!$AB$94="FT",Milestones!$AA$94=FT_Y5,EDATE($D121,Milestones!$AA$94)&lt;PolicyDate),1,Milestones!$AC$94)&amp;";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"&amp;IF(AND(Milestones!$AB$95="FT",Milestones!$AA$95=FT_Y5,EDATE($D121,Milestones!$AA$95)&lt;PolicyDate),1,Milestones!$AC$95)&amp;";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"&amp;IF(AND(Milestones!$AB$96="FT",Milestones!$AA$96=FT_Y5,EDATE($D121,Milestones!$AA$96)&lt;PolicyDate),1,Milestones!$AC$96)&amp;";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"&amp;IF(AND(Milestones!$AB$97="FT",Milestones!$AA$97=FT_Y5,EDATE($D121,Milestones!$AA$97)&lt;PolicyDate),1,Milestones!$AC$97)&amp;";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"&amp;IF(AND(Milestones!$AB$98="FT",Milestones!$AA$98=FT_Y5,EDATE($D121,Milestones!$AA$98)&lt;PolicyDate),1,Milestones!$AC$98)&amp;";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"&amp;IF(AND(Milestones!$AB$99="FT",Milestones!$AA$99=FT_Y5,EDATE($D121,Milestones!$AA$99)&lt;PolicyDate),1,Milestones!$AC$99)&amp;";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"&amp;IF(AND(Milestones!$AB$100="FT",Milestones!$AA$100=FT_Y5,EDATE($D121,Milestones!$AA$100)&lt;PolicyDate),1,Milestones!$AC$100)&amp;";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"&amp;IF(AND(Milestones!$AB$101="FT",Milestones!$AA$101=FT_Y5,EDATE($D121,Milestones!$AA$101)&lt;PolicyDate),1,Milestones!$AC$101)&amp;";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"&amp;IF(AND(Milestones!$AB$102="FT",Milestones!$AA$102=FT_Y5,EDATE($D121,Milestones!$AA$102)&lt;PolicyDate),1,Milestones!$AC$102)&amp;";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"&amp;IF(AND(Milestones!$AB$103="FT",Milestones!$AA$103=FT_Y5,EDATE($D121,Milestones!$AA$103)&lt;PolicyDate),1,Milestones!$AC$103)&amp;";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"&amp;IF(AND(Milestones!$AB$104="FT",Milestones!$AA$104=FT_Y5,EDATE($D121,Milestones!$AA$104)&lt;PolicyDate),1,Milestones!$AC$104)&amp;";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"&amp;IF(AND(Milestones!$AB$105="FT",Milestones!$AA$105=FT_Y5,EDATE($D121,Milestones!$AA$105)&lt;PolicyDate),1,Milestones!$AC$105)&amp;";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"&amp;IF(AND(Milestones!$AB$106="FT",Milestones!$AA$106=FT_Y5,EDATE($D121,Milestones!$AA$106)&lt;PolicyDate),1,Milestones!$AC$106)&amp;";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"&amp;IF(AND(Milestones!$AB$107="FT",Milestones!$AA$107=FT_Y5,EDATE($D121,Milestones!$AA$107)&lt;PolicyDate),1,Milestones!$AC$107)&amp;";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"&amp;IF(AND(Milestones!$AB$108="FT",Milestones!$AA$108=FT_Y5,EDATE($D121,Milestones!$AA$108)&lt;PolicyDate),1,Milestones!$AC$108)&amp;";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"&amp;IF(AND(Milestones!$AB$109="FT",Milestones!$AA$109=FT_Y5,EDATE($D121,Milestones!$AA$109)&lt;PolicyDate),1,Milestones!$AC$109)&amp;";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"&amp;IF(AND(Milestones!$AB$110="FT",Milestones!$AA$110=FT_Y5,EDATE($D121,Milestones!$AA$110)&lt;PolicyDate),1,Milestones!$AC$110)&amp;";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"&amp;IF(AND(Milestones!$AB$111="FT",Milestones!$AA$111=FT_Y5,EDATE($D121,Milestones!$AA$111)&lt;PolicyDate),1,Milestones!$AC$111)&amp;";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"&amp;IF(AND(Milestones!$AB$112="FT",Milestones!$AA$112=FT_Y5,EDATE($D121,Milestones!$AA$112)&lt;PolicyDate),1,Milestones!$AC$112)&amp;";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"&amp;IF(AND(Milestones!$AB$113="FT",Milestones!$AA$113=FT_Y5,EDATE($D121,Milestones!$AA$113)&lt;PolicyDate),1,Milestones!$AC$113)&amp;";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"&amp;IF(AND(Milestones!$AB$114="FT",Milestones!$AA$114=FT_Y5,EDATE($D121,Milestones!$AA$114)&lt;PolicyDate),1,Milestones!$AC$114)&amp;";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"&amp;IF(AND(Milestones!$AB$115="FT",Milestones!$AA$115=FT_Y5,EDATE($D121,Milestones!$AA$115)&lt;PolicyDate),1,Milestones!$AC$115)&amp;";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"&amp;IF(AND(Milestones!$AB$116="FT",Milestones!$AA$116=FT_Y5,EDATE($D121,Milestones!$AA$116)&lt;PolicyDate),1,Milestones!$AC$116)&amp;";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"&amp;IF(AND(Milestones!$AB$117="FT",Milestones!$AA$117=FT_Y5,EDATE($D121,Milestones!$AA$117)&lt;PolicyDate),1,Milestones!$AC$117)&amp;";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"&amp;IF(AND(Milestones!$AB$118="FT",Milestones!$AA$118=FT_Y5,EDATE($D121,Milestones!$AA$118)&lt;PolicyDate),1,Milestones!$AC$118)&amp;";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"&amp;IF(AND(Milestones!$AB$119="FT",Milestones!$AA$119=FT_Y5,EDATE($D121,Milestones!$AA$119)&lt;PolicyDate),1,Milestones!$AC$119)&amp;";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"&amp;IF(AND(Milestones!$AB$120="FT",Milestones!$AA$120=FT_Y5,EDATE($D121,Milestones!$AA$120)&lt;PolicyDate),1,Milestones!$AC$120)&amp;";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"&amp;IF(AND(Milestones!$AB$121="FT",Milestones!$AA$121=FT_Y5,EDATE($D121,Milestones!$AA$121)&lt;PolicyDate),1,Milestones!$AC$121)&amp;";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"&amp;IF(AND(Milestones!$AB$122="FT",Milestones!$AA$122=FT_Y5,EDATE($D121,Milestones!$AA$122)&lt;PolicyDate),1,Milestones!$AC$122)&amp;";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"&amp;IF(AND(Milestones!$AB$123="FT",Milestones!$AA$123=FT_Y5,EDATE($D121,Milestones!$AA$123)&lt;PolicyDate),1,Milestones!$AC$123)&amp;";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"&amp;IF(AND(Milestones!$AB$124="FT",Milestones!$AA$124=FT_Y5,EDATE($D121,Milestones!$AA$124)&lt;PolicyDate),1,Milestones!$AC$124)&amp;";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"&amp;IF(AND(Milestones!$AB$125="FT",Milestones!$AA$125=FT_Y5,EDATE($D121,Milestones!$AA$125)&lt;PolicyDate),1,Milestones!$AC$125)&amp;";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"&amp;IF(AND(Milestones!$AB$126="FT",Milestones!$AA$126=FT_Y5,EDATE($D121,Milestones!$AA$126)&lt;PolicyDate),1,Milestones!$AC$126)&amp;";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"&amp;IF(AND(Milestones!$AB$127="FT",Milestones!$AA$127=FT_Y5,EDATE($D121,Milestones!$AA$127)&lt;PolicyDate),1,Milestones!$AC$127)&amp;";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"&amp;IF(AND(Milestones!$AB$128="FT",Milestones!$AA$128=FT_Y5,EDATE($D121,Milestones!$AA$128)&lt;PolicyDate),1,Milestones!$AC$128)&amp;";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"&amp;IF(AND(Milestones!$AB$129="FT",Milestones!$AA$129=FT_Y5,EDATE($D121,Milestones!$AA$129)&lt;PolicyDate),1,Milestones!$AC$129)&amp;";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"&amp;IF(AND(Milestones!$AB$130="FT",Milestones!$AA$130=FT_Y5,EDATE($D121,Milestones!$AA$130)&lt;PolicyDate),1,Milestones!$AC$130)&amp;";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"&amp;IF(AND(Milestones!$AB$131="FT",Milestones!$AA$131=FT_Y5,EDATE($D121,Milestones!$AA$131)&lt;PolicyDate),1,Milestones!$AC$131)&amp;";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"&amp;IF(AND(Milestones!$AB$132="FT",Milestones!$AA$132=FT_Y5,EDATE($D121,Milestones!$AA$132)&lt;PolicyDate),1,Milestones!$AC$132)&amp;";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"&amp;IF(AND(Milestones!$AB$133="FT",Milestones!$AA$133=FT_Y5,EDATE($D121,Milestones!$AA$133)&lt;PolicyDate),1,Milestones!$AC$133)&amp;";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"&amp;IF(AND(Milestones!$AB$134="FT",Milestones!$AA$134=FT_Y5,EDATE($D121,Milestones!$AA$134)&lt;PolicyDate),1,Milestones!$AC$134)&amp;";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"&amp;IF(AND(Milestones!$AB$135="FT",Milestones!$AA$135=FT_Y5,EDATE($D121,Milestones!$AA$135)&lt;PolicyDate),1,Milestones!$AC$135)&amp;";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"&amp;IF(AND(Milestones!$AB$136="FT",Milestones!$AA$136=FT_Y5,EDATE($D121,Milestones!$AA$136)&lt;PolicyDate),1,Milestones!$AC$136)&amp;";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"&amp;IF(AND(Milestones!$AB$137="FT",Milestones!$AA$137=FT_Y5,EDATE($D121,Milestones!$AA$137)&lt;PolicyDate),1,Milestones!$AC$137)&amp;";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"&amp;IF(AND(Milestones!$AB$138="FT",Milestones!$AA$138=FT_Y5,EDATE($D121,Milestones!$AA$138)&lt;PolicyDate),1,Milestones!$AC$138)&amp;";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"&amp;IF(AND(Milestones!$AB$139="FT",Milestones!$AA$139=FT_Y5,EDATE($D121,Milestones!$AA$139)&lt;PolicyDate),1,Milestones!$AC$139)&amp;";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"&amp;IF(AND(Milestones!$AB$140="FT",Milestones!$AA$140=FT_Y5,EDATE($D121,Milestones!$AA$140)&lt;PolicyDate),1,Milestones!$AC$140)&amp;";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"&amp;IF(AND(Milestones!$AB$141="FT",Milestones!$AA$141=FT_Y5,EDATE($D121,Milestones!$AA$141)&lt;PolicyDate),1,Milestones!$AC$141)&amp;";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"&amp;IF(AND(Milestones!$AB$142="FT",Milestones!$AA$142=FT_Y5,EDATE($D121,Milestones!$AA$142)&lt;PolicyDate),1,Milestones!$AC$142)&amp;";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"&amp;IF(AND(Milestones!$AB$143="FT",Milestones!$AA$143=FT_Y5,EDATE($D121,Milestones!$AA$143)&lt;PolicyDate),1,Milestones!$AC$143)&amp;";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"&amp;IF(AND(Milestones!$AB$144="FT",Milestones!$AA$144=FT_Y5,EDATE($D121,Milestones!$AA$144)&lt;PolicyDate),1,Milestones!$AC$144)&amp;";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"&amp;IF(AND(Milestones!$AB$145="FT",Milestones!$AA$145=FT_Y5,EDATE($D121,Milestones!$AA$145)&lt;PolicyDate),1,Milestones!$AC$145)&amp;";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"&amp;IF(AND(Milestones!$AB$146="FT",Milestones!$AA$146=FT_Y5,EDATE($D121,Milestones!$AA$146)&lt;PolicyDate),1,Milestones!$AC$146)&amp;";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"&amp;IF(AND(Milestones!$AB$147="FT",Milestones!$AA$147=FT_Y5,EDATE($D121,Milestones!$AA$147)&lt;PolicyDate),1,Milestones!$AC$147)&amp;";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"&amp;IF(AND(Milestones!$AB$148="FT",Milestones!$AA$148=FT_Y5,EDATE($D121,Milestones!$AA$148)&lt;PolicyDate),1,Milestones!$AC$148)&amp;";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"&amp;IF(AND(Milestones!$AB$149="FT",Milestones!$AA$149=FT_Y5,EDATE($D121,Milestones!$AA$149)&lt;PolicyDate),1,Milestones!$AC$149)&amp;";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"&amp;IF(AND(Milestones!$AB$150="FT",Milestones!$AA$150=FT_Y5,EDATE($D121,Milestones!$AA$150)&lt;PolicyDate),1,Milestones!$AC$150)&amp;";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"&amp;IF(AND(Milestones!$AB$151="FT",Milestones!$AA$151=FT_Y5,EDATE($D121,Milestones!$AA$151)&lt;PolicyDate),1,Milestones!$AC$151)&amp;";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"&amp;IF(AND(Milestones!$AB$152="FT",Milestones!$AA$152=FT_Y5,EDATE($D121,Milestones!$AA$152)&lt;PolicyDate),1,Milestones!$AC$152)&amp;";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"&amp;IF(AND(Milestones!$AB$153="FT",Milestones!$AA$153=FT_Y5,EDATE($D121,Milestones!$AA$153)&lt;PolicyDate),1,Milestones!$AC$153)&amp;";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"&amp;IF(AND(Milestones!$AB$154="FT",Milestones!$AA$154=FT_Y5,EDATE($D121,Milestones!$AA$154)&lt;PolicyDate),1,Milestones!$AC$154)&amp;";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"&amp;IF(AND(Milestones!$AB$155="FT",Milestones!$AA$155=FT_Y5,EDATE($D121,Milestones!$AA$155)&lt;PolicyDate),1,Milestones!$AC$155)&amp;";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"&amp;IF(AND(Milestones!$AB$156="FT",Milestones!$AA$156=FT_Y5,EDATE($D121,Milestones!$AA$156)&lt;PolicyDate),1,Milestones!$AC$156)&amp;";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"&amp;IF(AND(Milestones!$AB$157="FT",Milestones!$AA$157=FT_Y5,EDATE($D121,Milestones!$AA$157)&lt;PolicyDate),1,Milestones!$AC$157)&amp;";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"&amp;IF(AND(Milestones!$AB$158="FT",Milestones!$AA$158=FT_Y5,EDATE($D121,Milestones!$AA$158)&lt;PolicyDate),1,Milestones!$AC$158)&amp;";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"&amp;IF(AND(Milestones!$AB$159="FT",Milestones!$AA$159=FT_Y5,EDATE($D121,Milestones!$AA$159)&lt;PolicyDate),1,Milestones!$AC$159)&amp;";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"&amp;IF(AND(Milestones!$AB$160="FT",Milestones!$AA$160=FT_Y5,EDATE($D121,Milestones!$AA$160)&lt;PolicyDate),1,Milestones!$AC$160)&amp;";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"&amp;IF(AND(Milestones!$AB$161="FT",Milestones!$AA$161=FT_Y5,EDATE($D121,Milestones!$AA$161)&lt;PolicyDate),1,Milestones!$AC$161)&amp;";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"&amp;IF(AND(Milestones!$AB$162="FT",Milestones!$AA$162=FT_Y5,EDATE($D121,Milestones!$AA$162)&lt;PolicyDate),1,Milestones!$AC$162)&amp;";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"&amp;IF(AND(Milestones!$AB$163="FT",Milestones!$AA$163=FT_Y5,EDATE($D121,Milestones!$AA$163)&lt;PolicyDate),1,Milestones!$AC$163)&amp;";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"&amp;IF(AND(Milestones!$AB$164="FT",Milestones!$AA$164=FT_Y5,EDATE($D121,Milestones!$AA$164)&lt;PolicyDate),1,Milestones!$AC$164)&amp;";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"&amp;IF(AND(Milestones!$AB$165="FT",Milestones!$AA$165=FT_Y5,EDATE($D121,Milestones!$AA$165)&lt;PolicyDate),1,Milestones!$AC$165)&amp;";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"&amp;IF(AND(Milestones!$AB$166="FT",Milestones!$AA$166=FT_Y5,EDATE($D121,Milestones!$AA$166)&lt;PolicyDate),1,Milestones!$AC$166)&amp;";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"&amp;IF(AND(Milestones!$AB$167="FT",Milestones!$AA$167=FT_Y5,EDATE($D121,Milestones!$AA$167)&lt;PolicyDate),1,Milestones!$AC$167)&amp;";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"&amp;IF(AND(Milestones!$AB$168="FT",Milestones!$AA$168=FT_Y5,EDATE($D121,Milestones!$AA$168)&lt;PolicyDate),1,Milestones!$AC$168)&amp;";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"&amp;IF(AND(Milestones!$AB$169="FT",Milestones!$AA$169=FT_Y5,EDATE($D121,Milestones!$AA$169)&lt;PolicyDate),1,Milestones!$AC$169)&amp;";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"&amp;IF(AND(Milestones!$AB$170="FT",Milestones!$AA$170=FT_Y5,EDATE($D121,Milestones!$AA$170)&lt;PolicyDate),1,Milestones!$AC$170)&amp;";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"&amp;IF(AND(Milestones!$AB$171="FT",Milestones!$AA$171=FT_Y5,EDATE($D121,Milestones!$AA$171)&lt;PolicyDate),1,Milestones!$AC$171)&amp;";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"&amp;IF(AND(Milestones!$AB$172="FT",Milestones!$AA$172=FT_Y5,EDATE($D121,Milestones!$AA$172)&lt;PolicyDate),1,Milestones!$AC$172)&amp;";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"&amp;IF(AND(Milestones!$AB$173="FT",Milestones!$AA$173=FT_Y5,EDATE($D121,Milestones!$AA$173)&lt;PolicyDate),1,Milestones!$AC$173)&amp;";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"&amp;IF(AND(Milestones!$AB$174="FT",Milestones!$AA$174=FT_Y5,EDATE($D121,Milestones!$AA$174)&lt;PolicyDate),1,Milestones!$AC$174)&amp;";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"&amp;IF(AND(Milestones!$AB$175="FT",Milestones!$AA$175=FT_Y5,EDATE($D121,Milestones!$AA$175)&lt;PolicyDate),1,Milestones!$AC$175)&amp;";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"&amp;IF(AND(Milestones!$AB$176="FT",Milestones!$AA$176=FT_Y5,EDATE($D121,Milestones!$AA$176)&lt;PolicyDate),1,Milestones!$AC$176)&amp;";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"&amp;IF(AND(Milestones!$AB$177="FT",Milestones!$AA$177=FT_Y5,EDATE($D121,Milestones!$AA$177)&lt;PolicyDate),1,Milestones!$AC$177)&amp;";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"&amp;IF(AND(Milestones!$AB$178="FT",Milestones!$AA$178=FT_Y5,EDATE($D121,Milestones!$AA$178)&lt;PolicyDate),1,Milestones!$AC$178)&amp;";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"&amp;IF(AND(Milestones!$AB$179="FT",Milestones!$AA$179=FT_Y5,EDATE($D121,Milestones!$AA$179)&lt;PolicyDate),1,Milestones!$AC$179)&amp;";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"&amp;IF(AND(Milestones!$AB$180="FT",Milestones!$AA$180=FT_Y5,EDATE($D121,Milestones!$AA$180)&lt;PolicyDate),1,Milestones!$AC$180)&amp;";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"&amp;IF(AND(Milestones!$AB$181="FT",Milestones!$AA$181=FT_Y5,EDATE($D121,Milestones!$AA$181)&lt;PolicyDate),1,Milestones!$AC$181)&amp;";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"&amp;IF(AND(Milestones!$AB$182="FT",Milestones!$AA$182=FT_Y5,EDATE($D121,Milestones!$AA$182)&lt;PolicyDate),1,Milestones!$AC$182)&amp;";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"&amp;IF(AND(Milestones!$AB$183="FT",Milestones!$AA$183=FT_Y5,EDATE($D121,Milestones!$AA$183)&lt;PolicyDate),1,Milestones!$AC$183)&amp;";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"&amp;IF(AND(Milestones!$AB$184="FT",Milestones!$AA$184=FT_Y5,EDATE($D121,Milestones!$AA$184)&lt;PolicyDate),1,Milestones!$AC$184)&amp;";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"&amp;IF(AND(Milestones!$AB$185="FT",Milestones!$AA$185=FT_Y5,EDATE($D121,Milestones!$AA$185)&lt;PolicyDate),1,Milestones!$AC$185)&amp;";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"&amp;IF(AND(Milestones!$AB$186="FT",Milestones!$AA$186=FT_Y5,EDATE($D121,Milestones!$AA$186)&lt;PolicyDate),1,Milestones!$AC$186)&amp;";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"&amp;IF(AND(Milestones!$AB$187="FT",Milestones!$AA$187=FT_Y5,EDATE($D121,Milestones!$AA$187)&lt;PolicyDate),1,Milestones!$AC$187)&amp;";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"&amp;IF(AND(Milestones!$AB$188="FT",Milestones!$AA$188=FT_Y5,EDATE($D121,Milestones!$AA$188)&lt;PolicyDate),1,Milestones!$AC$188)&amp;";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"&amp;IF(AND(Milestones!$AB$189="FT",Milestones!$AA$189=FT_Y5,EDATE($D121,Milestones!$AA$189)&lt;PolicyDate),1,Milestones!$AC$189)&amp;";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"&amp;IF(AND(Milestones!$AB$190="FT",Milestones!$AA$190=FT_Y5,EDATE($D121,Milestones!$AA$190)&lt;PolicyDate),1,Milestones!$AC$190)&amp;";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"&amp;IF(AND(Milestones!$AB$191="FT",Milestones!$AA$191=FT_Y5,EDATE($D121,Milestones!$AA$191)&lt;PolicyDate),1,Milestones!$AC$191)&amp;";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"&amp;IF(AND(Milestones!$AB$192="FT",Milestones!$AA$192=FT_Y5,EDATE($D121,Milestones!$AA$192)&lt;PolicyDate),1,Milestones!$AC$192)&amp;";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"&amp;IF(AND(Milestones!$AB$193="FT",Milestones!$AA$193=FT_Y5,EDATE($D121,Milestones!$AA$193)&lt;PolicyDate),1,Milestones!$AC$193)&amp;";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"&amp;IF(AND(Milestones!$AB$194="FT",Milestones!$AA$194=FT_Y5,EDATE($D121,Milestones!$AA$194)&lt;PolicyDate),1,Milestones!$AC$194)&amp;";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"&amp;IF(AND(Milestones!$AB$195="FT",Milestones!$AA$195=FT_Y5,EDATE($D121,Milestones!$AA$195)&lt;PolicyDate),1,Milestones!$AC$195)&amp;";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"&amp;IF(AND(Milestones!$AB$196="FT",Milestones!$AA$196=FT_Y5,EDATE($D121,Milestones!$AA$196)&lt;PolicyDate),1,Milestones!$AC$196)&amp;";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"&amp;IF(AND(Milestones!$AB$197="FT",Milestones!$AA$197=FT_Y5,EDATE($D121,Milestones!$AA$197)&lt;PolicyDate),1,Milestones!$AC$197)&amp;";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"&amp;IF(AND(Milestones!$AB$198="FT",Milestones!$AA$198=FT_Y5,EDATE($D121,Milestones!$AA$198)&lt;PolicyDate),1,Milestones!$AC$198)&amp;";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"&amp;IF(AND(Milestones!$AB$199="FT",Milestones!$AA$199=FT_Y5,EDATE($D121,Milestones!$AA$199)&lt;PolicyDate),1,Milestones!$AC$199)&amp;";  ",""))</f>
        <v/>
      </c>
      <c r="X121" s="0" t="str">
        <f aca="false">IF(Staff!$A121="","",Staff!$AJ121)</f>
        <v/>
      </c>
      <c r="Y121" s="0" t="str">
        <f aca="false">IF(Staff!$A121="","",Staff!$AL121)</f>
        <v/>
      </c>
      <c r="Z121" s="0" t="str">
        <f aca="false">IF(Staff!$A121="","",Staff!$AM121)</f>
        <v/>
      </c>
      <c r="AA121" s="0" t="str">
        <f aca="false">IF(Staff!$A121="","",Staff!$AQ121)</f>
        <v/>
      </c>
      <c r="AB121" s="0" t="str">
        <f aca="false">IF(Staff!$A121="","",Staff!$AR121)</f>
        <v/>
      </c>
      <c r="AC121" s="0" t="str">
        <f aca="false">IF(Staff!$A121="","",Staff!$AS121)</f>
        <v/>
      </c>
      <c r="AD121" s="0" t="str">
        <f aca="false">IF(Staff!$A121="","",Staff!$AT121)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IF(Staff!$A122="","",Staff!$AI122)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"&amp;IF(AND(Milestones!$AB$20="FT",Milestones!$AA$20=FT_Y5,EDATE($D122,Milestones!$AA$20)&lt;PolicyDate),1,Milestones!$AC$20)&amp;";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"&amp;IF(AND(Milestones!$AB$21="FT",Milestones!$AA$21=FT_Y5,EDATE($D122,Milestones!$AA$21)&lt;PolicyDate),1,Milestones!$AC$21)&amp;";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"&amp;IF(AND(Milestones!$AB$22="FT",Milestones!$AA$22=FT_Y5,EDATE($D122,Milestones!$AA$22)&lt;PolicyDate),1,Milestones!$AC$22)&amp;";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"&amp;IF(AND(Milestones!$AB$23="FT",Milestones!$AA$23=FT_Y5,EDATE($D122,Milestones!$AA$23)&lt;PolicyDate),1,Milestones!$AC$23)&amp;";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"&amp;IF(AND(Milestones!$AB$24="FT",Milestones!$AA$24=FT_Y5,EDATE($D122,Milestones!$AA$24)&lt;PolicyDate),1,Milestones!$AC$24)&amp;";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"&amp;IF(AND(Milestones!$AB$25="FT",Milestones!$AA$25=FT_Y5,EDATE($D122,Milestones!$AA$25)&lt;PolicyDate),1,Milestones!$AC$25)&amp;";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"&amp;IF(AND(Milestones!$AB$26="FT",Milestones!$AA$26=FT_Y5,EDATE($D122,Milestones!$AA$26)&lt;PolicyDate),1,Milestones!$AC$26)&amp;";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"&amp;IF(AND(Milestones!$AB$27="FT",Milestones!$AA$27=FT_Y5,EDATE($D122,Milestones!$AA$27)&lt;PolicyDate),1,Milestones!$AC$27)&amp;";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"&amp;IF(AND(Milestones!$AB$28="FT",Milestones!$AA$28=FT_Y5,EDATE($D122,Milestones!$AA$28)&lt;PolicyDate),1,Milestones!$AC$28)&amp;";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"&amp;IF(AND(Milestones!$AB$29="FT",Milestones!$AA$29=FT_Y5,EDATE($D122,Milestones!$AA$29)&lt;PolicyDate),1,Milestones!$AC$29)&amp;";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"&amp;IF(AND(Milestones!$AB$30="FT",Milestones!$AA$30=FT_Y5,EDATE($D122,Milestones!$AA$30)&lt;PolicyDate),1,Milestones!$AC$30)&amp;";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"&amp;IF(AND(Milestones!$AB$31="FT",Milestones!$AA$31=FT_Y5,EDATE($D122,Milestones!$AA$31)&lt;PolicyDate),1,Milestones!$AC$31)&amp;";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"&amp;IF(AND(Milestones!$AB$32="FT",Milestones!$AA$32=FT_Y5,EDATE($D122,Milestones!$AA$32)&lt;PolicyDate),1,Milestones!$AC$32)&amp;";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"&amp;IF(AND(Milestones!$AB$33="FT",Milestones!$AA$33=FT_Y5,EDATE($D122,Milestones!$AA$33)&lt;PolicyDate),1,Milestones!$AC$33)&amp;";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"&amp;IF(AND(Milestones!$AB$34="FT",Milestones!$AA$34=FT_Y5,EDATE($D122,Milestones!$AA$34)&lt;PolicyDate),1,Milestones!$AC$34)&amp;";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"&amp;IF(AND(Milestones!$AB$35="FT",Milestones!$AA$35=FT_Y5,EDATE($D122,Milestones!$AA$35)&lt;PolicyDate),1,Milestones!$AC$35)&amp;";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"&amp;IF(AND(Milestones!$AB$36="FT",Milestones!$AA$36=FT_Y5,EDATE($D122,Milestones!$AA$36)&lt;PolicyDate),1,Milestones!$AC$36)&amp;";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"&amp;IF(AND(Milestones!$AB$37="FT",Milestones!$AA$37=FT_Y5,EDATE($D122,Milestones!$AA$37)&lt;PolicyDate),1,Milestones!$AC$37)&amp;";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"&amp;IF(AND(Milestones!$AB$38="FT",Milestones!$AA$38=FT_Y5,EDATE($D122,Milestones!$AA$38)&lt;PolicyDate),1,Milestones!$AC$38)&amp;";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"&amp;IF(AND(Milestones!$AB$39="FT",Milestones!$AA$39=FT_Y5,EDATE($D122,Milestones!$AA$39)&lt;PolicyDate),1,Milestones!$AC$39)&amp;";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"&amp;IF(AND(Milestones!$AB$40="FT",Milestones!$AA$40=FT_Y5,EDATE($D122,Milestones!$AA$40)&lt;PolicyDate),1,Milestones!$AC$40)&amp;";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"&amp;IF(AND(Milestones!$AB$41="FT",Milestones!$AA$41=FT_Y5,EDATE($D122,Milestones!$AA$41)&lt;PolicyDate),1,Milestones!$AC$41)&amp;";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"&amp;IF(AND(Milestones!$AB$42="FT",Milestones!$AA$42=FT_Y5,EDATE($D122,Milestones!$AA$42)&lt;PolicyDate),1,Milestones!$AC$42)&amp;";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"&amp;IF(AND(Milestones!$AB$43="FT",Milestones!$AA$43=FT_Y5,EDATE($D122,Milestones!$AA$43)&lt;PolicyDate),1,Milestones!$AC$43)&amp;";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"&amp;IF(AND(Milestones!$AB$44="FT",Milestones!$AA$44=FT_Y5,EDATE($D122,Milestones!$AA$44)&lt;PolicyDate),1,Milestones!$AC$44)&amp;";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"&amp;IF(AND(Milestones!$AB$45="FT",Milestones!$AA$45=FT_Y5,EDATE($D122,Milestones!$AA$45)&lt;PolicyDate),1,Milestones!$AC$45)&amp;";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"&amp;IF(AND(Milestones!$AB$46="FT",Milestones!$AA$46=FT_Y5,EDATE($D122,Milestones!$AA$46)&lt;PolicyDate),1,Milestones!$AC$46)&amp;";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"&amp;IF(AND(Milestones!$AB$47="FT",Milestones!$AA$47=FT_Y5,EDATE($D122,Milestones!$AA$47)&lt;PolicyDate),1,Milestones!$AC$47)&amp;";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"&amp;IF(AND(Milestones!$AB$48="FT",Milestones!$AA$48=FT_Y5,EDATE($D122,Milestones!$AA$48)&lt;PolicyDate),1,Milestones!$AC$48)&amp;";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"&amp;IF(AND(Milestones!$AB$49="FT",Milestones!$AA$49=FT_Y5,EDATE($D122,Milestones!$AA$49)&lt;PolicyDate),1,Milestones!$AC$49)&amp;";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"&amp;IF(AND(Milestones!$AB$50="FT",Milestones!$AA$50=FT_Y5,EDATE($D122,Milestones!$AA$50)&lt;PolicyDate),1,Milestones!$AC$50)&amp;";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"&amp;IF(AND(Milestones!$AB$51="FT",Milestones!$AA$51=FT_Y5,EDATE($D122,Milestones!$AA$51)&lt;PolicyDate),1,Milestones!$AC$51)&amp;";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"&amp;IF(AND(Milestones!$AB$52="FT",Milestones!$AA$52=FT_Y5,EDATE($D122,Milestones!$AA$52)&lt;PolicyDate),1,Milestones!$AC$52)&amp;";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"&amp;IF(AND(Milestones!$AB$53="FT",Milestones!$AA$53=FT_Y5,EDATE($D122,Milestones!$AA$53)&lt;PolicyDate),1,Milestones!$AC$53)&amp;";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"&amp;IF(AND(Milestones!$AB$54="FT",Milestones!$AA$54=FT_Y5,EDATE($D122,Milestones!$AA$54)&lt;PolicyDate),1,Milestones!$AC$54)&amp;";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"&amp;IF(AND(Milestones!$AB$55="FT",Milestones!$AA$55=FT_Y5,EDATE($D122,Milestones!$AA$55)&lt;PolicyDate),1,Milestones!$AC$55)&amp;";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"&amp;IF(AND(Milestones!$AB$56="FT",Milestones!$AA$56=FT_Y5,EDATE($D122,Milestones!$AA$56)&lt;PolicyDate),1,Milestones!$AC$56)&amp;";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"&amp;IF(AND(Milestones!$AB$57="FT",Milestones!$AA$57=FT_Y5,EDATE($D122,Milestones!$AA$57)&lt;PolicyDate),1,Milestones!$AC$57)&amp;";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"&amp;IF(AND(Milestones!$AB$58="FT",Milestones!$AA$58=FT_Y5,EDATE($D122,Milestones!$AA$58)&lt;PolicyDate),1,Milestones!$AC$58)&amp;";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"&amp;IF(AND(Milestones!$AB$59="FT",Milestones!$AA$59=FT_Y5,EDATE($D122,Milestones!$AA$59)&lt;PolicyDate),1,Milestones!$AC$59)&amp;";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"&amp;IF(AND(Milestones!$AB$60="FT",Milestones!$AA$60=FT_Y5,EDATE($D122,Milestones!$AA$60)&lt;PolicyDate),1,Milestones!$AC$60)&amp;";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"&amp;IF(AND(Milestones!$AB$61="FT",Milestones!$AA$61=FT_Y5,EDATE($D122,Milestones!$AA$61)&lt;PolicyDate),1,Milestones!$AC$61)&amp;";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"&amp;IF(AND(Milestones!$AB$62="FT",Milestones!$AA$62=FT_Y5,EDATE($D122,Milestones!$AA$62)&lt;PolicyDate),1,Milestones!$AC$62)&amp;";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"&amp;IF(AND(Milestones!$AB$63="FT",Milestones!$AA$63=FT_Y5,EDATE($D122,Milestones!$AA$63)&lt;PolicyDate),1,Milestones!$AC$63)&amp;";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"&amp;IF(AND(Milestones!$AB$64="FT",Milestones!$AA$64=FT_Y5,EDATE($D122,Milestones!$AA$64)&lt;PolicyDate),1,Milestones!$AC$64)&amp;";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"&amp;IF(AND(Milestones!$AB$65="FT",Milestones!$AA$65=FT_Y5,EDATE($D122,Milestones!$AA$65)&lt;PolicyDate),1,Milestones!$AC$65)&amp;";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"&amp;IF(AND(Milestones!$AB$66="FT",Milestones!$AA$66=FT_Y5,EDATE($D122,Milestones!$AA$66)&lt;PolicyDate),1,Milestones!$AC$66)&amp;";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"&amp;IF(AND(Milestones!$AB$67="FT",Milestones!$AA$67=FT_Y5,EDATE($D122,Milestones!$AA$67)&lt;PolicyDate),1,Milestones!$AC$67)&amp;";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"&amp;IF(AND(Milestones!$AB$68="FT",Milestones!$AA$68=FT_Y5,EDATE($D122,Milestones!$AA$68)&lt;PolicyDate),1,Milestones!$AC$68)&amp;";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"&amp;IF(AND(Milestones!$AB$69="FT",Milestones!$AA$69=FT_Y5,EDATE($D122,Milestones!$AA$69)&lt;PolicyDate),1,Milestones!$AC$69)&amp;";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"&amp;IF(AND(Milestones!$AB$70="FT",Milestones!$AA$70=FT_Y5,EDATE($D122,Milestones!$AA$70)&lt;PolicyDate),1,Milestones!$AC$70)&amp;";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"&amp;IF(AND(Milestones!$AB$71="FT",Milestones!$AA$71=FT_Y5,EDATE($D122,Milestones!$AA$71)&lt;PolicyDate),1,Milestones!$AC$71)&amp;";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"&amp;IF(AND(Milestones!$AB$72="FT",Milestones!$AA$72=FT_Y5,EDATE($D122,Milestones!$AA$72)&lt;PolicyDate),1,Milestones!$AC$72)&amp;";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"&amp;IF(AND(Milestones!$AB$73="FT",Milestones!$AA$73=FT_Y5,EDATE($D122,Milestones!$AA$73)&lt;PolicyDate),1,Milestones!$AC$73)&amp;";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"&amp;IF(AND(Milestones!$AB$74="FT",Milestones!$AA$74=FT_Y5,EDATE($D122,Milestones!$AA$74)&lt;PolicyDate),1,Milestones!$AC$74)&amp;";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"&amp;IF(AND(Milestones!$AB$75="FT",Milestones!$AA$75=FT_Y5,EDATE($D122,Milestones!$AA$75)&lt;PolicyDate),1,Milestones!$AC$75)&amp;";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"&amp;IF(AND(Milestones!$AB$76="FT",Milestones!$AA$76=FT_Y5,EDATE($D122,Milestones!$AA$76)&lt;PolicyDate),1,Milestones!$AC$76)&amp;";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"&amp;IF(AND(Milestones!$AB$77="FT",Milestones!$AA$77=FT_Y5,EDATE($D122,Milestones!$AA$77)&lt;PolicyDate),1,Milestones!$AC$77)&amp;";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"&amp;IF(AND(Milestones!$AB$78="FT",Milestones!$AA$78=FT_Y5,EDATE($D122,Milestones!$AA$78)&lt;PolicyDate),1,Milestones!$AC$78)&amp;";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"&amp;IF(AND(Milestones!$AB$79="FT",Milestones!$AA$79=FT_Y5,EDATE($D122,Milestones!$AA$79)&lt;PolicyDate),1,Milestones!$AC$79)&amp;";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"&amp;IF(AND(Milestones!$AB$80="FT",Milestones!$AA$80=FT_Y5,EDATE($D122,Milestones!$AA$80)&lt;PolicyDate),1,Milestones!$AC$80)&amp;";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"&amp;IF(AND(Milestones!$AB$81="FT",Milestones!$AA$81=FT_Y5,EDATE($D122,Milestones!$AA$81)&lt;PolicyDate),1,Milestones!$AC$81)&amp;";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"&amp;IF(AND(Milestones!$AB$82="FT",Milestones!$AA$82=FT_Y5,EDATE($D122,Milestones!$AA$82)&lt;PolicyDate),1,Milestones!$AC$82)&amp;";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"&amp;IF(AND(Milestones!$AB$83="FT",Milestones!$AA$83=FT_Y5,EDATE($D122,Milestones!$AA$83)&lt;PolicyDate),1,Milestones!$AC$83)&amp;";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"&amp;IF(AND(Milestones!$AB$84="FT",Milestones!$AA$84=FT_Y5,EDATE($D122,Milestones!$AA$84)&lt;PolicyDate),1,Milestones!$AC$84)&amp;";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"&amp;IF(AND(Milestones!$AB$85="FT",Milestones!$AA$85=FT_Y5,EDATE($D122,Milestones!$AA$85)&lt;PolicyDate),1,Milestones!$AC$85)&amp;";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"&amp;IF(AND(Milestones!$AB$86="FT",Milestones!$AA$86=FT_Y5,EDATE($D122,Milestones!$AA$86)&lt;PolicyDate),1,Milestones!$AC$86)&amp;";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"&amp;IF(AND(Milestones!$AB$87="FT",Milestones!$AA$87=FT_Y5,EDATE($D122,Milestones!$AA$87)&lt;PolicyDate),1,Milestones!$AC$87)&amp;";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"&amp;IF(AND(Milestones!$AB$88="FT",Milestones!$AA$88=FT_Y5,EDATE($D122,Milestones!$AA$88)&lt;PolicyDate),1,Milestones!$AC$88)&amp;";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"&amp;IF(AND(Milestones!$AB$89="FT",Milestones!$AA$89=FT_Y5,EDATE($D122,Milestones!$AA$89)&lt;PolicyDate),1,Milestones!$AC$89)&amp;";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"&amp;IF(AND(Milestones!$AB$90="FT",Milestones!$AA$90=FT_Y5,EDATE($D122,Milestones!$AA$90)&lt;PolicyDate),1,Milestones!$AC$90)&amp;";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"&amp;IF(AND(Milestones!$AB$91="FT",Milestones!$AA$91=FT_Y5,EDATE($D122,Milestones!$AA$91)&lt;PolicyDate),1,Milestones!$AC$91)&amp;";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"&amp;IF(AND(Milestones!$AB$92="FT",Milestones!$AA$92=FT_Y5,EDATE($D122,Milestones!$AA$92)&lt;PolicyDate),1,Milestones!$AC$92)&amp;";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"&amp;IF(AND(Milestones!$AB$93="FT",Milestones!$AA$93=FT_Y5,EDATE($D122,Milestones!$AA$93)&lt;PolicyDate),1,Milestones!$AC$93)&amp;";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"&amp;IF(AND(Milestones!$AB$94="FT",Milestones!$AA$94=FT_Y5,EDATE($D122,Milestones!$AA$94)&lt;PolicyDate),1,Milestones!$AC$94)&amp;";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"&amp;IF(AND(Milestones!$AB$95="FT",Milestones!$AA$95=FT_Y5,EDATE($D122,Milestones!$AA$95)&lt;PolicyDate),1,Milestones!$AC$95)&amp;";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"&amp;IF(AND(Milestones!$AB$96="FT",Milestones!$AA$96=FT_Y5,EDATE($D122,Milestones!$AA$96)&lt;PolicyDate),1,Milestones!$AC$96)&amp;";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"&amp;IF(AND(Milestones!$AB$97="FT",Milestones!$AA$97=FT_Y5,EDATE($D122,Milestones!$AA$97)&lt;PolicyDate),1,Milestones!$AC$97)&amp;";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"&amp;IF(AND(Milestones!$AB$98="FT",Milestones!$AA$98=FT_Y5,EDATE($D122,Milestones!$AA$98)&lt;PolicyDate),1,Milestones!$AC$98)&amp;";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"&amp;IF(AND(Milestones!$AB$99="FT",Milestones!$AA$99=FT_Y5,EDATE($D122,Milestones!$AA$99)&lt;PolicyDate),1,Milestones!$AC$99)&amp;";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"&amp;IF(AND(Milestones!$AB$100="FT",Milestones!$AA$100=FT_Y5,EDATE($D122,Milestones!$AA$100)&lt;PolicyDate),1,Milestones!$AC$100)&amp;";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"&amp;IF(AND(Milestones!$AB$101="FT",Milestones!$AA$101=FT_Y5,EDATE($D122,Milestones!$AA$101)&lt;PolicyDate),1,Milestones!$AC$101)&amp;";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"&amp;IF(AND(Milestones!$AB$102="FT",Milestones!$AA$102=FT_Y5,EDATE($D122,Milestones!$AA$102)&lt;PolicyDate),1,Milestones!$AC$102)&amp;";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"&amp;IF(AND(Milestones!$AB$103="FT",Milestones!$AA$103=FT_Y5,EDATE($D122,Milestones!$AA$103)&lt;PolicyDate),1,Milestones!$AC$103)&amp;";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"&amp;IF(AND(Milestones!$AB$104="FT",Milestones!$AA$104=FT_Y5,EDATE($D122,Milestones!$AA$104)&lt;PolicyDate),1,Milestones!$AC$104)&amp;";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"&amp;IF(AND(Milestones!$AB$105="FT",Milestones!$AA$105=FT_Y5,EDATE($D122,Milestones!$AA$105)&lt;PolicyDate),1,Milestones!$AC$105)&amp;";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"&amp;IF(AND(Milestones!$AB$106="FT",Milestones!$AA$106=FT_Y5,EDATE($D122,Milestones!$AA$106)&lt;PolicyDate),1,Milestones!$AC$106)&amp;";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"&amp;IF(AND(Milestones!$AB$107="FT",Milestones!$AA$107=FT_Y5,EDATE($D122,Milestones!$AA$107)&lt;PolicyDate),1,Milestones!$AC$107)&amp;";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"&amp;IF(AND(Milestones!$AB$108="FT",Milestones!$AA$108=FT_Y5,EDATE($D122,Milestones!$AA$108)&lt;PolicyDate),1,Milestones!$AC$108)&amp;";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"&amp;IF(AND(Milestones!$AB$109="FT",Milestones!$AA$109=FT_Y5,EDATE($D122,Milestones!$AA$109)&lt;PolicyDate),1,Milestones!$AC$109)&amp;";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"&amp;IF(AND(Milestones!$AB$110="FT",Milestones!$AA$110=FT_Y5,EDATE($D122,Milestones!$AA$110)&lt;PolicyDate),1,Milestones!$AC$110)&amp;";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"&amp;IF(AND(Milestones!$AB$111="FT",Milestones!$AA$111=FT_Y5,EDATE($D122,Milestones!$AA$111)&lt;PolicyDate),1,Milestones!$AC$111)&amp;";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"&amp;IF(AND(Milestones!$AB$112="FT",Milestones!$AA$112=FT_Y5,EDATE($D122,Milestones!$AA$112)&lt;PolicyDate),1,Milestones!$AC$112)&amp;";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"&amp;IF(AND(Milestones!$AB$113="FT",Milestones!$AA$113=FT_Y5,EDATE($D122,Milestones!$AA$113)&lt;PolicyDate),1,Milestones!$AC$113)&amp;";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"&amp;IF(AND(Milestones!$AB$114="FT",Milestones!$AA$114=FT_Y5,EDATE($D122,Milestones!$AA$114)&lt;PolicyDate),1,Milestones!$AC$114)&amp;";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"&amp;IF(AND(Milestones!$AB$115="FT",Milestones!$AA$115=FT_Y5,EDATE($D122,Milestones!$AA$115)&lt;PolicyDate),1,Milestones!$AC$115)&amp;";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"&amp;IF(AND(Milestones!$AB$116="FT",Milestones!$AA$116=FT_Y5,EDATE($D122,Milestones!$AA$116)&lt;PolicyDate),1,Milestones!$AC$116)&amp;";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"&amp;IF(AND(Milestones!$AB$117="FT",Milestones!$AA$117=FT_Y5,EDATE($D122,Milestones!$AA$117)&lt;PolicyDate),1,Milestones!$AC$117)&amp;";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"&amp;IF(AND(Milestones!$AB$118="FT",Milestones!$AA$118=FT_Y5,EDATE($D122,Milestones!$AA$118)&lt;PolicyDate),1,Milestones!$AC$118)&amp;";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"&amp;IF(AND(Milestones!$AB$119="FT",Milestones!$AA$119=FT_Y5,EDATE($D122,Milestones!$AA$119)&lt;PolicyDate),1,Milestones!$AC$119)&amp;";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"&amp;IF(AND(Milestones!$AB$120="FT",Milestones!$AA$120=FT_Y5,EDATE($D122,Milestones!$AA$120)&lt;PolicyDate),1,Milestones!$AC$120)&amp;";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"&amp;IF(AND(Milestones!$AB$121="FT",Milestones!$AA$121=FT_Y5,EDATE($D122,Milestones!$AA$121)&lt;PolicyDate),1,Milestones!$AC$121)&amp;";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"&amp;IF(AND(Milestones!$AB$122="FT",Milestones!$AA$122=FT_Y5,EDATE($D122,Milestones!$AA$122)&lt;PolicyDate),1,Milestones!$AC$122)&amp;";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"&amp;IF(AND(Milestones!$AB$123="FT",Milestones!$AA$123=FT_Y5,EDATE($D122,Milestones!$AA$123)&lt;PolicyDate),1,Milestones!$AC$123)&amp;";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"&amp;IF(AND(Milestones!$AB$124="FT",Milestones!$AA$124=FT_Y5,EDATE($D122,Milestones!$AA$124)&lt;PolicyDate),1,Milestones!$AC$124)&amp;";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"&amp;IF(AND(Milestones!$AB$125="FT",Milestones!$AA$125=FT_Y5,EDATE($D122,Milestones!$AA$125)&lt;PolicyDate),1,Milestones!$AC$125)&amp;";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"&amp;IF(AND(Milestones!$AB$126="FT",Milestones!$AA$126=FT_Y5,EDATE($D122,Milestones!$AA$126)&lt;PolicyDate),1,Milestones!$AC$126)&amp;";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"&amp;IF(AND(Milestones!$AB$127="FT",Milestones!$AA$127=FT_Y5,EDATE($D122,Milestones!$AA$127)&lt;PolicyDate),1,Milestones!$AC$127)&amp;";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"&amp;IF(AND(Milestones!$AB$128="FT",Milestones!$AA$128=FT_Y5,EDATE($D122,Milestones!$AA$128)&lt;PolicyDate),1,Milestones!$AC$128)&amp;";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"&amp;IF(AND(Milestones!$AB$129="FT",Milestones!$AA$129=FT_Y5,EDATE($D122,Milestones!$AA$129)&lt;PolicyDate),1,Milestones!$AC$129)&amp;";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"&amp;IF(AND(Milestones!$AB$130="FT",Milestones!$AA$130=FT_Y5,EDATE($D122,Milestones!$AA$130)&lt;PolicyDate),1,Milestones!$AC$130)&amp;";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"&amp;IF(AND(Milestones!$AB$131="FT",Milestones!$AA$131=FT_Y5,EDATE($D122,Milestones!$AA$131)&lt;PolicyDate),1,Milestones!$AC$131)&amp;";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"&amp;IF(AND(Milestones!$AB$132="FT",Milestones!$AA$132=FT_Y5,EDATE($D122,Milestones!$AA$132)&lt;PolicyDate),1,Milestones!$AC$132)&amp;";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"&amp;IF(AND(Milestones!$AB$133="FT",Milestones!$AA$133=FT_Y5,EDATE($D122,Milestones!$AA$133)&lt;PolicyDate),1,Milestones!$AC$133)&amp;";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"&amp;IF(AND(Milestones!$AB$134="FT",Milestones!$AA$134=FT_Y5,EDATE($D122,Milestones!$AA$134)&lt;PolicyDate),1,Milestones!$AC$134)&amp;";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"&amp;IF(AND(Milestones!$AB$135="FT",Milestones!$AA$135=FT_Y5,EDATE($D122,Milestones!$AA$135)&lt;PolicyDate),1,Milestones!$AC$135)&amp;";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"&amp;IF(AND(Milestones!$AB$136="FT",Milestones!$AA$136=FT_Y5,EDATE($D122,Milestones!$AA$136)&lt;PolicyDate),1,Milestones!$AC$136)&amp;";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"&amp;IF(AND(Milestones!$AB$137="FT",Milestones!$AA$137=FT_Y5,EDATE($D122,Milestones!$AA$137)&lt;PolicyDate),1,Milestones!$AC$137)&amp;";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"&amp;IF(AND(Milestones!$AB$138="FT",Milestones!$AA$138=FT_Y5,EDATE($D122,Milestones!$AA$138)&lt;PolicyDate),1,Milestones!$AC$138)&amp;";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"&amp;IF(AND(Milestones!$AB$139="FT",Milestones!$AA$139=FT_Y5,EDATE($D122,Milestones!$AA$139)&lt;PolicyDate),1,Milestones!$AC$139)&amp;";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"&amp;IF(AND(Milestones!$AB$140="FT",Milestones!$AA$140=FT_Y5,EDATE($D122,Milestones!$AA$140)&lt;PolicyDate),1,Milestones!$AC$140)&amp;";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"&amp;IF(AND(Milestones!$AB$141="FT",Milestones!$AA$141=FT_Y5,EDATE($D122,Milestones!$AA$141)&lt;PolicyDate),1,Milestones!$AC$141)&amp;";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"&amp;IF(AND(Milestones!$AB$142="FT",Milestones!$AA$142=FT_Y5,EDATE($D122,Milestones!$AA$142)&lt;PolicyDate),1,Milestones!$AC$142)&amp;";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"&amp;IF(AND(Milestones!$AB$143="FT",Milestones!$AA$143=FT_Y5,EDATE($D122,Milestones!$AA$143)&lt;PolicyDate),1,Milestones!$AC$143)&amp;";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"&amp;IF(AND(Milestones!$AB$144="FT",Milestones!$AA$144=FT_Y5,EDATE($D122,Milestones!$AA$144)&lt;PolicyDate),1,Milestones!$AC$144)&amp;";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"&amp;IF(AND(Milestones!$AB$145="FT",Milestones!$AA$145=FT_Y5,EDATE($D122,Milestones!$AA$145)&lt;PolicyDate),1,Milestones!$AC$145)&amp;";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"&amp;IF(AND(Milestones!$AB$146="FT",Milestones!$AA$146=FT_Y5,EDATE($D122,Milestones!$AA$146)&lt;PolicyDate),1,Milestones!$AC$146)&amp;";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"&amp;IF(AND(Milestones!$AB$147="FT",Milestones!$AA$147=FT_Y5,EDATE($D122,Milestones!$AA$147)&lt;PolicyDate),1,Milestones!$AC$147)&amp;";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"&amp;IF(AND(Milestones!$AB$148="FT",Milestones!$AA$148=FT_Y5,EDATE($D122,Milestones!$AA$148)&lt;PolicyDate),1,Milestones!$AC$148)&amp;";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"&amp;IF(AND(Milestones!$AB$149="FT",Milestones!$AA$149=FT_Y5,EDATE($D122,Milestones!$AA$149)&lt;PolicyDate),1,Milestones!$AC$149)&amp;";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"&amp;IF(AND(Milestones!$AB$150="FT",Milestones!$AA$150=FT_Y5,EDATE($D122,Milestones!$AA$150)&lt;PolicyDate),1,Milestones!$AC$150)&amp;";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"&amp;IF(AND(Milestones!$AB$151="FT",Milestones!$AA$151=FT_Y5,EDATE($D122,Milestones!$AA$151)&lt;PolicyDate),1,Milestones!$AC$151)&amp;";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"&amp;IF(AND(Milestones!$AB$152="FT",Milestones!$AA$152=FT_Y5,EDATE($D122,Milestones!$AA$152)&lt;PolicyDate),1,Milestones!$AC$152)&amp;";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"&amp;IF(AND(Milestones!$AB$153="FT",Milestones!$AA$153=FT_Y5,EDATE($D122,Milestones!$AA$153)&lt;PolicyDate),1,Milestones!$AC$153)&amp;";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"&amp;IF(AND(Milestones!$AB$154="FT",Milestones!$AA$154=FT_Y5,EDATE($D122,Milestones!$AA$154)&lt;PolicyDate),1,Milestones!$AC$154)&amp;";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"&amp;IF(AND(Milestones!$AB$155="FT",Milestones!$AA$155=FT_Y5,EDATE($D122,Milestones!$AA$155)&lt;PolicyDate),1,Milestones!$AC$155)&amp;";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"&amp;IF(AND(Milestones!$AB$156="FT",Milestones!$AA$156=FT_Y5,EDATE($D122,Milestones!$AA$156)&lt;PolicyDate),1,Milestones!$AC$156)&amp;";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"&amp;IF(AND(Milestones!$AB$157="FT",Milestones!$AA$157=FT_Y5,EDATE($D122,Milestones!$AA$157)&lt;PolicyDate),1,Milestones!$AC$157)&amp;";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"&amp;IF(AND(Milestones!$AB$158="FT",Milestones!$AA$158=FT_Y5,EDATE($D122,Milestones!$AA$158)&lt;PolicyDate),1,Milestones!$AC$158)&amp;";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"&amp;IF(AND(Milestones!$AB$159="FT",Milestones!$AA$159=FT_Y5,EDATE($D122,Milestones!$AA$159)&lt;PolicyDate),1,Milestones!$AC$159)&amp;";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"&amp;IF(AND(Milestones!$AB$160="FT",Milestones!$AA$160=FT_Y5,EDATE($D122,Milestones!$AA$160)&lt;PolicyDate),1,Milestones!$AC$160)&amp;";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"&amp;IF(AND(Milestones!$AB$161="FT",Milestones!$AA$161=FT_Y5,EDATE($D122,Milestones!$AA$161)&lt;PolicyDate),1,Milestones!$AC$161)&amp;";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"&amp;IF(AND(Milestones!$AB$162="FT",Milestones!$AA$162=FT_Y5,EDATE($D122,Milestones!$AA$162)&lt;PolicyDate),1,Milestones!$AC$162)&amp;";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"&amp;IF(AND(Milestones!$AB$163="FT",Milestones!$AA$163=FT_Y5,EDATE($D122,Milestones!$AA$163)&lt;PolicyDate),1,Milestones!$AC$163)&amp;";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"&amp;IF(AND(Milestones!$AB$164="FT",Milestones!$AA$164=FT_Y5,EDATE($D122,Milestones!$AA$164)&lt;PolicyDate),1,Milestones!$AC$164)&amp;";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"&amp;IF(AND(Milestones!$AB$165="FT",Milestones!$AA$165=FT_Y5,EDATE($D122,Milestones!$AA$165)&lt;PolicyDate),1,Milestones!$AC$165)&amp;";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"&amp;IF(AND(Milestones!$AB$166="FT",Milestones!$AA$166=FT_Y5,EDATE($D122,Milestones!$AA$166)&lt;PolicyDate),1,Milestones!$AC$166)&amp;";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"&amp;IF(AND(Milestones!$AB$167="FT",Milestones!$AA$167=FT_Y5,EDATE($D122,Milestones!$AA$167)&lt;PolicyDate),1,Milestones!$AC$167)&amp;";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"&amp;IF(AND(Milestones!$AB$168="FT",Milestones!$AA$168=FT_Y5,EDATE($D122,Milestones!$AA$168)&lt;PolicyDate),1,Milestones!$AC$168)&amp;";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"&amp;IF(AND(Milestones!$AB$169="FT",Milestones!$AA$169=FT_Y5,EDATE($D122,Milestones!$AA$169)&lt;PolicyDate),1,Milestones!$AC$169)&amp;";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"&amp;IF(AND(Milestones!$AB$170="FT",Milestones!$AA$170=FT_Y5,EDATE($D122,Milestones!$AA$170)&lt;PolicyDate),1,Milestones!$AC$170)&amp;";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"&amp;IF(AND(Milestones!$AB$171="FT",Milestones!$AA$171=FT_Y5,EDATE($D122,Milestones!$AA$171)&lt;PolicyDate),1,Milestones!$AC$171)&amp;";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"&amp;IF(AND(Milestones!$AB$172="FT",Milestones!$AA$172=FT_Y5,EDATE($D122,Milestones!$AA$172)&lt;PolicyDate),1,Milestones!$AC$172)&amp;";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"&amp;IF(AND(Milestones!$AB$173="FT",Milestones!$AA$173=FT_Y5,EDATE($D122,Milestones!$AA$173)&lt;PolicyDate),1,Milestones!$AC$173)&amp;";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"&amp;IF(AND(Milestones!$AB$174="FT",Milestones!$AA$174=FT_Y5,EDATE($D122,Milestones!$AA$174)&lt;PolicyDate),1,Milestones!$AC$174)&amp;";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"&amp;IF(AND(Milestones!$AB$175="FT",Milestones!$AA$175=FT_Y5,EDATE($D122,Milestones!$AA$175)&lt;PolicyDate),1,Milestones!$AC$175)&amp;";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"&amp;IF(AND(Milestones!$AB$176="FT",Milestones!$AA$176=FT_Y5,EDATE($D122,Milestones!$AA$176)&lt;PolicyDate),1,Milestones!$AC$176)&amp;";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"&amp;IF(AND(Milestones!$AB$177="FT",Milestones!$AA$177=FT_Y5,EDATE($D122,Milestones!$AA$177)&lt;PolicyDate),1,Milestones!$AC$177)&amp;";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"&amp;IF(AND(Milestones!$AB$178="FT",Milestones!$AA$178=FT_Y5,EDATE($D122,Milestones!$AA$178)&lt;PolicyDate),1,Milestones!$AC$178)&amp;";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"&amp;IF(AND(Milestones!$AB$179="FT",Milestones!$AA$179=FT_Y5,EDATE($D122,Milestones!$AA$179)&lt;PolicyDate),1,Milestones!$AC$179)&amp;";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"&amp;IF(AND(Milestones!$AB$180="FT",Milestones!$AA$180=FT_Y5,EDATE($D122,Milestones!$AA$180)&lt;PolicyDate),1,Milestones!$AC$180)&amp;";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"&amp;IF(AND(Milestones!$AB$181="FT",Milestones!$AA$181=FT_Y5,EDATE($D122,Milestones!$AA$181)&lt;PolicyDate),1,Milestones!$AC$181)&amp;";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"&amp;IF(AND(Milestones!$AB$182="FT",Milestones!$AA$182=FT_Y5,EDATE($D122,Milestones!$AA$182)&lt;PolicyDate),1,Milestones!$AC$182)&amp;";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"&amp;IF(AND(Milestones!$AB$183="FT",Milestones!$AA$183=FT_Y5,EDATE($D122,Milestones!$AA$183)&lt;PolicyDate),1,Milestones!$AC$183)&amp;";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"&amp;IF(AND(Milestones!$AB$184="FT",Milestones!$AA$184=FT_Y5,EDATE($D122,Milestones!$AA$184)&lt;PolicyDate),1,Milestones!$AC$184)&amp;";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"&amp;IF(AND(Milestones!$AB$185="FT",Milestones!$AA$185=FT_Y5,EDATE($D122,Milestones!$AA$185)&lt;PolicyDate),1,Milestones!$AC$185)&amp;";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"&amp;IF(AND(Milestones!$AB$186="FT",Milestones!$AA$186=FT_Y5,EDATE($D122,Milestones!$AA$186)&lt;PolicyDate),1,Milestones!$AC$186)&amp;";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"&amp;IF(AND(Milestones!$AB$187="FT",Milestones!$AA$187=FT_Y5,EDATE($D122,Milestones!$AA$187)&lt;PolicyDate),1,Milestones!$AC$187)&amp;";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"&amp;IF(AND(Milestones!$AB$188="FT",Milestones!$AA$188=FT_Y5,EDATE($D122,Milestones!$AA$188)&lt;PolicyDate),1,Milestones!$AC$188)&amp;";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"&amp;IF(AND(Milestones!$AB$189="FT",Milestones!$AA$189=FT_Y5,EDATE($D122,Milestones!$AA$189)&lt;PolicyDate),1,Milestones!$AC$189)&amp;";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"&amp;IF(AND(Milestones!$AB$190="FT",Milestones!$AA$190=FT_Y5,EDATE($D122,Milestones!$AA$190)&lt;PolicyDate),1,Milestones!$AC$190)&amp;";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"&amp;IF(AND(Milestones!$AB$191="FT",Milestones!$AA$191=FT_Y5,EDATE($D122,Milestones!$AA$191)&lt;PolicyDate),1,Milestones!$AC$191)&amp;";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"&amp;IF(AND(Milestones!$AB$192="FT",Milestones!$AA$192=FT_Y5,EDATE($D122,Milestones!$AA$192)&lt;PolicyDate),1,Milestones!$AC$192)&amp;";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"&amp;IF(AND(Milestones!$AB$193="FT",Milestones!$AA$193=FT_Y5,EDATE($D122,Milestones!$AA$193)&lt;PolicyDate),1,Milestones!$AC$193)&amp;";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"&amp;IF(AND(Milestones!$AB$194="FT",Milestones!$AA$194=FT_Y5,EDATE($D122,Milestones!$AA$194)&lt;PolicyDate),1,Milestones!$AC$194)&amp;";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"&amp;IF(AND(Milestones!$AB$195="FT",Milestones!$AA$195=FT_Y5,EDATE($D122,Milestones!$AA$195)&lt;PolicyDate),1,Milestones!$AC$195)&amp;";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"&amp;IF(AND(Milestones!$AB$196="FT",Milestones!$AA$196=FT_Y5,EDATE($D122,Milestones!$AA$196)&lt;PolicyDate),1,Milestones!$AC$196)&amp;";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"&amp;IF(AND(Milestones!$AB$197="FT",Milestones!$AA$197=FT_Y5,EDATE($D122,Milestones!$AA$197)&lt;PolicyDate),1,Milestones!$AC$197)&amp;";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"&amp;IF(AND(Milestones!$AB$198="FT",Milestones!$AA$198=FT_Y5,EDATE($D122,Milestones!$AA$198)&lt;PolicyDate),1,Milestones!$AC$198)&amp;";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"&amp;IF(AND(Milestones!$AB$199="FT",Milestones!$AA$199=FT_Y5,EDATE($D122,Milestones!$AA$199)&lt;PolicyDate),1,Milestones!$AC$199)&amp;";  ",""))</f>
        <v/>
      </c>
      <c r="X122" s="0" t="str">
        <f aca="false">IF(Staff!$A122="","",Staff!$AJ122)</f>
        <v/>
      </c>
      <c r="Y122" s="0" t="str">
        <f aca="false">IF(Staff!$A122="","",Staff!$AL122)</f>
        <v/>
      </c>
      <c r="Z122" s="0" t="str">
        <f aca="false">IF(Staff!$A122="","",Staff!$AM122)</f>
        <v/>
      </c>
      <c r="AA122" s="0" t="str">
        <f aca="false">IF(Staff!$A122="","",Staff!$AQ122)</f>
        <v/>
      </c>
      <c r="AB122" s="0" t="str">
        <f aca="false">IF(Staff!$A122="","",Staff!$AR122)</f>
        <v/>
      </c>
      <c r="AC122" s="0" t="str">
        <f aca="false">IF(Staff!$A122="","",Staff!$AS122)</f>
        <v/>
      </c>
      <c r="AD122" s="0" t="str">
        <f aca="false">IF(Staff!$A122="","",Staff!$AT122)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IF(Staff!$A123="","",Staff!$AI123)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"&amp;IF(AND(Milestones!$AB$20="FT",Milestones!$AA$20=FT_Y5,EDATE($D123,Milestones!$AA$20)&lt;PolicyDate),1,Milestones!$AC$20)&amp;";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"&amp;IF(AND(Milestones!$AB$21="FT",Milestones!$AA$21=FT_Y5,EDATE($D123,Milestones!$AA$21)&lt;PolicyDate),1,Milestones!$AC$21)&amp;";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"&amp;IF(AND(Milestones!$AB$22="FT",Milestones!$AA$22=FT_Y5,EDATE($D123,Milestones!$AA$22)&lt;PolicyDate),1,Milestones!$AC$22)&amp;";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"&amp;IF(AND(Milestones!$AB$23="FT",Milestones!$AA$23=FT_Y5,EDATE($D123,Milestones!$AA$23)&lt;PolicyDate),1,Milestones!$AC$23)&amp;";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"&amp;IF(AND(Milestones!$AB$24="FT",Milestones!$AA$24=FT_Y5,EDATE($D123,Milestones!$AA$24)&lt;PolicyDate),1,Milestones!$AC$24)&amp;";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"&amp;IF(AND(Milestones!$AB$25="FT",Milestones!$AA$25=FT_Y5,EDATE($D123,Milestones!$AA$25)&lt;PolicyDate),1,Milestones!$AC$25)&amp;";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"&amp;IF(AND(Milestones!$AB$26="FT",Milestones!$AA$26=FT_Y5,EDATE($D123,Milestones!$AA$26)&lt;PolicyDate),1,Milestones!$AC$26)&amp;";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"&amp;IF(AND(Milestones!$AB$27="FT",Milestones!$AA$27=FT_Y5,EDATE($D123,Milestones!$AA$27)&lt;PolicyDate),1,Milestones!$AC$27)&amp;";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"&amp;IF(AND(Milestones!$AB$28="FT",Milestones!$AA$28=FT_Y5,EDATE($D123,Milestones!$AA$28)&lt;PolicyDate),1,Milestones!$AC$28)&amp;";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"&amp;IF(AND(Milestones!$AB$29="FT",Milestones!$AA$29=FT_Y5,EDATE($D123,Milestones!$AA$29)&lt;PolicyDate),1,Milestones!$AC$29)&amp;";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"&amp;IF(AND(Milestones!$AB$30="FT",Milestones!$AA$30=FT_Y5,EDATE($D123,Milestones!$AA$30)&lt;PolicyDate),1,Milestones!$AC$30)&amp;";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"&amp;IF(AND(Milestones!$AB$31="FT",Milestones!$AA$31=FT_Y5,EDATE($D123,Milestones!$AA$31)&lt;PolicyDate),1,Milestones!$AC$31)&amp;";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"&amp;IF(AND(Milestones!$AB$32="FT",Milestones!$AA$32=FT_Y5,EDATE($D123,Milestones!$AA$32)&lt;PolicyDate),1,Milestones!$AC$32)&amp;";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"&amp;IF(AND(Milestones!$AB$33="FT",Milestones!$AA$33=FT_Y5,EDATE($D123,Milestones!$AA$33)&lt;PolicyDate),1,Milestones!$AC$33)&amp;";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"&amp;IF(AND(Milestones!$AB$34="FT",Milestones!$AA$34=FT_Y5,EDATE($D123,Milestones!$AA$34)&lt;PolicyDate),1,Milestones!$AC$34)&amp;";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"&amp;IF(AND(Milestones!$AB$35="FT",Milestones!$AA$35=FT_Y5,EDATE($D123,Milestones!$AA$35)&lt;PolicyDate),1,Milestones!$AC$35)&amp;";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"&amp;IF(AND(Milestones!$AB$36="FT",Milestones!$AA$36=FT_Y5,EDATE($D123,Milestones!$AA$36)&lt;PolicyDate),1,Milestones!$AC$36)&amp;";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"&amp;IF(AND(Milestones!$AB$37="FT",Milestones!$AA$37=FT_Y5,EDATE($D123,Milestones!$AA$37)&lt;PolicyDate),1,Milestones!$AC$37)&amp;";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"&amp;IF(AND(Milestones!$AB$38="FT",Milestones!$AA$38=FT_Y5,EDATE($D123,Milestones!$AA$38)&lt;PolicyDate),1,Milestones!$AC$38)&amp;";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"&amp;IF(AND(Milestones!$AB$39="FT",Milestones!$AA$39=FT_Y5,EDATE($D123,Milestones!$AA$39)&lt;PolicyDate),1,Milestones!$AC$39)&amp;";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"&amp;IF(AND(Milestones!$AB$40="FT",Milestones!$AA$40=FT_Y5,EDATE($D123,Milestones!$AA$40)&lt;PolicyDate),1,Milestones!$AC$40)&amp;";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"&amp;IF(AND(Milestones!$AB$41="FT",Milestones!$AA$41=FT_Y5,EDATE($D123,Milestones!$AA$41)&lt;PolicyDate),1,Milestones!$AC$41)&amp;";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"&amp;IF(AND(Milestones!$AB$42="FT",Milestones!$AA$42=FT_Y5,EDATE($D123,Milestones!$AA$42)&lt;PolicyDate),1,Milestones!$AC$42)&amp;";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"&amp;IF(AND(Milestones!$AB$43="FT",Milestones!$AA$43=FT_Y5,EDATE($D123,Milestones!$AA$43)&lt;PolicyDate),1,Milestones!$AC$43)&amp;";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"&amp;IF(AND(Milestones!$AB$44="FT",Milestones!$AA$44=FT_Y5,EDATE($D123,Milestones!$AA$44)&lt;PolicyDate),1,Milestones!$AC$44)&amp;";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"&amp;IF(AND(Milestones!$AB$45="FT",Milestones!$AA$45=FT_Y5,EDATE($D123,Milestones!$AA$45)&lt;PolicyDate),1,Milestones!$AC$45)&amp;";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"&amp;IF(AND(Milestones!$AB$46="FT",Milestones!$AA$46=FT_Y5,EDATE($D123,Milestones!$AA$46)&lt;PolicyDate),1,Milestones!$AC$46)&amp;";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"&amp;IF(AND(Milestones!$AB$47="FT",Milestones!$AA$47=FT_Y5,EDATE($D123,Milestones!$AA$47)&lt;PolicyDate),1,Milestones!$AC$47)&amp;";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"&amp;IF(AND(Milestones!$AB$48="FT",Milestones!$AA$48=FT_Y5,EDATE($D123,Milestones!$AA$48)&lt;PolicyDate),1,Milestones!$AC$48)&amp;";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"&amp;IF(AND(Milestones!$AB$49="FT",Milestones!$AA$49=FT_Y5,EDATE($D123,Milestones!$AA$49)&lt;PolicyDate),1,Milestones!$AC$49)&amp;";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"&amp;IF(AND(Milestones!$AB$50="FT",Milestones!$AA$50=FT_Y5,EDATE($D123,Milestones!$AA$50)&lt;PolicyDate),1,Milestones!$AC$50)&amp;";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"&amp;IF(AND(Milestones!$AB$51="FT",Milestones!$AA$51=FT_Y5,EDATE($D123,Milestones!$AA$51)&lt;PolicyDate),1,Milestones!$AC$51)&amp;";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"&amp;IF(AND(Milestones!$AB$52="FT",Milestones!$AA$52=FT_Y5,EDATE($D123,Milestones!$AA$52)&lt;PolicyDate),1,Milestones!$AC$52)&amp;";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"&amp;IF(AND(Milestones!$AB$53="FT",Milestones!$AA$53=FT_Y5,EDATE($D123,Milestones!$AA$53)&lt;PolicyDate),1,Milestones!$AC$53)&amp;";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"&amp;IF(AND(Milestones!$AB$54="FT",Milestones!$AA$54=FT_Y5,EDATE($D123,Milestones!$AA$54)&lt;PolicyDate),1,Milestones!$AC$54)&amp;";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"&amp;IF(AND(Milestones!$AB$55="FT",Milestones!$AA$55=FT_Y5,EDATE($D123,Milestones!$AA$55)&lt;PolicyDate),1,Milestones!$AC$55)&amp;";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"&amp;IF(AND(Milestones!$AB$56="FT",Milestones!$AA$56=FT_Y5,EDATE($D123,Milestones!$AA$56)&lt;PolicyDate),1,Milestones!$AC$56)&amp;";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"&amp;IF(AND(Milestones!$AB$57="FT",Milestones!$AA$57=FT_Y5,EDATE($D123,Milestones!$AA$57)&lt;PolicyDate),1,Milestones!$AC$57)&amp;";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"&amp;IF(AND(Milestones!$AB$58="FT",Milestones!$AA$58=FT_Y5,EDATE($D123,Milestones!$AA$58)&lt;PolicyDate),1,Milestones!$AC$58)&amp;";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"&amp;IF(AND(Milestones!$AB$59="FT",Milestones!$AA$59=FT_Y5,EDATE($D123,Milestones!$AA$59)&lt;PolicyDate),1,Milestones!$AC$59)&amp;";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"&amp;IF(AND(Milestones!$AB$60="FT",Milestones!$AA$60=FT_Y5,EDATE($D123,Milestones!$AA$60)&lt;PolicyDate),1,Milestones!$AC$60)&amp;";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"&amp;IF(AND(Milestones!$AB$61="FT",Milestones!$AA$61=FT_Y5,EDATE($D123,Milestones!$AA$61)&lt;PolicyDate),1,Milestones!$AC$61)&amp;";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"&amp;IF(AND(Milestones!$AB$62="FT",Milestones!$AA$62=FT_Y5,EDATE($D123,Milestones!$AA$62)&lt;PolicyDate),1,Milestones!$AC$62)&amp;";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"&amp;IF(AND(Milestones!$AB$63="FT",Milestones!$AA$63=FT_Y5,EDATE($D123,Milestones!$AA$63)&lt;PolicyDate),1,Milestones!$AC$63)&amp;";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"&amp;IF(AND(Milestones!$AB$64="FT",Milestones!$AA$64=FT_Y5,EDATE($D123,Milestones!$AA$64)&lt;PolicyDate),1,Milestones!$AC$64)&amp;";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"&amp;IF(AND(Milestones!$AB$65="FT",Milestones!$AA$65=FT_Y5,EDATE($D123,Milestones!$AA$65)&lt;PolicyDate),1,Milestones!$AC$65)&amp;";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"&amp;IF(AND(Milestones!$AB$66="FT",Milestones!$AA$66=FT_Y5,EDATE($D123,Milestones!$AA$66)&lt;PolicyDate),1,Milestones!$AC$66)&amp;";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"&amp;IF(AND(Milestones!$AB$67="FT",Milestones!$AA$67=FT_Y5,EDATE($D123,Milestones!$AA$67)&lt;PolicyDate),1,Milestones!$AC$67)&amp;";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"&amp;IF(AND(Milestones!$AB$68="FT",Milestones!$AA$68=FT_Y5,EDATE($D123,Milestones!$AA$68)&lt;PolicyDate),1,Milestones!$AC$68)&amp;";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"&amp;IF(AND(Milestones!$AB$69="FT",Milestones!$AA$69=FT_Y5,EDATE($D123,Milestones!$AA$69)&lt;PolicyDate),1,Milestones!$AC$69)&amp;";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"&amp;IF(AND(Milestones!$AB$70="FT",Milestones!$AA$70=FT_Y5,EDATE($D123,Milestones!$AA$70)&lt;PolicyDate),1,Milestones!$AC$70)&amp;";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"&amp;IF(AND(Milestones!$AB$71="FT",Milestones!$AA$71=FT_Y5,EDATE($D123,Milestones!$AA$71)&lt;PolicyDate),1,Milestones!$AC$71)&amp;";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"&amp;IF(AND(Milestones!$AB$72="FT",Milestones!$AA$72=FT_Y5,EDATE($D123,Milestones!$AA$72)&lt;PolicyDate),1,Milestones!$AC$72)&amp;";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"&amp;IF(AND(Milestones!$AB$73="FT",Milestones!$AA$73=FT_Y5,EDATE($D123,Milestones!$AA$73)&lt;PolicyDate),1,Milestones!$AC$73)&amp;";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"&amp;IF(AND(Milestones!$AB$74="FT",Milestones!$AA$74=FT_Y5,EDATE($D123,Milestones!$AA$74)&lt;PolicyDate),1,Milestones!$AC$74)&amp;";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"&amp;IF(AND(Milestones!$AB$75="FT",Milestones!$AA$75=FT_Y5,EDATE($D123,Milestones!$AA$75)&lt;PolicyDate),1,Milestones!$AC$75)&amp;";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"&amp;IF(AND(Milestones!$AB$76="FT",Milestones!$AA$76=FT_Y5,EDATE($D123,Milestones!$AA$76)&lt;PolicyDate),1,Milestones!$AC$76)&amp;";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"&amp;IF(AND(Milestones!$AB$77="FT",Milestones!$AA$77=FT_Y5,EDATE($D123,Milestones!$AA$77)&lt;PolicyDate),1,Milestones!$AC$77)&amp;";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"&amp;IF(AND(Milestones!$AB$78="FT",Milestones!$AA$78=FT_Y5,EDATE($D123,Milestones!$AA$78)&lt;PolicyDate),1,Milestones!$AC$78)&amp;";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"&amp;IF(AND(Milestones!$AB$79="FT",Milestones!$AA$79=FT_Y5,EDATE($D123,Milestones!$AA$79)&lt;PolicyDate),1,Milestones!$AC$79)&amp;";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"&amp;IF(AND(Milestones!$AB$80="FT",Milestones!$AA$80=FT_Y5,EDATE($D123,Milestones!$AA$80)&lt;PolicyDate),1,Milestones!$AC$80)&amp;";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"&amp;IF(AND(Milestones!$AB$81="FT",Milestones!$AA$81=FT_Y5,EDATE($D123,Milestones!$AA$81)&lt;PolicyDate),1,Milestones!$AC$81)&amp;";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"&amp;IF(AND(Milestones!$AB$82="FT",Milestones!$AA$82=FT_Y5,EDATE($D123,Milestones!$AA$82)&lt;PolicyDate),1,Milestones!$AC$82)&amp;";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"&amp;IF(AND(Milestones!$AB$83="FT",Milestones!$AA$83=FT_Y5,EDATE($D123,Milestones!$AA$83)&lt;PolicyDate),1,Milestones!$AC$83)&amp;";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"&amp;IF(AND(Milestones!$AB$84="FT",Milestones!$AA$84=FT_Y5,EDATE($D123,Milestones!$AA$84)&lt;PolicyDate),1,Milestones!$AC$84)&amp;";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"&amp;IF(AND(Milestones!$AB$85="FT",Milestones!$AA$85=FT_Y5,EDATE($D123,Milestones!$AA$85)&lt;PolicyDate),1,Milestones!$AC$85)&amp;";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"&amp;IF(AND(Milestones!$AB$86="FT",Milestones!$AA$86=FT_Y5,EDATE($D123,Milestones!$AA$86)&lt;PolicyDate),1,Milestones!$AC$86)&amp;";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"&amp;IF(AND(Milestones!$AB$87="FT",Milestones!$AA$87=FT_Y5,EDATE($D123,Milestones!$AA$87)&lt;PolicyDate),1,Milestones!$AC$87)&amp;";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"&amp;IF(AND(Milestones!$AB$88="FT",Milestones!$AA$88=FT_Y5,EDATE($D123,Milestones!$AA$88)&lt;PolicyDate),1,Milestones!$AC$88)&amp;";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"&amp;IF(AND(Milestones!$AB$89="FT",Milestones!$AA$89=FT_Y5,EDATE($D123,Milestones!$AA$89)&lt;PolicyDate),1,Milestones!$AC$89)&amp;";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"&amp;IF(AND(Milestones!$AB$90="FT",Milestones!$AA$90=FT_Y5,EDATE($D123,Milestones!$AA$90)&lt;PolicyDate),1,Milestones!$AC$90)&amp;";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"&amp;IF(AND(Milestones!$AB$91="FT",Milestones!$AA$91=FT_Y5,EDATE($D123,Milestones!$AA$91)&lt;PolicyDate),1,Milestones!$AC$91)&amp;";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"&amp;IF(AND(Milestones!$AB$92="FT",Milestones!$AA$92=FT_Y5,EDATE($D123,Milestones!$AA$92)&lt;PolicyDate),1,Milestones!$AC$92)&amp;";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"&amp;IF(AND(Milestones!$AB$93="FT",Milestones!$AA$93=FT_Y5,EDATE($D123,Milestones!$AA$93)&lt;PolicyDate),1,Milestones!$AC$93)&amp;";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"&amp;IF(AND(Milestones!$AB$94="FT",Milestones!$AA$94=FT_Y5,EDATE($D123,Milestones!$AA$94)&lt;PolicyDate),1,Milestones!$AC$94)&amp;";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"&amp;IF(AND(Milestones!$AB$95="FT",Milestones!$AA$95=FT_Y5,EDATE($D123,Milestones!$AA$95)&lt;PolicyDate),1,Milestones!$AC$95)&amp;";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"&amp;IF(AND(Milestones!$AB$96="FT",Milestones!$AA$96=FT_Y5,EDATE($D123,Milestones!$AA$96)&lt;PolicyDate),1,Milestones!$AC$96)&amp;";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"&amp;IF(AND(Milestones!$AB$97="FT",Milestones!$AA$97=FT_Y5,EDATE($D123,Milestones!$AA$97)&lt;PolicyDate),1,Milestones!$AC$97)&amp;";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"&amp;IF(AND(Milestones!$AB$98="FT",Milestones!$AA$98=FT_Y5,EDATE($D123,Milestones!$AA$98)&lt;PolicyDate),1,Milestones!$AC$98)&amp;";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"&amp;IF(AND(Milestones!$AB$99="FT",Milestones!$AA$99=FT_Y5,EDATE($D123,Milestones!$AA$99)&lt;PolicyDate),1,Milestones!$AC$99)&amp;";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"&amp;IF(AND(Milestones!$AB$100="FT",Milestones!$AA$100=FT_Y5,EDATE($D123,Milestones!$AA$100)&lt;PolicyDate),1,Milestones!$AC$100)&amp;";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"&amp;IF(AND(Milestones!$AB$101="FT",Milestones!$AA$101=FT_Y5,EDATE($D123,Milestones!$AA$101)&lt;PolicyDate),1,Milestones!$AC$101)&amp;";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"&amp;IF(AND(Milestones!$AB$102="FT",Milestones!$AA$102=FT_Y5,EDATE($D123,Milestones!$AA$102)&lt;PolicyDate),1,Milestones!$AC$102)&amp;";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"&amp;IF(AND(Milestones!$AB$103="FT",Milestones!$AA$103=FT_Y5,EDATE($D123,Milestones!$AA$103)&lt;PolicyDate),1,Milestones!$AC$103)&amp;";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"&amp;IF(AND(Milestones!$AB$104="FT",Milestones!$AA$104=FT_Y5,EDATE($D123,Milestones!$AA$104)&lt;PolicyDate),1,Milestones!$AC$104)&amp;";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"&amp;IF(AND(Milestones!$AB$105="FT",Milestones!$AA$105=FT_Y5,EDATE($D123,Milestones!$AA$105)&lt;PolicyDate),1,Milestones!$AC$105)&amp;";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"&amp;IF(AND(Milestones!$AB$106="FT",Milestones!$AA$106=FT_Y5,EDATE($D123,Milestones!$AA$106)&lt;PolicyDate),1,Milestones!$AC$106)&amp;";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"&amp;IF(AND(Milestones!$AB$107="FT",Milestones!$AA$107=FT_Y5,EDATE($D123,Milestones!$AA$107)&lt;PolicyDate),1,Milestones!$AC$107)&amp;";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"&amp;IF(AND(Milestones!$AB$108="FT",Milestones!$AA$108=FT_Y5,EDATE($D123,Milestones!$AA$108)&lt;PolicyDate),1,Milestones!$AC$108)&amp;";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"&amp;IF(AND(Milestones!$AB$109="FT",Milestones!$AA$109=FT_Y5,EDATE($D123,Milestones!$AA$109)&lt;PolicyDate),1,Milestones!$AC$109)&amp;";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"&amp;IF(AND(Milestones!$AB$110="FT",Milestones!$AA$110=FT_Y5,EDATE($D123,Milestones!$AA$110)&lt;PolicyDate),1,Milestones!$AC$110)&amp;";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"&amp;IF(AND(Milestones!$AB$111="FT",Milestones!$AA$111=FT_Y5,EDATE($D123,Milestones!$AA$111)&lt;PolicyDate),1,Milestones!$AC$111)&amp;";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"&amp;IF(AND(Milestones!$AB$112="FT",Milestones!$AA$112=FT_Y5,EDATE($D123,Milestones!$AA$112)&lt;PolicyDate),1,Milestones!$AC$112)&amp;";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"&amp;IF(AND(Milestones!$AB$113="FT",Milestones!$AA$113=FT_Y5,EDATE($D123,Milestones!$AA$113)&lt;PolicyDate),1,Milestones!$AC$113)&amp;";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"&amp;IF(AND(Milestones!$AB$114="FT",Milestones!$AA$114=FT_Y5,EDATE($D123,Milestones!$AA$114)&lt;PolicyDate),1,Milestones!$AC$114)&amp;";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"&amp;IF(AND(Milestones!$AB$115="FT",Milestones!$AA$115=FT_Y5,EDATE($D123,Milestones!$AA$115)&lt;PolicyDate),1,Milestones!$AC$115)&amp;";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"&amp;IF(AND(Milestones!$AB$116="FT",Milestones!$AA$116=FT_Y5,EDATE($D123,Milestones!$AA$116)&lt;PolicyDate),1,Milestones!$AC$116)&amp;";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"&amp;IF(AND(Milestones!$AB$117="FT",Milestones!$AA$117=FT_Y5,EDATE($D123,Milestones!$AA$117)&lt;PolicyDate),1,Milestones!$AC$117)&amp;";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"&amp;IF(AND(Milestones!$AB$118="FT",Milestones!$AA$118=FT_Y5,EDATE($D123,Milestones!$AA$118)&lt;PolicyDate),1,Milestones!$AC$118)&amp;";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"&amp;IF(AND(Milestones!$AB$119="FT",Milestones!$AA$119=FT_Y5,EDATE($D123,Milestones!$AA$119)&lt;PolicyDate),1,Milestones!$AC$119)&amp;";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"&amp;IF(AND(Milestones!$AB$120="FT",Milestones!$AA$120=FT_Y5,EDATE($D123,Milestones!$AA$120)&lt;PolicyDate),1,Milestones!$AC$120)&amp;";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"&amp;IF(AND(Milestones!$AB$121="FT",Milestones!$AA$121=FT_Y5,EDATE($D123,Milestones!$AA$121)&lt;PolicyDate),1,Milestones!$AC$121)&amp;";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"&amp;IF(AND(Milestones!$AB$122="FT",Milestones!$AA$122=FT_Y5,EDATE($D123,Milestones!$AA$122)&lt;PolicyDate),1,Milestones!$AC$122)&amp;";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"&amp;IF(AND(Milestones!$AB$123="FT",Milestones!$AA$123=FT_Y5,EDATE($D123,Milestones!$AA$123)&lt;PolicyDate),1,Milestones!$AC$123)&amp;";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"&amp;IF(AND(Milestones!$AB$124="FT",Milestones!$AA$124=FT_Y5,EDATE($D123,Milestones!$AA$124)&lt;PolicyDate),1,Milestones!$AC$124)&amp;";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"&amp;IF(AND(Milestones!$AB$125="FT",Milestones!$AA$125=FT_Y5,EDATE($D123,Milestones!$AA$125)&lt;PolicyDate),1,Milestones!$AC$125)&amp;";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"&amp;IF(AND(Milestones!$AB$126="FT",Milestones!$AA$126=FT_Y5,EDATE($D123,Milestones!$AA$126)&lt;PolicyDate),1,Milestones!$AC$126)&amp;";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"&amp;IF(AND(Milestones!$AB$127="FT",Milestones!$AA$127=FT_Y5,EDATE($D123,Milestones!$AA$127)&lt;PolicyDate),1,Milestones!$AC$127)&amp;";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"&amp;IF(AND(Milestones!$AB$128="FT",Milestones!$AA$128=FT_Y5,EDATE($D123,Milestones!$AA$128)&lt;PolicyDate),1,Milestones!$AC$128)&amp;";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"&amp;IF(AND(Milestones!$AB$129="FT",Milestones!$AA$129=FT_Y5,EDATE($D123,Milestones!$AA$129)&lt;PolicyDate),1,Milestones!$AC$129)&amp;";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"&amp;IF(AND(Milestones!$AB$130="FT",Milestones!$AA$130=FT_Y5,EDATE($D123,Milestones!$AA$130)&lt;PolicyDate),1,Milestones!$AC$130)&amp;";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"&amp;IF(AND(Milestones!$AB$131="FT",Milestones!$AA$131=FT_Y5,EDATE($D123,Milestones!$AA$131)&lt;PolicyDate),1,Milestones!$AC$131)&amp;";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"&amp;IF(AND(Milestones!$AB$132="FT",Milestones!$AA$132=FT_Y5,EDATE($D123,Milestones!$AA$132)&lt;PolicyDate),1,Milestones!$AC$132)&amp;";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"&amp;IF(AND(Milestones!$AB$133="FT",Milestones!$AA$133=FT_Y5,EDATE($D123,Milestones!$AA$133)&lt;PolicyDate),1,Milestones!$AC$133)&amp;";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"&amp;IF(AND(Milestones!$AB$134="FT",Milestones!$AA$134=FT_Y5,EDATE($D123,Milestones!$AA$134)&lt;PolicyDate),1,Milestones!$AC$134)&amp;";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"&amp;IF(AND(Milestones!$AB$135="FT",Milestones!$AA$135=FT_Y5,EDATE($D123,Milestones!$AA$135)&lt;PolicyDate),1,Milestones!$AC$135)&amp;";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"&amp;IF(AND(Milestones!$AB$136="FT",Milestones!$AA$136=FT_Y5,EDATE($D123,Milestones!$AA$136)&lt;PolicyDate),1,Milestones!$AC$136)&amp;";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"&amp;IF(AND(Milestones!$AB$137="FT",Milestones!$AA$137=FT_Y5,EDATE($D123,Milestones!$AA$137)&lt;PolicyDate),1,Milestones!$AC$137)&amp;";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"&amp;IF(AND(Milestones!$AB$138="FT",Milestones!$AA$138=FT_Y5,EDATE($D123,Milestones!$AA$138)&lt;PolicyDate),1,Milestones!$AC$138)&amp;";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"&amp;IF(AND(Milestones!$AB$139="FT",Milestones!$AA$139=FT_Y5,EDATE($D123,Milestones!$AA$139)&lt;PolicyDate),1,Milestones!$AC$139)&amp;";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"&amp;IF(AND(Milestones!$AB$140="FT",Milestones!$AA$140=FT_Y5,EDATE($D123,Milestones!$AA$140)&lt;PolicyDate),1,Milestones!$AC$140)&amp;";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"&amp;IF(AND(Milestones!$AB$141="FT",Milestones!$AA$141=FT_Y5,EDATE($D123,Milestones!$AA$141)&lt;PolicyDate),1,Milestones!$AC$141)&amp;";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"&amp;IF(AND(Milestones!$AB$142="FT",Milestones!$AA$142=FT_Y5,EDATE($D123,Milestones!$AA$142)&lt;PolicyDate),1,Milestones!$AC$142)&amp;";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"&amp;IF(AND(Milestones!$AB$143="FT",Milestones!$AA$143=FT_Y5,EDATE($D123,Milestones!$AA$143)&lt;PolicyDate),1,Milestones!$AC$143)&amp;";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"&amp;IF(AND(Milestones!$AB$144="FT",Milestones!$AA$144=FT_Y5,EDATE($D123,Milestones!$AA$144)&lt;PolicyDate),1,Milestones!$AC$144)&amp;";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"&amp;IF(AND(Milestones!$AB$145="FT",Milestones!$AA$145=FT_Y5,EDATE($D123,Milestones!$AA$145)&lt;PolicyDate),1,Milestones!$AC$145)&amp;";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"&amp;IF(AND(Milestones!$AB$146="FT",Milestones!$AA$146=FT_Y5,EDATE($D123,Milestones!$AA$146)&lt;PolicyDate),1,Milestones!$AC$146)&amp;";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"&amp;IF(AND(Milestones!$AB$147="FT",Milestones!$AA$147=FT_Y5,EDATE($D123,Milestones!$AA$147)&lt;PolicyDate),1,Milestones!$AC$147)&amp;";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"&amp;IF(AND(Milestones!$AB$148="FT",Milestones!$AA$148=FT_Y5,EDATE($D123,Milestones!$AA$148)&lt;PolicyDate),1,Milestones!$AC$148)&amp;";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"&amp;IF(AND(Milestones!$AB$149="FT",Milestones!$AA$149=FT_Y5,EDATE($D123,Milestones!$AA$149)&lt;PolicyDate),1,Milestones!$AC$149)&amp;";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"&amp;IF(AND(Milestones!$AB$150="FT",Milestones!$AA$150=FT_Y5,EDATE($D123,Milestones!$AA$150)&lt;PolicyDate),1,Milestones!$AC$150)&amp;";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"&amp;IF(AND(Milestones!$AB$151="FT",Milestones!$AA$151=FT_Y5,EDATE($D123,Milestones!$AA$151)&lt;PolicyDate),1,Milestones!$AC$151)&amp;";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"&amp;IF(AND(Milestones!$AB$152="FT",Milestones!$AA$152=FT_Y5,EDATE($D123,Milestones!$AA$152)&lt;PolicyDate),1,Milestones!$AC$152)&amp;";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"&amp;IF(AND(Milestones!$AB$153="FT",Milestones!$AA$153=FT_Y5,EDATE($D123,Milestones!$AA$153)&lt;PolicyDate),1,Milestones!$AC$153)&amp;";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"&amp;IF(AND(Milestones!$AB$154="FT",Milestones!$AA$154=FT_Y5,EDATE($D123,Milestones!$AA$154)&lt;PolicyDate),1,Milestones!$AC$154)&amp;";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"&amp;IF(AND(Milestones!$AB$155="FT",Milestones!$AA$155=FT_Y5,EDATE($D123,Milestones!$AA$155)&lt;PolicyDate),1,Milestones!$AC$155)&amp;";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"&amp;IF(AND(Milestones!$AB$156="FT",Milestones!$AA$156=FT_Y5,EDATE($D123,Milestones!$AA$156)&lt;PolicyDate),1,Milestones!$AC$156)&amp;";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"&amp;IF(AND(Milestones!$AB$157="FT",Milestones!$AA$157=FT_Y5,EDATE($D123,Milestones!$AA$157)&lt;PolicyDate),1,Milestones!$AC$157)&amp;";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"&amp;IF(AND(Milestones!$AB$158="FT",Milestones!$AA$158=FT_Y5,EDATE($D123,Milestones!$AA$158)&lt;PolicyDate),1,Milestones!$AC$158)&amp;";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"&amp;IF(AND(Milestones!$AB$159="FT",Milestones!$AA$159=FT_Y5,EDATE($D123,Milestones!$AA$159)&lt;PolicyDate),1,Milestones!$AC$159)&amp;";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"&amp;IF(AND(Milestones!$AB$160="FT",Milestones!$AA$160=FT_Y5,EDATE($D123,Milestones!$AA$160)&lt;PolicyDate),1,Milestones!$AC$160)&amp;";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"&amp;IF(AND(Milestones!$AB$161="FT",Milestones!$AA$161=FT_Y5,EDATE($D123,Milestones!$AA$161)&lt;PolicyDate),1,Milestones!$AC$161)&amp;";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"&amp;IF(AND(Milestones!$AB$162="FT",Milestones!$AA$162=FT_Y5,EDATE($D123,Milestones!$AA$162)&lt;PolicyDate),1,Milestones!$AC$162)&amp;";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"&amp;IF(AND(Milestones!$AB$163="FT",Milestones!$AA$163=FT_Y5,EDATE($D123,Milestones!$AA$163)&lt;PolicyDate),1,Milestones!$AC$163)&amp;";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"&amp;IF(AND(Milestones!$AB$164="FT",Milestones!$AA$164=FT_Y5,EDATE($D123,Milestones!$AA$164)&lt;PolicyDate),1,Milestones!$AC$164)&amp;";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"&amp;IF(AND(Milestones!$AB$165="FT",Milestones!$AA$165=FT_Y5,EDATE($D123,Milestones!$AA$165)&lt;PolicyDate),1,Milestones!$AC$165)&amp;";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"&amp;IF(AND(Milestones!$AB$166="FT",Milestones!$AA$166=FT_Y5,EDATE($D123,Milestones!$AA$166)&lt;PolicyDate),1,Milestones!$AC$166)&amp;";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"&amp;IF(AND(Milestones!$AB$167="FT",Milestones!$AA$167=FT_Y5,EDATE($D123,Milestones!$AA$167)&lt;PolicyDate),1,Milestones!$AC$167)&amp;";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"&amp;IF(AND(Milestones!$AB$168="FT",Milestones!$AA$168=FT_Y5,EDATE($D123,Milestones!$AA$168)&lt;PolicyDate),1,Milestones!$AC$168)&amp;";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"&amp;IF(AND(Milestones!$AB$169="FT",Milestones!$AA$169=FT_Y5,EDATE($D123,Milestones!$AA$169)&lt;PolicyDate),1,Milestones!$AC$169)&amp;";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"&amp;IF(AND(Milestones!$AB$170="FT",Milestones!$AA$170=FT_Y5,EDATE($D123,Milestones!$AA$170)&lt;PolicyDate),1,Milestones!$AC$170)&amp;";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"&amp;IF(AND(Milestones!$AB$171="FT",Milestones!$AA$171=FT_Y5,EDATE($D123,Milestones!$AA$171)&lt;PolicyDate),1,Milestones!$AC$171)&amp;";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"&amp;IF(AND(Milestones!$AB$172="FT",Milestones!$AA$172=FT_Y5,EDATE($D123,Milestones!$AA$172)&lt;PolicyDate),1,Milestones!$AC$172)&amp;";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"&amp;IF(AND(Milestones!$AB$173="FT",Milestones!$AA$173=FT_Y5,EDATE($D123,Milestones!$AA$173)&lt;PolicyDate),1,Milestones!$AC$173)&amp;";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"&amp;IF(AND(Milestones!$AB$174="FT",Milestones!$AA$174=FT_Y5,EDATE($D123,Milestones!$AA$174)&lt;PolicyDate),1,Milestones!$AC$174)&amp;";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"&amp;IF(AND(Milestones!$AB$175="FT",Milestones!$AA$175=FT_Y5,EDATE($D123,Milestones!$AA$175)&lt;PolicyDate),1,Milestones!$AC$175)&amp;";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"&amp;IF(AND(Milestones!$AB$176="FT",Milestones!$AA$176=FT_Y5,EDATE($D123,Milestones!$AA$176)&lt;PolicyDate),1,Milestones!$AC$176)&amp;";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"&amp;IF(AND(Milestones!$AB$177="FT",Milestones!$AA$177=FT_Y5,EDATE($D123,Milestones!$AA$177)&lt;PolicyDate),1,Milestones!$AC$177)&amp;";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"&amp;IF(AND(Milestones!$AB$178="FT",Milestones!$AA$178=FT_Y5,EDATE($D123,Milestones!$AA$178)&lt;PolicyDate),1,Milestones!$AC$178)&amp;";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"&amp;IF(AND(Milestones!$AB$179="FT",Milestones!$AA$179=FT_Y5,EDATE($D123,Milestones!$AA$179)&lt;PolicyDate),1,Milestones!$AC$179)&amp;";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"&amp;IF(AND(Milestones!$AB$180="FT",Milestones!$AA$180=FT_Y5,EDATE($D123,Milestones!$AA$180)&lt;PolicyDate),1,Milestones!$AC$180)&amp;";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"&amp;IF(AND(Milestones!$AB$181="FT",Milestones!$AA$181=FT_Y5,EDATE($D123,Milestones!$AA$181)&lt;PolicyDate),1,Milestones!$AC$181)&amp;";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"&amp;IF(AND(Milestones!$AB$182="FT",Milestones!$AA$182=FT_Y5,EDATE($D123,Milestones!$AA$182)&lt;PolicyDate),1,Milestones!$AC$182)&amp;";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"&amp;IF(AND(Milestones!$AB$183="FT",Milestones!$AA$183=FT_Y5,EDATE($D123,Milestones!$AA$183)&lt;PolicyDate),1,Milestones!$AC$183)&amp;";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"&amp;IF(AND(Milestones!$AB$184="FT",Milestones!$AA$184=FT_Y5,EDATE($D123,Milestones!$AA$184)&lt;PolicyDate),1,Milestones!$AC$184)&amp;";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"&amp;IF(AND(Milestones!$AB$185="FT",Milestones!$AA$185=FT_Y5,EDATE($D123,Milestones!$AA$185)&lt;PolicyDate),1,Milestones!$AC$185)&amp;";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"&amp;IF(AND(Milestones!$AB$186="FT",Milestones!$AA$186=FT_Y5,EDATE($D123,Milestones!$AA$186)&lt;PolicyDate),1,Milestones!$AC$186)&amp;";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"&amp;IF(AND(Milestones!$AB$187="FT",Milestones!$AA$187=FT_Y5,EDATE($D123,Milestones!$AA$187)&lt;PolicyDate),1,Milestones!$AC$187)&amp;";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"&amp;IF(AND(Milestones!$AB$188="FT",Milestones!$AA$188=FT_Y5,EDATE($D123,Milestones!$AA$188)&lt;PolicyDate),1,Milestones!$AC$188)&amp;";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"&amp;IF(AND(Milestones!$AB$189="FT",Milestones!$AA$189=FT_Y5,EDATE($D123,Milestones!$AA$189)&lt;PolicyDate),1,Milestones!$AC$189)&amp;";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"&amp;IF(AND(Milestones!$AB$190="FT",Milestones!$AA$190=FT_Y5,EDATE($D123,Milestones!$AA$190)&lt;PolicyDate),1,Milestones!$AC$190)&amp;";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"&amp;IF(AND(Milestones!$AB$191="FT",Milestones!$AA$191=FT_Y5,EDATE($D123,Milestones!$AA$191)&lt;PolicyDate),1,Milestones!$AC$191)&amp;";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"&amp;IF(AND(Milestones!$AB$192="FT",Milestones!$AA$192=FT_Y5,EDATE($D123,Milestones!$AA$192)&lt;PolicyDate),1,Milestones!$AC$192)&amp;";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"&amp;IF(AND(Milestones!$AB$193="FT",Milestones!$AA$193=FT_Y5,EDATE($D123,Milestones!$AA$193)&lt;PolicyDate),1,Milestones!$AC$193)&amp;";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"&amp;IF(AND(Milestones!$AB$194="FT",Milestones!$AA$194=FT_Y5,EDATE($D123,Milestones!$AA$194)&lt;PolicyDate),1,Milestones!$AC$194)&amp;";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"&amp;IF(AND(Milestones!$AB$195="FT",Milestones!$AA$195=FT_Y5,EDATE($D123,Milestones!$AA$195)&lt;PolicyDate),1,Milestones!$AC$195)&amp;";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"&amp;IF(AND(Milestones!$AB$196="FT",Milestones!$AA$196=FT_Y5,EDATE($D123,Milestones!$AA$196)&lt;PolicyDate),1,Milestones!$AC$196)&amp;";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"&amp;IF(AND(Milestones!$AB$197="FT",Milestones!$AA$197=FT_Y5,EDATE($D123,Milestones!$AA$197)&lt;PolicyDate),1,Milestones!$AC$197)&amp;";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"&amp;IF(AND(Milestones!$AB$198="FT",Milestones!$AA$198=FT_Y5,EDATE($D123,Milestones!$AA$198)&lt;PolicyDate),1,Milestones!$AC$198)&amp;";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"&amp;IF(AND(Milestones!$AB$199="FT",Milestones!$AA$199=FT_Y5,EDATE($D123,Milestones!$AA$199)&lt;PolicyDate),1,Milestones!$AC$199)&amp;";  ",""))</f>
        <v/>
      </c>
      <c r="X123" s="0" t="str">
        <f aca="false">IF(Staff!$A123="","",Staff!$AJ123)</f>
        <v/>
      </c>
      <c r="Y123" s="0" t="str">
        <f aca="false">IF(Staff!$A123="","",Staff!$AL123)</f>
        <v/>
      </c>
      <c r="Z123" s="0" t="str">
        <f aca="false">IF(Staff!$A123="","",Staff!$AM123)</f>
        <v/>
      </c>
      <c r="AA123" s="0" t="str">
        <f aca="false">IF(Staff!$A123="","",Staff!$AQ123)</f>
        <v/>
      </c>
      <c r="AB123" s="0" t="str">
        <f aca="false">IF(Staff!$A123="","",Staff!$AR123)</f>
        <v/>
      </c>
      <c r="AC123" s="0" t="str">
        <f aca="false">IF(Staff!$A123="","",Staff!$AS123)</f>
        <v/>
      </c>
      <c r="AD123" s="0" t="str">
        <f aca="false">IF(Staff!$A123="","",Staff!$AT123)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IF(Staff!$A124="","",Staff!$AI124)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"&amp;IF(AND(Milestones!$AB$20="FT",Milestones!$AA$20=FT_Y5,EDATE($D124,Milestones!$AA$20)&lt;PolicyDate),1,Milestones!$AC$20)&amp;";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"&amp;IF(AND(Milestones!$AB$21="FT",Milestones!$AA$21=FT_Y5,EDATE($D124,Milestones!$AA$21)&lt;PolicyDate),1,Milestones!$AC$21)&amp;";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"&amp;IF(AND(Milestones!$AB$22="FT",Milestones!$AA$22=FT_Y5,EDATE($D124,Milestones!$AA$22)&lt;PolicyDate),1,Milestones!$AC$22)&amp;";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"&amp;IF(AND(Milestones!$AB$23="FT",Milestones!$AA$23=FT_Y5,EDATE($D124,Milestones!$AA$23)&lt;PolicyDate),1,Milestones!$AC$23)&amp;";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"&amp;IF(AND(Milestones!$AB$24="FT",Milestones!$AA$24=FT_Y5,EDATE($D124,Milestones!$AA$24)&lt;PolicyDate),1,Milestones!$AC$24)&amp;";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"&amp;IF(AND(Milestones!$AB$25="FT",Milestones!$AA$25=FT_Y5,EDATE($D124,Milestones!$AA$25)&lt;PolicyDate),1,Milestones!$AC$25)&amp;";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"&amp;IF(AND(Milestones!$AB$26="FT",Milestones!$AA$26=FT_Y5,EDATE($D124,Milestones!$AA$26)&lt;PolicyDate),1,Milestones!$AC$26)&amp;";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"&amp;IF(AND(Milestones!$AB$27="FT",Milestones!$AA$27=FT_Y5,EDATE($D124,Milestones!$AA$27)&lt;PolicyDate),1,Milestones!$AC$27)&amp;";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"&amp;IF(AND(Milestones!$AB$28="FT",Milestones!$AA$28=FT_Y5,EDATE($D124,Milestones!$AA$28)&lt;PolicyDate),1,Milestones!$AC$28)&amp;";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"&amp;IF(AND(Milestones!$AB$29="FT",Milestones!$AA$29=FT_Y5,EDATE($D124,Milestones!$AA$29)&lt;PolicyDate),1,Milestones!$AC$29)&amp;";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"&amp;IF(AND(Milestones!$AB$30="FT",Milestones!$AA$30=FT_Y5,EDATE($D124,Milestones!$AA$30)&lt;PolicyDate),1,Milestones!$AC$30)&amp;";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"&amp;IF(AND(Milestones!$AB$31="FT",Milestones!$AA$31=FT_Y5,EDATE($D124,Milestones!$AA$31)&lt;PolicyDate),1,Milestones!$AC$31)&amp;";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"&amp;IF(AND(Milestones!$AB$32="FT",Milestones!$AA$32=FT_Y5,EDATE($D124,Milestones!$AA$32)&lt;PolicyDate),1,Milestones!$AC$32)&amp;";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"&amp;IF(AND(Milestones!$AB$33="FT",Milestones!$AA$33=FT_Y5,EDATE($D124,Milestones!$AA$33)&lt;PolicyDate),1,Milestones!$AC$33)&amp;";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"&amp;IF(AND(Milestones!$AB$34="FT",Milestones!$AA$34=FT_Y5,EDATE($D124,Milestones!$AA$34)&lt;PolicyDate),1,Milestones!$AC$34)&amp;";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"&amp;IF(AND(Milestones!$AB$35="FT",Milestones!$AA$35=FT_Y5,EDATE($D124,Milestones!$AA$35)&lt;PolicyDate),1,Milestones!$AC$35)&amp;";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"&amp;IF(AND(Milestones!$AB$36="FT",Milestones!$AA$36=FT_Y5,EDATE($D124,Milestones!$AA$36)&lt;PolicyDate),1,Milestones!$AC$36)&amp;";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"&amp;IF(AND(Milestones!$AB$37="FT",Milestones!$AA$37=FT_Y5,EDATE($D124,Milestones!$AA$37)&lt;PolicyDate),1,Milestones!$AC$37)&amp;";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"&amp;IF(AND(Milestones!$AB$38="FT",Milestones!$AA$38=FT_Y5,EDATE($D124,Milestones!$AA$38)&lt;PolicyDate),1,Milestones!$AC$38)&amp;";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"&amp;IF(AND(Milestones!$AB$39="FT",Milestones!$AA$39=FT_Y5,EDATE($D124,Milestones!$AA$39)&lt;PolicyDate),1,Milestones!$AC$39)&amp;";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"&amp;IF(AND(Milestones!$AB$40="FT",Milestones!$AA$40=FT_Y5,EDATE($D124,Milestones!$AA$40)&lt;PolicyDate),1,Milestones!$AC$40)&amp;";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"&amp;IF(AND(Milestones!$AB$41="FT",Milestones!$AA$41=FT_Y5,EDATE($D124,Milestones!$AA$41)&lt;PolicyDate),1,Milestones!$AC$41)&amp;";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"&amp;IF(AND(Milestones!$AB$42="FT",Milestones!$AA$42=FT_Y5,EDATE($D124,Milestones!$AA$42)&lt;PolicyDate),1,Milestones!$AC$42)&amp;";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"&amp;IF(AND(Milestones!$AB$43="FT",Milestones!$AA$43=FT_Y5,EDATE($D124,Milestones!$AA$43)&lt;PolicyDate),1,Milestones!$AC$43)&amp;";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"&amp;IF(AND(Milestones!$AB$44="FT",Milestones!$AA$44=FT_Y5,EDATE($D124,Milestones!$AA$44)&lt;PolicyDate),1,Milestones!$AC$44)&amp;";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"&amp;IF(AND(Milestones!$AB$45="FT",Milestones!$AA$45=FT_Y5,EDATE($D124,Milestones!$AA$45)&lt;PolicyDate),1,Milestones!$AC$45)&amp;";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"&amp;IF(AND(Milestones!$AB$46="FT",Milestones!$AA$46=FT_Y5,EDATE($D124,Milestones!$AA$46)&lt;PolicyDate),1,Milestones!$AC$46)&amp;";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"&amp;IF(AND(Milestones!$AB$47="FT",Milestones!$AA$47=FT_Y5,EDATE($D124,Milestones!$AA$47)&lt;PolicyDate),1,Milestones!$AC$47)&amp;";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"&amp;IF(AND(Milestones!$AB$48="FT",Milestones!$AA$48=FT_Y5,EDATE($D124,Milestones!$AA$48)&lt;PolicyDate),1,Milestones!$AC$48)&amp;";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"&amp;IF(AND(Milestones!$AB$49="FT",Milestones!$AA$49=FT_Y5,EDATE($D124,Milestones!$AA$49)&lt;PolicyDate),1,Milestones!$AC$49)&amp;";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"&amp;IF(AND(Milestones!$AB$50="FT",Milestones!$AA$50=FT_Y5,EDATE($D124,Milestones!$AA$50)&lt;PolicyDate),1,Milestones!$AC$50)&amp;";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"&amp;IF(AND(Milestones!$AB$51="FT",Milestones!$AA$51=FT_Y5,EDATE($D124,Milestones!$AA$51)&lt;PolicyDate),1,Milestones!$AC$51)&amp;";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"&amp;IF(AND(Milestones!$AB$52="FT",Milestones!$AA$52=FT_Y5,EDATE($D124,Milestones!$AA$52)&lt;PolicyDate),1,Milestones!$AC$52)&amp;";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"&amp;IF(AND(Milestones!$AB$53="FT",Milestones!$AA$53=FT_Y5,EDATE($D124,Milestones!$AA$53)&lt;PolicyDate),1,Milestones!$AC$53)&amp;";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"&amp;IF(AND(Milestones!$AB$54="FT",Milestones!$AA$54=FT_Y5,EDATE($D124,Milestones!$AA$54)&lt;PolicyDate),1,Milestones!$AC$54)&amp;";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"&amp;IF(AND(Milestones!$AB$55="FT",Milestones!$AA$55=FT_Y5,EDATE($D124,Milestones!$AA$55)&lt;PolicyDate),1,Milestones!$AC$55)&amp;";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"&amp;IF(AND(Milestones!$AB$56="FT",Milestones!$AA$56=FT_Y5,EDATE($D124,Milestones!$AA$56)&lt;PolicyDate),1,Milestones!$AC$56)&amp;";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"&amp;IF(AND(Milestones!$AB$57="FT",Milestones!$AA$57=FT_Y5,EDATE($D124,Milestones!$AA$57)&lt;PolicyDate),1,Milestones!$AC$57)&amp;";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"&amp;IF(AND(Milestones!$AB$58="FT",Milestones!$AA$58=FT_Y5,EDATE($D124,Milestones!$AA$58)&lt;PolicyDate),1,Milestones!$AC$58)&amp;";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"&amp;IF(AND(Milestones!$AB$59="FT",Milestones!$AA$59=FT_Y5,EDATE($D124,Milestones!$AA$59)&lt;PolicyDate),1,Milestones!$AC$59)&amp;";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"&amp;IF(AND(Milestones!$AB$60="FT",Milestones!$AA$60=FT_Y5,EDATE($D124,Milestones!$AA$60)&lt;PolicyDate),1,Milestones!$AC$60)&amp;";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"&amp;IF(AND(Milestones!$AB$61="FT",Milestones!$AA$61=FT_Y5,EDATE($D124,Milestones!$AA$61)&lt;PolicyDate),1,Milestones!$AC$61)&amp;";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"&amp;IF(AND(Milestones!$AB$62="FT",Milestones!$AA$62=FT_Y5,EDATE($D124,Milestones!$AA$62)&lt;PolicyDate),1,Milestones!$AC$62)&amp;";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"&amp;IF(AND(Milestones!$AB$63="FT",Milestones!$AA$63=FT_Y5,EDATE($D124,Milestones!$AA$63)&lt;PolicyDate),1,Milestones!$AC$63)&amp;";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"&amp;IF(AND(Milestones!$AB$64="FT",Milestones!$AA$64=FT_Y5,EDATE($D124,Milestones!$AA$64)&lt;PolicyDate),1,Milestones!$AC$64)&amp;";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"&amp;IF(AND(Milestones!$AB$65="FT",Milestones!$AA$65=FT_Y5,EDATE($D124,Milestones!$AA$65)&lt;PolicyDate),1,Milestones!$AC$65)&amp;";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"&amp;IF(AND(Milestones!$AB$66="FT",Milestones!$AA$66=FT_Y5,EDATE($D124,Milestones!$AA$66)&lt;PolicyDate),1,Milestones!$AC$66)&amp;";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"&amp;IF(AND(Milestones!$AB$67="FT",Milestones!$AA$67=FT_Y5,EDATE($D124,Milestones!$AA$67)&lt;PolicyDate),1,Milestones!$AC$67)&amp;";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"&amp;IF(AND(Milestones!$AB$68="FT",Milestones!$AA$68=FT_Y5,EDATE($D124,Milestones!$AA$68)&lt;PolicyDate),1,Milestones!$AC$68)&amp;";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"&amp;IF(AND(Milestones!$AB$69="FT",Milestones!$AA$69=FT_Y5,EDATE($D124,Milestones!$AA$69)&lt;PolicyDate),1,Milestones!$AC$69)&amp;";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"&amp;IF(AND(Milestones!$AB$70="FT",Milestones!$AA$70=FT_Y5,EDATE($D124,Milestones!$AA$70)&lt;PolicyDate),1,Milestones!$AC$70)&amp;";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"&amp;IF(AND(Milestones!$AB$71="FT",Milestones!$AA$71=FT_Y5,EDATE($D124,Milestones!$AA$71)&lt;PolicyDate),1,Milestones!$AC$71)&amp;";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"&amp;IF(AND(Milestones!$AB$72="FT",Milestones!$AA$72=FT_Y5,EDATE($D124,Milestones!$AA$72)&lt;PolicyDate),1,Milestones!$AC$72)&amp;";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"&amp;IF(AND(Milestones!$AB$73="FT",Milestones!$AA$73=FT_Y5,EDATE($D124,Milestones!$AA$73)&lt;PolicyDate),1,Milestones!$AC$73)&amp;";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"&amp;IF(AND(Milestones!$AB$74="FT",Milestones!$AA$74=FT_Y5,EDATE($D124,Milestones!$AA$74)&lt;PolicyDate),1,Milestones!$AC$74)&amp;";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"&amp;IF(AND(Milestones!$AB$75="FT",Milestones!$AA$75=FT_Y5,EDATE($D124,Milestones!$AA$75)&lt;PolicyDate),1,Milestones!$AC$75)&amp;";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"&amp;IF(AND(Milestones!$AB$76="FT",Milestones!$AA$76=FT_Y5,EDATE($D124,Milestones!$AA$76)&lt;PolicyDate),1,Milestones!$AC$76)&amp;";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"&amp;IF(AND(Milestones!$AB$77="FT",Milestones!$AA$77=FT_Y5,EDATE($D124,Milestones!$AA$77)&lt;PolicyDate),1,Milestones!$AC$77)&amp;";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"&amp;IF(AND(Milestones!$AB$78="FT",Milestones!$AA$78=FT_Y5,EDATE($D124,Milestones!$AA$78)&lt;PolicyDate),1,Milestones!$AC$78)&amp;";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"&amp;IF(AND(Milestones!$AB$79="FT",Milestones!$AA$79=FT_Y5,EDATE($D124,Milestones!$AA$79)&lt;PolicyDate),1,Milestones!$AC$79)&amp;";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"&amp;IF(AND(Milestones!$AB$80="FT",Milestones!$AA$80=FT_Y5,EDATE($D124,Milestones!$AA$80)&lt;PolicyDate),1,Milestones!$AC$80)&amp;";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"&amp;IF(AND(Milestones!$AB$81="FT",Milestones!$AA$81=FT_Y5,EDATE($D124,Milestones!$AA$81)&lt;PolicyDate),1,Milestones!$AC$81)&amp;";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"&amp;IF(AND(Milestones!$AB$82="FT",Milestones!$AA$82=FT_Y5,EDATE($D124,Milestones!$AA$82)&lt;PolicyDate),1,Milestones!$AC$82)&amp;";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"&amp;IF(AND(Milestones!$AB$83="FT",Milestones!$AA$83=FT_Y5,EDATE($D124,Milestones!$AA$83)&lt;PolicyDate),1,Milestones!$AC$83)&amp;";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"&amp;IF(AND(Milestones!$AB$84="FT",Milestones!$AA$84=FT_Y5,EDATE($D124,Milestones!$AA$84)&lt;PolicyDate),1,Milestones!$AC$84)&amp;";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"&amp;IF(AND(Milestones!$AB$85="FT",Milestones!$AA$85=FT_Y5,EDATE($D124,Milestones!$AA$85)&lt;PolicyDate),1,Milestones!$AC$85)&amp;";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"&amp;IF(AND(Milestones!$AB$86="FT",Milestones!$AA$86=FT_Y5,EDATE($D124,Milestones!$AA$86)&lt;PolicyDate),1,Milestones!$AC$86)&amp;";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"&amp;IF(AND(Milestones!$AB$87="FT",Milestones!$AA$87=FT_Y5,EDATE($D124,Milestones!$AA$87)&lt;PolicyDate),1,Milestones!$AC$87)&amp;";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"&amp;IF(AND(Milestones!$AB$88="FT",Milestones!$AA$88=FT_Y5,EDATE($D124,Milestones!$AA$88)&lt;PolicyDate),1,Milestones!$AC$88)&amp;";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"&amp;IF(AND(Milestones!$AB$89="FT",Milestones!$AA$89=FT_Y5,EDATE($D124,Milestones!$AA$89)&lt;PolicyDate),1,Milestones!$AC$89)&amp;";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"&amp;IF(AND(Milestones!$AB$90="FT",Milestones!$AA$90=FT_Y5,EDATE($D124,Milestones!$AA$90)&lt;PolicyDate),1,Milestones!$AC$90)&amp;";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"&amp;IF(AND(Milestones!$AB$91="FT",Milestones!$AA$91=FT_Y5,EDATE($D124,Milestones!$AA$91)&lt;PolicyDate),1,Milestones!$AC$91)&amp;";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"&amp;IF(AND(Milestones!$AB$92="FT",Milestones!$AA$92=FT_Y5,EDATE($D124,Milestones!$AA$92)&lt;PolicyDate),1,Milestones!$AC$92)&amp;";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"&amp;IF(AND(Milestones!$AB$93="FT",Milestones!$AA$93=FT_Y5,EDATE($D124,Milestones!$AA$93)&lt;PolicyDate),1,Milestones!$AC$93)&amp;";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"&amp;IF(AND(Milestones!$AB$94="FT",Milestones!$AA$94=FT_Y5,EDATE($D124,Milestones!$AA$94)&lt;PolicyDate),1,Milestones!$AC$94)&amp;";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"&amp;IF(AND(Milestones!$AB$95="FT",Milestones!$AA$95=FT_Y5,EDATE($D124,Milestones!$AA$95)&lt;PolicyDate),1,Milestones!$AC$95)&amp;";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"&amp;IF(AND(Milestones!$AB$96="FT",Milestones!$AA$96=FT_Y5,EDATE($D124,Milestones!$AA$96)&lt;PolicyDate),1,Milestones!$AC$96)&amp;";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"&amp;IF(AND(Milestones!$AB$97="FT",Milestones!$AA$97=FT_Y5,EDATE($D124,Milestones!$AA$97)&lt;PolicyDate),1,Milestones!$AC$97)&amp;";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"&amp;IF(AND(Milestones!$AB$98="FT",Milestones!$AA$98=FT_Y5,EDATE($D124,Milestones!$AA$98)&lt;PolicyDate),1,Milestones!$AC$98)&amp;";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"&amp;IF(AND(Milestones!$AB$99="FT",Milestones!$AA$99=FT_Y5,EDATE($D124,Milestones!$AA$99)&lt;PolicyDate),1,Milestones!$AC$99)&amp;";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"&amp;IF(AND(Milestones!$AB$100="FT",Milestones!$AA$100=FT_Y5,EDATE($D124,Milestones!$AA$100)&lt;PolicyDate),1,Milestones!$AC$100)&amp;";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"&amp;IF(AND(Milestones!$AB$101="FT",Milestones!$AA$101=FT_Y5,EDATE($D124,Milestones!$AA$101)&lt;PolicyDate),1,Milestones!$AC$101)&amp;";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"&amp;IF(AND(Milestones!$AB$102="FT",Milestones!$AA$102=FT_Y5,EDATE($D124,Milestones!$AA$102)&lt;PolicyDate),1,Milestones!$AC$102)&amp;";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"&amp;IF(AND(Milestones!$AB$103="FT",Milestones!$AA$103=FT_Y5,EDATE($D124,Milestones!$AA$103)&lt;PolicyDate),1,Milestones!$AC$103)&amp;";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"&amp;IF(AND(Milestones!$AB$104="FT",Milestones!$AA$104=FT_Y5,EDATE($D124,Milestones!$AA$104)&lt;PolicyDate),1,Milestones!$AC$104)&amp;";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"&amp;IF(AND(Milestones!$AB$105="FT",Milestones!$AA$105=FT_Y5,EDATE($D124,Milestones!$AA$105)&lt;PolicyDate),1,Milestones!$AC$105)&amp;";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"&amp;IF(AND(Milestones!$AB$106="FT",Milestones!$AA$106=FT_Y5,EDATE($D124,Milestones!$AA$106)&lt;PolicyDate),1,Milestones!$AC$106)&amp;";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"&amp;IF(AND(Milestones!$AB$107="FT",Milestones!$AA$107=FT_Y5,EDATE($D124,Milestones!$AA$107)&lt;PolicyDate),1,Milestones!$AC$107)&amp;";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"&amp;IF(AND(Milestones!$AB$108="FT",Milestones!$AA$108=FT_Y5,EDATE($D124,Milestones!$AA$108)&lt;PolicyDate),1,Milestones!$AC$108)&amp;";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"&amp;IF(AND(Milestones!$AB$109="FT",Milestones!$AA$109=FT_Y5,EDATE($D124,Milestones!$AA$109)&lt;PolicyDate),1,Milestones!$AC$109)&amp;";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"&amp;IF(AND(Milestones!$AB$110="FT",Milestones!$AA$110=FT_Y5,EDATE($D124,Milestones!$AA$110)&lt;PolicyDate),1,Milestones!$AC$110)&amp;";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"&amp;IF(AND(Milestones!$AB$111="FT",Milestones!$AA$111=FT_Y5,EDATE($D124,Milestones!$AA$111)&lt;PolicyDate),1,Milestones!$AC$111)&amp;";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"&amp;IF(AND(Milestones!$AB$112="FT",Milestones!$AA$112=FT_Y5,EDATE($D124,Milestones!$AA$112)&lt;PolicyDate),1,Milestones!$AC$112)&amp;";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"&amp;IF(AND(Milestones!$AB$113="FT",Milestones!$AA$113=FT_Y5,EDATE($D124,Milestones!$AA$113)&lt;PolicyDate),1,Milestones!$AC$113)&amp;";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"&amp;IF(AND(Milestones!$AB$114="FT",Milestones!$AA$114=FT_Y5,EDATE($D124,Milestones!$AA$114)&lt;PolicyDate),1,Milestones!$AC$114)&amp;";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"&amp;IF(AND(Milestones!$AB$115="FT",Milestones!$AA$115=FT_Y5,EDATE($D124,Milestones!$AA$115)&lt;PolicyDate),1,Milestones!$AC$115)&amp;";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"&amp;IF(AND(Milestones!$AB$116="FT",Milestones!$AA$116=FT_Y5,EDATE($D124,Milestones!$AA$116)&lt;PolicyDate),1,Milestones!$AC$116)&amp;";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"&amp;IF(AND(Milestones!$AB$117="FT",Milestones!$AA$117=FT_Y5,EDATE($D124,Milestones!$AA$117)&lt;PolicyDate),1,Milestones!$AC$117)&amp;";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"&amp;IF(AND(Milestones!$AB$118="FT",Milestones!$AA$118=FT_Y5,EDATE($D124,Milestones!$AA$118)&lt;PolicyDate),1,Milestones!$AC$118)&amp;";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"&amp;IF(AND(Milestones!$AB$119="FT",Milestones!$AA$119=FT_Y5,EDATE($D124,Milestones!$AA$119)&lt;PolicyDate),1,Milestones!$AC$119)&amp;";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"&amp;IF(AND(Milestones!$AB$120="FT",Milestones!$AA$120=FT_Y5,EDATE($D124,Milestones!$AA$120)&lt;PolicyDate),1,Milestones!$AC$120)&amp;";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"&amp;IF(AND(Milestones!$AB$121="FT",Milestones!$AA$121=FT_Y5,EDATE($D124,Milestones!$AA$121)&lt;PolicyDate),1,Milestones!$AC$121)&amp;";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"&amp;IF(AND(Milestones!$AB$122="FT",Milestones!$AA$122=FT_Y5,EDATE($D124,Milestones!$AA$122)&lt;PolicyDate),1,Milestones!$AC$122)&amp;";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"&amp;IF(AND(Milestones!$AB$123="FT",Milestones!$AA$123=FT_Y5,EDATE($D124,Milestones!$AA$123)&lt;PolicyDate),1,Milestones!$AC$123)&amp;";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"&amp;IF(AND(Milestones!$AB$124="FT",Milestones!$AA$124=FT_Y5,EDATE($D124,Milestones!$AA$124)&lt;PolicyDate),1,Milestones!$AC$124)&amp;";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"&amp;IF(AND(Milestones!$AB$125="FT",Milestones!$AA$125=FT_Y5,EDATE($D124,Milestones!$AA$125)&lt;PolicyDate),1,Milestones!$AC$125)&amp;";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"&amp;IF(AND(Milestones!$AB$126="FT",Milestones!$AA$126=FT_Y5,EDATE($D124,Milestones!$AA$126)&lt;PolicyDate),1,Milestones!$AC$126)&amp;";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"&amp;IF(AND(Milestones!$AB$127="FT",Milestones!$AA$127=FT_Y5,EDATE($D124,Milestones!$AA$127)&lt;PolicyDate),1,Milestones!$AC$127)&amp;";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"&amp;IF(AND(Milestones!$AB$128="FT",Milestones!$AA$128=FT_Y5,EDATE($D124,Milestones!$AA$128)&lt;PolicyDate),1,Milestones!$AC$128)&amp;";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"&amp;IF(AND(Milestones!$AB$129="FT",Milestones!$AA$129=FT_Y5,EDATE($D124,Milestones!$AA$129)&lt;PolicyDate),1,Milestones!$AC$129)&amp;";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"&amp;IF(AND(Milestones!$AB$130="FT",Milestones!$AA$130=FT_Y5,EDATE($D124,Milestones!$AA$130)&lt;PolicyDate),1,Milestones!$AC$130)&amp;";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"&amp;IF(AND(Milestones!$AB$131="FT",Milestones!$AA$131=FT_Y5,EDATE($D124,Milestones!$AA$131)&lt;PolicyDate),1,Milestones!$AC$131)&amp;";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"&amp;IF(AND(Milestones!$AB$132="FT",Milestones!$AA$132=FT_Y5,EDATE($D124,Milestones!$AA$132)&lt;PolicyDate),1,Milestones!$AC$132)&amp;";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"&amp;IF(AND(Milestones!$AB$133="FT",Milestones!$AA$133=FT_Y5,EDATE($D124,Milestones!$AA$133)&lt;PolicyDate),1,Milestones!$AC$133)&amp;";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"&amp;IF(AND(Milestones!$AB$134="FT",Milestones!$AA$134=FT_Y5,EDATE($D124,Milestones!$AA$134)&lt;PolicyDate),1,Milestones!$AC$134)&amp;";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"&amp;IF(AND(Milestones!$AB$135="FT",Milestones!$AA$135=FT_Y5,EDATE($D124,Milestones!$AA$135)&lt;PolicyDate),1,Milestones!$AC$135)&amp;";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"&amp;IF(AND(Milestones!$AB$136="FT",Milestones!$AA$136=FT_Y5,EDATE($D124,Milestones!$AA$136)&lt;PolicyDate),1,Milestones!$AC$136)&amp;";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"&amp;IF(AND(Milestones!$AB$137="FT",Milestones!$AA$137=FT_Y5,EDATE($D124,Milestones!$AA$137)&lt;PolicyDate),1,Milestones!$AC$137)&amp;";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"&amp;IF(AND(Milestones!$AB$138="FT",Milestones!$AA$138=FT_Y5,EDATE($D124,Milestones!$AA$138)&lt;PolicyDate),1,Milestones!$AC$138)&amp;";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"&amp;IF(AND(Milestones!$AB$139="FT",Milestones!$AA$139=FT_Y5,EDATE($D124,Milestones!$AA$139)&lt;PolicyDate),1,Milestones!$AC$139)&amp;";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"&amp;IF(AND(Milestones!$AB$140="FT",Milestones!$AA$140=FT_Y5,EDATE($D124,Milestones!$AA$140)&lt;PolicyDate),1,Milestones!$AC$140)&amp;";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"&amp;IF(AND(Milestones!$AB$141="FT",Milestones!$AA$141=FT_Y5,EDATE($D124,Milestones!$AA$141)&lt;PolicyDate),1,Milestones!$AC$141)&amp;";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"&amp;IF(AND(Milestones!$AB$142="FT",Milestones!$AA$142=FT_Y5,EDATE($D124,Milestones!$AA$142)&lt;PolicyDate),1,Milestones!$AC$142)&amp;";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"&amp;IF(AND(Milestones!$AB$143="FT",Milestones!$AA$143=FT_Y5,EDATE($D124,Milestones!$AA$143)&lt;PolicyDate),1,Milestones!$AC$143)&amp;";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"&amp;IF(AND(Milestones!$AB$144="FT",Milestones!$AA$144=FT_Y5,EDATE($D124,Milestones!$AA$144)&lt;PolicyDate),1,Milestones!$AC$144)&amp;";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"&amp;IF(AND(Milestones!$AB$145="FT",Milestones!$AA$145=FT_Y5,EDATE($D124,Milestones!$AA$145)&lt;PolicyDate),1,Milestones!$AC$145)&amp;";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"&amp;IF(AND(Milestones!$AB$146="FT",Milestones!$AA$146=FT_Y5,EDATE($D124,Milestones!$AA$146)&lt;PolicyDate),1,Milestones!$AC$146)&amp;";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"&amp;IF(AND(Milestones!$AB$147="FT",Milestones!$AA$147=FT_Y5,EDATE($D124,Milestones!$AA$147)&lt;PolicyDate),1,Milestones!$AC$147)&amp;";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"&amp;IF(AND(Milestones!$AB$148="FT",Milestones!$AA$148=FT_Y5,EDATE($D124,Milestones!$AA$148)&lt;PolicyDate),1,Milestones!$AC$148)&amp;";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"&amp;IF(AND(Milestones!$AB$149="FT",Milestones!$AA$149=FT_Y5,EDATE($D124,Milestones!$AA$149)&lt;PolicyDate),1,Milestones!$AC$149)&amp;";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"&amp;IF(AND(Milestones!$AB$150="FT",Milestones!$AA$150=FT_Y5,EDATE($D124,Milestones!$AA$150)&lt;PolicyDate),1,Milestones!$AC$150)&amp;";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"&amp;IF(AND(Milestones!$AB$151="FT",Milestones!$AA$151=FT_Y5,EDATE($D124,Milestones!$AA$151)&lt;PolicyDate),1,Milestones!$AC$151)&amp;";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"&amp;IF(AND(Milestones!$AB$152="FT",Milestones!$AA$152=FT_Y5,EDATE($D124,Milestones!$AA$152)&lt;PolicyDate),1,Milestones!$AC$152)&amp;";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"&amp;IF(AND(Milestones!$AB$153="FT",Milestones!$AA$153=FT_Y5,EDATE($D124,Milestones!$AA$153)&lt;PolicyDate),1,Milestones!$AC$153)&amp;";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"&amp;IF(AND(Milestones!$AB$154="FT",Milestones!$AA$154=FT_Y5,EDATE($D124,Milestones!$AA$154)&lt;PolicyDate),1,Milestones!$AC$154)&amp;";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"&amp;IF(AND(Milestones!$AB$155="FT",Milestones!$AA$155=FT_Y5,EDATE($D124,Milestones!$AA$155)&lt;PolicyDate),1,Milestones!$AC$155)&amp;";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"&amp;IF(AND(Milestones!$AB$156="FT",Milestones!$AA$156=FT_Y5,EDATE($D124,Milestones!$AA$156)&lt;PolicyDate),1,Milestones!$AC$156)&amp;";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"&amp;IF(AND(Milestones!$AB$157="FT",Milestones!$AA$157=FT_Y5,EDATE($D124,Milestones!$AA$157)&lt;PolicyDate),1,Milestones!$AC$157)&amp;";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"&amp;IF(AND(Milestones!$AB$158="FT",Milestones!$AA$158=FT_Y5,EDATE($D124,Milestones!$AA$158)&lt;PolicyDate),1,Milestones!$AC$158)&amp;";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"&amp;IF(AND(Milestones!$AB$159="FT",Milestones!$AA$159=FT_Y5,EDATE($D124,Milestones!$AA$159)&lt;PolicyDate),1,Milestones!$AC$159)&amp;";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"&amp;IF(AND(Milestones!$AB$160="FT",Milestones!$AA$160=FT_Y5,EDATE($D124,Milestones!$AA$160)&lt;PolicyDate),1,Milestones!$AC$160)&amp;";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"&amp;IF(AND(Milestones!$AB$161="FT",Milestones!$AA$161=FT_Y5,EDATE($D124,Milestones!$AA$161)&lt;PolicyDate),1,Milestones!$AC$161)&amp;";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"&amp;IF(AND(Milestones!$AB$162="FT",Milestones!$AA$162=FT_Y5,EDATE($D124,Milestones!$AA$162)&lt;PolicyDate),1,Milestones!$AC$162)&amp;";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"&amp;IF(AND(Milestones!$AB$163="FT",Milestones!$AA$163=FT_Y5,EDATE($D124,Milestones!$AA$163)&lt;PolicyDate),1,Milestones!$AC$163)&amp;";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"&amp;IF(AND(Milestones!$AB$164="FT",Milestones!$AA$164=FT_Y5,EDATE($D124,Milestones!$AA$164)&lt;PolicyDate),1,Milestones!$AC$164)&amp;";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"&amp;IF(AND(Milestones!$AB$165="FT",Milestones!$AA$165=FT_Y5,EDATE($D124,Milestones!$AA$165)&lt;PolicyDate),1,Milestones!$AC$165)&amp;";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"&amp;IF(AND(Milestones!$AB$166="FT",Milestones!$AA$166=FT_Y5,EDATE($D124,Milestones!$AA$166)&lt;PolicyDate),1,Milestones!$AC$166)&amp;";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"&amp;IF(AND(Milestones!$AB$167="FT",Milestones!$AA$167=FT_Y5,EDATE($D124,Milestones!$AA$167)&lt;PolicyDate),1,Milestones!$AC$167)&amp;";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"&amp;IF(AND(Milestones!$AB$168="FT",Milestones!$AA$168=FT_Y5,EDATE($D124,Milestones!$AA$168)&lt;PolicyDate),1,Milestones!$AC$168)&amp;";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"&amp;IF(AND(Milestones!$AB$169="FT",Milestones!$AA$169=FT_Y5,EDATE($D124,Milestones!$AA$169)&lt;PolicyDate),1,Milestones!$AC$169)&amp;";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"&amp;IF(AND(Milestones!$AB$170="FT",Milestones!$AA$170=FT_Y5,EDATE($D124,Milestones!$AA$170)&lt;PolicyDate),1,Milestones!$AC$170)&amp;";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"&amp;IF(AND(Milestones!$AB$171="FT",Milestones!$AA$171=FT_Y5,EDATE($D124,Milestones!$AA$171)&lt;PolicyDate),1,Milestones!$AC$171)&amp;";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"&amp;IF(AND(Milestones!$AB$172="FT",Milestones!$AA$172=FT_Y5,EDATE($D124,Milestones!$AA$172)&lt;PolicyDate),1,Milestones!$AC$172)&amp;";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"&amp;IF(AND(Milestones!$AB$173="FT",Milestones!$AA$173=FT_Y5,EDATE($D124,Milestones!$AA$173)&lt;PolicyDate),1,Milestones!$AC$173)&amp;";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"&amp;IF(AND(Milestones!$AB$174="FT",Milestones!$AA$174=FT_Y5,EDATE($D124,Milestones!$AA$174)&lt;PolicyDate),1,Milestones!$AC$174)&amp;";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"&amp;IF(AND(Milestones!$AB$175="FT",Milestones!$AA$175=FT_Y5,EDATE($D124,Milestones!$AA$175)&lt;PolicyDate),1,Milestones!$AC$175)&amp;";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"&amp;IF(AND(Milestones!$AB$176="FT",Milestones!$AA$176=FT_Y5,EDATE($D124,Milestones!$AA$176)&lt;PolicyDate),1,Milestones!$AC$176)&amp;";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"&amp;IF(AND(Milestones!$AB$177="FT",Milestones!$AA$177=FT_Y5,EDATE($D124,Milestones!$AA$177)&lt;PolicyDate),1,Milestones!$AC$177)&amp;";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"&amp;IF(AND(Milestones!$AB$178="FT",Milestones!$AA$178=FT_Y5,EDATE($D124,Milestones!$AA$178)&lt;PolicyDate),1,Milestones!$AC$178)&amp;";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"&amp;IF(AND(Milestones!$AB$179="FT",Milestones!$AA$179=FT_Y5,EDATE($D124,Milestones!$AA$179)&lt;PolicyDate),1,Milestones!$AC$179)&amp;";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"&amp;IF(AND(Milestones!$AB$180="FT",Milestones!$AA$180=FT_Y5,EDATE($D124,Milestones!$AA$180)&lt;PolicyDate),1,Milestones!$AC$180)&amp;";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"&amp;IF(AND(Milestones!$AB$181="FT",Milestones!$AA$181=FT_Y5,EDATE($D124,Milestones!$AA$181)&lt;PolicyDate),1,Milestones!$AC$181)&amp;";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"&amp;IF(AND(Milestones!$AB$182="FT",Milestones!$AA$182=FT_Y5,EDATE($D124,Milestones!$AA$182)&lt;PolicyDate),1,Milestones!$AC$182)&amp;";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"&amp;IF(AND(Milestones!$AB$183="FT",Milestones!$AA$183=FT_Y5,EDATE($D124,Milestones!$AA$183)&lt;PolicyDate),1,Milestones!$AC$183)&amp;";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"&amp;IF(AND(Milestones!$AB$184="FT",Milestones!$AA$184=FT_Y5,EDATE($D124,Milestones!$AA$184)&lt;PolicyDate),1,Milestones!$AC$184)&amp;";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"&amp;IF(AND(Milestones!$AB$185="FT",Milestones!$AA$185=FT_Y5,EDATE($D124,Milestones!$AA$185)&lt;PolicyDate),1,Milestones!$AC$185)&amp;";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"&amp;IF(AND(Milestones!$AB$186="FT",Milestones!$AA$186=FT_Y5,EDATE($D124,Milestones!$AA$186)&lt;PolicyDate),1,Milestones!$AC$186)&amp;";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"&amp;IF(AND(Milestones!$AB$187="FT",Milestones!$AA$187=FT_Y5,EDATE($D124,Milestones!$AA$187)&lt;PolicyDate),1,Milestones!$AC$187)&amp;";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"&amp;IF(AND(Milestones!$AB$188="FT",Milestones!$AA$188=FT_Y5,EDATE($D124,Milestones!$AA$188)&lt;PolicyDate),1,Milestones!$AC$188)&amp;";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"&amp;IF(AND(Milestones!$AB$189="FT",Milestones!$AA$189=FT_Y5,EDATE($D124,Milestones!$AA$189)&lt;PolicyDate),1,Milestones!$AC$189)&amp;";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"&amp;IF(AND(Milestones!$AB$190="FT",Milestones!$AA$190=FT_Y5,EDATE($D124,Milestones!$AA$190)&lt;PolicyDate),1,Milestones!$AC$190)&amp;";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"&amp;IF(AND(Milestones!$AB$191="FT",Milestones!$AA$191=FT_Y5,EDATE($D124,Milestones!$AA$191)&lt;PolicyDate),1,Milestones!$AC$191)&amp;";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"&amp;IF(AND(Milestones!$AB$192="FT",Milestones!$AA$192=FT_Y5,EDATE($D124,Milestones!$AA$192)&lt;PolicyDate),1,Milestones!$AC$192)&amp;";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"&amp;IF(AND(Milestones!$AB$193="FT",Milestones!$AA$193=FT_Y5,EDATE($D124,Milestones!$AA$193)&lt;PolicyDate),1,Milestones!$AC$193)&amp;";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"&amp;IF(AND(Milestones!$AB$194="FT",Milestones!$AA$194=FT_Y5,EDATE($D124,Milestones!$AA$194)&lt;PolicyDate),1,Milestones!$AC$194)&amp;";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"&amp;IF(AND(Milestones!$AB$195="FT",Milestones!$AA$195=FT_Y5,EDATE($D124,Milestones!$AA$195)&lt;PolicyDate),1,Milestones!$AC$195)&amp;";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"&amp;IF(AND(Milestones!$AB$196="FT",Milestones!$AA$196=FT_Y5,EDATE($D124,Milestones!$AA$196)&lt;PolicyDate),1,Milestones!$AC$196)&amp;";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"&amp;IF(AND(Milestones!$AB$197="FT",Milestones!$AA$197=FT_Y5,EDATE($D124,Milestones!$AA$197)&lt;PolicyDate),1,Milestones!$AC$197)&amp;";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"&amp;IF(AND(Milestones!$AB$198="FT",Milestones!$AA$198=FT_Y5,EDATE($D124,Milestones!$AA$198)&lt;PolicyDate),1,Milestones!$AC$198)&amp;";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"&amp;IF(AND(Milestones!$AB$199="FT",Milestones!$AA$199=FT_Y5,EDATE($D124,Milestones!$AA$199)&lt;PolicyDate),1,Milestones!$AC$199)&amp;";  ",""))</f>
        <v/>
      </c>
      <c r="X124" s="0" t="str">
        <f aca="false">IF(Staff!$A124="","",Staff!$AJ124)</f>
        <v/>
      </c>
      <c r="Y124" s="0" t="str">
        <f aca="false">IF(Staff!$A124="","",Staff!$AL124)</f>
        <v/>
      </c>
      <c r="Z124" s="0" t="str">
        <f aca="false">IF(Staff!$A124="","",Staff!$AM124)</f>
        <v/>
      </c>
      <c r="AA124" s="0" t="str">
        <f aca="false">IF(Staff!$A124="","",Staff!$AQ124)</f>
        <v/>
      </c>
      <c r="AB124" s="0" t="str">
        <f aca="false">IF(Staff!$A124="","",Staff!$AR124)</f>
        <v/>
      </c>
      <c r="AC124" s="0" t="str">
        <f aca="false">IF(Staff!$A124="","",Staff!$AS124)</f>
        <v/>
      </c>
      <c r="AD124" s="0" t="str">
        <f aca="false">IF(Staff!$A124="","",Staff!$AT124)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IF(Staff!$A125="","",Staff!$AI125)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"&amp;IF(AND(Milestones!$AB$20="FT",Milestones!$AA$20=FT_Y5,EDATE($D125,Milestones!$AA$20)&lt;PolicyDate),1,Milestones!$AC$20)&amp;";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"&amp;IF(AND(Milestones!$AB$21="FT",Milestones!$AA$21=FT_Y5,EDATE($D125,Milestones!$AA$21)&lt;PolicyDate),1,Milestones!$AC$21)&amp;";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"&amp;IF(AND(Milestones!$AB$22="FT",Milestones!$AA$22=FT_Y5,EDATE($D125,Milestones!$AA$22)&lt;PolicyDate),1,Milestones!$AC$22)&amp;";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"&amp;IF(AND(Milestones!$AB$23="FT",Milestones!$AA$23=FT_Y5,EDATE($D125,Milestones!$AA$23)&lt;PolicyDate),1,Milestones!$AC$23)&amp;";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"&amp;IF(AND(Milestones!$AB$24="FT",Milestones!$AA$24=FT_Y5,EDATE($D125,Milestones!$AA$24)&lt;PolicyDate),1,Milestones!$AC$24)&amp;";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"&amp;IF(AND(Milestones!$AB$25="FT",Milestones!$AA$25=FT_Y5,EDATE($D125,Milestones!$AA$25)&lt;PolicyDate),1,Milestones!$AC$25)&amp;";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"&amp;IF(AND(Milestones!$AB$26="FT",Milestones!$AA$26=FT_Y5,EDATE($D125,Milestones!$AA$26)&lt;PolicyDate),1,Milestones!$AC$26)&amp;";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"&amp;IF(AND(Milestones!$AB$27="FT",Milestones!$AA$27=FT_Y5,EDATE($D125,Milestones!$AA$27)&lt;PolicyDate),1,Milestones!$AC$27)&amp;";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"&amp;IF(AND(Milestones!$AB$28="FT",Milestones!$AA$28=FT_Y5,EDATE($D125,Milestones!$AA$28)&lt;PolicyDate),1,Milestones!$AC$28)&amp;";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"&amp;IF(AND(Milestones!$AB$29="FT",Milestones!$AA$29=FT_Y5,EDATE($D125,Milestones!$AA$29)&lt;PolicyDate),1,Milestones!$AC$29)&amp;";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"&amp;IF(AND(Milestones!$AB$30="FT",Milestones!$AA$30=FT_Y5,EDATE($D125,Milestones!$AA$30)&lt;PolicyDate),1,Milestones!$AC$30)&amp;";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"&amp;IF(AND(Milestones!$AB$31="FT",Milestones!$AA$31=FT_Y5,EDATE($D125,Milestones!$AA$31)&lt;PolicyDate),1,Milestones!$AC$31)&amp;";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"&amp;IF(AND(Milestones!$AB$32="FT",Milestones!$AA$32=FT_Y5,EDATE($D125,Milestones!$AA$32)&lt;PolicyDate),1,Milestones!$AC$32)&amp;";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"&amp;IF(AND(Milestones!$AB$33="FT",Milestones!$AA$33=FT_Y5,EDATE($D125,Milestones!$AA$33)&lt;PolicyDate),1,Milestones!$AC$33)&amp;";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"&amp;IF(AND(Milestones!$AB$34="FT",Milestones!$AA$34=FT_Y5,EDATE($D125,Milestones!$AA$34)&lt;PolicyDate),1,Milestones!$AC$34)&amp;";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"&amp;IF(AND(Milestones!$AB$35="FT",Milestones!$AA$35=FT_Y5,EDATE($D125,Milestones!$AA$35)&lt;PolicyDate),1,Milestones!$AC$35)&amp;";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"&amp;IF(AND(Milestones!$AB$36="FT",Milestones!$AA$36=FT_Y5,EDATE($D125,Milestones!$AA$36)&lt;PolicyDate),1,Milestones!$AC$36)&amp;";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"&amp;IF(AND(Milestones!$AB$37="FT",Milestones!$AA$37=FT_Y5,EDATE($D125,Milestones!$AA$37)&lt;PolicyDate),1,Milestones!$AC$37)&amp;";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"&amp;IF(AND(Milestones!$AB$38="FT",Milestones!$AA$38=FT_Y5,EDATE($D125,Milestones!$AA$38)&lt;PolicyDate),1,Milestones!$AC$38)&amp;";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"&amp;IF(AND(Milestones!$AB$39="FT",Milestones!$AA$39=FT_Y5,EDATE($D125,Milestones!$AA$39)&lt;PolicyDate),1,Milestones!$AC$39)&amp;";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"&amp;IF(AND(Milestones!$AB$40="FT",Milestones!$AA$40=FT_Y5,EDATE($D125,Milestones!$AA$40)&lt;PolicyDate),1,Milestones!$AC$40)&amp;";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"&amp;IF(AND(Milestones!$AB$41="FT",Milestones!$AA$41=FT_Y5,EDATE($D125,Milestones!$AA$41)&lt;PolicyDate),1,Milestones!$AC$41)&amp;";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"&amp;IF(AND(Milestones!$AB$42="FT",Milestones!$AA$42=FT_Y5,EDATE($D125,Milestones!$AA$42)&lt;PolicyDate),1,Milestones!$AC$42)&amp;";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"&amp;IF(AND(Milestones!$AB$43="FT",Milestones!$AA$43=FT_Y5,EDATE($D125,Milestones!$AA$43)&lt;PolicyDate),1,Milestones!$AC$43)&amp;";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"&amp;IF(AND(Milestones!$AB$44="FT",Milestones!$AA$44=FT_Y5,EDATE($D125,Milestones!$AA$44)&lt;PolicyDate),1,Milestones!$AC$44)&amp;";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"&amp;IF(AND(Milestones!$AB$45="FT",Milestones!$AA$45=FT_Y5,EDATE($D125,Milestones!$AA$45)&lt;PolicyDate),1,Milestones!$AC$45)&amp;";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"&amp;IF(AND(Milestones!$AB$46="FT",Milestones!$AA$46=FT_Y5,EDATE($D125,Milestones!$AA$46)&lt;PolicyDate),1,Milestones!$AC$46)&amp;";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"&amp;IF(AND(Milestones!$AB$47="FT",Milestones!$AA$47=FT_Y5,EDATE($D125,Milestones!$AA$47)&lt;PolicyDate),1,Milestones!$AC$47)&amp;";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"&amp;IF(AND(Milestones!$AB$48="FT",Milestones!$AA$48=FT_Y5,EDATE($D125,Milestones!$AA$48)&lt;PolicyDate),1,Milestones!$AC$48)&amp;";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"&amp;IF(AND(Milestones!$AB$49="FT",Milestones!$AA$49=FT_Y5,EDATE($D125,Milestones!$AA$49)&lt;PolicyDate),1,Milestones!$AC$49)&amp;";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"&amp;IF(AND(Milestones!$AB$50="FT",Milestones!$AA$50=FT_Y5,EDATE($D125,Milestones!$AA$50)&lt;PolicyDate),1,Milestones!$AC$50)&amp;";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"&amp;IF(AND(Milestones!$AB$51="FT",Milestones!$AA$51=FT_Y5,EDATE($D125,Milestones!$AA$51)&lt;PolicyDate),1,Milestones!$AC$51)&amp;";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"&amp;IF(AND(Milestones!$AB$52="FT",Milestones!$AA$52=FT_Y5,EDATE($D125,Milestones!$AA$52)&lt;PolicyDate),1,Milestones!$AC$52)&amp;";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"&amp;IF(AND(Milestones!$AB$53="FT",Milestones!$AA$53=FT_Y5,EDATE($D125,Milestones!$AA$53)&lt;PolicyDate),1,Milestones!$AC$53)&amp;";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"&amp;IF(AND(Milestones!$AB$54="FT",Milestones!$AA$54=FT_Y5,EDATE($D125,Milestones!$AA$54)&lt;PolicyDate),1,Milestones!$AC$54)&amp;";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"&amp;IF(AND(Milestones!$AB$55="FT",Milestones!$AA$55=FT_Y5,EDATE($D125,Milestones!$AA$55)&lt;PolicyDate),1,Milestones!$AC$55)&amp;";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"&amp;IF(AND(Milestones!$AB$56="FT",Milestones!$AA$56=FT_Y5,EDATE($D125,Milestones!$AA$56)&lt;PolicyDate),1,Milestones!$AC$56)&amp;";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"&amp;IF(AND(Milestones!$AB$57="FT",Milestones!$AA$57=FT_Y5,EDATE($D125,Milestones!$AA$57)&lt;PolicyDate),1,Milestones!$AC$57)&amp;";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"&amp;IF(AND(Milestones!$AB$58="FT",Milestones!$AA$58=FT_Y5,EDATE($D125,Milestones!$AA$58)&lt;PolicyDate),1,Milestones!$AC$58)&amp;";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"&amp;IF(AND(Milestones!$AB$59="FT",Milestones!$AA$59=FT_Y5,EDATE($D125,Milestones!$AA$59)&lt;PolicyDate),1,Milestones!$AC$59)&amp;";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"&amp;IF(AND(Milestones!$AB$60="FT",Milestones!$AA$60=FT_Y5,EDATE($D125,Milestones!$AA$60)&lt;PolicyDate),1,Milestones!$AC$60)&amp;";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"&amp;IF(AND(Milestones!$AB$61="FT",Milestones!$AA$61=FT_Y5,EDATE($D125,Milestones!$AA$61)&lt;PolicyDate),1,Milestones!$AC$61)&amp;";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"&amp;IF(AND(Milestones!$AB$62="FT",Milestones!$AA$62=FT_Y5,EDATE($D125,Milestones!$AA$62)&lt;PolicyDate),1,Milestones!$AC$62)&amp;";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"&amp;IF(AND(Milestones!$AB$63="FT",Milestones!$AA$63=FT_Y5,EDATE($D125,Milestones!$AA$63)&lt;PolicyDate),1,Milestones!$AC$63)&amp;";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"&amp;IF(AND(Milestones!$AB$64="FT",Milestones!$AA$64=FT_Y5,EDATE($D125,Milestones!$AA$64)&lt;PolicyDate),1,Milestones!$AC$64)&amp;";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"&amp;IF(AND(Milestones!$AB$65="FT",Milestones!$AA$65=FT_Y5,EDATE($D125,Milestones!$AA$65)&lt;PolicyDate),1,Milestones!$AC$65)&amp;";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"&amp;IF(AND(Milestones!$AB$66="FT",Milestones!$AA$66=FT_Y5,EDATE($D125,Milestones!$AA$66)&lt;PolicyDate),1,Milestones!$AC$66)&amp;";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"&amp;IF(AND(Milestones!$AB$67="FT",Milestones!$AA$67=FT_Y5,EDATE($D125,Milestones!$AA$67)&lt;PolicyDate),1,Milestones!$AC$67)&amp;";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"&amp;IF(AND(Milestones!$AB$68="FT",Milestones!$AA$68=FT_Y5,EDATE($D125,Milestones!$AA$68)&lt;PolicyDate),1,Milestones!$AC$68)&amp;";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"&amp;IF(AND(Milestones!$AB$69="FT",Milestones!$AA$69=FT_Y5,EDATE($D125,Milestones!$AA$69)&lt;PolicyDate),1,Milestones!$AC$69)&amp;";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"&amp;IF(AND(Milestones!$AB$70="FT",Milestones!$AA$70=FT_Y5,EDATE($D125,Milestones!$AA$70)&lt;PolicyDate),1,Milestones!$AC$70)&amp;";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"&amp;IF(AND(Milestones!$AB$71="FT",Milestones!$AA$71=FT_Y5,EDATE($D125,Milestones!$AA$71)&lt;PolicyDate),1,Milestones!$AC$71)&amp;";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"&amp;IF(AND(Milestones!$AB$72="FT",Milestones!$AA$72=FT_Y5,EDATE($D125,Milestones!$AA$72)&lt;PolicyDate),1,Milestones!$AC$72)&amp;";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"&amp;IF(AND(Milestones!$AB$73="FT",Milestones!$AA$73=FT_Y5,EDATE($D125,Milestones!$AA$73)&lt;PolicyDate),1,Milestones!$AC$73)&amp;";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"&amp;IF(AND(Milestones!$AB$74="FT",Milestones!$AA$74=FT_Y5,EDATE($D125,Milestones!$AA$74)&lt;PolicyDate),1,Milestones!$AC$74)&amp;";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"&amp;IF(AND(Milestones!$AB$75="FT",Milestones!$AA$75=FT_Y5,EDATE($D125,Milestones!$AA$75)&lt;PolicyDate),1,Milestones!$AC$75)&amp;";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"&amp;IF(AND(Milestones!$AB$76="FT",Milestones!$AA$76=FT_Y5,EDATE($D125,Milestones!$AA$76)&lt;PolicyDate),1,Milestones!$AC$76)&amp;";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"&amp;IF(AND(Milestones!$AB$77="FT",Milestones!$AA$77=FT_Y5,EDATE($D125,Milestones!$AA$77)&lt;PolicyDate),1,Milestones!$AC$77)&amp;";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"&amp;IF(AND(Milestones!$AB$78="FT",Milestones!$AA$78=FT_Y5,EDATE($D125,Milestones!$AA$78)&lt;PolicyDate),1,Milestones!$AC$78)&amp;";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"&amp;IF(AND(Milestones!$AB$79="FT",Milestones!$AA$79=FT_Y5,EDATE($D125,Milestones!$AA$79)&lt;PolicyDate),1,Milestones!$AC$79)&amp;";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"&amp;IF(AND(Milestones!$AB$80="FT",Milestones!$AA$80=FT_Y5,EDATE($D125,Milestones!$AA$80)&lt;PolicyDate),1,Milestones!$AC$80)&amp;";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"&amp;IF(AND(Milestones!$AB$81="FT",Milestones!$AA$81=FT_Y5,EDATE($D125,Milestones!$AA$81)&lt;PolicyDate),1,Milestones!$AC$81)&amp;";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"&amp;IF(AND(Milestones!$AB$82="FT",Milestones!$AA$82=FT_Y5,EDATE($D125,Milestones!$AA$82)&lt;PolicyDate),1,Milestones!$AC$82)&amp;";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"&amp;IF(AND(Milestones!$AB$83="FT",Milestones!$AA$83=FT_Y5,EDATE($D125,Milestones!$AA$83)&lt;PolicyDate),1,Milestones!$AC$83)&amp;";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"&amp;IF(AND(Milestones!$AB$84="FT",Milestones!$AA$84=FT_Y5,EDATE($D125,Milestones!$AA$84)&lt;PolicyDate),1,Milestones!$AC$84)&amp;";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"&amp;IF(AND(Milestones!$AB$85="FT",Milestones!$AA$85=FT_Y5,EDATE($D125,Milestones!$AA$85)&lt;PolicyDate),1,Milestones!$AC$85)&amp;";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"&amp;IF(AND(Milestones!$AB$86="FT",Milestones!$AA$86=FT_Y5,EDATE($D125,Milestones!$AA$86)&lt;PolicyDate),1,Milestones!$AC$86)&amp;";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"&amp;IF(AND(Milestones!$AB$87="FT",Milestones!$AA$87=FT_Y5,EDATE($D125,Milestones!$AA$87)&lt;PolicyDate),1,Milestones!$AC$87)&amp;";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"&amp;IF(AND(Milestones!$AB$88="FT",Milestones!$AA$88=FT_Y5,EDATE($D125,Milestones!$AA$88)&lt;PolicyDate),1,Milestones!$AC$88)&amp;";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"&amp;IF(AND(Milestones!$AB$89="FT",Milestones!$AA$89=FT_Y5,EDATE($D125,Milestones!$AA$89)&lt;PolicyDate),1,Milestones!$AC$89)&amp;";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"&amp;IF(AND(Milestones!$AB$90="FT",Milestones!$AA$90=FT_Y5,EDATE($D125,Milestones!$AA$90)&lt;PolicyDate),1,Milestones!$AC$90)&amp;";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"&amp;IF(AND(Milestones!$AB$91="FT",Milestones!$AA$91=FT_Y5,EDATE($D125,Milestones!$AA$91)&lt;PolicyDate),1,Milestones!$AC$91)&amp;";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"&amp;IF(AND(Milestones!$AB$92="FT",Milestones!$AA$92=FT_Y5,EDATE($D125,Milestones!$AA$92)&lt;PolicyDate),1,Milestones!$AC$92)&amp;";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"&amp;IF(AND(Milestones!$AB$93="FT",Milestones!$AA$93=FT_Y5,EDATE($D125,Milestones!$AA$93)&lt;PolicyDate),1,Milestones!$AC$93)&amp;";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"&amp;IF(AND(Milestones!$AB$94="FT",Milestones!$AA$94=FT_Y5,EDATE($D125,Milestones!$AA$94)&lt;PolicyDate),1,Milestones!$AC$94)&amp;";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"&amp;IF(AND(Milestones!$AB$95="FT",Milestones!$AA$95=FT_Y5,EDATE($D125,Milestones!$AA$95)&lt;PolicyDate),1,Milestones!$AC$95)&amp;";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"&amp;IF(AND(Milestones!$AB$96="FT",Milestones!$AA$96=FT_Y5,EDATE($D125,Milestones!$AA$96)&lt;PolicyDate),1,Milestones!$AC$96)&amp;";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"&amp;IF(AND(Milestones!$AB$97="FT",Milestones!$AA$97=FT_Y5,EDATE($D125,Milestones!$AA$97)&lt;PolicyDate),1,Milestones!$AC$97)&amp;";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"&amp;IF(AND(Milestones!$AB$98="FT",Milestones!$AA$98=FT_Y5,EDATE($D125,Milestones!$AA$98)&lt;PolicyDate),1,Milestones!$AC$98)&amp;";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"&amp;IF(AND(Milestones!$AB$99="FT",Milestones!$AA$99=FT_Y5,EDATE($D125,Milestones!$AA$99)&lt;PolicyDate),1,Milestones!$AC$99)&amp;";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"&amp;IF(AND(Milestones!$AB$100="FT",Milestones!$AA$100=FT_Y5,EDATE($D125,Milestones!$AA$100)&lt;PolicyDate),1,Milestones!$AC$100)&amp;";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"&amp;IF(AND(Milestones!$AB$101="FT",Milestones!$AA$101=FT_Y5,EDATE($D125,Milestones!$AA$101)&lt;PolicyDate),1,Milestones!$AC$101)&amp;";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"&amp;IF(AND(Milestones!$AB$102="FT",Milestones!$AA$102=FT_Y5,EDATE($D125,Milestones!$AA$102)&lt;PolicyDate),1,Milestones!$AC$102)&amp;";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"&amp;IF(AND(Milestones!$AB$103="FT",Milestones!$AA$103=FT_Y5,EDATE($D125,Milestones!$AA$103)&lt;PolicyDate),1,Milestones!$AC$103)&amp;";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"&amp;IF(AND(Milestones!$AB$104="FT",Milestones!$AA$104=FT_Y5,EDATE($D125,Milestones!$AA$104)&lt;PolicyDate),1,Milestones!$AC$104)&amp;";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"&amp;IF(AND(Milestones!$AB$105="FT",Milestones!$AA$105=FT_Y5,EDATE($D125,Milestones!$AA$105)&lt;PolicyDate),1,Milestones!$AC$105)&amp;";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"&amp;IF(AND(Milestones!$AB$106="FT",Milestones!$AA$106=FT_Y5,EDATE($D125,Milestones!$AA$106)&lt;PolicyDate),1,Milestones!$AC$106)&amp;";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"&amp;IF(AND(Milestones!$AB$107="FT",Milestones!$AA$107=FT_Y5,EDATE($D125,Milestones!$AA$107)&lt;PolicyDate),1,Milestones!$AC$107)&amp;";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"&amp;IF(AND(Milestones!$AB$108="FT",Milestones!$AA$108=FT_Y5,EDATE($D125,Milestones!$AA$108)&lt;PolicyDate),1,Milestones!$AC$108)&amp;";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"&amp;IF(AND(Milestones!$AB$109="FT",Milestones!$AA$109=FT_Y5,EDATE($D125,Milestones!$AA$109)&lt;PolicyDate),1,Milestones!$AC$109)&amp;";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"&amp;IF(AND(Milestones!$AB$110="FT",Milestones!$AA$110=FT_Y5,EDATE($D125,Milestones!$AA$110)&lt;PolicyDate),1,Milestones!$AC$110)&amp;";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"&amp;IF(AND(Milestones!$AB$111="FT",Milestones!$AA$111=FT_Y5,EDATE($D125,Milestones!$AA$111)&lt;PolicyDate),1,Milestones!$AC$111)&amp;";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"&amp;IF(AND(Milestones!$AB$112="FT",Milestones!$AA$112=FT_Y5,EDATE($D125,Milestones!$AA$112)&lt;PolicyDate),1,Milestones!$AC$112)&amp;";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"&amp;IF(AND(Milestones!$AB$113="FT",Milestones!$AA$113=FT_Y5,EDATE($D125,Milestones!$AA$113)&lt;PolicyDate),1,Milestones!$AC$113)&amp;";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"&amp;IF(AND(Milestones!$AB$114="FT",Milestones!$AA$114=FT_Y5,EDATE($D125,Milestones!$AA$114)&lt;PolicyDate),1,Milestones!$AC$114)&amp;";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"&amp;IF(AND(Milestones!$AB$115="FT",Milestones!$AA$115=FT_Y5,EDATE($D125,Milestones!$AA$115)&lt;PolicyDate),1,Milestones!$AC$115)&amp;";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"&amp;IF(AND(Milestones!$AB$116="FT",Milestones!$AA$116=FT_Y5,EDATE($D125,Milestones!$AA$116)&lt;PolicyDate),1,Milestones!$AC$116)&amp;";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"&amp;IF(AND(Milestones!$AB$117="FT",Milestones!$AA$117=FT_Y5,EDATE($D125,Milestones!$AA$117)&lt;PolicyDate),1,Milestones!$AC$117)&amp;";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"&amp;IF(AND(Milestones!$AB$118="FT",Milestones!$AA$118=FT_Y5,EDATE($D125,Milestones!$AA$118)&lt;PolicyDate),1,Milestones!$AC$118)&amp;";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"&amp;IF(AND(Milestones!$AB$119="FT",Milestones!$AA$119=FT_Y5,EDATE($D125,Milestones!$AA$119)&lt;PolicyDate),1,Milestones!$AC$119)&amp;";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"&amp;IF(AND(Milestones!$AB$120="FT",Milestones!$AA$120=FT_Y5,EDATE($D125,Milestones!$AA$120)&lt;PolicyDate),1,Milestones!$AC$120)&amp;";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"&amp;IF(AND(Milestones!$AB$121="FT",Milestones!$AA$121=FT_Y5,EDATE($D125,Milestones!$AA$121)&lt;PolicyDate),1,Milestones!$AC$121)&amp;";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"&amp;IF(AND(Milestones!$AB$122="FT",Milestones!$AA$122=FT_Y5,EDATE($D125,Milestones!$AA$122)&lt;PolicyDate),1,Milestones!$AC$122)&amp;";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"&amp;IF(AND(Milestones!$AB$123="FT",Milestones!$AA$123=FT_Y5,EDATE($D125,Milestones!$AA$123)&lt;PolicyDate),1,Milestones!$AC$123)&amp;";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"&amp;IF(AND(Milestones!$AB$124="FT",Milestones!$AA$124=FT_Y5,EDATE($D125,Milestones!$AA$124)&lt;PolicyDate),1,Milestones!$AC$124)&amp;";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"&amp;IF(AND(Milestones!$AB$125="FT",Milestones!$AA$125=FT_Y5,EDATE($D125,Milestones!$AA$125)&lt;PolicyDate),1,Milestones!$AC$125)&amp;";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"&amp;IF(AND(Milestones!$AB$126="FT",Milestones!$AA$126=FT_Y5,EDATE($D125,Milestones!$AA$126)&lt;PolicyDate),1,Milestones!$AC$126)&amp;";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"&amp;IF(AND(Milestones!$AB$127="FT",Milestones!$AA$127=FT_Y5,EDATE($D125,Milestones!$AA$127)&lt;PolicyDate),1,Milestones!$AC$127)&amp;";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"&amp;IF(AND(Milestones!$AB$128="FT",Milestones!$AA$128=FT_Y5,EDATE($D125,Milestones!$AA$128)&lt;PolicyDate),1,Milestones!$AC$128)&amp;";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"&amp;IF(AND(Milestones!$AB$129="FT",Milestones!$AA$129=FT_Y5,EDATE($D125,Milestones!$AA$129)&lt;PolicyDate),1,Milestones!$AC$129)&amp;";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"&amp;IF(AND(Milestones!$AB$130="FT",Milestones!$AA$130=FT_Y5,EDATE($D125,Milestones!$AA$130)&lt;PolicyDate),1,Milestones!$AC$130)&amp;";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"&amp;IF(AND(Milestones!$AB$131="FT",Milestones!$AA$131=FT_Y5,EDATE($D125,Milestones!$AA$131)&lt;PolicyDate),1,Milestones!$AC$131)&amp;";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"&amp;IF(AND(Milestones!$AB$132="FT",Milestones!$AA$132=FT_Y5,EDATE($D125,Milestones!$AA$132)&lt;PolicyDate),1,Milestones!$AC$132)&amp;";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"&amp;IF(AND(Milestones!$AB$133="FT",Milestones!$AA$133=FT_Y5,EDATE($D125,Milestones!$AA$133)&lt;PolicyDate),1,Milestones!$AC$133)&amp;";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"&amp;IF(AND(Milestones!$AB$134="FT",Milestones!$AA$134=FT_Y5,EDATE($D125,Milestones!$AA$134)&lt;PolicyDate),1,Milestones!$AC$134)&amp;";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"&amp;IF(AND(Milestones!$AB$135="FT",Milestones!$AA$135=FT_Y5,EDATE($D125,Milestones!$AA$135)&lt;PolicyDate),1,Milestones!$AC$135)&amp;";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"&amp;IF(AND(Milestones!$AB$136="FT",Milestones!$AA$136=FT_Y5,EDATE($D125,Milestones!$AA$136)&lt;PolicyDate),1,Milestones!$AC$136)&amp;";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"&amp;IF(AND(Milestones!$AB$137="FT",Milestones!$AA$137=FT_Y5,EDATE($D125,Milestones!$AA$137)&lt;PolicyDate),1,Milestones!$AC$137)&amp;";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"&amp;IF(AND(Milestones!$AB$138="FT",Milestones!$AA$138=FT_Y5,EDATE($D125,Milestones!$AA$138)&lt;PolicyDate),1,Milestones!$AC$138)&amp;";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"&amp;IF(AND(Milestones!$AB$139="FT",Milestones!$AA$139=FT_Y5,EDATE($D125,Milestones!$AA$139)&lt;PolicyDate),1,Milestones!$AC$139)&amp;";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"&amp;IF(AND(Milestones!$AB$140="FT",Milestones!$AA$140=FT_Y5,EDATE($D125,Milestones!$AA$140)&lt;PolicyDate),1,Milestones!$AC$140)&amp;";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"&amp;IF(AND(Milestones!$AB$141="FT",Milestones!$AA$141=FT_Y5,EDATE($D125,Milestones!$AA$141)&lt;PolicyDate),1,Milestones!$AC$141)&amp;";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"&amp;IF(AND(Milestones!$AB$142="FT",Milestones!$AA$142=FT_Y5,EDATE($D125,Milestones!$AA$142)&lt;PolicyDate),1,Milestones!$AC$142)&amp;";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"&amp;IF(AND(Milestones!$AB$143="FT",Milestones!$AA$143=FT_Y5,EDATE($D125,Milestones!$AA$143)&lt;PolicyDate),1,Milestones!$AC$143)&amp;";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"&amp;IF(AND(Milestones!$AB$144="FT",Milestones!$AA$144=FT_Y5,EDATE($D125,Milestones!$AA$144)&lt;PolicyDate),1,Milestones!$AC$144)&amp;";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"&amp;IF(AND(Milestones!$AB$145="FT",Milestones!$AA$145=FT_Y5,EDATE($D125,Milestones!$AA$145)&lt;PolicyDate),1,Milestones!$AC$145)&amp;";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"&amp;IF(AND(Milestones!$AB$146="FT",Milestones!$AA$146=FT_Y5,EDATE($D125,Milestones!$AA$146)&lt;PolicyDate),1,Milestones!$AC$146)&amp;";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"&amp;IF(AND(Milestones!$AB$147="FT",Milestones!$AA$147=FT_Y5,EDATE($D125,Milestones!$AA$147)&lt;PolicyDate),1,Milestones!$AC$147)&amp;";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"&amp;IF(AND(Milestones!$AB$148="FT",Milestones!$AA$148=FT_Y5,EDATE($D125,Milestones!$AA$148)&lt;PolicyDate),1,Milestones!$AC$148)&amp;";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"&amp;IF(AND(Milestones!$AB$149="FT",Milestones!$AA$149=FT_Y5,EDATE($D125,Milestones!$AA$149)&lt;PolicyDate),1,Milestones!$AC$149)&amp;";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"&amp;IF(AND(Milestones!$AB$150="FT",Milestones!$AA$150=FT_Y5,EDATE($D125,Milestones!$AA$150)&lt;PolicyDate),1,Milestones!$AC$150)&amp;";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"&amp;IF(AND(Milestones!$AB$151="FT",Milestones!$AA$151=FT_Y5,EDATE($D125,Milestones!$AA$151)&lt;PolicyDate),1,Milestones!$AC$151)&amp;";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"&amp;IF(AND(Milestones!$AB$152="FT",Milestones!$AA$152=FT_Y5,EDATE($D125,Milestones!$AA$152)&lt;PolicyDate),1,Milestones!$AC$152)&amp;";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"&amp;IF(AND(Milestones!$AB$153="FT",Milestones!$AA$153=FT_Y5,EDATE($D125,Milestones!$AA$153)&lt;PolicyDate),1,Milestones!$AC$153)&amp;";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"&amp;IF(AND(Milestones!$AB$154="FT",Milestones!$AA$154=FT_Y5,EDATE($D125,Milestones!$AA$154)&lt;PolicyDate),1,Milestones!$AC$154)&amp;";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"&amp;IF(AND(Milestones!$AB$155="FT",Milestones!$AA$155=FT_Y5,EDATE($D125,Milestones!$AA$155)&lt;PolicyDate),1,Milestones!$AC$155)&amp;";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"&amp;IF(AND(Milestones!$AB$156="FT",Milestones!$AA$156=FT_Y5,EDATE($D125,Milestones!$AA$156)&lt;PolicyDate),1,Milestones!$AC$156)&amp;";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"&amp;IF(AND(Milestones!$AB$157="FT",Milestones!$AA$157=FT_Y5,EDATE($D125,Milestones!$AA$157)&lt;PolicyDate),1,Milestones!$AC$157)&amp;";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"&amp;IF(AND(Milestones!$AB$158="FT",Milestones!$AA$158=FT_Y5,EDATE($D125,Milestones!$AA$158)&lt;PolicyDate),1,Milestones!$AC$158)&amp;";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"&amp;IF(AND(Milestones!$AB$159="FT",Milestones!$AA$159=FT_Y5,EDATE($D125,Milestones!$AA$159)&lt;PolicyDate),1,Milestones!$AC$159)&amp;";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"&amp;IF(AND(Milestones!$AB$160="FT",Milestones!$AA$160=FT_Y5,EDATE($D125,Milestones!$AA$160)&lt;PolicyDate),1,Milestones!$AC$160)&amp;";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"&amp;IF(AND(Milestones!$AB$161="FT",Milestones!$AA$161=FT_Y5,EDATE($D125,Milestones!$AA$161)&lt;PolicyDate),1,Milestones!$AC$161)&amp;";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"&amp;IF(AND(Milestones!$AB$162="FT",Milestones!$AA$162=FT_Y5,EDATE($D125,Milestones!$AA$162)&lt;PolicyDate),1,Milestones!$AC$162)&amp;";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"&amp;IF(AND(Milestones!$AB$163="FT",Milestones!$AA$163=FT_Y5,EDATE($D125,Milestones!$AA$163)&lt;PolicyDate),1,Milestones!$AC$163)&amp;";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"&amp;IF(AND(Milestones!$AB$164="FT",Milestones!$AA$164=FT_Y5,EDATE($D125,Milestones!$AA$164)&lt;PolicyDate),1,Milestones!$AC$164)&amp;";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"&amp;IF(AND(Milestones!$AB$165="FT",Milestones!$AA$165=FT_Y5,EDATE($D125,Milestones!$AA$165)&lt;PolicyDate),1,Milestones!$AC$165)&amp;";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"&amp;IF(AND(Milestones!$AB$166="FT",Milestones!$AA$166=FT_Y5,EDATE($D125,Milestones!$AA$166)&lt;PolicyDate),1,Milestones!$AC$166)&amp;";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"&amp;IF(AND(Milestones!$AB$167="FT",Milestones!$AA$167=FT_Y5,EDATE($D125,Milestones!$AA$167)&lt;PolicyDate),1,Milestones!$AC$167)&amp;";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"&amp;IF(AND(Milestones!$AB$168="FT",Milestones!$AA$168=FT_Y5,EDATE($D125,Milestones!$AA$168)&lt;PolicyDate),1,Milestones!$AC$168)&amp;";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"&amp;IF(AND(Milestones!$AB$169="FT",Milestones!$AA$169=FT_Y5,EDATE($D125,Milestones!$AA$169)&lt;PolicyDate),1,Milestones!$AC$169)&amp;";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"&amp;IF(AND(Milestones!$AB$170="FT",Milestones!$AA$170=FT_Y5,EDATE($D125,Milestones!$AA$170)&lt;PolicyDate),1,Milestones!$AC$170)&amp;";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"&amp;IF(AND(Milestones!$AB$171="FT",Milestones!$AA$171=FT_Y5,EDATE($D125,Milestones!$AA$171)&lt;PolicyDate),1,Milestones!$AC$171)&amp;";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"&amp;IF(AND(Milestones!$AB$172="FT",Milestones!$AA$172=FT_Y5,EDATE($D125,Milestones!$AA$172)&lt;PolicyDate),1,Milestones!$AC$172)&amp;";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"&amp;IF(AND(Milestones!$AB$173="FT",Milestones!$AA$173=FT_Y5,EDATE($D125,Milestones!$AA$173)&lt;PolicyDate),1,Milestones!$AC$173)&amp;";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"&amp;IF(AND(Milestones!$AB$174="FT",Milestones!$AA$174=FT_Y5,EDATE($D125,Milestones!$AA$174)&lt;PolicyDate),1,Milestones!$AC$174)&amp;";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"&amp;IF(AND(Milestones!$AB$175="FT",Milestones!$AA$175=FT_Y5,EDATE($D125,Milestones!$AA$175)&lt;PolicyDate),1,Milestones!$AC$175)&amp;";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"&amp;IF(AND(Milestones!$AB$176="FT",Milestones!$AA$176=FT_Y5,EDATE($D125,Milestones!$AA$176)&lt;PolicyDate),1,Milestones!$AC$176)&amp;";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"&amp;IF(AND(Milestones!$AB$177="FT",Milestones!$AA$177=FT_Y5,EDATE($D125,Milestones!$AA$177)&lt;PolicyDate),1,Milestones!$AC$177)&amp;";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"&amp;IF(AND(Milestones!$AB$178="FT",Milestones!$AA$178=FT_Y5,EDATE($D125,Milestones!$AA$178)&lt;PolicyDate),1,Milestones!$AC$178)&amp;";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"&amp;IF(AND(Milestones!$AB$179="FT",Milestones!$AA$179=FT_Y5,EDATE($D125,Milestones!$AA$179)&lt;PolicyDate),1,Milestones!$AC$179)&amp;";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"&amp;IF(AND(Milestones!$AB$180="FT",Milestones!$AA$180=FT_Y5,EDATE($D125,Milestones!$AA$180)&lt;PolicyDate),1,Milestones!$AC$180)&amp;";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"&amp;IF(AND(Milestones!$AB$181="FT",Milestones!$AA$181=FT_Y5,EDATE($D125,Milestones!$AA$181)&lt;PolicyDate),1,Milestones!$AC$181)&amp;";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"&amp;IF(AND(Milestones!$AB$182="FT",Milestones!$AA$182=FT_Y5,EDATE($D125,Milestones!$AA$182)&lt;PolicyDate),1,Milestones!$AC$182)&amp;";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"&amp;IF(AND(Milestones!$AB$183="FT",Milestones!$AA$183=FT_Y5,EDATE($D125,Milestones!$AA$183)&lt;PolicyDate),1,Milestones!$AC$183)&amp;";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"&amp;IF(AND(Milestones!$AB$184="FT",Milestones!$AA$184=FT_Y5,EDATE($D125,Milestones!$AA$184)&lt;PolicyDate),1,Milestones!$AC$184)&amp;";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"&amp;IF(AND(Milestones!$AB$185="FT",Milestones!$AA$185=FT_Y5,EDATE($D125,Milestones!$AA$185)&lt;PolicyDate),1,Milestones!$AC$185)&amp;";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"&amp;IF(AND(Milestones!$AB$186="FT",Milestones!$AA$186=FT_Y5,EDATE($D125,Milestones!$AA$186)&lt;PolicyDate),1,Milestones!$AC$186)&amp;";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"&amp;IF(AND(Milestones!$AB$187="FT",Milestones!$AA$187=FT_Y5,EDATE($D125,Milestones!$AA$187)&lt;PolicyDate),1,Milestones!$AC$187)&amp;";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"&amp;IF(AND(Milestones!$AB$188="FT",Milestones!$AA$188=FT_Y5,EDATE($D125,Milestones!$AA$188)&lt;PolicyDate),1,Milestones!$AC$188)&amp;";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"&amp;IF(AND(Milestones!$AB$189="FT",Milestones!$AA$189=FT_Y5,EDATE($D125,Milestones!$AA$189)&lt;PolicyDate),1,Milestones!$AC$189)&amp;";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"&amp;IF(AND(Milestones!$AB$190="FT",Milestones!$AA$190=FT_Y5,EDATE($D125,Milestones!$AA$190)&lt;PolicyDate),1,Milestones!$AC$190)&amp;";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"&amp;IF(AND(Milestones!$AB$191="FT",Milestones!$AA$191=FT_Y5,EDATE($D125,Milestones!$AA$191)&lt;PolicyDate),1,Milestones!$AC$191)&amp;";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"&amp;IF(AND(Milestones!$AB$192="FT",Milestones!$AA$192=FT_Y5,EDATE($D125,Milestones!$AA$192)&lt;PolicyDate),1,Milestones!$AC$192)&amp;";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"&amp;IF(AND(Milestones!$AB$193="FT",Milestones!$AA$193=FT_Y5,EDATE($D125,Milestones!$AA$193)&lt;PolicyDate),1,Milestones!$AC$193)&amp;";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"&amp;IF(AND(Milestones!$AB$194="FT",Milestones!$AA$194=FT_Y5,EDATE($D125,Milestones!$AA$194)&lt;PolicyDate),1,Milestones!$AC$194)&amp;";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"&amp;IF(AND(Milestones!$AB$195="FT",Milestones!$AA$195=FT_Y5,EDATE($D125,Milestones!$AA$195)&lt;PolicyDate),1,Milestones!$AC$195)&amp;";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"&amp;IF(AND(Milestones!$AB$196="FT",Milestones!$AA$196=FT_Y5,EDATE($D125,Milestones!$AA$196)&lt;PolicyDate),1,Milestones!$AC$196)&amp;";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"&amp;IF(AND(Milestones!$AB$197="FT",Milestones!$AA$197=FT_Y5,EDATE($D125,Milestones!$AA$197)&lt;PolicyDate),1,Milestones!$AC$197)&amp;";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"&amp;IF(AND(Milestones!$AB$198="FT",Milestones!$AA$198=FT_Y5,EDATE($D125,Milestones!$AA$198)&lt;PolicyDate),1,Milestones!$AC$198)&amp;";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"&amp;IF(AND(Milestones!$AB$199="FT",Milestones!$AA$199=FT_Y5,EDATE($D125,Milestones!$AA$199)&lt;PolicyDate),1,Milestones!$AC$199)&amp;";  ",""))</f>
        <v/>
      </c>
      <c r="X125" s="0" t="str">
        <f aca="false">IF(Staff!$A125="","",Staff!$AJ125)</f>
        <v/>
      </c>
      <c r="Y125" s="0" t="str">
        <f aca="false">IF(Staff!$A125="","",Staff!$AL125)</f>
        <v/>
      </c>
      <c r="Z125" s="0" t="str">
        <f aca="false">IF(Staff!$A125="","",Staff!$AM125)</f>
        <v/>
      </c>
      <c r="AA125" s="0" t="str">
        <f aca="false">IF(Staff!$A125="","",Staff!$AQ125)</f>
        <v/>
      </c>
      <c r="AB125" s="0" t="str">
        <f aca="false">IF(Staff!$A125="","",Staff!$AR125)</f>
        <v/>
      </c>
      <c r="AC125" s="0" t="str">
        <f aca="false">IF(Staff!$A125="","",Staff!$AS125)</f>
        <v/>
      </c>
      <c r="AD125" s="0" t="str">
        <f aca="false">IF(Staff!$A125="","",Staff!$AT125)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IF(Staff!$A126="","",Staff!$AI126)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"&amp;IF(AND(Milestones!$AB$20="FT",Milestones!$AA$20=FT_Y5,EDATE($D126,Milestones!$AA$20)&lt;PolicyDate),1,Milestones!$AC$20)&amp;";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"&amp;IF(AND(Milestones!$AB$21="FT",Milestones!$AA$21=FT_Y5,EDATE($D126,Milestones!$AA$21)&lt;PolicyDate),1,Milestones!$AC$21)&amp;";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"&amp;IF(AND(Milestones!$AB$22="FT",Milestones!$AA$22=FT_Y5,EDATE($D126,Milestones!$AA$22)&lt;PolicyDate),1,Milestones!$AC$22)&amp;";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"&amp;IF(AND(Milestones!$AB$23="FT",Milestones!$AA$23=FT_Y5,EDATE($D126,Milestones!$AA$23)&lt;PolicyDate),1,Milestones!$AC$23)&amp;";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"&amp;IF(AND(Milestones!$AB$24="FT",Milestones!$AA$24=FT_Y5,EDATE($D126,Milestones!$AA$24)&lt;PolicyDate),1,Milestones!$AC$24)&amp;";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"&amp;IF(AND(Milestones!$AB$25="FT",Milestones!$AA$25=FT_Y5,EDATE($D126,Milestones!$AA$25)&lt;PolicyDate),1,Milestones!$AC$25)&amp;";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"&amp;IF(AND(Milestones!$AB$26="FT",Milestones!$AA$26=FT_Y5,EDATE($D126,Milestones!$AA$26)&lt;PolicyDate),1,Milestones!$AC$26)&amp;";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"&amp;IF(AND(Milestones!$AB$27="FT",Milestones!$AA$27=FT_Y5,EDATE($D126,Milestones!$AA$27)&lt;PolicyDate),1,Milestones!$AC$27)&amp;";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"&amp;IF(AND(Milestones!$AB$28="FT",Milestones!$AA$28=FT_Y5,EDATE($D126,Milestones!$AA$28)&lt;PolicyDate),1,Milestones!$AC$28)&amp;";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"&amp;IF(AND(Milestones!$AB$29="FT",Milestones!$AA$29=FT_Y5,EDATE($D126,Milestones!$AA$29)&lt;PolicyDate),1,Milestones!$AC$29)&amp;";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"&amp;IF(AND(Milestones!$AB$30="FT",Milestones!$AA$30=FT_Y5,EDATE($D126,Milestones!$AA$30)&lt;PolicyDate),1,Milestones!$AC$30)&amp;";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"&amp;IF(AND(Milestones!$AB$31="FT",Milestones!$AA$31=FT_Y5,EDATE($D126,Milestones!$AA$31)&lt;PolicyDate),1,Milestones!$AC$31)&amp;";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"&amp;IF(AND(Milestones!$AB$32="FT",Milestones!$AA$32=FT_Y5,EDATE($D126,Milestones!$AA$32)&lt;PolicyDate),1,Milestones!$AC$32)&amp;";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"&amp;IF(AND(Milestones!$AB$33="FT",Milestones!$AA$33=FT_Y5,EDATE($D126,Milestones!$AA$33)&lt;PolicyDate),1,Milestones!$AC$33)&amp;";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"&amp;IF(AND(Milestones!$AB$34="FT",Milestones!$AA$34=FT_Y5,EDATE($D126,Milestones!$AA$34)&lt;PolicyDate),1,Milestones!$AC$34)&amp;";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"&amp;IF(AND(Milestones!$AB$35="FT",Milestones!$AA$35=FT_Y5,EDATE($D126,Milestones!$AA$35)&lt;PolicyDate),1,Milestones!$AC$35)&amp;";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"&amp;IF(AND(Milestones!$AB$36="FT",Milestones!$AA$36=FT_Y5,EDATE($D126,Milestones!$AA$36)&lt;PolicyDate),1,Milestones!$AC$36)&amp;";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"&amp;IF(AND(Milestones!$AB$37="FT",Milestones!$AA$37=FT_Y5,EDATE($D126,Milestones!$AA$37)&lt;PolicyDate),1,Milestones!$AC$37)&amp;";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"&amp;IF(AND(Milestones!$AB$38="FT",Milestones!$AA$38=FT_Y5,EDATE($D126,Milestones!$AA$38)&lt;PolicyDate),1,Milestones!$AC$38)&amp;";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"&amp;IF(AND(Milestones!$AB$39="FT",Milestones!$AA$39=FT_Y5,EDATE($D126,Milestones!$AA$39)&lt;PolicyDate),1,Milestones!$AC$39)&amp;";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"&amp;IF(AND(Milestones!$AB$40="FT",Milestones!$AA$40=FT_Y5,EDATE($D126,Milestones!$AA$40)&lt;PolicyDate),1,Milestones!$AC$40)&amp;";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"&amp;IF(AND(Milestones!$AB$41="FT",Milestones!$AA$41=FT_Y5,EDATE($D126,Milestones!$AA$41)&lt;PolicyDate),1,Milestones!$AC$41)&amp;";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"&amp;IF(AND(Milestones!$AB$42="FT",Milestones!$AA$42=FT_Y5,EDATE($D126,Milestones!$AA$42)&lt;PolicyDate),1,Milestones!$AC$42)&amp;";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"&amp;IF(AND(Milestones!$AB$43="FT",Milestones!$AA$43=FT_Y5,EDATE($D126,Milestones!$AA$43)&lt;PolicyDate),1,Milestones!$AC$43)&amp;";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"&amp;IF(AND(Milestones!$AB$44="FT",Milestones!$AA$44=FT_Y5,EDATE($D126,Milestones!$AA$44)&lt;PolicyDate),1,Milestones!$AC$44)&amp;";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"&amp;IF(AND(Milestones!$AB$45="FT",Milestones!$AA$45=FT_Y5,EDATE($D126,Milestones!$AA$45)&lt;PolicyDate),1,Milestones!$AC$45)&amp;";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"&amp;IF(AND(Milestones!$AB$46="FT",Milestones!$AA$46=FT_Y5,EDATE($D126,Milestones!$AA$46)&lt;PolicyDate),1,Milestones!$AC$46)&amp;";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"&amp;IF(AND(Milestones!$AB$47="FT",Milestones!$AA$47=FT_Y5,EDATE($D126,Milestones!$AA$47)&lt;PolicyDate),1,Milestones!$AC$47)&amp;";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"&amp;IF(AND(Milestones!$AB$48="FT",Milestones!$AA$48=FT_Y5,EDATE($D126,Milestones!$AA$48)&lt;PolicyDate),1,Milestones!$AC$48)&amp;";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"&amp;IF(AND(Milestones!$AB$49="FT",Milestones!$AA$49=FT_Y5,EDATE($D126,Milestones!$AA$49)&lt;PolicyDate),1,Milestones!$AC$49)&amp;";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"&amp;IF(AND(Milestones!$AB$50="FT",Milestones!$AA$50=FT_Y5,EDATE($D126,Milestones!$AA$50)&lt;PolicyDate),1,Milestones!$AC$50)&amp;";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"&amp;IF(AND(Milestones!$AB$51="FT",Milestones!$AA$51=FT_Y5,EDATE($D126,Milestones!$AA$51)&lt;PolicyDate),1,Milestones!$AC$51)&amp;";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"&amp;IF(AND(Milestones!$AB$52="FT",Milestones!$AA$52=FT_Y5,EDATE($D126,Milestones!$AA$52)&lt;PolicyDate),1,Milestones!$AC$52)&amp;";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"&amp;IF(AND(Milestones!$AB$53="FT",Milestones!$AA$53=FT_Y5,EDATE($D126,Milestones!$AA$53)&lt;PolicyDate),1,Milestones!$AC$53)&amp;";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"&amp;IF(AND(Milestones!$AB$54="FT",Milestones!$AA$54=FT_Y5,EDATE($D126,Milestones!$AA$54)&lt;PolicyDate),1,Milestones!$AC$54)&amp;";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"&amp;IF(AND(Milestones!$AB$55="FT",Milestones!$AA$55=FT_Y5,EDATE($D126,Milestones!$AA$55)&lt;PolicyDate),1,Milestones!$AC$55)&amp;";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"&amp;IF(AND(Milestones!$AB$56="FT",Milestones!$AA$56=FT_Y5,EDATE($D126,Milestones!$AA$56)&lt;PolicyDate),1,Milestones!$AC$56)&amp;";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"&amp;IF(AND(Milestones!$AB$57="FT",Milestones!$AA$57=FT_Y5,EDATE($D126,Milestones!$AA$57)&lt;PolicyDate),1,Milestones!$AC$57)&amp;";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"&amp;IF(AND(Milestones!$AB$58="FT",Milestones!$AA$58=FT_Y5,EDATE($D126,Milestones!$AA$58)&lt;PolicyDate),1,Milestones!$AC$58)&amp;";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"&amp;IF(AND(Milestones!$AB$59="FT",Milestones!$AA$59=FT_Y5,EDATE($D126,Milestones!$AA$59)&lt;PolicyDate),1,Milestones!$AC$59)&amp;";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"&amp;IF(AND(Milestones!$AB$60="FT",Milestones!$AA$60=FT_Y5,EDATE($D126,Milestones!$AA$60)&lt;PolicyDate),1,Milestones!$AC$60)&amp;";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"&amp;IF(AND(Milestones!$AB$61="FT",Milestones!$AA$61=FT_Y5,EDATE($D126,Milestones!$AA$61)&lt;PolicyDate),1,Milestones!$AC$61)&amp;";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"&amp;IF(AND(Milestones!$AB$62="FT",Milestones!$AA$62=FT_Y5,EDATE($D126,Milestones!$AA$62)&lt;PolicyDate),1,Milestones!$AC$62)&amp;";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"&amp;IF(AND(Milestones!$AB$63="FT",Milestones!$AA$63=FT_Y5,EDATE($D126,Milestones!$AA$63)&lt;PolicyDate),1,Milestones!$AC$63)&amp;";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"&amp;IF(AND(Milestones!$AB$64="FT",Milestones!$AA$64=FT_Y5,EDATE($D126,Milestones!$AA$64)&lt;PolicyDate),1,Milestones!$AC$64)&amp;";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"&amp;IF(AND(Milestones!$AB$65="FT",Milestones!$AA$65=FT_Y5,EDATE($D126,Milestones!$AA$65)&lt;PolicyDate),1,Milestones!$AC$65)&amp;";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"&amp;IF(AND(Milestones!$AB$66="FT",Milestones!$AA$66=FT_Y5,EDATE($D126,Milestones!$AA$66)&lt;PolicyDate),1,Milestones!$AC$66)&amp;";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"&amp;IF(AND(Milestones!$AB$67="FT",Milestones!$AA$67=FT_Y5,EDATE($D126,Milestones!$AA$67)&lt;PolicyDate),1,Milestones!$AC$67)&amp;";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"&amp;IF(AND(Milestones!$AB$68="FT",Milestones!$AA$68=FT_Y5,EDATE($D126,Milestones!$AA$68)&lt;PolicyDate),1,Milestones!$AC$68)&amp;";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"&amp;IF(AND(Milestones!$AB$69="FT",Milestones!$AA$69=FT_Y5,EDATE($D126,Milestones!$AA$69)&lt;PolicyDate),1,Milestones!$AC$69)&amp;";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"&amp;IF(AND(Milestones!$AB$70="FT",Milestones!$AA$70=FT_Y5,EDATE($D126,Milestones!$AA$70)&lt;PolicyDate),1,Milestones!$AC$70)&amp;";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"&amp;IF(AND(Milestones!$AB$71="FT",Milestones!$AA$71=FT_Y5,EDATE($D126,Milestones!$AA$71)&lt;PolicyDate),1,Milestones!$AC$71)&amp;";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"&amp;IF(AND(Milestones!$AB$72="FT",Milestones!$AA$72=FT_Y5,EDATE($D126,Milestones!$AA$72)&lt;PolicyDate),1,Milestones!$AC$72)&amp;";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"&amp;IF(AND(Milestones!$AB$73="FT",Milestones!$AA$73=FT_Y5,EDATE($D126,Milestones!$AA$73)&lt;PolicyDate),1,Milestones!$AC$73)&amp;";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"&amp;IF(AND(Milestones!$AB$74="FT",Milestones!$AA$74=FT_Y5,EDATE($D126,Milestones!$AA$74)&lt;PolicyDate),1,Milestones!$AC$74)&amp;";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"&amp;IF(AND(Milestones!$AB$75="FT",Milestones!$AA$75=FT_Y5,EDATE($D126,Milestones!$AA$75)&lt;PolicyDate),1,Milestones!$AC$75)&amp;";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"&amp;IF(AND(Milestones!$AB$76="FT",Milestones!$AA$76=FT_Y5,EDATE($D126,Milestones!$AA$76)&lt;PolicyDate),1,Milestones!$AC$76)&amp;";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"&amp;IF(AND(Milestones!$AB$77="FT",Milestones!$AA$77=FT_Y5,EDATE($D126,Milestones!$AA$77)&lt;PolicyDate),1,Milestones!$AC$77)&amp;";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"&amp;IF(AND(Milestones!$AB$78="FT",Milestones!$AA$78=FT_Y5,EDATE($D126,Milestones!$AA$78)&lt;PolicyDate),1,Milestones!$AC$78)&amp;";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"&amp;IF(AND(Milestones!$AB$79="FT",Milestones!$AA$79=FT_Y5,EDATE($D126,Milestones!$AA$79)&lt;PolicyDate),1,Milestones!$AC$79)&amp;";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"&amp;IF(AND(Milestones!$AB$80="FT",Milestones!$AA$80=FT_Y5,EDATE($D126,Milestones!$AA$80)&lt;PolicyDate),1,Milestones!$AC$80)&amp;";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"&amp;IF(AND(Milestones!$AB$81="FT",Milestones!$AA$81=FT_Y5,EDATE($D126,Milestones!$AA$81)&lt;PolicyDate),1,Milestones!$AC$81)&amp;";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"&amp;IF(AND(Milestones!$AB$82="FT",Milestones!$AA$82=FT_Y5,EDATE($D126,Milestones!$AA$82)&lt;PolicyDate),1,Milestones!$AC$82)&amp;";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"&amp;IF(AND(Milestones!$AB$83="FT",Milestones!$AA$83=FT_Y5,EDATE($D126,Milestones!$AA$83)&lt;PolicyDate),1,Milestones!$AC$83)&amp;";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"&amp;IF(AND(Milestones!$AB$84="FT",Milestones!$AA$84=FT_Y5,EDATE($D126,Milestones!$AA$84)&lt;PolicyDate),1,Milestones!$AC$84)&amp;";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"&amp;IF(AND(Milestones!$AB$85="FT",Milestones!$AA$85=FT_Y5,EDATE($D126,Milestones!$AA$85)&lt;PolicyDate),1,Milestones!$AC$85)&amp;";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"&amp;IF(AND(Milestones!$AB$86="FT",Milestones!$AA$86=FT_Y5,EDATE($D126,Milestones!$AA$86)&lt;PolicyDate),1,Milestones!$AC$86)&amp;";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"&amp;IF(AND(Milestones!$AB$87="FT",Milestones!$AA$87=FT_Y5,EDATE($D126,Milestones!$AA$87)&lt;PolicyDate),1,Milestones!$AC$87)&amp;";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"&amp;IF(AND(Milestones!$AB$88="FT",Milestones!$AA$88=FT_Y5,EDATE($D126,Milestones!$AA$88)&lt;PolicyDate),1,Milestones!$AC$88)&amp;";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"&amp;IF(AND(Milestones!$AB$89="FT",Milestones!$AA$89=FT_Y5,EDATE($D126,Milestones!$AA$89)&lt;PolicyDate),1,Milestones!$AC$89)&amp;";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"&amp;IF(AND(Milestones!$AB$90="FT",Milestones!$AA$90=FT_Y5,EDATE($D126,Milestones!$AA$90)&lt;PolicyDate),1,Milestones!$AC$90)&amp;";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"&amp;IF(AND(Milestones!$AB$91="FT",Milestones!$AA$91=FT_Y5,EDATE($D126,Milestones!$AA$91)&lt;PolicyDate),1,Milestones!$AC$91)&amp;";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"&amp;IF(AND(Milestones!$AB$92="FT",Milestones!$AA$92=FT_Y5,EDATE($D126,Milestones!$AA$92)&lt;PolicyDate),1,Milestones!$AC$92)&amp;";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"&amp;IF(AND(Milestones!$AB$93="FT",Milestones!$AA$93=FT_Y5,EDATE($D126,Milestones!$AA$93)&lt;PolicyDate),1,Milestones!$AC$93)&amp;";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"&amp;IF(AND(Milestones!$AB$94="FT",Milestones!$AA$94=FT_Y5,EDATE($D126,Milestones!$AA$94)&lt;PolicyDate),1,Milestones!$AC$94)&amp;";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"&amp;IF(AND(Milestones!$AB$95="FT",Milestones!$AA$95=FT_Y5,EDATE($D126,Milestones!$AA$95)&lt;PolicyDate),1,Milestones!$AC$95)&amp;";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"&amp;IF(AND(Milestones!$AB$96="FT",Milestones!$AA$96=FT_Y5,EDATE($D126,Milestones!$AA$96)&lt;PolicyDate),1,Milestones!$AC$96)&amp;";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"&amp;IF(AND(Milestones!$AB$97="FT",Milestones!$AA$97=FT_Y5,EDATE($D126,Milestones!$AA$97)&lt;PolicyDate),1,Milestones!$AC$97)&amp;";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"&amp;IF(AND(Milestones!$AB$98="FT",Milestones!$AA$98=FT_Y5,EDATE($D126,Milestones!$AA$98)&lt;PolicyDate),1,Milestones!$AC$98)&amp;";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"&amp;IF(AND(Milestones!$AB$99="FT",Milestones!$AA$99=FT_Y5,EDATE($D126,Milestones!$AA$99)&lt;PolicyDate),1,Milestones!$AC$99)&amp;";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"&amp;IF(AND(Milestones!$AB$100="FT",Milestones!$AA$100=FT_Y5,EDATE($D126,Milestones!$AA$100)&lt;PolicyDate),1,Milestones!$AC$100)&amp;";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"&amp;IF(AND(Milestones!$AB$101="FT",Milestones!$AA$101=FT_Y5,EDATE($D126,Milestones!$AA$101)&lt;PolicyDate),1,Milestones!$AC$101)&amp;";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"&amp;IF(AND(Milestones!$AB$102="FT",Milestones!$AA$102=FT_Y5,EDATE($D126,Milestones!$AA$102)&lt;PolicyDate),1,Milestones!$AC$102)&amp;";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"&amp;IF(AND(Milestones!$AB$103="FT",Milestones!$AA$103=FT_Y5,EDATE($D126,Milestones!$AA$103)&lt;PolicyDate),1,Milestones!$AC$103)&amp;";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"&amp;IF(AND(Milestones!$AB$104="FT",Milestones!$AA$104=FT_Y5,EDATE($D126,Milestones!$AA$104)&lt;PolicyDate),1,Milestones!$AC$104)&amp;";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"&amp;IF(AND(Milestones!$AB$105="FT",Milestones!$AA$105=FT_Y5,EDATE($D126,Milestones!$AA$105)&lt;PolicyDate),1,Milestones!$AC$105)&amp;";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"&amp;IF(AND(Milestones!$AB$106="FT",Milestones!$AA$106=FT_Y5,EDATE($D126,Milestones!$AA$106)&lt;PolicyDate),1,Milestones!$AC$106)&amp;";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"&amp;IF(AND(Milestones!$AB$107="FT",Milestones!$AA$107=FT_Y5,EDATE($D126,Milestones!$AA$107)&lt;PolicyDate),1,Milestones!$AC$107)&amp;";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"&amp;IF(AND(Milestones!$AB$108="FT",Milestones!$AA$108=FT_Y5,EDATE($D126,Milestones!$AA$108)&lt;PolicyDate),1,Milestones!$AC$108)&amp;";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"&amp;IF(AND(Milestones!$AB$109="FT",Milestones!$AA$109=FT_Y5,EDATE($D126,Milestones!$AA$109)&lt;PolicyDate),1,Milestones!$AC$109)&amp;";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"&amp;IF(AND(Milestones!$AB$110="FT",Milestones!$AA$110=FT_Y5,EDATE($D126,Milestones!$AA$110)&lt;PolicyDate),1,Milestones!$AC$110)&amp;";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"&amp;IF(AND(Milestones!$AB$111="FT",Milestones!$AA$111=FT_Y5,EDATE($D126,Milestones!$AA$111)&lt;PolicyDate),1,Milestones!$AC$111)&amp;";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"&amp;IF(AND(Milestones!$AB$112="FT",Milestones!$AA$112=FT_Y5,EDATE($D126,Milestones!$AA$112)&lt;PolicyDate),1,Milestones!$AC$112)&amp;";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"&amp;IF(AND(Milestones!$AB$113="FT",Milestones!$AA$113=FT_Y5,EDATE($D126,Milestones!$AA$113)&lt;PolicyDate),1,Milestones!$AC$113)&amp;";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"&amp;IF(AND(Milestones!$AB$114="FT",Milestones!$AA$114=FT_Y5,EDATE($D126,Milestones!$AA$114)&lt;PolicyDate),1,Milestones!$AC$114)&amp;";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"&amp;IF(AND(Milestones!$AB$115="FT",Milestones!$AA$115=FT_Y5,EDATE($D126,Milestones!$AA$115)&lt;PolicyDate),1,Milestones!$AC$115)&amp;";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"&amp;IF(AND(Milestones!$AB$116="FT",Milestones!$AA$116=FT_Y5,EDATE($D126,Milestones!$AA$116)&lt;PolicyDate),1,Milestones!$AC$116)&amp;";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"&amp;IF(AND(Milestones!$AB$117="FT",Milestones!$AA$117=FT_Y5,EDATE($D126,Milestones!$AA$117)&lt;PolicyDate),1,Milestones!$AC$117)&amp;";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"&amp;IF(AND(Milestones!$AB$118="FT",Milestones!$AA$118=FT_Y5,EDATE($D126,Milestones!$AA$118)&lt;PolicyDate),1,Milestones!$AC$118)&amp;";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"&amp;IF(AND(Milestones!$AB$119="FT",Milestones!$AA$119=FT_Y5,EDATE($D126,Milestones!$AA$119)&lt;PolicyDate),1,Milestones!$AC$119)&amp;";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"&amp;IF(AND(Milestones!$AB$120="FT",Milestones!$AA$120=FT_Y5,EDATE($D126,Milestones!$AA$120)&lt;PolicyDate),1,Milestones!$AC$120)&amp;";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"&amp;IF(AND(Milestones!$AB$121="FT",Milestones!$AA$121=FT_Y5,EDATE($D126,Milestones!$AA$121)&lt;PolicyDate),1,Milestones!$AC$121)&amp;";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"&amp;IF(AND(Milestones!$AB$122="FT",Milestones!$AA$122=FT_Y5,EDATE($D126,Milestones!$AA$122)&lt;PolicyDate),1,Milestones!$AC$122)&amp;";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"&amp;IF(AND(Milestones!$AB$123="FT",Milestones!$AA$123=FT_Y5,EDATE($D126,Milestones!$AA$123)&lt;PolicyDate),1,Milestones!$AC$123)&amp;";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"&amp;IF(AND(Milestones!$AB$124="FT",Milestones!$AA$124=FT_Y5,EDATE($D126,Milestones!$AA$124)&lt;PolicyDate),1,Milestones!$AC$124)&amp;";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"&amp;IF(AND(Milestones!$AB$125="FT",Milestones!$AA$125=FT_Y5,EDATE($D126,Milestones!$AA$125)&lt;PolicyDate),1,Milestones!$AC$125)&amp;";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"&amp;IF(AND(Milestones!$AB$126="FT",Milestones!$AA$126=FT_Y5,EDATE($D126,Milestones!$AA$126)&lt;PolicyDate),1,Milestones!$AC$126)&amp;";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"&amp;IF(AND(Milestones!$AB$127="FT",Milestones!$AA$127=FT_Y5,EDATE($D126,Milestones!$AA$127)&lt;PolicyDate),1,Milestones!$AC$127)&amp;";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"&amp;IF(AND(Milestones!$AB$128="FT",Milestones!$AA$128=FT_Y5,EDATE($D126,Milestones!$AA$128)&lt;PolicyDate),1,Milestones!$AC$128)&amp;";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"&amp;IF(AND(Milestones!$AB$129="FT",Milestones!$AA$129=FT_Y5,EDATE($D126,Milestones!$AA$129)&lt;PolicyDate),1,Milestones!$AC$129)&amp;";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"&amp;IF(AND(Milestones!$AB$130="FT",Milestones!$AA$130=FT_Y5,EDATE($D126,Milestones!$AA$130)&lt;PolicyDate),1,Milestones!$AC$130)&amp;";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"&amp;IF(AND(Milestones!$AB$131="FT",Milestones!$AA$131=FT_Y5,EDATE($D126,Milestones!$AA$131)&lt;PolicyDate),1,Milestones!$AC$131)&amp;";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"&amp;IF(AND(Milestones!$AB$132="FT",Milestones!$AA$132=FT_Y5,EDATE($D126,Milestones!$AA$132)&lt;PolicyDate),1,Milestones!$AC$132)&amp;";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"&amp;IF(AND(Milestones!$AB$133="FT",Milestones!$AA$133=FT_Y5,EDATE($D126,Milestones!$AA$133)&lt;PolicyDate),1,Milestones!$AC$133)&amp;";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"&amp;IF(AND(Milestones!$AB$134="FT",Milestones!$AA$134=FT_Y5,EDATE($D126,Milestones!$AA$134)&lt;PolicyDate),1,Milestones!$AC$134)&amp;";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"&amp;IF(AND(Milestones!$AB$135="FT",Milestones!$AA$135=FT_Y5,EDATE($D126,Milestones!$AA$135)&lt;PolicyDate),1,Milestones!$AC$135)&amp;";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"&amp;IF(AND(Milestones!$AB$136="FT",Milestones!$AA$136=FT_Y5,EDATE($D126,Milestones!$AA$136)&lt;PolicyDate),1,Milestones!$AC$136)&amp;";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"&amp;IF(AND(Milestones!$AB$137="FT",Milestones!$AA$137=FT_Y5,EDATE($D126,Milestones!$AA$137)&lt;PolicyDate),1,Milestones!$AC$137)&amp;";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"&amp;IF(AND(Milestones!$AB$138="FT",Milestones!$AA$138=FT_Y5,EDATE($D126,Milestones!$AA$138)&lt;PolicyDate),1,Milestones!$AC$138)&amp;";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"&amp;IF(AND(Milestones!$AB$139="FT",Milestones!$AA$139=FT_Y5,EDATE($D126,Milestones!$AA$139)&lt;PolicyDate),1,Milestones!$AC$139)&amp;";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"&amp;IF(AND(Milestones!$AB$140="FT",Milestones!$AA$140=FT_Y5,EDATE($D126,Milestones!$AA$140)&lt;PolicyDate),1,Milestones!$AC$140)&amp;";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"&amp;IF(AND(Milestones!$AB$141="FT",Milestones!$AA$141=FT_Y5,EDATE($D126,Milestones!$AA$141)&lt;PolicyDate),1,Milestones!$AC$141)&amp;";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"&amp;IF(AND(Milestones!$AB$142="FT",Milestones!$AA$142=FT_Y5,EDATE($D126,Milestones!$AA$142)&lt;PolicyDate),1,Milestones!$AC$142)&amp;";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"&amp;IF(AND(Milestones!$AB$143="FT",Milestones!$AA$143=FT_Y5,EDATE($D126,Milestones!$AA$143)&lt;PolicyDate),1,Milestones!$AC$143)&amp;";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"&amp;IF(AND(Milestones!$AB$144="FT",Milestones!$AA$144=FT_Y5,EDATE($D126,Milestones!$AA$144)&lt;PolicyDate),1,Milestones!$AC$144)&amp;";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"&amp;IF(AND(Milestones!$AB$145="FT",Milestones!$AA$145=FT_Y5,EDATE($D126,Milestones!$AA$145)&lt;PolicyDate),1,Milestones!$AC$145)&amp;";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"&amp;IF(AND(Milestones!$AB$146="FT",Milestones!$AA$146=FT_Y5,EDATE($D126,Milestones!$AA$146)&lt;PolicyDate),1,Milestones!$AC$146)&amp;";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"&amp;IF(AND(Milestones!$AB$147="FT",Milestones!$AA$147=FT_Y5,EDATE($D126,Milestones!$AA$147)&lt;PolicyDate),1,Milestones!$AC$147)&amp;";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"&amp;IF(AND(Milestones!$AB$148="FT",Milestones!$AA$148=FT_Y5,EDATE($D126,Milestones!$AA$148)&lt;PolicyDate),1,Milestones!$AC$148)&amp;";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"&amp;IF(AND(Milestones!$AB$149="FT",Milestones!$AA$149=FT_Y5,EDATE($D126,Milestones!$AA$149)&lt;PolicyDate),1,Milestones!$AC$149)&amp;";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"&amp;IF(AND(Milestones!$AB$150="FT",Milestones!$AA$150=FT_Y5,EDATE($D126,Milestones!$AA$150)&lt;PolicyDate),1,Milestones!$AC$150)&amp;";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"&amp;IF(AND(Milestones!$AB$151="FT",Milestones!$AA$151=FT_Y5,EDATE($D126,Milestones!$AA$151)&lt;PolicyDate),1,Milestones!$AC$151)&amp;";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"&amp;IF(AND(Milestones!$AB$152="FT",Milestones!$AA$152=FT_Y5,EDATE($D126,Milestones!$AA$152)&lt;PolicyDate),1,Milestones!$AC$152)&amp;";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"&amp;IF(AND(Milestones!$AB$153="FT",Milestones!$AA$153=FT_Y5,EDATE($D126,Milestones!$AA$153)&lt;PolicyDate),1,Milestones!$AC$153)&amp;";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"&amp;IF(AND(Milestones!$AB$154="FT",Milestones!$AA$154=FT_Y5,EDATE($D126,Milestones!$AA$154)&lt;PolicyDate),1,Milestones!$AC$154)&amp;";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"&amp;IF(AND(Milestones!$AB$155="FT",Milestones!$AA$155=FT_Y5,EDATE($D126,Milestones!$AA$155)&lt;PolicyDate),1,Milestones!$AC$155)&amp;";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"&amp;IF(AND(Milestones!$AB$156="FT",Milestones!$AA$156=FT_Y5,EDATE($D126,Milestones!$AA$156)&lt;PolicyDate),1,Milestones!$AC$156)&amp;";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"&amp;IF(AND(Milestones!$AB$157="FT",Milestones!$AA$157=FT_Y5,EDATE($D126,Milestones!$AA$157)&lt;PolicyDate),1,Milestones!$AC$157)&amp;";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"&amp;IF(AND(Milestones!$AB$158="FT",Milestones!$AA$158=FT_Y5,EDATE($D126,Milestones!$AA$158)&lt;PolicyDate),1,Milestones!$AC$158)&amp;";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"&amp;IF(AND(Milestones!$AB$159="FT",Milestones!$AA$159=FT_Y5,EDATE($D126,Milestones!$AA$159)&lt;PolicyDate),1,Milestones!$AC$159)&amp;";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"&amp;IF(AND(Milestones!$AB$160="FT",Milestones!$AA$160=FT_Y5,EDATE($D126,Milestones!$AA$160)&lt;PolicyDate),1,Milestones!$AC$160)&amp;";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"&amp;IF(AND(Milestones!$AB$161="FT",Milestones!$AA$161=FT_Y5,EDATE($D126,Milestones!$AA$161)&lt;PolicyDate),1,Milestones!$AC$161)&amp;";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"&amp;IF(AND(Milestones!$AB$162="FT",Milestones!$AA$162=FT_Y5,EDATE($D126,Milestones!$AA$162)&lt;PolicyDate),1,Milestones!$AC$162)&amp;";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"&amp;IF(AND(Milestones!$AB$163="FT",Milestones!$AA$163=FT_Y5,EDATE($D126,Milestones!$AA$163)&lt;PolicyDate),1,Milestones!$AC$163)&amp;";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"&amp;IF(AND(Milestones!$AB$164="FT",Milestones!$AA$164=FT_Y5,EDATE($D126,Milestones!$AA$164)&lt;PolicyDate),1,Milestones!$AC$164)&amp;";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"&amp;IF(AND(Milestones!$AB$165="FT",Milestones!$AA$165=FT_Y5,EDATE($D126,Milestones!$AA$165)&lt;PolicyDate),1,Milestones!$AC$165)&amp;";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"&amp;IF(AND(Milestones!$AB$166="FT",Milestones!$AA$166=FT_Y5,EDATE($D126,Milestones!$AA$166)&lt;PolicyDate),1,Milestones!$AC$166)&amp;";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"&amp;IF(AND(Milestones!$AB$167="FT",Milestones!$AA$167=FT_Y5,EDATE($D126,Milestones!$AA$167)&lt;PolicyDate),1,Milestones!$AC$167)&amp;";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"&amp;IF(AND(Milestones!$AB$168="FT",Milestones!$AA$168=FT_Y5,EDATE($D126,Milestones!$AA$168)&lt;PolicyDate),1,Milestones!$AC$168)&amp;";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"&amp;IF(AND(Milestones!$AB$169="FT",Milestones!$AA$169=FT_Y5,EDATE($D126,Milestones!$AA$169)&lt;PolicyDate),1,Milestones!$AC$169)&amp;";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"&amp;IF(AND(Milestones!$AB$170="FT",Milestones!$AA$170=FT_Y5,EDATE($D126,Milestones!$AA$170)&lt;PolicyDate),1,Milestones!$AC$170)&amp;";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"&amp;IF(AND(Milestones!$AB$171="FT",Milestones!$AA$171=FT_Y5,EDATE($D126,Milestones!$AA$171)&lt;PolicyDate),1,Milestones!$AC$171)&amp;";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"&amp;IF(AND(Milestones!$AB$172="FT",Milestones!$AA$172=FT_Y5,EDATE($D126,Milestones!$AA$172)&lt;PolicyDate),1,Milestones!$AC$172)&amp;";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"&amp;IF(AND(Milestones!$AB$173="FT",Milestones!$AA$173=FT_Y5,EDATE($D126,Milestones!$AA$173)&lt;PolicyDate),1,Milestones!$AC$173)&amp;";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"&amp;IF(AND(Milestones!$AB$174="FT",Milestones!$AA$174=FT_Y5,EDATE($D126,Milestones!$AA$174)&lt;PolicyDate),1,Milestones!$AC$174)&amp;";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"&amp;IF(AND(Milestones!$AB$175="FT",Milestones!$AA$175=FT_Y5,EDATE($D126,Milestones!$AA$175)&lt;PolicyDate),1,Milestones!$AC$175)&amp;";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"&amp;IF(AND(Milestones!$AB$176="FT",Milestones!$AA$176=FT_Y5,EDATE($D126,Milestones!$AA$176)&lt;PolicyDate),1,Milestones!$AC$176)&amp;";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"&amp;IF(AND(Milestones!$AB$177="FT",Milestones!$AA$177=FT_Y5,EDATE($D126,Milestones!$AA$177)&lt;PolicyDate),1,Milestones!$AC$177)&amp;";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"&amp;IF(AND(Milestones!$AB$178="FT",Milestones!$AA$178=FT_Y5,EDATE($D126,Milestones!$AA$178)&lt;PolicyDate),1,Milestones!$AC$178)&amp;";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"&amp;IF(AND(Milestones!$AB$179="FT",Milestones!$AA$179=FT_Y5,EDATE($D126,Milestones!$AA$179)&lt;PolicyDate),1,Milestones!$AC$179)&amp;";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"&amp;IF(AND(Milestones!$AB$180="FT",Milestones!$AA$180=FT_Y5,EDATE($D126,Milestones!$AA$180)&lt;PolicyDate),1,Milestones!$AC$180)&amp;";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"&amp;IF(AND(Milestones!$AB$181="FT",Milestones!$AA$181=FT_Y5,EDATE($D126,Milestones!$AA$181)&lt;PolicyDate),1,Milestones!$AC$181)&amp;";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"&amp;IF(AND(Milestones!$AB$182="FT",Milestones!$AA$182=FT_Y5,EDATE($D126,Milestones!$AA$182)&lt;PolicyDate),1,Milestones!$AC$182)&amp;";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"&amp;IF(AND(Milestones!$AB$183="FT",Milestones!$AA$183=FT_Y5,EDATE($D126,Milestones!$AA$183)&lt;PolicyDate),1,Milestones!$AC$183)&amp;";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"&amp;IF(AND(Milestones!$AB$184="FT",Milestones!$AA$184=FT_Y5,EDATE($D126,Milestones!$AA$184)&lt;PolicyDate),1,Milestones!$AC$184)&amp;";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"&amp;IF(AND(Milestones!$AB$185="FT",Milestones!$AA$185=FT_Y5,EDATE($D126,Milestones!$AA$185)&lt;PolicyDate),1,Milestones!$AC$185)&amp;";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"&amp;IF(AND(Milestones!$AB$186="FT",Milestones!$AA$186=FT_Y5,EDATE($D126,Milestones!$AA$186)&lt;PolicyDate),1,Milestones!$AC$186)&amp;";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"&amp;IF(AND(Milestones!$AB$187="FT",Milestones!$AA$187=FT_Y5,EDATE($D126,Milestones!$AA$187)&lt;PolicyDate),1,Milestones!$AC$187)&amp;";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"&amp;IF(AND(Milestones!$AB$188="FT",Milestones!$AA$188=FT_Y5,EDATE($D126,Milestones!$AA$188)&lt;PolicyDate),1,Milestones!$AC$188)&amp;";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"&amp;IF(AND(Milestones!$AB$189="FT",Milestones!$AA$189=FT_Y5,EDATE($D126,Milestones!$AA$189)&lt;PolicyDate),1,Milestones!$AC$189)&amp;";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"&amp;IF(AND(Milestones!$AB$190="FT",Milestones!$AA$190=FT_Y5,EDATE($D126,Milestones!$AA$190)&lt;PolicyDate),1,Milestones!$AC$190)&amp;";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"&amp;IF(AND(Milestones!$AB$191="FT",Milestones!$AA$191=FT_Y5,EDATE($D126,Milestones!$AA$191)&lt;PolicyDate),1,Milestones!$AC$191)&amp;";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"&amp;IF(AND(Milestones!$AB$192="FT",Milestones!$AA$192=FT_Y5,EDATE($D126,Milestones!$AA$192)&lt;PolicyDate),1,Milestones!$AC$192)&amp;";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"&amp;IF(AND(Milestones!$AB$193="FT",Milestones!$AA$193=FT_Y5,EDATE($D126,Milestones!$AA$193)&lt;PolicyDate),1,Milestones!$AC$193)&amp;";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"&amp;IF(AND(Milestones!$AB$194="FT",Milestones!$AA$194=FT_Y5,EDATE($D126,Milestones!$AA$194)&lt;PolicyDate),1,Milestones!$AC$194)&amp;";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"&amp;IF(AND(Milestones!$AB$195="FT",Milestones!$AA$195=FT_Y5,EDATE($D126,Milestones!$AA$195)&lt;PolicyDate),1,Milestones!$AC$195)&amp;";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"&amp;IF(AND(Milestones!$AB$196="FT",Milestones!$AA$196=FT_Y5,EDATE($D126,Milestones!$AA$196)&lt;PolicyDate),1,Milestones!$AC$196)&amp;";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"&amp;IF(AND(Milestones!$AB$197="FT",Milestones!$AA$197=FT_Y5,EDATE($D126,Milestones!$AA$197)&lt;PolicyDate),1,Milestones!$AC$197)&amp;";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"&amp;IF(AND(Milestones!$AB$198="FT",Milestones!$AA$198=FT_Y5,EDATE($D126,Milestones!$AA$198)&lt;PolicyDate),1,Milestones!$AC$198)&amp;";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"&amp;IF(AND(Milestones!$AB$199="FT",Milestones!$AA$199=FT_Y5,EDATE($D126,Milestones!$AA$199)&lt;PolicyDate),1,Milestones!$AC$199)&amp;";  ",""))</f>
        <v/>
      </c>
      <c r="X126" s="0" t="str">
        <f aca="false">IF(Staff!$A126="","",Staff!$AJ126)</f>
        <v/>
      </c>
      <c r="Y126" s="0" t="str">
        <f aca="false">IF(Staff!$A126="","",Staff!$AL126)</f>
        <v/>
      </c>
      <c r="Z126" s="0" t="str">
        <f aca="false">IF(Staff!$A126="","",Staff!$AM126)</f>
        <v/>
      </c>
      <c r="AA126" s="0" t="str">
        <f aca="false">IF(Staff!$A126="","",Staff!$AQ126)</f>
        <v/>
      </c>
      <c r="AB126" s="0" t="str">
        <f aca="false">IF(Staff!$A126="","",Staff!$AR126)</f>
        <v/>
      </c>
      <c r="AC126" s="0" t="str">
        <f aca="false">IF(Staff!$A126="","",Staff!$AS126)</f>
        <v/>
      </c>
      <c r="AD126" s="0" t="str">
        <f aca="false">IF(Staff!$A126="","",Staff!$AT126)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IF(Staff!$A127="","",Staff!$AI127)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"&amp;IF(AND(Milestones!$AB$20="FT",Milestones!$AA$20=FT_Y5,EDATE($D127,Milestones!$AA$20)&lt;PolicyDate),1,Milestones!$AC$20)&amp;";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"&amp;IF(AND(Milestones!$AB$21="FT",Milestones!$AA$21=FT_Y5,EDATE($D127,Milestones!$AA$21)&lt;PolicyDate),1,Milestones!$AC$21)&amp;";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"&amp;IF(AND(Milestones!$AB$22="FT",Milestones!$AA$22=FT_Y5,EDATE($D127,Milestones!$AA$22)&lt;PolicyDate),1,Milestones!$AC$22)&amp;";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"&amp;IF(AND(Milestones!$AB$23="FT",Milestones!$AA$23=FT_Y5,EDATE($D127,Milestones!$AA$23)&lt;PolicyDate),1,Milestones!$AC$23)&amp;";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"&amp;IF(AND(Milestones!$AB$24="FT",Milestones!$AA$24=FT_Y5,EDATE($D127,Milestones!$AA$24)&lt;PolicyDate),1,Milestones!$AC$24)&amp;";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"&amp;IF(AND(Milestones!$AB$25="FT",Milestones!$AA$25=FT_Y5,EDATE($D127,Milestones!$AA$25)&lt;PolicyDate),1,Milestones!$AC$25)&amp;";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"&amp;IF(AND(Milestones!$AB$26="FT",Milestones!$AA$26=FT_Y5,EDATE($D127,Milestones!$AA$26)&lt;PolicyDate),1,Milestones!$AC$26)&amp;";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"&amp;IF(AND(Milestones!$AB$27="FT",Milestones!$AA$27=FT_Y5,EDATE($D127,Milestones!$AA$27)&lt;PolicyDate),1,Milestones!$AC$27)&amp;";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"&amp;IF(AND(Milestones!$AB$28="FT",Milestones!$AA$28=FT_Y5,EDATE($D127,Milestones!$AA$28)&lt;PolicyDate),1,Milestones!$AC$28)&amp;";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"&amp;IF(AND(Milestones!$AB$29="FT",Milestones!$AA$29=FT_Y5,EDATE($D127,Milestones!$AA$29)&lt;PolicyDate),1,Milestones!$AC$29)&amp;";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"&amp;IF(AND(Milestones!$AB$30="FT",Milestones!$AA$30=FT_Y5,EDATE($D127,Milestones!$AA$30)&lt;PolicyDate),1,Milestones!$AC$30)&amp;";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"&amp;IF(AND(Milestones!$AB$31="FT",Milestones!$AA$31=FT_Y5,EDATE($D127,Milestones!$AA$31)&lt;PolicyDate),1,Milestones!$AC$31)&amp;";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"&amp;IF(AND(Milestones!$AB$32="FT",Milestones!$AA$32=FT_Y5,EDATE($D127,Milestones!$AA$32)&lt;PolicyDate),1,Milestones!$AC$32)&amp;";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"&amp;IF(AND(Milestones!$AB$33="FT",Milestones!$AA$33=FT_Y5,EDATE($D127,Milestones!$AA$33)&lt;PolicyDate),1,Milestones!$AC$33)&amp;";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"&amp;IF(AND(Milestones!$AB$34="FT",Milestones!$AA$34=FT_Y5,EDATE($D127,Milestones!$AA$34)&lt;PolicyDate),1,Milestones!$AC$34)&amp;";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"&amp;IF(AND(Milestones!$AB$35="FT",Milestones!$AA$35=FT_Y5,EDATE($D127,Milestones!$AA$35)&lt;PolicyDate),1,Milestones!$AC$35)&amp;";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"&amp;IF(AND(Milestones!$AB$36="FT",Milestones!$AA$36=FT_Y5,EDATE($D127,Milestones!$AA$36)&lt;PolicyDate),1,Milestones!$AC$36)&amp;";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"&amp;IF(AND(Milestones!$AB$37="FT",Milestones!$AA$37=FT_Y5,EDATE($D127,Milestones!$AA$37)&lt;PolicyDate),1,Milestones!$AC$37)&amp;";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"&amp;IF(AND(Milestones!$AB$38="FT",Milestones!$AA$38=FT_Y5,EDATE($D127,Milestones!$AA$38)&lt;PolicyDate),1,Milestones!$AC$38)&amp;";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"&amp;IF(AND(Milestones!$AB$39="FT",Milestones!$AA$39=FT_Y5,EDATE($D127,Milestones!$AA$39)&lt;PolicyDate),1,Milestones!$AC$39)&amp;";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"&amp;IF(AND(Milestones!$AB$40="FT",Milestones!$AA$40=FT_Y5,EDATE($D127,Milestones!$AA$40)&lt;PolicyDate),1,Milestones!$AC$40)&amp;";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"&amp;IF(AND(Milestones!$AB$41="FT",Milestones!$AA$41=FT_Y5,EDATE($D127,Milestones!$AA$41)&lt;PolicyDate),1,Milestones!$AC$41)&amp;";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"&amp;IF(AND(Milestones!$AB$42="FT",Milestones!$AA$42=FT_Y5,EDATE($D127,Milestones!$AA$42)&lt;PolicyDate),1,Milestones!$AC$42)&amp;";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"&amp;IF(AND(Milestones!$AB$43="FT",Milestones!$AA$43=FT_Y5,EDATE($D127,Milestones!$AA$43)&lt;PolicyDate),1,Milestones!$AC$43)&amp;";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"&amp;IF(AND(Milestones!$AB$44="FT",Milestones!$AA$44=FT_Y5,EDATE($D127,Milestones!$AA$44)&lt;PolicyDate),1,Milestones!$AC$44)&amp;";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"&amp;IF(AND(Milestones!$AB$45="FT",Milestones!$AA$45=FT_Y5,EDATE($D127,Milestones!$AA$45)&lt;PolicyDate),1,Milestones!$AC$45)&amp;";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"&amp;IF(AND(Milestones!$AB$46="FT",Milestones!$AA$46=FT_Y5,EDATE($D127,Milestones!$AA$46)&lt;PolicyDate),1,Milestones!$AC$46)&amp;";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"&amp;IF(AND(Milestones!$AB$47="FT",Milestones!$AA$47=FT_Y5,EDATE($D127,Milestones!$AA$47)&lt;PolicyDate),1,Milestones!$AC$47)&amp;";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"&amp;IF(AND(Milestones!$AB$48="FT",Milestones!$AA$48=FT_Y5,EDATE($D127,Milestones!$AA$48)&lt;PolicyDate),1,Milestones!$AC$48)&amp;";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"&amp;IF(AND(Milestones!$AB$49="FT",Milestones!$AA$49=FT_Y5,EDATE($D127,Milestones!$AA$49)&lt;PolicyDate),1,Milestones!$AC$49)&amp;";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"&amp;IF(AND(Milestones!$AB$50="FT",Milestones!$AA$50=FT_Y5,EDATE($D127,Milestones!$AA$50)&lt;PolicyDate),1,Milestones!$AC$50)&amp;";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"&amp;IF(AND(Milestones!$AB$51="FT",Milestones!$AA$51=FT_Y5,EDATE($D127,Milestones!$AA$51)&lt;PolicyDate),1,Milestones!$AC$51)&amp;";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"&amp;IF(AND(Milestones!$AB$52="FT",Milestones!$AA$52=FT_Y5,EDATE($D127,Milestones!$AA$52)&lt;PolicyDate),1,Milestones!$AC$52)&amp;";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"&amp;IF(AND(Milestones!$AB$53="FT",Milestones!$AA$53=FT_Y5,EDATE($D127,Milestones!$AA$53)&lt;PolicyDate),1,Milestones!$AC$53)&amp;";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"&amp;IF(AND(Milestones!$AB$54="FT",Milestones!$AA$54=FT_Y5,EDATE($D127,Milestones!$AA$54)&lt;PolicyDate),1,Milestones!$AC$54)&amp;";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"&amp;IF(AND(Milestones!$AB$55="FT",Milestones!$AA$55=FT_Y5,EDATE($D127,Milestones!$AA$55)&lt;PolicyDate),1,Milestones!$AC$55)&amp;";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"&amp;IF(AND(Milestones!$AB$56="FT",Milestones!$AA$56=FT_Y5,EDATE($D127,Milestones!$AA$56)&lt;PolicyDate),1,Milestones!$AC$56)&amp;";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"&amp;IF(AND(Milestones!$AB$57="FT",Milestones!$AA$57=FT_Y5,EDATE($D127,Milestones!$AA$57)&lt;PolicyDate),1,Milestones!$AC$57)&amp;";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"&amp;IF(AND(Milestones!$AB$58="FT",Milestones!$AA$58=FT_Y5,EDATE($D127,Milestones!$AA$58)&lt;PolicyDate),1,Milestones!$AC$58)&amp;";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"&amp;IF(AND(Milestones!$AB$59="FT",Milestones!$AA$59=FT_Y5,EDATE($D127,Milestones!$AA$59)&lt;PolicyDate),1,Milestones!$AC$59)&amp;";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"&amp;IF(AND(Milestones!$AB$60="FT",Milestones!$AA$60=FT_Y5,EDATE($D127,Milestones!$AA$60)&lt;PolicyDate),1,Milestones!$AC$60)&amp;";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"&amp;IF(AND(Milestones!$AB$61="FT",Milestones!$AA$61=FT_Y5,EDATE($D127,Milestones!$AA$61)&lt;PolicyDate),1,Milestones!$AC$61)&amp;";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"&amp;IF(AND(Milestones!$AB$62="FT",Milestones!$AA$62=FT_Y5,EDATE($D127,Milestones!$AA$62)&lt;PolicyDate),1,Milestones!$AC$62)&amp;";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"&amp;IF(AND(Milestones!$AB$63="FT",Milestones!$AA$63=FT_Y5,EDATE($D127,Milestones!$AA$63)&lt;PolicyDate),1,Milestones!$AC$63)&amp;";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"&amp;IF(AND(Milestones!$AB$64="FT",Milestones!$AA$64=FT_Y5,EDATE($D127,Milestones!$AA$64)&lt;PolicyDate),1,Milestones!$AC$64)&amp;";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"&amp;IF(AND(Milestones!$AB$65="FT",Milestones!$AA$65=FT_Y5,EDATE($D127,Milestones!$AA$65)&lt;PolicyDate),1,Milestones!$AC$65)&amp;";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"&amp;IF(AND(Milestones!$AB$66="FT",Milestones!$AA$66=FT_Y5,EDATE($D127,Milestones!$AA$66)&lt;PolicyDate),1,Milestones!$AC$66)&amp;";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"&amp;IF(AND(Milestones!$AB$67="FT",Milestones!$AA$67=FT_Y5,EDATE($D127,Milestones!$AA$67)&lt;PolicyDate),1,Milestones!$AC$67)&amp;";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"&amp;IF(AND(Milestones!$AB$68="FT",Milestones!$AA$68=FT_Y5,EDATE($D127,Milestones!$AA$68)&lt;PolicyDate),1,Milestones!$AC$68)&amp;";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"&amp;IF(AND(Milestones!$AB$69="FT",Milestones!$AA$69=FT_Y5,EDATE($D127,Milestones!$AA$69)&lt;PolicyDate),1,Milestones!$AC$69)&amp;";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"&amp;IF(AND(Milestones!$AB$70="FT",Milestones!$AA$70=FT_Y5,EDATE($D127,Milestones!$AA$70)&lt;PolicyDate),1,Milestones!$AC$70)&amp;";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"&amp;IF(AND(Milestones!$AB$71="FT",Milestones!$AA$71=FT_Y5,EDATE($D127,Milestones!$AA$71)&lt;PolicyDate),1,Milestones!$AC$71)&amp;";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"&amp;IF(AND(Milestones!$AB$72="FT",Milestones!$AA$72=FT_Y5,EDATE($D127,Milestones!$AA$72)&lt;PolicyDate),1,Milestones!$AC$72)&amp;";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"&amp;IF(AND(Milestones!$AB$73="FT",Milestones!$AA$73=FT_Y5,EDATE($D127,Milestones!$AA$73)&lt;PolicyDate),1,Milestones!$AC$73)&amp;";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"&amp;IF(AND(Milestones!$AB$74="FT",Milestones!$AA$74=FT_Y5,EDATE($D127,Milestones!$AA$74)&lt;PolicyDate),1,Milestones!$AC$74)&amp;";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"&amp;IF(AND(Milestones!$AB$75="FT",Milestones!$AA$75=FT_Y5,EDATE($D127,Milestones!$AA$75)&lt;PolicyDate),1,Milestones!$AC$75)&amp;";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"&amp;IF(AND(Milestones!$AB$76="FT",Milestones!$AA$76=FT_Y5,EDATE($D127,Milestones!$AA$76)&lt;PolicyDate),1,Milestones!$AC$76)&amp;";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"&amp;IF(AND(Milestones!$AB$77="FT",Milestones!$AA$77=FT_Y5,EDATE($D127,Milestones!$AA$77)&lt;PolicyDate),1,Milestones!$AC$77)&amp;";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"&amp;IF(AND(Milestones!$AB$78="FT",Milestones!$AA$78=FT_Y5,EDATE($D127,Milestones!$AA$78)&lt;PolicyDate),1,Milestones!$AC$78)&amp;";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"&amp;IF(AND(Milestones!$AB$79="FT",Milestones!$AA$79=FT_Y5,EDATE($D127,Milestones!$AA$79)&lt;PolicyDate),1,Milestones!$AC$79)&amp;";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"&amp;IF(AND(Milestones!$AB$80="FT",Milestones!$AA$80=FT_Y5,EDATE($D127,Milestones!$AA$80)&lt;PolicyDate),1,Milestones!$AC$80)&amp;";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"&amp;IF(AND(Milestones!$AB$81="FT",Milestones!$AA$81=FT_Y5,EDATE($D127,Milestones!$AA$81)&lt;PolicyDate),1,Milestones!$AC$81)&amp;";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"&amp;IF(AND(Milestones!$AB$82="FT",Milestones!$AA$82=FT_Y5,EDATE($D127,Milestones!$AA$82)&lt;PolicyDate),1,Milestones!$AC$82)&amp;";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"&amp;IF(AND(Milestones!$AB$83="FT",Milestones!$AA$83=FT_Y5,EDATE($D127,Milestones!$AA$83)&lt;PolicyDate),1,Milestones!$AC$83)&amp;";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"&amp;IF(AND(Milestones!$AB$84="FT",Milestones!$AA$84=FT_Y5,EDATE($D127,Milestones!$AA$84)&lt;PolicyDate),1,Milestones!$AC$84)&amp;";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"&amp;IF(AND(Milestones!$AB$85="FT",Milestones!$AA$85=FT_Y5,EDATE($D127,Milestones!$AA$85)&lt;PolicyDate),1,Milestones!$AC$85)&amp;";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"&amp;IF(AND(Milestones!$AB$86="FT",Milestones!$AA$86=FT_Y5,EDATE($D127,Milestones!$AA$86)&lt;PolicyDate),1,Milestones!$AC$86)&amp;";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"&amp;IF(AND(Milestones!$AB$87="FT",Milestones!$AA$87=FT_Y5,EDATE($D127,Milestones!$AA$87)&lt;PolicyDate),1,Milestones!$AC$87)&amp;";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"&amp;IF(AND(Milestones!$AB$88="FT",Milestones!$AA$88=FT_Y5,EDATE($D127,Milestones!$AA$88)&lt;PolicyDate),1,Milestones!$AC$88)&amp;";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"&amp;IF(AND(Milestones!$AB$89="FT",Milestones!$AA$89=FT_Y5,EDATE($D127,Milestones!$AA$89)&lt;PolicyDate),1,Milestones!$AC$89)&amp;";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"&amp;IF(AND(Milestones!$AB$90="FT",Milestones!$AA$90=FT_Y5,EDATE($D127,Milestones!$AA$90)&lt;PolicyDate),1,Milestones!$AC$90)&amp;";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"&amp;IF(AND(Milestones!$AB$91="FT",Milestones!$AA$91=FT_Y5,EDATE($D127,Milestones!$AA$91)&lt;PolicyDate),1,Milestones!$AC$91)&amp;";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"&amp;IF(AND(Milestones!$AB$92="FT",Milestones!$AA$92=FT_Y5,EDATE($D127,Milestones!$AA$92)&lt;PolicyDate),1,Milestones!$AC$92)&amp;";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"&amp;IF(AND(Milestones!$AB$93="FT",Milestones!$AA$93=FT_Y5,EDATE($D127,Milestones!$AA$93)&lt;PolicyDate),1,Milestones!$AC$93)&amp;";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"&amp;IF(AND(Milestones!$AB$94="FT",Milestones!$AA$94=FT_Y5,EDATE($D127,Milestones!$AA$94)&lt;PolicyDate),1,Milestones!$AC$94)&amp;";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"&amp;IF(AND(Milestones!$AB$95="FT",Milestones!$AA$95=FT_Y5,EDATE($D127,Milestones!$AA$95)&lt;PolicyDate),1,Milestones!$AC$95)&amp;";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"&amp;IF(AND(Milestones!$AB$96="FT",Milestones!$AA$96=FT_Y5,EDATE($D127,Milestones!$AA$96)&lt;PolicyDate),1,Milestones!$AC$96)&amp;";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"&amp;IF(AND(Milestones!$AB$97="FT",Milestones!$AA$97=FT_Y5,EDATE($D127,Milestones!$AA$97)&lt;PolicyDate),1,Milestones!$AC$97)&amp;";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"&amp;IF(AND(Milestones!$AB$98="FT",Milestones!$AA$98=FT_Y5,EDATE($D127,Milestones!$AA$98)&lt;PolicyDate),1,Milestones!$AC$98)&amp;";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"&amp;IF(AND(Milestones!$AB$99="FT",Milestones!$AA$99=FT_Y5,EDATE($D127,Milestones!$AA$99)&lt;PolicyDate),1,Milestones!$AC$99)&amp;";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"&amp;IF(AND(Milestones!$AB$100="FT",Milestones!$AA$100=FT_Y5,EDATE($D127,Milestones!$AA$100)&lt;PolicyDate),1,Milestones!$AC$100)&amp;";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"&amp;IF(AND(Milestones!$AB$101="FT",Milestones!$AA$101=FT_Y5,EDATE($D127,Milestones!$AA$101)&lt;PolicyDate),1,Milestones!$AC$101)&amp;";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"&amp;IF(AND(Milestones!$AB$102="FT",Milestones!$AA$102=FT_Y5,EDATE($D127,Milestones!$AA$102)&lt;PolicyDate),1,Milestones!$AC$102)&amp;";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"&amp;IF(AND(Milestones!$AB$103="FT",Milestones!$AA$103=FT_Y5,EDATE($D127,Milestones!$AA$103)&lt;PolicyDate),1,Milestones!$AC$103)&amp;";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"&amp;IF(AND(Milestones!$AB$104="FT",Milestones!$AA$104=FT_Y5,EDATE($D127,Milestones!$AA$104)&lt;PolicyDate),1,Milestones!$AC$104)&amp;";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"&amp;IF(AND(Milestones!$AB$105="FT",Milestones!$AA$105=FT_Y5,EDATE($D127,Milestones!$AA$105)&lt;PolicyDate),1,Milestones!$AC$105)&amp;";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"&amp;IF(AND(Milestones!$AB$106="FT",Milestones!$AA$106=FT_Y5,EDATE($D127,Milestones!$AA$106)&lt;PolicyDate),1,Milestones!$AC$106)&amp;";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"&amp;IF(AND(Milestones!$AB$107="FT",Milestones!$AA$107=FT_Y5,EDATE($D127,Milestones!$AA$107)&lt;PolicyDate),1,Milestones!$AC$107)&amp;";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"&amp;IF(AND(Milestones!$AB$108="FT",Milestones!$AA$108=FT_Y5,EDATE($D127,Milestones!$AA$108)&lt;PolicyDate),1,Milestones!$AC$108)&amp;";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"&amp;IF(AND(Milestones!$AB$109="FT",Milestones!$AA$109=FT_Y5,EDATE($D127,Milestones!$AA$109)&lt;PolicyDate),1,Milestones!$AC$109)&amp;";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"&amp;IF(AND(Milestones!$AB$110="FT",Milestones!$AA$110=FT_Y5,EDATE($D127,Milestones!$AA$110)&lt;PolicyDate),1,Milestones!$AC$110)&amp;";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"&amp;IF(AND(Milestones!$AB$111="FT",Milestones!$AA$111=FT_Y5,EDATE($D127,Milestones!$AA$111)&lt;PolicyDate),1,Milestones!$AC$111)&amp;";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"&amp;IF(AND(Milestones!$AB$112="FT",Milestones!$AA$112=FT_Y5,EDATE($D127,Milestones!$AA$112)&lt;PolicyDate),1,Milestones!$AC$112)&amp;";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"&amp;IF(AND(Milestones!$AB$113="FT",Milestones!$AA$113=FT_Y5,EDATE($D127,Milestones!$AA$113)&lt;PolicyDate),1,Milestones!$AC$113)&amp;";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"&amp;IF(AND(Milestones!$AB$114="FT",Milestones!$AA$114=FT_Y5,EDATE($D127,Milestones!$AA$114)&lt;PolicyDate),1,Milestones!$AC$114)&amp;";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"&amp;IF(AND(Milestones!$AB$115="FT",Milestones!$AA$115=FT_Y5,EDATE($D127,Milestones!$AA$115)&lt;PolicyDate),1,Milestones!$AC$115)&amp;";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"&amp;IF(AND(Milestones!$AB$116="FT",Milestones!$AA$116=FT_Y5,EDATE($D127,Milestones!$AA$116)&lt;PolicyDate),1,Milestones!$AC$116)&amp;";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"&amp;IF(AND(Milestones!$AB$117="FT",Milestones!$AA$117=FT_Y5,EDATE($D127,Milestones!$AA$117)&lt;PolicyDate),1,Milestones!$AC$117)&amp;";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"&amp;IF(AND(Milestones!$AB$118="FT",Milestones!$AA$118=FT_Y5,EDATE($D127,Milestones!$AA$118)&lt;PolicyDate),1,Milestones!$AC$118)&amp;";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"&amp;IF(AND(Milestones!$AB$119="FT",Milestones!$AA$119=FT_Y5,EDATE($D127,Milestones!$AA$119)&lt;PolicyDate),1,Milestones!$AC$119)&amp;";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"&amp;IF(AND(Milestones!$AB$120="FT",Milestones!$AA$120=FT_Y5,EDATE($D127,Milestones!$AA$120)&lt;PolicyDate),1,Milestones!$AC$120)&amp;";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"&amp;IF(AND(Milestones!$AB$121="FT",Milestones!$AA$121=FT_Y5,EDATE($D127,Milestones!$AA$121)&lt;PolicyDate),1,Milestones!$AC$121)&amp;";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"&amp;IF(AND(Milestones!$AB$122="FT",Milestones!$AA$122=FT_Y5,EDATE($D127,Milestones!$AA$122)&lt;PolicyDate),1,Milestones!$AC$122)&amp;";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"&amp;IF(AND(Milestones!$AB$123="FT",Milestones!$AA$123=FT_Y5,EDATE($D127,Milestones!$AA$123)&lt;PolicyDate),1,Milestones!$AC$123)&amp;";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"&amp;IF(AND(Milestones!$AB$124="FT",Milestones!$AA$124=FT_Y5,EDATE($D127,Milestones!$AA$124)&lt;PolicyDate),1,Milestones!$AC$124)&amp;";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"&amp;IF(AND(Milestones!$AB$125="FT",Milestones!$AA$125=FT_Y5,EDATE($D127,Milestones!$AA$125)&lt;PolicyDate),1,Milestones!$AC$125)&amp;";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"&amp;IF(AND(Milestones!$AB$126="FT",Milestones!$AA$126=FT_Y5,EDATE($D127,Milestones!$AA$126)&lt;PolicyDate),1,Milestones!$AC$126)&amp;";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"&amp;IF(AND(Milestones!$AB$127="FT",Milestones!$AA$127=FT_Y5,EDATE($D127,Milestones!$AA$127)&lt;PolicyDate),1,Milestones!$AC$127)&amp;";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"&amp;IF(AND(Milestones!$AB$128="FT",Milestones!$AA$128=FT_Y5,EDATE($D127,Milestones!$AA$128)&lt;PolicyDate),1,Milestones!$AC$128)&amp;";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"&amp;IF(AND(Milestones!$AB$129="FT",Milestones!$AA$129=FT_Y5,EDATE($D127,Milestones!$AA$129)&lt;PolicyDate),1,Milestones!$AC$129)&amp;";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"&amp;IF(AND(Milestones!$AB$130="FT",Milestones!$AA$130=FT_Y5,EDATE($D127,Milestones!$AA$130)&lt;PolicyDate),1,Milestones!$AC$130)&amp;";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"&amp;IF(AND(Milestones!$AB$131="FT",Milestones!$AA$131=FT_Y5,EDATE($D127,Milestones!$AA$131)&lt;PolicyDate),1,Milestones!$AC$131)&amp;";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"&amp;IF(AND(Milestones!$AB$132="FT",Milestones!$AA$132=FT_Y5,EDATE($D127,Milestones!$AA$132)&lt;PolicyDate),1,Milestones!$AC$132)&amp;";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"&amp;IF(AND(Milestones!$AB$133="FT",Milestones!$AA$133=FT_Y5,EDATE($D127,Milestones!$AA$133)&lt;PolicyDate),1,Milestones!$AC$133)&amp;";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"&amp;IF(AND(Milestones!$AB$134="FT",Milestones!$AA$134=FT_Y5,EDATE($D127,Milestones!$AA$134)&lt;PolicyDate),1,Milestones!$AC$134)&amp;";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"&amp;IF(AND(Milestones!$AB$135="FT",Milestones!$AA$135=FT_Y5,EDATE($D127,Milestones!$AA$135)&lt;PolicyDate),1,Milestones!$AC$135)&amp;";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"&amp;IF(AND(Milestones!$AB$136="FT",Milestones!$AA$136=FT_Y5,EDATE($D127,Milestones!$AA$136)&lt;PolicyDate),1,Milestones!$AC$136)&amp;";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"&amp;IF(AND(Milestones!$AB$137="FT",Milestones!$AA$137=FT_Y5,EDATE($D127,Milestones!$AA$137)&lt;PolicyDate),1,Milestones!$AC$137)&amp;";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"&amp;IF(AND(Milestones!$AB$138="FT",Milestones!$AA$138=FT_Y5,EDATE($D127,Milestones!$AA$138)&lt;PolicyDate),1,Milestones!$AC$138)&amp;";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"&amp;IF(AND(Milestones!$AB$139="FT",Milestones!$AA$139=FT_Y5,EDATE($D127,Milestones!$AA$139)&lt;PolicyDate),1,Milestones!$AC$139)&amp;";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"&amp;IF(AND(Milestones!$AB$140="FT",Milestones!$AA$140=FT_Y5,EDATE($D127,Milestones!$AA$140)&lt;PolicyDate),1,Milestones!$AC$140)&amp;";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"&amp;IF(AND(Milestones!$AB$141="FT",Milestones!$AA$141=FT_Y5,EDATE($D127,Milestones!$AA$141)&lt;PolicyDate),1,Milestones!$AC$141)&amp;";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"&amp;IF(AND(Milestones!$AB$142="FT",Milestones!$AA$142=FT_Y5,EDATE($D127,Milestones!$AA$142)&lt;PolicyDate),1,Milestones!$AC$142)&amp;";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"&amp;IF(AND(Milestones!$AB$143="FT",Milestones!$AA$143=FT_Y5,EDATE($D127,Milestones!$AA$143)&lt;PolicyDate),1,Milestones!$AC$143)&amp;";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"&amp;IF(AND(Milestones!$AB$144="FT",Milestones!$AA$144=FT_Y5,EDATE($D127,Milestones!$AA$144)&lt;PolicyDate),1,Milestones!$AC$144)&amp;";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"&amp;IF(AND(Milestones!$AB$145="FT",Milestones!$AA$145=FT_Y5,EDATE($D127,Milestones!$AA$145)&lt;PolicyDate),1,Milestones!$AC$145)&amp;";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"&amp;IF(AND(Milestones!$AB$146="FT",Milestones!$AA$146=FT_Y5,EDATE($D127,Milestones!$AA$146)&lt;PolicyDate),1,Milestones!$AC$146)&amp;";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"&amp;IF(AND(Milestones!$AB$147="FT",Milestones!$AA$147=FT_Y5,EDATE($D127,Milestones!$AA$147)&lt;PolicyDate),1,Milestones!$AC$147)&amp;";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"&amp;IF(AND(Milestones!$AB$148="FT",Milestones!$AA$148=FT_Y5,EDATE($D127,Milestones!$AA$148)&lt;PolicyDate),1,Milestones!$AC$148)&amp;";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"&amp;IF(AND(Milestones!$AB$149="FT",Milestones!$AA$149=FT_Y5,EDATE($D127,Milestones!$AA$149)&lt;PolicyDate),1,Milestones!$AC$149)&amp;";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"&amp;IF(AND(Milestones!$AB$150="FT",Milestones!$AA$150=FT_Y5,EDATE($D127,Milestones!$AA$150)&lt;PolicyDate),1,Milestones!$AC$150)&amp;";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"&amp;IF(AND(Milestones!$AB$151="FT",Milestones!$AA$151=FT_Y5,EDATE($D127,Milestones!$AA$151)&lt;PolicyDate),1,Milestones!$AC$151)&amp;";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"&amp;IF(AND(Milestones!$AB$152="FT",Milestones!$AA$152=FT_Y5,EDATE($D127,Milestones!$AA$152)&lt;PolicyDate),1,Milestones!$AC$152)&amp;";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"&amp;IF(AND(Milestones!$AB$153="FT",Milestones!$AA$153=FT_Y5,EDATE($D127,Milestones!$AA$153)&lt;PolicyDate),1,Milestones!$AC$153)&amp;";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"&amp;IF(AND(Milestones!$AB$154="FT",Milestones!$AA$154=FT_Y5,EDATE($D127,Milestones!$AA$154)&lt;PolicyDate),1,Milestones!$AC$154)&amp;";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"&amp;IF(AND(Milestones!$AB$155="FT",Milestones!$AA$155=FT_Y5,EDATE($D127,Milestones!$AA$155)&lt;PolicyDate),1,Milestones!$AC$155)&amp;";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"&amp;IF(AND(Milestones!$AB$156="FT",Milestones!$AA$156=FT_Y5,EDATE($D127,Milestones!$AA$156)&lt;PolicyDate),1,Milestones!$AC$156)&amp;";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"&amp;IF(AND(Milestones!$AB$157="FT",Milestones!$AA$157=FT_Y5,EDATE($D127,Milestones!$AA$157)&lt;PolicyDate),1,Milestones!$AC$157)&amp;";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"&amp;IF(AND(Milestones!$AB$158="FT",Milestones!$AA$158=FT_Y5,EDATE($D127,Milestones!$AA$158)&lt;PolicyDate),1,Milestones!$AC$158)&amp;";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"&amp;IF(AND(Milestones!$AB$159="FT",Milestones!$AA$159=FT_Y5,EDATE($D127,Milestones!$AA$159)&lt;PolicyDate),1,Milestones!$AC$159)&amp;";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"&amp;IF(AND(Milestones!$AB$160="FT",Milestones!$AA$160=FT_Y5,EDATE($D127,Milestones!$AA$160)&lt;PolicyDate),1,Milestones!$AC$160)&amp;";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"&amp;IF(AND(Milestones!$AB$161="FT",Milestones!$AA$161=FT_Y5,EDATE($D127,Milestones!$AA$161)&lt;PolicyDate),1,Milestones!$AC$161)&amp;";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"&amp;IF(AND(Milestones!$AB$162="FT",Milestones!$AA$162=FT_Y5,EDATE($D127,Milestones!$AA$162)&lt;PolicyDate),1,Milestones!$AC$162)&amp;";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"&amp;IF(AND(Milestones!$AB$163="FT",Milestones!$AA$163=FT_Y5,EDATE($D127,Milestones!$AA$163)&lt;PolicyDate),1,Milestones!$AC$163)&amp;";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"&amp;IF(AND(Milestones!$AB$164="FT",Milestones!$AA$164=FT_Y5,EDATE($D127,Milestones!$AA$164)&lt;PolicyDate),1,Milestones!$AC$164)&amp;";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"&amp;IF(AND(Milestones!$AB$165="FT",Milestones!$AA$165=FT_Y5,EDATE($D127,Milestones!$AA$165)&lt;PolicyDate),1,Milestones!$AC$165)&amp;";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"&amp;IF(AND(Milestones!$AB$166="FT",Milestones!$AA$166=FT_Y5,EDATE($D127,Milestones!$AA$166)&lt;PolicyDate),1,Milestones!$AC$166)&amp;";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"&amp;IF(AND(Milestones!$AB$167="FT",Milestones!$AA$167=FT_Y5,EDATE($D127,Milestones!$AA$167)&lt;PolicyDate),1,Milestones!$AC$167)&amp;";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"&amp;IF(AND(Milestones!$AB$168="FT",Milestones!$AA$168=FT_Y5,EDATE($D127,Milestones!$AA$168)&lt;PolicyDate),1,Milestones!$AC$168)&amp;";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"&amp;IF(AND(Milestones!$AB$169="FT",Milestones!$AA$169=FT_Y5,EDATE($D127,Milestones!$AA$169)&lt;PolicyDate),1,Milestones!$AC$169)&amp;";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"&amp;IF(AND(Milestones!$AB$170="FT",Milestones!$AA$170=FT_Y5,EDATE($D127,Milestones!$AA$170)&lt;PolicyDate),1,Milestones!$AC$170)&amp;";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"&amp;IF(AND(Milestones!$AB$171="FT",Milestones!$AA$171=FT_Y5,EDATE($D127,Milestones!$AA$171)&lt;PolicyDate),1,Milestones!$AC$171)&amp;";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"&amp;IF(AND(Milestones!$AB$172="FT",Milestones!$AA$172=FT_Y5,EDATE($D127,Milestones!$AA$172)&lt;PolicyDate),1,Milestones!$AC$172)&amp;";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"&amp;IF(AND(Milestones!$AB$173="FT",Milestones!$AA$173=FT_Y5,EDATE($D127,Milestones!$AA$173)&lt;PolicyDate),1,Milestones!$AC$173)&amp;";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"&amp;IF(AND(Milestones!$AB$174="FT",Milestones!$AA$174=FT_Y5,EDATE($D127,Milestones!$AA$174)&lt;PolicyDate),1,Milestones!$AC$174)&amp;";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"&amp;IF(AND(Milestones!$AB$175="FT",Milestones!$AA$175=FT_Y5,EDATE($D127,Milestones!$AA$175)&lt;PolicyDate),1,Milestones!$AC$175)&amp;";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"&amp;IF(AND(Milestones!$AB$176="FT",Milestones!$AA$176=FT_Y5,EDATE($D127,Milestones!$AA$176)&lt;PolicyDate),1,Milestones!$AC$176)&amp;";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"&amp;IF(AND(Milestones!$AB$177="FT",Milestones!$AA$177=FT_Y5,EDATE($D127,Milestones!$AA$177)&lt;PolicyDate),1,Milestones!$AC$177)&amp;";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"&amp;IF(AND(Milestones!$AB$178="FT",Milestones!$AA$178=FT_Y5,EDATE($D127,Milestones!$AA$178)&lt;PolicyDate),1,Milestones!$AC$178)&amp;";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"&amp;IF(AND(Milestones!$AB$179="FT",Milestones!$AA$179=FT_Y5,EDATE($D127,Milestones!$AA$179)&lt;PolicyDate),1,Milestones!$AC$179)&amp;";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"&amp;IF(AND(Milestones!$AB$180="FT",Milestones!$AA$180=FT_Y5,EDATE($D127,Milestones!$AA$180)&lt;PolicyDate),1,Milestones!$AC$180)&amp;";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"&amp;IF(AND(Milestones!$AB$181="FT",Milestones!$AA$181=FT_Y5,EDATE($D127,Milestones!$AA$181)&lt;PolicyDate),1,Milestones!$AC$181)&amp;";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"&amp;IF(AND(Milestones!$AB$182="FT",Milestones!$AA$182=FT_Y5,EDATE($D127,Milestones!$AA$182)&lt;PolicyDate),1,Milestones!$AC$182)&amp;";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"&amp;IF(AND(Milestones!$AB$183="FT",Milestones!$AA$183=FT_Y5,EDATE($D127,Milestones!$AA$183)&lt;PolicyDate),1,Milestones!$AC$183)&amp;";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"&amp;IF(AND(Milestones!$AB$184="FT",Milestones!$AA$184=FT_Y5,EDATE($D127,Milestones!$AA$184)&lt;PolicyDate),1,Milestones!$AC$184)&amp;";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"&amp;IF(AND(Milestones!$AB$185="FT",Milestones!$AA$185=FT_Y5,EDATE($D127,Milestones!$AA$185)&lt;PolicyDate),1,Milestones!$AC$185)&amp;";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"&amp;IF(AND(Milestones!$AB$186="FT",Milestones!$AA$186=FT_Y5,EDATE($D127,Milestones!$AA$186)&lt;PolicyDate),1,Milestones!$AC$186)&amp;";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"&amp;IF(AND(Milestones!$AB$187="FT",Milestones!$AA$187=FT_Y5,EDATE($D127,Milestones!$AA$187)&lt;PolicyDate),1,Milestones!$AC$187)&amp;";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"&amp;IF(AND(Milestones!$AB$188="FT",Milestones!$AA$188=FT_Y5,EDATE($D127,Milestones!$AA$188)&lt;PolicyDate),1,Milestones!$AC$188)&amp;";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"&amp;IF(AND(Milestones!$AB$189="FT",Milestones!$AA$189=FT_Y5,EDATE($D127,Milestones!$AA$189)&lt;PolicyDate),1,Milestones!$AC$189)&amp;";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"&amp;IF(AND(Milestones!$AB$190="FT",Milestones!$AA$190=FT_Y5,EDATE($D127,Milestones!$AA$190)&lt;PolicyDate),1,Milestones!$AC$190)&amp;";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"&amp;IF(AND(Milestones!$AB$191="FT",Milestones!$AA$191=FT_Y5,EDATE($D127,Milestones!$AA$191)&lt;PolicyDate),1,Milestones!$AC$191)&amp;";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"&amp;IF(AND(Milestones!$AB$192="FT",Milestones!$AA$192=FT_Y5,EDATE($D127,Milestones!$AA$192)&lt;PolicyDate),1,Milestones!$AC$192)&amp;";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"&amp;IF(AND(Milestones!$AB$193="FT",Milestones!$AA$193=FT_Y5,EDATE($D127,Milestones!$AA$193)&lt;PolicyDate),1,Milestones!$AC$193)&amp;";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"&amp;IF(AND(Milestones!$AB$194="FT",Milestones!$AA$194=FT_Y5,EDATE($D127,Milestones!$AA$194)&lt;PolicyDate),1,Milestones!$AC$194)&amp;";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"&amp;IF(AND(Milestones!$AB$195="FT",Milestones!$AA$195=FT_Y5,EDATE($D127,Milestones!$AA$195)&lt;PolicyDate),1,Milestones!$AC$195)&amp;";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"&amp;IF(AND(Milestones!$AB$196="FT",Milestones!$AA$196=FT_Y5,EDATE($D127,Milestones!$AA$196)&lt;PolicyDate),1,Milestones!$AC$196)&amp;";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"&amp;IF(AND(Milestones!$AB$197="FT",Milestones!$AA$197=FT_Y5,EDATE($D127,Milestones!$AA$197)&lt;PolicyDate),1,Milestones!$AC$197)&amp;";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"&amp;IF(AND(Milestones!$AB$198="FT",Milestones!$AA$198=FT_Y5,EDATE($D127,Milestones!$AA$198)&lt;PolicyDate),1,Milestones!$AC$198)&amp;";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"&amp;IF(AND(Milestones!$AB$199="FT",Milestones!$AA$199=FT_Y5,EDATE($D127,Milestones!$AA$199)&lt;PolicyDate),1,Milestones!$AC$199)&amp;";  ",""))</f>
        <v/>
      </c>
      <c r="X127" s="0" t="str">
        <f aca="false">IF(Staff!$A127="","",Staff!$AJ127)</f>
        <v/>
      </c>
      <c r="Y127" s="0" t="str">
        <f aca="false">IF(Staff!$A127="","",Staff!$AL127)</f>
        <v/>
      </c>
      <c r="Z127" s="0" t="str">
        <f aca="false">IF(Staff!$A127="","",Staff!$AM127)</f>
        <v/>
      </c>
      <c r="AA127" s="0" t="str">
        <f aca="false">IF(Staff!$A127="","",Staff!$AQ127)</f>
        <v/>
      </c>
      <c r="AB127" s="0" t="str">
        <f aca="false">IF(Staff!$A127="","",Staff!$AR127)</f>
        <v/>
      </c>
      <c r="AC127" s="0" t="str">
        <f aca="false">IF(Staff!$A127="","",Staff!$AS127)</f>
        <v/>
      </c>
      <c r="AD127" s="0" t="str">
        <f aca="false">IF(Staff!$A127="","",Staff!$AT127)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IF(Staff!$A128="","",Staff!$AI128)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"&amp;IF(AND(Milestones!$AB$20="FT",Milestones!$AA$20=FT_Y5,EDATE($D128,Milestones!$AA$20)&lt;PolicyDate),1,Milestones!$AC$20)&amp;";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"&amp;IF(AND(Milestones!$AB$21="FT",Milestones!$AA$21=FT_Y5,EDATE($D128,Milestones!$AA$21)&lt;PolicyDate),1,Milestones!$AC$21)&amp;";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"&amp;IF(AND(Milestones!$AB$22="FT",Milestones!$AA$22=FT_Y5,EDATE($D128,Milestones!$AA$22)&lt;PolicyDate),1,Milestones!$AC$22)&amp;";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"&amp;IF(AND(Milestones!$AB$23="FT",Milestones!$AA$23=FT_Y5,EDATE($D128,Milestones!$AA$23)&lt;PolicyDate),1,Milestones!$AC$23)&amp;";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"&amp;IF(AND(Milestones!$AB$24="FT",Milestones!$AA$24=FT_Y5,EDATE($D128,Milestones!$AA$24)&lt;PolicyDate),1,Milestones!$AC$24)&amp;";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"&amp;IF(AND(Milestones!$AB$25="FT",Milestones!$AA$25=FT_Y5,EDATE($D128,Milestones!$AA$25)&lt;PolicyDate),1,Milestones!$AC$25)&amp;";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"&amp;IF(AND(Milestones!$AB$26="FT",Milestones!$AA$26=FT_Y5,EDATE($D128,Milestones!$AA$26)&lt;PolicyDate),1,Milestones!$AC$26)&amp;";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"&amp;IF(AND(Milestones!$AB$27="FT",Milestones!$AA$27=FT_Y5,EDATE($D128,Milestones!$AA$27)&lt;PolicyDate),1,Milestones!$AC$27)&amp;";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"&amp;IF(AND(Milestones!$AB$28="FT",Milestones!$AA$28=FT_Y5,EDATE($D128,Milestones!$AA$28)&lt;PolicyDate),1,Milestones!$AC$28)&amp;";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"&amp;IF(AND(Milestones!$AB$29="FT",Milestones!$AA$29=FT_Y5,EDATE($D128,Milestones!$AA$29)&lt;PolicyDate),1,Milestones!$AC$29)&amp;";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"&amp;IF(AND(Milestones!$AB$30="FT",Milestones!$AA$30=FT_Y5,EDATE($D128,Milestones!$AA$30)&lt;PolicyDate),1,Milestones!$AC$30)&amp;";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"&amp;IF(AND(Milestones!$AB$31="FT",Milestones!$AA$31=FT_Y5,EDATE($D128,Milestones!$AA$31)&lt;PolicyDate),1,Milestones!$AC$31)&amp;";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"&amp;IF(AND(Milestones!$AB$32="FT",Milestones!$AA$32=FT_Y5,EDATE($D128,Milestones!$AA$32)&lt;PolicyDate),1,Milestones!$AC$32)&amp;";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"&amp;IF(AND(Milestones!$AB$33="FT",Milestones!$AA$33=FT_Y5,EDATE($D128,Milestones!$AA$33)&lt;PolicyDate),1,Milestones!$AC$33)&amp;";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"&amp;IF(AND(Milestones!$AB$34="FT",Milestones!$AA$34=FT_Y5,EDATE($D128,Milestones!$AA$34)&lt;PolicyDate),1,Milestones!$AC$34)&amp;";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"&amp;IF(AND(Milestones!$AB$35="FT",Milestones!$AA$35=FT_Y5,EDATE($D128,Milestones!$AA$35)&lt;PolicyDate),1,Milestones!$AC$35)&amp;";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"&amp;IF(AND(Milestones!$AB$36="FT",Milestones!$AA$36=FT_Y5,EDATE($D128,Milestones!$AA$36)&lt;PolicyDate),1,Milestones!$AC$36)&amp;";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"&amp;IF(AND(Milestones!$AB$37="FT",Milestones!$AA$37=FT_Y5,EDATE($D128,Milestones!$AA$37)&lt;PolicyDate),1,Milestones!$AC$37)&amp;";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"&amp;IF(AND(Milestones!$AB$38="FT",Milestones!$AA$38=FT_Y5,EDATE($D128,Milestones!$AA$38)&lt;PolicyDate),1,Milestones!$AC$38)&amp;";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"&amp;IF(AND(Milestones!$AB$39="FT",Milestones!$AA$39=FT_Y5,EDATE($D128,Milestones!$AA$39)&lt;PolicyDate),1,Milestones!$AC$39)&amp;";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"&amp;IF(AND(Milestones!$AB$40="FT",Milestones!$AA$40=FT_Y5,EDATE($D128,Milestones!$AA$40)&lt;PolicyDate),1,Milestones!$AC$40)&amp;";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"&amp;IF(AND(Milestones!$AB$41="FT",Milestones!$AA$41=FT_Y5,EDATE($D128,Milestones!$AA$41)&lt;PolicyDate),1,Milestones!$AC$41)&amp;";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"&amp;IF(AND(Milestones!$AB$42="FT",Milestones!$AA$42=FT_Y5,EDATE($D128,Milestones!$AA$42)&lt;PolicyDate),1,Milestones!$AC$42)&amp;";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"&amp;IF(AND(Milestones!$AB$43="FT",Milestones!$AA$43=FT_Y5,EDATE($D128,Milestones!$AA$43)&lt;PolicyDate),1,Milestones!$AC$43)&amp;";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"&amp;IF(AND(Milestones!$AB$44="FT",Milestones!$AA$44=FT_Y5,EDATE($D128,Milestones!$AA$44)&lt;PolicyDate),1,Milestones!$AC$44)&amp;";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"&amp;IF(AND(Milestones!$AB$45="FT",Milestones!$AA$45=FT_Y5,EDATE($D128,Milestones!$AA$45)&lt;PolicyDate),1,Milestones!$AC$45)&amp;";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"&amp;IF(AND(Milestones!$AB$46="FT",Milestones!$AA$46=FT_Y5,EDATE($D128,Milestones!$AA$46)&lt;PolicyDate),1,Milestones!$AC$46)&amp;";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"&amp;IF(AND(Milestones!$AB$47="FT",Milestones!$AA$47=FT_Y5,EDATE($D128,Milestones!$AA$47)&lt;PolicyDate),1,Milestones!$AC$47)&amp;";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"&amp;IF(AND(Milestones!$AB$48="FT",Milestones!$AA$48=FT_Y5,EDATE($D128,Milestones!$AA$48)&lt;PolicyDate),1,Milestones!$AC$48)&amp;";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"&amp;IF(AND(Milestones!$AB$49="FT",Milestones!$AA$49=FT_Y5,EDATE($D128,Milestones!$AA$49)&lt;PolicyDate),1,Milestones!$AC$49)&amp;";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"&amp;IF(AND(Milestones!$AB$50="FT",Milestones!$AA$50=FT_Y5,EDATE($D128,Milestones!$AA$50)&lt;PolicyDate),1,Milestones!$AC$50)&amp;";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"&amp;IF(AND(Milestones!$AB$51="FT",Milestones!$AA$51=FT_Y5,EDATE($D128,Milestones!$AA$51)&lt;PolicyDate),1,Milestones!$AC$51)&amp;";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"&amp;IF(AND(Milestones!$AB$52="FT",Milestones!$AA$52=FT_Y5,EDATE($D128,Milestones!$AA$52)&lt;PolicyDate),1,Milestones!$AC$52)&amp;";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"&amp;IF(AND(Milestones!$AB$53="FT",Milestones!$AA$53=FT_Y5,EDATE($D128,Milestones!$AA$53)&lt;PolicyDate),1,Milestones!$AC$53)&amp;";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"&amp;IF(AND(Milestones!$AB$54="FT",Milestones!$AA$54=FT_Y5,EDATE($D128,Milestones!$AA$54)&lt;PolicyDate),1,Milestones!$AC$54)&amp;";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"&amp;IF(AND(Milestones!$AB$55="FT",Milestones!$AA$55=FT_Y5,EDATE($D128,Milestones!$AA$55)&lt;PolicyDate),1,Milestones!$AC$55)&amp;";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"&amp;IF(AND(Milestones!$AB$56="FT",Milestones!$AA$56=FT_Y5,EDATE($D128,Milestones!$AA$56)&lt;PolicyDate),1,Milestones!$AC$56)&amp;";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"&amp;IF(AND(Milestones!$AB$57="FT",Milestones!$AA$57=FT_Y5,EDATE($D128,Milestones!$AA$57)&lt;PolicyDate),1,Milestones!$AC$57)&amp;";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"&amp;IF(AND(Milestones!$AB$58="FT",Milestones!$AA$58=FT_Y5,EDATE($D128,Milestones!$AA$58)&lt;PolicyDate),1,Milestones!$AC$58)&amp;";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"&amp;IF(AND(Milestones!$AB$59="FT",Milestones!$AA$59=FT_Y5,EDATE($D128,Milestones!$AA$59)&lt;PolicyDate),1,Milestones!$AC$59)&amp;";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"&amp;IF(AND(Milestones!$AB$60="FT",Milestones!$AA$60=FT_Y5,EDATE($D128,Milestones!$AA$60)&lt;PolicyDate),1,Milestones!$AC$60)&amp;";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"&amp;IF(AND(Milestones!$AB$61="FT",Milestones!$AA$61=FT_Y5,EDATE($D128,Milestones!$AA$61)&lt;PolicyDate),1,Milestones!$AC$61)&amp;";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"&amp;IF(AND(Milestones!$AB$62="FT",Milestones!$AA$62=FT_Y5,EDATE($D128,Milestones!$AA$62)&lt;PolicyDate),1,Milestones!$AC$62)&amp;";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"&amp;IF(AND(Milestones!$AB$63="FT",Milestones!$AA$63=FT_Y5,EDATE($D128,Milestones!$AA$63)&lt;PolicyDate),1,Milestones!$AC$63)&amp;";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"&amp;IF(AND(Milestones!$AB$64="FT",Milestones!$AA$64=FT_Y5,EDATE($D128,Milestones!$AA$64)&lt;PolicyDate),1,Milestones!$AC$64)&amp;";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"&amp;IF(AND(Milestones!$AB$65="FT",Milestones!$AA$65=FT_Y5,EDATE($D128,Milestones!$AA$65)&lt;PolicyDate),1,Milestones!$AC$65)&amp;";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"&amp;IF(AND(Milestones!$AB$66="FT",Milestones!$AA$66=FT_Y5,EDATE($D128,Milestones!$AA$66)&lt;PolicyDate),1,Milestones!$AC$66)&amp;";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"&amp;IF(AND(Milestones!$AB$67="FT",Milestones!$AA$67=FT_Y5,EDATE($D128,Milestones!$AA$67)&lt;PolicyDate),1,Milestones!$AC$67)&amp;";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"&amp;IF(AND(Milestones!$AB$68="FT",Milestones!$AA$68=FT_Y5,EDATE($D128,Milestones!$AA$68)&lt;PolicyDate),1,Milestones!$AC$68)&amp;";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"&amp;IF(AND(Milestones!$AB$69="FT",Milestones!$AA$69=FT_Y5,EDATE($D128,Milestones!$AA$69)&lt;PolicyDate),1,Milestones!$AC$69)&amp;";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"&amp;IF(AND(Milestones!$AB$70="FT",Milestones!$AA$70=FT_Y5,EDATE($D128,Milestones!$AA$70)&lt;PolicyDate),1,Milestones!$AC$70)&amp;";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"&amp;IF(AND(Milestones!$AB$71="FT",Milestones!$AA$71=FT_Y5,EDATE($D128,Milestones!$AA$71)&lt;PolicyDate),1,Milestones!$AC$71)&amp;";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"&amp;IF(AND(Milestones!$AB$72="FT",Milestones!$AA$72=FT_Y5,EDATE($D128,Milestones!$AA$72)&lt;PolicyDate),1,Milestones!$AC$72)&amp;";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"&amp;IF(AND(Milestones!$AB$73="FT",Milestones!$AA$73=FT_Y5,EDATE($D128,Milestones!$AA$73)&lt;PolicyDate),1,Milestones!$AC$73)&amp;";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"&amp;IF(AND(Milestones!$AB$74="FT",Milestones!$AA$74=FT_Y5,EDATE($D128,Milestones!$AA$74)&lt;PolicyDate),1,Milestones!$AC$74)&amp;";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"&amp;IF(AND(Milestones!$AB$75="FT",Milestones!$AA$75=FT_Y5,EDATE($D128,Milestones!$AA$75)&lt;PolicyDate),1,Milestones!$AC$75)&amp;";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"&amp;IF(AND(Milestones!$AB$76="FT",Milestones!$AA$76=FT_Y5,EDATE($D128,Milestones!$AA$76)&lt;PolicyDate),1,Milestones!$AC$76)&amp;";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"&amp;IF(AND(Milestones!$AB$77="FT",Milestones!$AA$77=FT_Y5,EDATE($D128,Milestones!$AA$77)&lt;PolicyDate),1,Milestones!$AC$77)&amp;";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"&amp;IF(AND(Milestones!$AB$78="FT",Milestones!$AA$78=FT_Y5,EDATE($D128,Milestones!$AA$78)&lt;PolicyDate),1,Milestones!$AC$78)&amp;";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"&amp;IF(AND(Milestones!$AB$79="FT",Milestones!$AA$79=FT_Y5,EDATE($D128,Milestones!$AA$79)&lt;PolicyDate),1,Milestones!$AC$79)&amp;";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"&amp;IF(AND(Milestones!$AB$80="FT",Milestones!$AA$80=FT_Y5,EDATE($D128,Milestones!$AA$80)&lt;PolicyDate),1,Milestones!$AC$80)&amp;";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"&amp;IF(AND(Milestones!$AB$81="FT",Milestones!$AA$81=FT_Y5,EDATE($D128,Milestones!$AA$81)&lt;PolicyDate),1,Milestones!$AC$81)&amp;";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"&amp;IF(AND(Milestones!$AB$82="FT",Milestones!$AA$82=FT_Y5,EDATE($D128,Milestones!$AA$82)&lt;PolicyDate),1,Milestones!$AC$82)&amp;";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"&amp;IF(AND(Milestones!$AB$83="FT",Milestones!$AA$83=FT_Y5,EDATE($D128,Milestones!$AA$83)&lt;PolicyDate),1,Milestones!$AC$83)&amp;";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"&amp;IF(AND(Milestones!$AB$84="FT",Milestones!$AA$84=FT_Y5,EDATE($D128,Milestones!$AA$84)&lt;PolicyDate),1,Milestones!$AC$84)&amp;";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"&amp;IF(AND(Milestones!$AB$85="FT",Milestones!$AA$85=FT_Y5,EDATE($D128,Milestones!$AA$85)&lt;PolicyDate),1,Milestones!$AC$85)&amp;";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"&amp;IF(AND(Milestones!$AB$86="FT",Milestones!$AA$86=FT_Y5,EDATE($D128,Milestones!$AA$86)&lt;PolicyDate),1,Milestones!$AC$86)&amp;";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"&amp;IF(AND(Milestones!$AB$87="FT",Milestones!$AA$87=FT_Y5,EDATE($D128,Milestones!$AA$87)&lt;PolicyDate),1,Milestones!$AC$87)&amp;";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"&amp;IF(AND(Milestones!$AB$88="FT",Milestones!$AA$88=FT_Y5,EDATE($D128,Milestones!$AA$88)&lt;PolicyDate),1,Milestones!$AC$88)&amp;";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"&amp;IF(AND(Milestones!$AB$89="FT",Milestones!$AA$89=FT_Y5,EDATE($D128,Milestones!$AA$89)&lt;PolicyDate),1,Milestones!$AC$89)&amp;";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"&amp;IF(AND(Milestones!$AB$90="FT",Milestones!$AA$90=FT_Y5,EDATE($D128,Milestones!$AA$90)&lt;PolicyDate),1,Milestones!$AC$90)&amp;";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"&amp;IF(AND(Milestones!$AB$91="FT",Milestones!$AA$91=FT_Y5,EDATE($D128,Milestones!$AA$91)&lt;PolicyDate),1,Milestones!$AC$91)&amp;";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"&amp;IF(AND(Milestones!$AB$92="FT",Milestones!$AA$92=FT_Y5,EDATE($D128,Milestones!$AA$92)&lt;PolicyDate),1,Milestones!$AC$92)&amp;";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"&amp;IF(AND(Milestones!$AB$93="FT",Milestones!$AA$93=FT_Y5,EDATE($D128,Milestones!$AA$93)&lt;PolicyDate),1,Milestones!$AC$93)&amp;";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"&amp;IF(AND(Milestones!$AB$94="FT",Milestones!$AA$94=FT_Y5,EDATE($D128,Milestones!$AA$94)&lt;PolicyDate),1,Milestones!$AC$94)&amp;";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"&amp;IF(AND(Milestones!$AB$95="FT",Milestones!$AA$95=FT_Y5,EDATE($D128,Milestones!$AA$95)&lt;PolicyDate),1,Milestones!$AC$95)&amp;";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"&amp;IF(AND(Milestones!$AB$96="FT",Milestones!$AA$96=FT_Y5,EDATE($D128,Milestones!$AA$96)&lt;PolicyDate),1,Milestones!$AC$96)&amp;";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"&amp;IF(AND(Milestones!$AB$97="FT",Milestones!$AA$97=FT_Y5,EDATE($D128,Milestones!$AA$97)&lt;PolicyDate),1,Milestones!$AC$97)&amp;";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"&amp;IF(AND(Milestones!$AB$98="FT",Milestones!$AA$98=FT_Y5,EDATE($D128,Milestones!$AA$98)&lt;PolicyDate),1,Milestones!$AC$98)&amp;";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"&amp;IF(AND(Milestones!$AB$99="FT",Milestones!$AA$99=FT_Y5,EDATE($D128,Milestones!$AA$99)&lt;PolicyDate),1,Milestones!$AC$99)&amp;";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"&amp;IF(AND(Milestones!$AB$100="FT",Milestones!$AA$100=FT_Y5,EDATE($D128,Milestones!$AA$100)&lt;PolicyDate),1,Milestones!$AC$100)&amp;";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"&amp;IF(AND(Milestones!$AB$101="FT",Milestones!$AA$101=FT_Y5,EDATE($D128,Milestones!$AA$101)&lt;PolicyDate),1,Milestones!$AC$101)&amp;";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"&amp;IF(AND(Milestones!$AB$102="FT",Milestones!$AA$102=FT_Y5,EDATE($D128,Milestones!$AA$102)&lt;PolicyDate),1,Milestones!$AC$102)&amp;";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"&amp;IF(AND(Milestones!$AB$103="FT",Milestones!$AA$103=FT_Y5,EDATE($D128,Milestones!$AA$103)&lt;PolicyDate),1,Milestones!$AC$103)&amp;";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"&amp;IF(AND(Milestones!$AB$104="FT",Milestones!$AA$104=FT_Y5,EDATE($D128,Milestones!$AA$104)&lt;PolicyDate),1,Milestones!$AC$104)&amp;";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"&amp;IF(AND(Milestones!$AB$105="FT",Milestones!$AA$105=FT_Y5,EDATE($D128,Milestones!$AA$105)&lt;PolicyDate),1,Milestones!$AC$105)&amp;";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"&amp;IF(AND(Milestones!$AB$106="FT",Milestones!$AA$106=FT_Y5,EDATE($D128,Milestones!$AA$106)&lt;PolicyDate),1,Milestones!$AC$106)&amp;";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"&amp;IF(AND(Milestones!$AB$107="FT",Milestones!$AA$107=FT_Y5,EDATE($D128,Milestones!$AA$107)&lt;PolicyDate),1,Milestones!$AC$107)&amp;";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"&amp;IF(AND(Milestones!$AB$108="FT",Milestones!$AA$108=FT_Y5,EDATE($D128,Milestones!$AA$108)&lt;PolicyDate),1,Milestones!$AC$108)&amp;";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"&amp;IF(AND(Milestones!$AB$109="FT",Milestones!$AA$109=FT_Y5,EDATE($D128,Milestones!$AA$109)&lt;PolicyDate),1,Milestones!$AC$109)&amp;";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"&amp;IF(AND(Milestones!$AB$110="FT",Milestones!$AA$110=FT_Y5,EDATE($D128,Milestones!$AA$110)&lt;PolicyDate),1,Milestones!$AC$110)&amp;";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"&amp;IF(AND(Milestones!$AB$111="FT",Milestones!$AA$111=FT_Y5,EDATE($D128,Milestones!$AA$111)&lt;PolicyDate),1,Milestones!$AC$111)&amp;";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"&amp;IF(AND(Milestones!$AB$112="FT",Milestones!$AA$112=FT_Y5,EDATE($D128,Milestones!$AA$112)&lt;PolicyDate),1,Milestones!$AC$112)&amp;";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"&amp;IF(AND(Milestones!$AB$113="FT",Milestones!$AA$113=FT_Y5,EDATE($D128,Milestones!$AA$113)&lt;PolicyDate),1,Milestones!$AC$113)&amp;";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"&amp;IF(AND(Milestones!$AB$114="FT",Milestones!$AA$114=FT_Y5,EDATE($D128,Milestones!$AA$114)&lt;PolicyDate),1,Milestones!$AC$114)&amp;";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"&amp;IF(AND(Milestones!$AB$115="FT",Milestones!$AA$115=FT_Y5,EDATE($D128,Milestones!$AA$115)&lt;PolicyDate),1,Milestones!$AC$115)&amp;";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"&amp;IF(AND(Milestones!$AB$116="FT",Milestones!$AA$116=FT_Y5,EDATE($D128,Milestones!$AA$116)&lt;PolicyDate),1,Milestones!$AC$116)&amp;";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"&amp;IF(AND(Milestones!$AB$117="FT",Milestones!$AA$117=FT_Y5,EDATE($D128,Milestones!$AA$117)&lt;PolicyDate),1,Milestones!$AC$117)&amp;";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"&amp;IF(AND(Milestones!$AB$118="FT",Milestones!$AA$118=FT_Y5,EDATE($D128,Milestones!$AA$118)&lt;PolicyDate),1,Milestones!$AC$118)&amp;";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"&amp;IF(AND(Milestones!$AB$119="FT",Milestones!$AA$119=FT_Y5,EDATE($D128,Milestones!$AA$119)&lt;PolicyDate),1,Milestones!$AC$119)&amp;";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"&amp;IF(AND(Milestones!$AB$120="FT",Milestones!$AA$120=FT_Y5,EDATE($D128,Milestones!$AA$120)&lt;PolicyDate),1,Milestones!$AC$120)&amp;";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"&amp;IF(AND(Milestones!$AB$121="FT",Milestones!$AA$121=FT_Y5,EDATE($D128,Milestones!$AA$121)&lt;PolicyDate),1,Milestones!$AC$121)&amp;";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"&amp;IF(AND(Milestones!$AB$122="FT",Milestones!$AA$122=FT_Y5,EDATE($D128,Milestones!$AA$122)&lt;PolicyDate),1,Milestones!$AC$122)&amp;";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"&amp;IF(AND(Milestones!$AB$123="FT",Milestones!$AA$123=FT_Y5,EDATE($D128,Milestones!$AA$123)&lt;PolicyDate),1,Milestones!$AC$123)&amp;";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"&amp;IF(AND(Milestones!$AB$124="FT",Milestones!$AA$124=FT_Y5,EDATE($D128,Milestones!$AA$124)&lt;PolicyDate),1,Milestones!$AC$124)&amp;";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"&amp;IF(AND(Milestones!$AB$125="FT",Milestones!$AA$125=FT_Y5,EDATE($D128,Milestones!$AA$125)&lt;PolicyDate),1,Milestones!$AC$125)&amp;";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"&amp;IF(AND(Milestones!$AB$126="FT",Milestones!$AA$126=FT_Y5,EDATE($D128,Milestones!$AA$126)&lt;PolicyDate),1,Milestones!$AC$126)&amp;";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"&amp;IF(AND(Milestones!$AB$127="FT",Milestones!$AA$127=FT_Y5,EDATE($D128,Milestones!$AA$127)&lt;PolicyDate),1,Milestones!$AC$127)&amp;";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"&amp;IF(AND(Milestones!$AB$128="FT",Milestones!$AA$128=FT_Y5,EDATE($D128,Milestones!$AA$128)&lt;PolicyDate),1,Milestones!$AC$128)&amp;";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"&amp;IF(AND(Milestones!$AB$129="FT",Milestones!$AA$129=FT_Y5,EDATE($D128,Milestones!$AA$129)&lt;PolicyDate),1,Milestones!$AC$129)&amp;";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"&amp;IF(AND(Milestones!$AB$130="FT",Milestones!$AA$130=FT_Y5,EDATE($D128,Milestones!$AA$130)&lt;PolicyDate),1,Milestones!$AC$130)&amp;";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"&amp;IF(AND(Milestones!$AB$131="FT",Milestones!$AA$131=FT_Y5,EDATE($D128,Milestones!$AA$131)&lt;PolicyDate),1,Milestones!$AC$131)&amp;";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"&amp;IF(AND(Milestones!$AB$132="FT",Milestones!$AA$132=FT_Y5,EDATE($D128,Milestones!$AA$132)&lt;PolicyDate),1,Milestones!$AC$132)&amp;";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"&amp;IF(AND(Milestones!$AB$133="FT",Milestones!$AA$133=FT_Y5,EDATE($D128,Milestones!$AA$133)&lt;PolicyDate),1,Milestones!$AC$133)&amp;";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"&amp;IF(AND(Milestones!$AB$134="FT",Milestones!$AA$134=FT_Y5,EDATE($D128,Milestones!$AA$134)&lt;PolicyDate),1,Milestones!$AC$134)&amp;";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"&amp;IF(AND(Milestones!$AB$135="FT",Milestones!$AA$135=FT_Y5,EDATE($D128,Milestones!$AA$135)&lt;PolicyDate),1,Milestones!$AC$135)&amp;";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"&amp;IF(AND(Milestones!$AB$136="FT",Milestones!$AA$136=FT_Y5,EDATE($D128,Milestones!$AA$136)&lt;PolicyDate),1,Milestones!$AC$136)&amp;";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"&amp;IF(AND(Milestones!$AB$137="FT",Milestones!$AA$137=FT_Y5,EDATE($D128,Milestones!$AA$137)&lt;PolicyDate),1,Milestones!$AC$137)&amp;";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"&amp;IF(AND(Milestones!$AB$138="FT",Milestones!$AA$138=FT_Y5,EDATE($D128,Milestones!$AA$138)&lt;PolicyDate),1,Milestones!$AC$138)&amp;";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"&amp;IF(AND(Milestones!$AB$139="FT",Milestones!$AA$139=FT_Y5,EDATE($D128,Milestones!$AA$139)&lt;PolicyDate),1,Milestones!$AC$139)&amp;";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"&amp;IF(AND(Milestones!$AB$140="FT",Milestones!$AA$140=FT_Y5,EDATE($D128,Milestones!$AA$140)&lt;PolicyDate),1,Milestones!$AC$140)&amp;";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"&amp;IF(AND(Milestones!$AB$141="FT",Milestones!$AA$141=FT_Y5,EDATE($D128,Milestones!$AA$141)&lt;PolicyDate),1,Milestones!$AC$141)&amp;";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"&amp;IF(AND(Milestones!$AB$142="FT",Milestones!$AA$142=FT_Y5,EDATE($D128,Milestones!$AA$142)&lt;PolicyDate),1,Milestones!$AC$142)&amp;";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"&amp;IF(AND(Milestones!$AB$143="FT",Milestones!$AA$143=FT_Y5,EDATE($D128,Milestones!$AA$143)&lt;PolicyDate),1,Milestones!$AC$143)&amp;";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"&amp;IF(AND(Milestones!$AB$144="FT",Milestones!$AA$144=FT_Y5,EDATE($D128,Milestones!$AA$144)&lt;PolicyDate),1,Milestones!$AC$144)&amp;";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"&amp;IF(AND(Milestones!$AB$145="FT",Milestones!$AA$145=FT_Y5,EDATE($D128,Milestones!$AA$145)&lt;PolicyDate),1,Milestones!$AC$145)&amp;";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"&amp;IF(AND(Milestones!$AB$146="FT",Milestones!$AA$146=FT_Y5,EDATE($D128,Milestones!$AA$146)&lt;PolicyDate),1,Milestones!$AC$146)&amp;";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"&amp;IF(AND(Milestones!$AB$147="FT",Milestones!$AA$147=FT_Y5,EDATE($D128,Milestones!$AA$147)&lt;PolicyDate),1,Milestones!$AC$147)&amp;";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"&amp;IF(AND(Milestones!$AB$148="FT",Milestones!$AA$148=FT_Y5,EDATE($D128,Milestones!$AA$148)&lt;PolicyDate),1,Milestones!$AC$148)&amp;";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"&amp;IF(AND(Milestones!$AB$149="FT",Milestones!$AA$149=FT_Y5,EDATE($D128,Milestones!$AA$149)&lt;PolicyDate),1,Milestones!$AC$149)&amp;";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"&amp;IF(AND(Milestones!$AB$150="FT",Milestones!$AA$150=FT_Y5,EDATE($D128,Milestones!$AA$150)&lt;PolicyDate),1,Milestones!$AC$150)&amp;";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"&amp;IF(AND(Milestones!$AB$151="FT",Milestones!$AA$151=FT_Y5,EDATE($D128,Milestones!$AA$151)&lt;PolicyDate),1,Milestones!$AC$151)&amp;";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"&amp;IF(AND(Milestones!$AB$152="FT",Milestones!$AA$152=FT_Y5,EDATE($D128,Milestones!$AA$152)&lt;PolicyDate),1,Milestones!$AC$152)&amp;";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"&amp;IF(AND(Milestones!$AB$153="FT",Milestones!$AA$153=FT_Y5,EDATE($D128,Milestones!$AA$153)&lt;PolicyDate),1,Milestones!$AC$153)&amp;";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"&amp;IF(AND(Milestones!$AB$154="FT",Milestones!$AA$154=FT_Y5,EDATE($D128,Milestones!$AA$154)&lt;PolicyDate),1,Milestones!$AC$154)&amp;";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"&amp;IF(AND(Milestones!$AB$155="FT",Milestones!$AA$155=FT_Y5,EDATE($D128,Milestones!$AA$155)&lt;PolicyDate),1,Milestones!$AC$155)&amp;";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"&amp;IF(AND(Milestones!$AB$156="FT",Milestones!$AA$156=FT_Y5,EDATE($D128,Milestones!$AA$156)&lt;PolicyDate),1,Milestones!$AC$156)&amp;";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"&amp;IF(AND(Milestones!$AB$157="FT",Milestones!$AA$157=FT_Y5,EDATE($D128,Milestones!$AA$157)&lt;PolicyDate),1,Milestones!$AC$157)&amp;";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"&amp;IF(AND(Milestones!$AB$158="FT",Milestones!$AA$158=FT_Y5,EDATE($D128,Milestones!$AA$158)&lt;PolicyDate),1,Milestones!$AC$158)&amp;";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"&amp;IF(AND(Milestones!$AB$159="FT",Milestones!$AA$159=FT_Y5,EDATE($D128,Milestones!$AA$159)&lt;PolicyDate),1,Milestones!$AC$159)&amp;";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"&amp;IF(AND(Milestones!$AB$160="FT",Milestones!$AA$160=FT_Y5,EDATE($D128,Milestones!$AA$160)&lt;PolicyDate),1,Milestones!$AC$160)&amp;";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"&amp;IF(AND(Milestones!$AB$161="FT",Milestones!$AA$161=FT_Y5,EDATE($D128,Milestones!$AA$161)&lt;PolicyDate),1,Milestones!$AC$161)&amp;";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"&amp;IF(AND(Milestones!$AB$162="FT",Milestones!$AA$162=FT_Y5,EDATE($D128,Milestones!$AA$162)&lt;PolicyDate),1,Milestones!$AC$162)&amp;";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"&amp;IF(AND(Milestones!$AB$163="FT",Milestones!$AA$163=FT_Y5,EDATE($D128,Milestones!$AA$163)&lt;PolicyDate),1,Milestones!$AC$163)&amp;";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"&amp;IF(AND(Milestones!$AB$164="FT",Milestones!$AA$164=FT_Y5,EDATE($D128,Milestones!$AA$164)&lt;PolicyDate),1,Milestones!$AC$164)&amp;";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"&amp;IF(AND(Milestones!$AB$165="FT",Milestones!$AA$165=FT_Y5,EDATE($D128,Milestones!$AA$165)&lt;PolicyDate),1,Milestones!$AC$165)&amp;";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"&amp;IF(AND(Milestones!$AB$166="FT",Milestones!$AA$166=FT_Y5,EDATE($D128,Milestones!$AA$166)&lt;PolicyDate),1,Milestones!$AC$166)&amp;";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"&amp;IF(AND(Milestones!$AB$167="FT",Milestones!$AA$167=FT_Y5,EDATE($D128,Milestones!$AA$167)&lt;PolicyDate),1,Milestones!$AC$167)&amp;";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"&amp;IF(AND(Milestones!$AB$168="FT",Milestones!$AA$168=FT_Y5,EDATE($D128,Milestones!$AA$168)&lt;PolicyDate),1,Milestones!$AC$168)&amp;";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"&amp;IF(AND(Milestones!$AB$169="FT",Milestones!$AA$169=FT_Y5,EDATE($D128,Milestones!$AA$169)&lt;PolicyDate),1,Milestones!$AC$169)&amp;";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"&amp;IF(AND(Milestones!$AB$170="FT",Milestones!$AA$170=FT_Y5,EDATE($D128,Milestones!$AA$170)&lt;PolicyDate),1,Milestones!$AC$170)&amp;";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"&amp;IF(AND(Milestones!$AB$171="FT",Milestones!$AA$171=FT_Y5,EDATE($D128,Milestones!$AA$171)&lt;PolicyDate),1,Milestones!$AC$171)&amp;";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"&amp;IF(AND(Milestones!$AB$172="FT",Milestones!$AA$172=FT_Y5,EDATE($D128,Milestones!$AA$172)&lt;PolicyDate),1,Milestones!$AC$172)&amp;";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"&amp;IF(AND(Milestones!$AB$173="FT",Milestones!$AA$173=FT_Y5,EDATE($D128,Milestones!$AA$173)&lt;PolicyDate),1,Milestones!$AC$173)&amp;";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"&amp;IF(AND(Milestones!$AB$174="FT",Milestones!$AA$174=FT_Y5,EDATE($D128,Milestones!$AA$174)&lt;PolicyDate),1,Milestones!$AC$174)&amp;";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"&amp;IF(AND(Milestones!$AB$175="FT",Milestones!$AA$175=FT_Y5,EDATE($D128,Milestones!$AA$175)&lt;PolicyDate),1,Milestones!$AC$175)&amp;";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"&amp;IF(AND(Milestones!$AB$176="FT",Milestones!$AA$176=FT_Y5,EDATE($D128,Milestones!$AA$176)&lt;PolicyDate),1,Milestones!$AC$176)&amp;";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"&amp;IF(AND(Milestones!$AB$177="FT",Milestones!$AA$177=FT_Y5,EDATE($D128,Milestones!$AA$177)&lt;PolicyDate),1,Milestones!$AC$177)&amp;";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"&amp;IF(AND(Milestones!$AB$178="FT",Milestones!$AA$178=FT_Y5,EDATE($D128,Milestones!$AA$178)&lt;PolicyDate),1,Milestones!$AC$178)&amp;";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"&amp;IF(AND(Milestones!$AB$179="FT",Milestones!$AA$179=FT_Y5,EDATE($D128,Milestones!$AA$179)&lt;PolicyDate),1,Milestones!$AC$179)&amp;";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"&amp;IF(AND(Milestones!$AB$180="FT",Milestones!$AA$180=FT_Y5,EDATE($D128,Milestones!$AA$180)&lt;PolicyDate),1,Milestones!$AC$180)&amp;";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"&amp;IF(AND(Milestones!$AB$181="FT",Milestones!$AA$181=FT_Y5,EDATE($D128,Milestones!$AA$181)&lt;PolicyDate),1,Milestones!$AC$181)&amp;";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"&amp;IF(AND(Milestones!$AB$182="FT",Milestones!$AA$182=FT_Y5,EDATE($D128,Milestones!$AA$182)&lt;PolicyDate),1,Milestones!$AC$182)&amp;";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"&amp;IF(AND(Milestones!$AB$183="FT",Milestones!$AA$183=FT_Y5,EDATE($D128,Milestones!$AA$183)&lt;PolicyDate),1,Milestones!$AC$183)&amp;";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"&amp;IF(AND(Milestones!$AB$184="FT",Milestones!$AA$184=FT_Y5,EDATE($D128,Milestones!$AA$184)&lt;PolicyDate),1,Milestones!$AC$184)&amp;";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"&amp;IF(AND(Milestones!$AB$185="FT",Milestones!$AA$185=FT_Y5,EDATE($D128,Milestones!$AA$185)&lt;PolicyDate),1,Milestones!$AC$185)&amp;";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"&amp;IF(AND(Milestones!$AB$186="FT",Milestones!$AA$186=FT_Y5,EDATE($D128,Milestones!$AA$186)&lt;PolicyDate),1,Milestones!$AC$186)&amp;";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"&amp;IF(AND(Milestones!$AB$187="FT",Milestones!$AA$187=FT_Y5,EDATE($D128,Milestones!$AA$187)&lt;PolicyDate),1,Milestones!$AC$187)&amp;";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"&amp;IF(AND(Milestones!$AB$188="FT",Milestones!$AA$188=FT_Y5,EDATE($D128,Milestones!$AA$188)&lt;PolicyDate),1,Milestones!$AC$188)&amp;";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"&amp;IF(AND(Milestones!$AB$189="FT",Milestones!$AA$189=FT_Y5,EDATE($D128,Milestones!$AA$189)&lt;PolicyDate),1,Milestones!$AC$189)&amp;";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"&amp;IF(AND(Milestones!$AB$190="FT",Milestones!$AA$190=FT_Y5,EDATE($D128,Milestones!$AA$190)&lt;PolicyDate),1,Milestones!$AC$190)&amp;";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"&amp;IF(AND(Milestones!$AB$191="FT",Milestones!$AA$191=FT_Y5,EDATE($D128,Milestones!$AA$191)&lt;PolicyDate),1,Milestones!$AC$191)&amp;";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"&amp;IF(AND(Milestones!$AB$192="FT",Milestones!$AA$192=FT_Y5,EDATE($D128,Milestones!$AA$192)&lt;PolicyDate),1,Milestones!$AC$192)&amp;";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"&amp;IF(AND(Milestones!$AB$193="FT",Milestones!$AA$193=FT_Y5,EDATE($D128,Milestones!$AA$193)&lt;PolicyDate),1,Milestones!$AC$193)&amp;";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"&amp;IF(AND(Milestones!$AB$194="FT",Milestones!$AA$194=FT_Y5,EDATE($D128,Milestones!$AA$194)&lt;PolicyDate),1,Milestones!$AC$194)&amp;";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"&amp;IF(AND(Milestones!$AB$195="FT",Milestones!$AA$195=FT_Y5,EDATE($D128,Milestones!$AA$195)&lt;PolicyDate),1,Milestones!$AC$195)&amp;";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"&amp;IF(AND(Milestones!$AB$196="FT",Milestones!$AA$196=FT_Y5,EDATE($D128,Milestones!$AA$196)&lt;PolicyDate),1,Milestones!$AC$196)&amp;";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"&amp;IF(AND(Milestones!$AB$197="FT",Milestones!$AA$197=FT_Y5,EDATE($D128,Milestones!$AA$197)&lt;PolicyDate),1,Milestones!$AC$197)&amp;";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"&amp;IF(AND(Milestones!$AB$198="FT",Milestones!$AA$198=FT_Y5,EDATE($D128,Milestones!$AA$198)&lt;PolicyDate),1,Milestones!$AC$198)&amp;";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"&amp;IF(AND(Milestones!$AB$199="FT",Milestones!$AA$199=FT_Y5,EDATE($D128,Milestones!$AA$199)&lt;PolicyDate),1,Milestones!$AC$199)&amp;";  ",""))</f>
        <v/>
      </c>
      <c r="X128" s="0" t="str">
        <f aca="false">IF(Staff!$A128="","",Staff!$AJ128)</f>
        <v/>
      </c>
      <c r="Y128" s="0" t="str">
        <f aca="false">IF(Staff!$A128="","",Staff!$AL128)</f>
        <v/>
      </c>
      <c r="Z128" s="0" t="str">
        <f aca="false">IF(Staff!$A128="","",Staff!$AM128)</f>
        <v/>
      </c>
      <c r="AA128" s="0" t="str">
        <f aca="false">IF(Staff!$A128="","",Staff!$AQ128)</f>
        <v/>
      </c>
      <c r="AB128" s="0" t="str">
        <f aca="false">IF(Staff!$A128="","",Staff!$AR128)</f>
        <v/>
      </c>
      <c r="AC128" s="0" t="str">
        <f aca="false">IF(Staff!$A128="","",Staff!$AS128)</f>
        <v/>
      </c>
      <c r="AD128" s="0" t="str">
        <f aca="false">IF(Staff!$A128="","",Staff!$AT128)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IF(Staff!$A129="","",Staff!$AI129)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"&amp;IF(AND(Milestones!$AB$20="FT",Milestones!$AA$20=FT_Y5,EDATE($D129,Milestones!$AA$20)&lt;PolicyDate),1,Milestones!$AC$20)&amp;";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"&amp;IF(AND(Milestones!$AB$21="FT",Milestones!$AA$21=FT_Y5,EDATE($D129,Milestones!$AA$21)&lt;PolicyDate),1,Milestones!$AC$21)&amp;";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"&amp;IF(AND(Milestones!$AB$22="FT",Milestones!$AA$22=FT_Y5,EDATE($D129,Milestones!$AA$22)&lt;PolicyDate),1,Milestones!$AC$22)&amp;";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"&amp;IF(AND(Milestones!$AB$23="FT",Milestones!$AA$23=FT_Y5,EDATE($D129,Milestones!$AA$23)&lt;PolicyDate),1,Milestones!$AC$23)&amp;";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"&amp;IF(AND(Milestones!$AB$24="FT",Milestones!$AA$24=FT_Y5,EDATE($D129,Milestones!$AA$24)&lt;PolicyDate),1,Milestones!$AC$24)&amp;";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"&amp;IF(AND(Milestones!$AB$25="FT",Milestones!$AA$25=FT_Y5,EDATE($D129,Milestones!$AA$25)&lt;PolicyDate),1,Milestones!$AC$25)&amp;";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"&amp;IF(AND(Milestones!$AB$26="FT",Milestones!$AA$26=FT_Y5,EDATE($D129,Milestones!$AA$26)&lt;PolicyDate),1,Milestones!$AC$26)&amp;";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"&amp;IF(AND(Milestones!$AB$27="FT",Milestones!$AA$27=FT_Y5,EDATE($D129,Milestones!$AA$27)&lt;PolicyDate),1,Milestones!$AC$27)&amp;";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"&amp;IF(AND(Milestones!$AB$28="FT",Milestones!$AA$28=FT_Y5,EDATE($D129,Milestones!$AA$28)&lt;PolicyDate),1,Milestones!$AC$28)&amp;";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"&amp;IF(AND(Milestones!$AB$29="FT",Milestones!$AA$29=FT_Y5,EDATE($D129,Milestones!$AA$29)&lt;PolicyDate),1,Milestones!$AC$29)&amp;";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"&amp;IF(AND(Milestones!$AB$30="FT",Milestones!$AA$30=FT_Y5,EDATE($D129,Milestones!$AA$30)&lt;PolicyDate),1,Milestones!$AC$30)&amp;";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"&amp;IF(AND(Milestones!$AB$31="FT",Milestones!$AA$31=FT_Y5,EDATE($D129,Milestones!$AA$31)&lt;PolicyDate),1,Milestones!$AC$31)&amp;";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"&amp;IF(AND(Milestones!$AB$32="FT",Milestones!$AA$32=FT_Y5,EDATE($D129,Milestones!$AA$32)&lt;PolicyDate),1,Milestones!$AC$32)&amp;";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"&amp;IF(AND(Milestones!$AB$33="FT",Milestones!$AA$33=FT_Y5,EDATE($D129,Milestones!$AA$33)&lt;PolicyDate),1,Milestones!$AC$33)&amp;";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"&amp;IF(AND(Milestones!$AB$34="FT",Milestones!$AA$34=FT_Y5,EDATE($D129,Milestones!$AA$34)&lt;PolicyDate),1,Milestones!$AC$34)&amp;";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"&amp;IF(AND(Milestones!$AB$35="FT",Milestones!$AA$35=FT_Y5,EDATE($D129,Milestones!$AA$35)&lt;PolicyDate),1,Milestones!$AC$35)&amp;";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"&amp;IF(AND(Milestones!$AB$36="FT",Milestones!$AA$36=FT_Y5,EDATE($D129,Milestones!$AA$36)&lt;PolicyDate),1,Milestones!$AC$36)&amp;";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"&amp;IF(AND(Milestones!$AB$37="FT",Milestones!$AA$37=FT_Y5,EDATE($D129,Milestones!$AA$37)&lt;PolicyDate),1,Milestones!$AC$37)&amp;";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"&amp;IF(AND(Milestones!$AB$38="FT",Milestones!$AA$38=FT_Y5,EDATE($D129,Milestones!$AA$38)&lt;PolicyDate),1,Milestones!$AC$38)&amp;";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"&amp;IF(AND(Milestones!$AB$39="FT",Milestones!$AA$39=FT_Y5,EDATE($D129,Milestones!$AA$39)&lt;PolicyDate),1,Milestones!$AC$39)&amp;";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"&amp;IF(AND(Milestones!$AB$40="FT",Milestones!$AA$40=FT_Y5,EDATE($D129,Milestones!$AA$40)&lt;PolicyDate),1,Milestones!$AC$40)&amp;";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"&amp;IF(AND(Milestones!$AB$41="FT",Milestones!$AA$41=FT_Y5,EDATE($D129,Milestones!$AA$41)&lt;PolicyDate),1,Milestones!$AC$41)&amp;";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"&amp;IF(AND(Milestones!$AB$42="FT",Milestones!$AA$42=FT_Y5,EDATE($D129,Milestones!$AA$42)&lt;PolicyDate),1,Milestones!$AC$42)&amp;";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"&amp;IF(AND(Milestones!$AB$43="FT",Milestones!$AA$43=FT_Y5,EDATE($D129,Milestones!$AA$43)&lt;PolicyDate),1,Milestones!$AC$43)&amp;";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"&amp;IF(AND(Milestones!$AB$44="FT",Milestones!$AA$44=FT_Y5,EDATE($D129,Milestones!$AA$44)&lt;PolicyDate),1,Milestones!$AC$44)&amp;";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"&amp;IF(AND(Milestones!$AB$45="FT",Milestones!$AA$45=FT_Y5,EDATE($D129,Milestones!$AA$45)&lt;PolicyDate),1,Milestones!$AC$45)&amp;";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"&amp;IF(AND(Milestones!$AB$46="FT",Milestones!$AA$46=FT_Y5,EDATE($D129,Milestones!$AA$46)&lt;PolicyDate),1,Milestones!$AC$46)&amp;";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"&amp;IF(AND(Milestones!$AB$47="FT",Milestones!$AA$47=FT_Y5,EDATE($D129,Milestones!$AA$47)&lt;PolicyDate),1,Milestones!$AC$47)&amp;";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"&amp;IF(AND(Milestones!$AB$48="FT",Milestones!$AA$48=FT_Y5,EDATE($D129,Milestones!$AA$48)&lt;PolicyDate),1,Milestones!$AC$48)&amp;";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"&amp;IF(AND(Milestones!$AB$49="FT",Milestones!$AA$49=FT_Y5,EDATE($D129,Milestones!$AA$49)&lt;PolicyDate),1,Milestones!$AC$49)&amp;";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"&amp;IF(AND(Milestones!$AB$50="FT",Milestones!$AA$50=FT_Y5,EDATE($D129,Milestones!$AA$50)&lt;PolicyDate),1,Milestones!$AC$50)&amp;";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"&amp;IF(AND(Milestones!$AB$51="FT",Milestones!$AA$51=FT_Y5,EDATE($D129,Milestones!$AA$51)&lt;PolicyDate),1,Milestones!$AC$51)&amp;";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"&amp;IF(AND(Milestones!$AB$52="FT",Milestones!$AA$52=FT_Y5,EDATE($D129,Milestones!$AA$52)&lt;PolicyDate),1,Milestones!$AC$52)&amp;";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"&amp;IF(AND(Milestones!$AB$53="FT",Milestones!$AA$53=FT_Y5,EDATE($D129,Milestones!$AA$53)&lt;PolicyDate),1,Milestones!$AC$53)&amp;";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"&amp;IF(AND(Milestones!$AB$54="FT",Milestones!$AA$54=FT_Y5,EDATE($D129,Milestones!$AA$54)&lt;PolicyDate),1,Milestones!$AC$54)&amp;";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"&amp;IF(AND(Milestones!$AB$55="FT",Milestones!$AA$55=FT_Y5,EDATE($D129,Milestones!$AA$55)&lt;PolicyDate),1,Milestones!$AC$55)&amp;";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"&amp;IF(AND(Milestones!$AB$56="FT",Milestones!$AA$56=FT_Y5,EDATE($D129,Milestones!$AA$56)&lt;PolicyDate),1,Milestones!$AC$56)&amp;";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"&amp;IF(AND(Milestones!$AB$57="FT",Milestones!$AA$57=FT_Y5,EDATE($D129,Milestones!$AA$57)&lt;PolicyDate),1,Milestones!$AC$57)&amp;";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"&amp;IF(AND(Milestones!$AB$58="FT",Milestones!$AA$58=FT_Y5,EDATE($D129,Milestones!$AA$58)&lt;PolicyDate),1,Milestones!$AC$58)&amp;";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"&amp;IF(AND(Milestones!$AB$59="FT",Milestones!$AA$59=FT_Y5,EDATE($D129,Milestones!$AA$59)&lt;PolicyDate),1,Milestones!$AC$59)&amp;";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"&amp;IF(AND(Milestones!$AB$60="FT",Milestones!$AA$60=FT_Y5,EDATE($D129,Milestones!$AA$60)&lt;PolicyDate),1,Milestones!$AC$60)&amp;";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"&amp;IF(AND(Milestones!$AB$61="FT",Milestones!$AA$61=FT_Y5,EDATE($D129,Milestones!$AA$61)&lt;PolicyDate),1,Milestones!$AC$61)&amp;";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"&amp;IF(AND(Milestones!$AB$62="FT",Milestones!$AA$62=FT_Y5,EDATE($D129,Milestones!$AA$62)&lt;PolicyDate),1,Milestones!$AC$62)&amp;";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"&amp;IF(AND(Milestones!$AB$63="FT",Milestones!$AA$63=FT_Y5,EDATE($D129,Milestones!$AA$63)&lt;PolicyDate),1,Milestones!$AC$63)&amp;";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"&amp;IF(AND(Milestones!$AB$64="FT",Milestones!$AA$64=FT_Y5,EDATE($D129,Milestones!$AA$64)&lt;PolicyDate),1,Milestones!$AC$64)&amp;";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"&amp;IF(AND(Milestones!$AB$65="FT",Milestones!$AA$65=FT_Y5,EDATE($D129,Milestones!$AA$65)&lt;PolicyDate),1,Milestones!$AC$65)&amp;";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"&amp;IF(AND(Milestones!$AB$66="FT",Milestones!$AA$66=FT_Y5,EDATE($D129,Milestones!$AA$66)&lt;PolicyDate),1,Milestones!$AC$66)&amp;";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"&amp;IF(AND(Milestones!$AB$67="FT",Milestones!$AA$67=FT_Y5,EDATE($D129,Milestones!$AA$67)&lt;PolicyDate),1,Milestones!$AC$67)&amp;";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"&amp;IF(AND(Milestones!$AB$68="FT",Milestones!$AA$68=FT_Y5,EDATE($D129,Milestones!$AA$68)&lt;PolicyDate),1,Milestones!$AC$68)&amp;";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"&amp;IF(AND(Milestones!$AB$69="FT",Milestones!$AA$69=FT_Y5,EDATE($D129,Milestones!$AA$69)&lt;PolicyDate),1,Milestones!$AC$69)&amp;";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"&amp;IF(AND(Milestones!$AB$70="FT",Milestones!$AA$70=FT_Y5,EDATE($D129,Milestones!$AA$70)&lt;PolicyDate),1,Milestones!$AC$70)&amp;";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"&amp;IF(AND(Milestones!$AB$71="FT",Milestones!$AA$71=FT_Y5,EDATE($D129,Milestones!$AA$71)&lt;PolicyDate),1,Milestones!$AC$71)&amp;";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"&amp;IF(AND(Milestones!$AB$72="FT",Milestones!$AA$72=FT_Y5,EDATE($D129,Milestones!$AA$72)&lt;PolicyDate),1,Milestones!$AC$72)&amp;";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"&amp;IF(AND(Milestones!$AB$73="FT",Milestones!$AA$73=FT_Y5,EDATE($D129,Milestones!$AA$73)&lt;PolicyDate),1,Milestones!$AC$73)&amp;";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"&amp;IF(AND(Milestones!$AB$74="FT",Milestones!$AA$74=FT_Y5,EDATE($D129,Milestones!$AA$74)&lt;PolicyDate),1,Milestones!$AC$74)&amp;";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"&amp;IF(AND(Milestones!$AB$75="FT",Milestones!$AA$75=FT_Y5,EDATE($D129,Milestones!$AA$75)&lt;PolicyDate),1,Milestones!$AC$75)&amp;";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"&amp;IF(AND(Milestones!$AB$76="FT",Milestones!$AA$76=FT_Y5,EDATE($D129,Milestones!$AA$76)&lt;PolicyDate),1,Milestones!$AC$76)&amp;";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"&amp;IF(AND(Milestones!$AB$77="FT",Milestones!$AA$77=FT_Y5,EDATE($D129,Milestones!$AA$77)&lt;PolicyDate),1,Milestones!$AC$77)&amp;";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"&amp;IF(AND(Milestones!$AB$78="FT",Milestones!$AA$78=FT_Y5,EDATE($D129,Milestones!$AA$78)&lt;PolicyDate),1,Milestones!$AC$78)&amp;";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"&amp;IF(AND(Milestones!$AB$79="FT",Milestones!$AA$79=FT_Y5,EDATE($D129,Milestones!$AA$79)&lt;PolicyDate),1,Milestones!$AC$79)&amp;";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"&amp;IF(AND(Milestones!$AB$80="FT",Milestones!$AA$80=FT_Y5,EDATE($D129,Milestones!$AA$80)&lt;PolicyDate),1,Milestones!$AC$80)&amp;";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"&amp;IF(AND(Milestones!$AB$81="FT",Milestones!$AA$81=FT_Y5,EDATE($D129,Milestones!$AA$81)&lt;PolicyDate),1,Milestones!$AC$81)&amp;";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"&amp;IF(AND(Milestones!$AB$82="FT",Milestones!$AA$82=FT_Y5,EDATE($D129,Milestones!$AA$82)&lt;PolicyDate),1,Milestones!$AC$82)&amp;";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"&amp;IF(AND(Milestones!$AB$83="FT",Milestones!$AA$83=FT_Y5,EDATE($D129,Milestones!$AA$83)&lt;PolicyDate),1,Milestones!$AC$83)&amp;";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"&amp;IF(AND(Milestones!$AB$84="FT",Milestones!$AA$84=FT_Y5,EDATE($D129,Milestones!$AA$84)&lt;PolicyDate),1,Milestones!$AC$84)&amp;";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"&amp;IF(AND(Milestones!$AB$85="FT",Milestones!$AA$85=FT_Y5,EDATE($D129,Milestones!$AA$85)&lt;PolicyDate),1,Milestones!$AC$85)&amp;";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"&amp;IF(AND(Milestones!$AB$86="FT",Milestones!$AA$86=FT_Y5,EDATE($D129,Milestones!$AA$86)&lt;PolicyDate),1,Milestones!$AC$86)&amp;";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"&amp;IF(AND(Milestones!$AB$87="FT",Milestones!$AA$87=FT_Y5,EDATE($D129,Milestones!$AA$87)&lt;PolicyDate),1,Milestones!$AC$87)&amp;";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"&amp;IF(AND(Milestones!$AB$88="FT",Milestones!$AA$88=FT_Y5,EDATE($D129,Milestones!$AA$88)&lt;PolicyDate),1,Milestones!$AC$88)&amp;";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"&amp;IF(AND(Milestones!$AB$89="FT",Milestones!$AA$89=FT_Y5,EDATE($D129,Milestones!$AA$89)&lt;PolicyDate),1,Milestones!$AC$89)&amp;";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"&amp;IF(AND(Milestones!$AB$90="FT",Milestones!$AA$90=FT_Y5,EDATE($D129,Milestones!$AA$90)&lt;PolicyDate),1,Milestones!$AC$90)&amp;";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"&amp;IF(AND(Milestones!$AB$91="FT",Milestones!$AA$91=FT_Y5,EDATE($D129,Milestones!$AA$91)&lt;PolicyDate),1,Milestones!$AC$91)&amp;";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"&amp;IF(AND(Milestones!$AB$92="FT",Milestones!$AA$92=FT_Y5,EDATE($D129,Milestones!$AA$92)&lt;PolicyDate),1,Milestones!$AC$92)&amp;";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"&amp;IF(AND(Milestones!$AB$93="FT",Milestones!$AA$93=FT_Y5,EDATE($D129,Milestones!$AA$93)&lt;PolicyDate),1,Milestones!$AC$93)&amp;";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"&amp;IF(AND(Milestones!$AB$94="FT",Milestones!$AA$94=FT_Y5,EDATE($D129,Milestones!$AA$94)&lt;PolicyDate),1,Milestones!$AC$94)&amp;";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"&amp;IF(AND(Milestones!$AB$95="FT",Milestones!$AA$95=FT_Y5,EDATE($D129,Milestones!$AA$95)&lt;PolicyDate),1,Milestones!$AC$95)&amp;";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"&amp;IF(AND(Milestones!$AB$96="FT",Milestones!$AA$96=FT_Y5,EDATE($D129,Milestones!$AA$96)&lt;PolicyDate),1,Milestones!$AC$96)&amp;";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"&amp;IF(AND(Milestones!$AB$97="FT",Milestones!$AA$97=FT_Y5,EDATE($D129,Milestones!$AA$97)&lt;PolicyDate),1,Milestones!$AC$97)&amp;";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"&amp;IF(AND(Milestones!$AB$98="FT",Milestones!$AA$98=FT_Y5,EDATE($D129,Milestones!$AA$98)&lt;PolicyDate),1,Milestones!$AC$98)&amp;";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"&amp;IF(AND(Milestones!$AB$99="FT",Milestones!$AA$99=FT_Y5,EDATE($D129,Milestones!$AA$99)&lt;PolicyDate),1,Milestones!$AC$99)&amp;";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"&amp;IF(AND(Milestones!$AB$100="FT",Milestones!$AA$100=FT_Y5,EDATE($D129,Milestones!$AA$100)&lt;PolicyDate),1,Milestones!$AC$100)&amp;";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"&amp;IF(AND(Milestones!$AB$101="FT",Milestones!$AA$101=FT_Y5,EDATE($D129,Milestones!$AA$101)&lt;PolicyDate),1,Milestones!$AC$101)&amp;";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"&amp;IF(AND(Milestones!$AB$102="FT",Milestones!$AA$102=FT_Y5,EDATE($D129,Milestones!$AA$102)&lt;PolicyDate),1,Milestones!$AC$102)&amp;";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"&amp;IF(AND(Milestones!$AB$103="FT",Milestones!$AA$103=FT_Y5,EDATE($D129,Milestones!$AA$103)&lt;PolicyDate),1,Milestones!$AC$103)&amp;";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"&amp;IF(AND(Milestones!$AB$104="FT",Milestones!$AA$104=FT_Y5,EDATE($D129,Milestones!$AA$104)&lt;PolicyDate),1,Milestones!$AC$104)&amp;";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"&amp;IF(AND(Milestones!$AB$105="FT",Milestones!$AA$105=FT_Y5,EDATE($D129,Milestones!$AA$105)&lt;PolicyDate),1,Milestones!$AC$105)&amp;";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"&amp;IF(AND(Milestones!$AB$106="FT",Milestones!$AA$106=FT_Y5,EDATE($D129,Milestones!$AA$106)&lt;PolicyDate),1,Milestones!$AC$106)&amp;";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"&amp;IF(AND(Milestones!$AB$107="FT",Milestones!$AA$107=FT_Y5,EDATE($D129,Milestones!$AA$107)&lt;PolicyDate),1,Milestones!$AC$107)&amp;";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"&amp;IF(AND(Milestones!$AB$108="FT",Milestones!$AA$108=FT_Y5,EDATE($D129,Milestones!$AA$108)&lt;PolicyDate),1,Milestones!$AC$108)&amp;";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"&amp;IF(AND(Milestones!$AB$109="FT",Milestones!$AA$109=FT_Y5,EDATE($D129,Milestones!$AA$109)&lt;PolicyDate),1,Milestones!$AC$109)&amp;";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"&amp;IF(AND(Milestones!$AB$110="FT",Milestones!$AA$110=FT_Y5,EDATE($D129,Milestones!$AA$110)&lt;PolicyDate),1,Milestones!$AC$110)&amp;";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"&amp;IF(AND(Milestones!$AB$111="FT",Milestones!$AA$111=FT_Y5,EDATE($D129,Milestones!$AA$111)&lt;PolicyDate),1,Milestones!$AC$111)&amp;";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"&amp;IF(AND(Milestones!$AB$112="FT",Milestones!$AA$112=FT_Y5,EDATE($D129,Milestones!$AA$112)&lt;PolicyDate),1,Milestones!$AC$112)&amp;";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"&amp;IF(AND(Milestones!$AB$113="FT",Milestones!$AA$113=FT_Y5,EDATE($D129,Milestones!$AA$113)&lt;PolicyDate),1,Milestones!$AC$113)&amp;";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"&amp;IF(AND(Milestones!$AB$114="FT",Milestones!$AA$114=FT_Y5,EDATE($D129,Milestones!$AA$114)&lt;PolicyDate),1,Milestones!$AC$114)&amp;";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"&amp;IF(AND(Milestones!$AB$115="FT",Milestones!$AA$115=FT_Y5,EDATE($D129,Milestones!$AA$115)&lt;PolicyDate),1,Milestones!$AC$115)&amp;";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"&amp;IF(AND(Milestones!$AB$116="FT",Milestones!$AA$116=FT_Y5,EDATE($D129,Milestones!$AA$116)&lt;PolicyDate),1,Milestones!$AC$116)&amp;";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"&amp;IF(AND(Milestones!$AB$117="FT",Milestones!$AA$117=FT_Y5,EDATE($D129,Milestones!$AA$117)&lt;PolicyDate),1,Milestones!$AC$117)&amp;";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"&amp;IF(AND(Milestones!$AB$118="FT",Milestones!$AA$118=FT_Y5,EDATE($D129,Milestones!$AA$118)&lt;PolicyDate),1,Milestones!$AC$118)&amp;";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"&amp;IF(AND(Milestones!$AB$119="FT",Milestones!$AA$119=FT_Y5,EDATE($D129,Milestones!$AA$119)&lt;PolicyDate),1,Milestones!$AC$119)&amp;";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"&amp;IF(AND(Milestones!$AB$120="FT",Milestones!$AA$120=FT_Y5,EDATE($D129,Milestones!$AA$120)&lt;PolicyDate),1,Milestones!$AC$120)&amp;";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"&amp;IF(AND(Milestones!$AB$121="FT",Milestones!$AA$121=FT_Y5,EDATE($D129,Milestones!$AA$121)&lt;PolicyDate),1,Milestones!$AC$121)&amp;";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"&amp;IF(AND(Milestones!$AB$122="FT",Milestones!$AA$122=FT_Y5,EDATE($D129,Milestones!$AA$122)&lt;PolicyDate),1,Milestones!$AC$122)&amp;";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"&amp;IF(AND(Milestones!$AB$123="FT",Milestones!$AA$123=FT_Y5,EDATE($D129,Milestones!$AA$123)&lt;PolicyDate),1,Milestones!$AC$123)&amp;";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"&amp;IF(AND(Milestones!$AB$124="FT",Milestones!$AA$124=FT_Y5,EDATE($D129,Milestones!$AA$124)&lt;PolicyDate),1,Milestones!$AC$124)&amp;";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"&amp;IF(AND(Milestones!$AB$125="FT",Milestones!$AA$125=FT_Y5,EDATE($D129,Milestones!$AA$125)&lt;PolicyDate),1,Milestones!$AC$125)&amp;";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"&amp;IF(AND(Milestones!$AB$126="FT",Milestones!$AA$126=FT_Y5,EDATE($D129,Milestones!$AA$126)&lt;PolicyDate),1,Milestones!$AC$126)&amp;";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"&amp;IF(AND(Milestones!$AB$127="FT",Milestones!$AA$127=FT_Y5,EDATE($D129,Milestones!$AA$127)&lt;PolicyDate),1,Milestones!$AC$127)&amp;";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"&amp;IF(AND(Milestones!$AB$128="FT",Milestones!$AA$128=FT_Y5,EDATE($D129,Milestones!$AA$128)&lt;PolicyDate),1,Milestones!$AC$128)&amp;";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"&amp;IF(AND(Milestones!$AB$129="FT",Milestones!$AA$129=FT_Y5,EDATE($D129,Milestones!$AA$129)&lt;PolicyDate),1,Milestones!$AC$129)&amp;";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"&amp;IF(AND(Milestones!$AB$130="FT",Milestones!$AA$130=FT_Y5,EDATE($D129,Milestones!$AA$130)&lt;PolicyDate),1,Milestones!$AC$130)&amp;";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"&amp;IF(AND(Milestones!$AB$131="FT",Milestones!$AA$131=FT_Y5,EDATE($D129,Milestones!$AA$131)&lt;PolicyDate),1,Milestones!$AC$131)&amp;";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"&amp;IF(AND(Milestones!$AB$132="FT",Milestones!$AA$132=FT_Y5,EDATE($D129,Milestones!$AA$132)&lt;PolicyDate),1,Milestones!$AC$132)&amp;";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"&amp;IF(AND(Milestones!$AB$133="FT",Milestones!$AA$133=FT_Y5,EDATE($D129,Milestones!$AA$133)&lt;PolicyDate),1,Milestones!$AC$133)&amp;";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"&amp;IF(AND(Milestones!$AB$134="FT",Milestones!$AA$134=FT_Y5,EDATE($D129,Milestones!$AA$134)&lt;PolicyDate),1,Milestones!$AC$134)&amp;";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"&amp;IF(AND(Milestones!$AB$135="FT",Milestones!$AA$135=FT_Y5,EDATE($D129,Milestones!$AA$135)&lt;PolicyDate),1,Milestones!$AC$135)&amp;";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"&amp;IF(AND(Milestones!$AB$136="FT",Milestones!$AA$136=FT_Y5,EDATE($D129,Milestones!$AA$136)&lt;PolicyDate),1,Milestones!$AC$136)&amp;";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"&amp;IF(AND(Milestones!$AB$137="FT",Milestones!$AA$137=FT_Y5,EDATE($D129,Milestones!$AA$137)&lt;PolicyDate),1,Milestones!$AC$137)&amp;";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"&amp;IF(AND(Milestones!$AB$138="FT",Milestones!$AA$138=FT_Y5,EDATE($D129,Milestones!$AA$138)&lt;PolicyDate),1,Milestones!$AC$138)&amp;";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"&amp;IF(AND(Milestones!$AB$139="FT",Milestones!$AA$139=FT_Y5,EDATE($D129,Milestones!$AA$139)&lt;PolicyDate),1,Milestones!$AC$139)&amp;";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"&amp;IF(AND(Milestones!$AB$140="FT",Milestones!$AA$140=FT_Y5,EDATE($D129,Milestones!$AA$140)&lt;PolicyDate),1,Milestones!$AC$140)&amp;";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"&amp;IF(AND(Milestones!$AB$141="FT",Milestones!$AA$141=FT_Y5,EDATE($D129,Milestones!$AA$141)&lt;PolicyDate),1,Milestones!$AC$141)&amp;";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"&amp;IF(AND(Milestones!$AB$142="FT",Milestones!$AA$142=FT_Y5,EDATE($D129,Milestones!$AA$142)&lt;PolicyDate),1,Milestones!$AC$142)&amp;";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"&amp;IF(AND(Milestones!$AB$143="FT",Milestones!$AA$143=FT_Y5,EDATE($D129,Milestones!$AA$143)&lt;PolicyDate),1,Milestones!$AC$143)&amp;";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"&amp;IF(AND(Milestones!$AB$144="FT",Milestones!$AA$144=FT_Y5,EDATE($D129,Milestones!$AA$144)&lt;PolicyDate),1,Milestones!$AC$144)&amp;";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"&amp;IF(AND(Milestones!$AB$145="FT",Milestones!$AA$145=FT_Y5,EDATE($D129,Milestones!$AA$145)&lt;PolicyDate),1,Milestones!$AC$145)&amp;";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"&amp;IF(AND(Milestones!$AB$146="FT",Milestones!$AA$146=FT_Y5,EDATE($D129,Milestones!$AA$146)&lt;PolicyDate),1,Milestones!$AC$146)&amp;";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"&amp;IF(AND(Milestones!$AB$147="FT",Milestones!$AA$147=FT_Y5,EDATE($D129,Milestones!$AA$147)&lt;PolicyDate),1,Milestones!$AC$147)&amp;";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"&amp;IF(AND(Milestones!$AB$148="FT",Milestones!$AA$148=FT_Y5,EDATE($D129,Milestones!$AA$148)&lt;PolicyDate),1,Milestones!$AC$148)&amp;";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"&amp;IF(AND(Milestones!$AB$149="FT",Milestones!$AA$149=FT_Y5,EDATE($D129,Milestones!$AA$149)&lt;PolicyDate),1,Milestones!$AC$149)&amp;";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"&amp;IF(AND(Milestones!$AB$150="FT",Milestones!$AA$150=FT_Y5,EDATE($D129,Milestones!$AA$150)&lt;PolicyDate),1,Milestones!$AC$150)&amp;";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"&amp;IF(AND(Milestones!$AB$151="FT",Milestones!$AA$151=FT_Y5,EDATE($D129,Milestones!$AA$151)&lt;PolicyDate),1,Milestones!$AC$151)&amp;";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"&amp;IF(AND(Milestones!$AB$152="FT",Milestones!$AA$152=FT_Y5,EDATE($D129,Milestones!$AA$152)&lt;PolicyDate),1,Milestones!$AC$152)&amp;";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"&amp;IF(AND(Milestones!$AB$153="FT",Milestones!$AA$153=FT_Y5,EDATE($D129,Milestones!$AA$153)&lt;PolicyDate),1,Milestones!$AC$153)&amp;";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"&amp;IF(AND(Milestones!$AB$154="FT",Milestones!$AA$154=FT_Y5,EDATE($D129,Milestones!$AA$154)&lt;PolicyDate),1,Milestones!$AC$154)&amp;";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"&amp;IF(AND(Milestones!$AB$155="FT",Milestones!$AA$155=FT_Y5,EDATE($D129,Milestones!$AA$155)&lt;PolicyDate),1,Milestones!$AC$155)&amp;";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"&amp;IF(AND(Milestones!$AB$156="FT",Milestones!$AA$156=FT_Y5,EDATE($D129,Milestones!$AA$156)&lt;PolicyDate),1,Milestones!$AC$156)&amp;";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"&amp;IF(AND(Milestones!$AB$157="FT",Milestones!$AA$157=FT_Y5,EDATE($D129,Milestones!$AA$157)&lt;PolicyDate),1,Milestones!$AC$157)&amp;";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"&amp;IF(AND(Milestones!$AB$158="FT",Milestones!$AA$158=FT_Y5,EDATE($D129,Milestones!$AA$158)&lt;PolicyDate),1,Milestones!$AC$158)&amp;";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"&amp;IF(AND(Milestones!$AB$159="FT",Milestones!$AA$159=FT_Y5,EDATE($D129,Milestones!$AA$159)&lt;PolicyDate),1,Milestones!$AC$159)&amp;";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"&amp;IF(AND(Milestones!$AB$160="FT",Milestones!$AA$160=FT_Y5,EDATE($D129,Milestones!$AA$160)&lt;PolicyDate),1,Milestones!$AC$160)&amp;";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"&amp;IF(AND(Milestones!$AB$161="FT",Milestones!$AA$161=FT_Y5,EDATE($D129,Milestones!$AA$161)&lt;PolicyDate),1,Milestones!$AC$161)&amp;";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"&amp;IF(AND(Milestones!$AB$162="FT",Milestones!$AA$162=FT_Y5,EDATE($D129,Milestones!$AA$162)&lt;PolicyDate),1,Milestones!$AC$162)&amp;";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"&amp;IF(AND(Milestones!$AB$163="FT",Milestones!$AA$163=FT_Y5,EDATE($D129,Milestones!$AA$163)&lt;PolicyDate),1,Milestones!$AC$163)&amp;";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"&amp;IF(AND(Milestones!$AB$164="FT",Milestones!$AA$164=FT_Y5,EDATE($D129,Milestones!$AA$164)&lt;PolicyDate),1,Milestones!$AC$164)&amp;";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"&amp;IF(AND(Milestones!$AB$165="FT",Milestones!$AA$165=FT_Y5,EDATE($D129,Milestones!$AA$165)&lt;PolicyDate),1,Milestones!$AC$165)&amp;";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"&amp;IF(AND(Milestones!$AB$166="FT",Milestones!$AA$166=FT_Y5,EDATE($D129,Milestones!$AA$166)&lt;PolicyDate),1,Milestones!$AC$166)&amp;";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"&amp;IF(AND(Milestones!$AB$167="FT",Milestones!$AA$167=FT_Y5,EDATE($D129,Milestones!$AA$167)&lt;PolicyDate),1,Milestones!$AC$167)&amp;";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"&amp;IF(AND(Milestones!$AB$168="FT",Milestones!$AA$168=FT_Y5,EDATE($D129,Milestones!$AA$168)&lt;PolicyDate),1,Milestones!$AC$168)&amp;";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"&amp;IF(AND(Milestones!$AB$169="FT",Milestones!$AA$169=FT_Y5,EDATE($D129,Milestones!$AA$169)&lt;PolicyDate),1,Milestones!$AC$169)&amp;";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"&amp;IF(AND(Milestones!$AB$170="FT",Milestones!$AA$170=FT_Y5,EDATE($D129,Milestones!$AA$170)&lt;PolicyDate),1,Milestones!$AC$170)&amp;";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"&amp;IF(AND(Milestones!$AB$171="FT",Milestones!$AA$171=FT_Y5,EDATE($D129,Milestones!$AA$171)&lt;PolicyDate),1,Milestones!$AC$171)&amp;";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"&amp;IF(AND(Milestones!$AB$172="FT",Milestones!$AA$172=FT_Y5,EDATE($D129,Milestones!$AA$172)&lt;PolicyDate),1,Milestones!$AC$172)&amp;";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"&amp;IF(AND(Milestones!$AB$173="FT",Milestones!$AA$173=FT_Y5,EDATE($D129,Milestones!$AA$173)&lt;PolicyDate),1,Milestones!$AC$173)&amp;";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"&amp;IF(AND(Milestones!$AB$174="FT",Milestones!$AA$174=FT_Y5,EDATE($D129,Milestones!$AA$174)&lt;PolicyDate),1,Milestones!$AC$174)&amp;";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"&amp;IF(AND(Milestones!$AB$175="FT",Milestones!$AA$175=FT_Y5,EDATE($D129,Milestones!$AA$175)&lt;PolicyDate),1,Milestones!$AC$175)&amp;";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"&amp;IF(AND(Milestones!$AB$176="FT",Milestones!$AA$176=FT_Y5,EDATE($D129,Milestones!$AA$176)&lt;PolicyDate),1,Milestones!$AC$176)&amp;";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"&amp;IF(AND(Milestones!$AB$177="FT",Milestones!$AA$177=FT_Y5,EDATE($D129,Milestones!$AA$177)&lt;PolicyDate),1,Milestones!$AC$177)&amp;";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"&amp;IF(AND(Milestones!$AB$178="FT",Milestones!$AA$178=FT_Y5,EDATE($D129,Milestones!$AA$178)&lt;PolicyDate),1,Milestones!$AC$178)&amp;";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"&amp;IF(AND(Milestones!$AB$179="FT",Milestones!$AA$179=FT_Y5,EDATE($D129,Milestones!$AA$179)&lt;PolicyDate),1,Milestones!$AC$179)&amp;";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"&amp;IF(AND(Milestones!$AB$180="FT",Milestones!$AA$180=FT_Y5,EDATE($D129,Milestones!$AA$180)&lt;PolicyDate),1,Milestones!$AC$180)&amp;";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"&amp;IF(AND(Milestones!$AB$181="FT",Milestones!$AA$181=FT_Y5,EDATE($D129,Milestones!$AA$181)&lt;PolicyDate),1,Milestones!$AC$181)&amp;";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"&amp;IF(AND(Milestones!$AB$182="FT",Milestones!$AA$182=FT_Y5,EDATE($D129,Milestones!$AA$182)&lt;PolicyDate),1,Milestones!$AC$182)&amp;";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"&amp;IF(AND(Milestones!$AB$183="FT",Milestones!$AA$183=FT_Y5,EDATE($D129,Milestones!$AA$183)&lt;PolicyDate),1,Milestones!$AC$183)&amp;";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"&amp;IF(AND(Milestones!$AB$184="FT",Milestones!$AA$184=FT_Y5,EDATE($D129,Milestones!$AA$184)&lt;PolicyDate),1,Milestones!$AC$184)&amp;";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"&amp;IF(AND(Milestones!$AB$185="FT",Milestones!$AA$185=FT_Y5,EDATE($D129,Milestones!$AA$185)&lt;PolicyDate),1,Milestones!$AC$185)&amp;";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"&amp;IF(AND(Milestones!$AB$186="FT",Milestones!$AA$186=FT_Y5,EDATE($D129,Milestones!$AA$186)&lt;PolicyDate),1,Milestones!$AC$186)&amp;";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"&amp;IF(AND(Milestones!$AB$187="FT",Milestones!$AA$187=FT_Y5,EDATE($D129,Milestones!$AA$187)&lt;PolicyDate),1,Milestones!$AC$187)&amp;";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"&amp;IF(AND(Milestones!$AB$188="FT",Milestones!$AA$188=FT_Y5,EDATE($D129,Milestones!$AA$188)&lt;PolicyDate),1,Milestones!$AC$188)&amp;";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"&amp;IF(AND(Milestones!$AB$189="FT",Milestones!$AA$189=FT_Y5,EDATE($D129,Milestones!$AA$189)&lt;PolicyDate),1,Milestones!$AC$189)&amp;";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"&amp;IF(AND(Milestones!$AB$190="FT",Milestones!$AA$190=FT_Y5,EDATE($D129,Milestones!$AA$190)&lt;PolicyDate),1,Milestones!$AC$190)&amp;";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"&amp;IF(AND(Milestones!$AB$191="FT",Milestones!$AA$191=FT_Y5,EDATE($D129,Milestones!$AA$191)&lt;PolicyDate),1,Milestones!$AC$191)&amp;";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"&amp;IF(AND(Milestones!$AB$192="FT",Milestones!$AA$192=FT_Y5,EDATE($D129,Milestones!$AA$192)&lt;PolicyDate),1,Milestones!$AC$192)&amp;";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"&amp;IF(AND(Milestones!$AB$193="FT",Milestones!$AA$193=FT_Y5,EDATE($D129,Milestones!$AA$193)&lt;PolicyDate),1,Milestones!$AC$193)&amp;";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"&amp;IF(AND(Milestones!$AB$194="FT",Milestones!$AA$194=FT_Y5,EDATE($D129,Milestones!$AA$194)&lt;PolicyDate),1,Milestones!$AC$194)&amp;";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"&amp;IF(AND(Milestones!$AB$195="FT",Milestones!$AA$195=FT_Y5,EDATE($D129,Milestones!$AA$195)&lt;PolicyDate),1,Milestones!$AC$195)&amp;";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"&amp;IF(AND(Milestones!$AB$196="FT",Milestones!$AA$196=FT_Y5,EDATE($D129,Milestones!$AA$196)&lt;PolicyDate),1,Milestones!$AC$196)&amp;";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"&amp;IF(AND(Milestones!$AB$197="FT",Milestones!$AA$197=FT_Y5,EDATE($D129,Milestones!$AA$197)&lt;PolicyDate),1,Milestones!$AC$197)&amp;";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"&amp;IF(AND(Milestones!$AB$198="FT",Milestones!$AA$198=FT_Y5,EDATE($D129,Milestones!$AA$198)&lt;PolicyDate),1,Milestones!$AC$198)&amp;";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"&amp;IF(AND(Milestones!$AB$199="FT",Milestones!$AA$199=FT_Y5,EDATE($D129,Milestones!$AA$199)&lt;PolicyDate),1,Milestones!$AC$199)&amp;";  ",""))</f>
        <v/>
      </c>
      <c r="X129" s="0" t="str">
        <f aca="false">IF(Staff!$A129="","",Staff!$AJ129)</f>
        <v/>
      </c>
      <c r="Y129" s="0" t="str">
        <f aca="false">IF(Staff!$A129="","",Staff!$AL129)</f>
        <v/>
      </c>
      <c r="Z129" s="0" t="str">
        <f aca="false">IF(Staff!$A129="","",Staff!$AM129)</f>
        <v/>
      </c>
      <c r="AA129" s="0" t="str">
        <f aca="false">IF(Staff!$A129="","",Staff!$AQ129)</f>
        <v/>
      </c>
      <c r="AB129" s="0" t="str">
        <f aca="false">IF(Staff!$A129="","",Staff!$AR129)</f>
        <v/>
      </c>
      <c r="AC129" s="0" t="str">
        <f aca="false">IF(Staff!$A129="","",Staff!$AS129)</f>
        <v/>
      </c>
      <c r="AD129" s="0" t="str">
        <f aca="false">IF(Staff!$A129="","",Staff!$AT129)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IF(Staff!$A130="","",Staff!$AI130)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"&amp;IF(AND(Milestones!$AB$20="FT",Milestones!$AA$20=FT_Y5,EDATE($D130,Milestones!$AA$20)&lt;PolicyDate),1,Milestones!$AC$20)&amp;";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"&amp;IF(AND(Milestones!$AB$21="FT",Milestones!$AA$21=FT_Y5,EDATE($D130,Milestones!$AA$21)&lt;PolicyDate),1,Milestones!$AC$21)&amp;";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"&amp;IF(AND(Milestones!$AB$22="FT",Milestones!$AA$22=FT_Y5,EDATE($D130,Milestones!$AA$22)&lt;PolicyDate),1,Milestones!$AC$22)&amp;";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"&amp;IF(AND(Milestones!$AB$23="FT",Milestones!$AA$23=FT_Y5,EDATE($D130,Milestones!$AA$23)&lt;PolicyDate),1,Milestones!$AC$23)&amp;";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"&amp;IF(AND(Milestones!$AB$24="FT",Milestones!$AA$24=FT_Y5,EDATE($D130,Milestones!$AA$24)&lt;PolicyDate),1,Milestones!$AC$24)&amp;";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"&amp;IF(AND(Milestones!$AB$25="FT",Milestones!$AA$25=FT_Y5,EDATE($D130,Milestones!$AA$25)&lt;PolicyDate),1,Milestones!$AC$25)&amp;";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"&amp;IF(AND(Milestones!$AB$26="FT",Milestones!$AA$26=FT_Y5,EDATE($D130,Milestones!$AA$26)&lt;PolicyDate),1,Milestones!$AC$26)&amp;";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"&amp;IF(AND(Milestones!$AB$27="FT",Milestones!$AA$27=FT_Y5,EDATE($D130,Milestones!$AA$27)&lt;PolicyDate),1,Milestones!$AC$27)&amp;";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"&amp;IF(AND(Milestones!$AB$28="FT",Milestones!$AA$28=FT_Y5,EDATE($D130,Milestones!$AA$28)&lt;PolicyDate),1,Milestones!$AC$28)&amp;";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"&amp;IF(AND(Milestones!$AB$29="FT",Milestones!$AA$29=FT_Y5,EDATE($D130,Milestones!$AA$29)&lt;PolicyDate),1,Milestones!$AC$29)&amp;";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"&amp;IF(AND(Milestones!$AB$30="FT",Milestones!$AA$30=FT_Y5,EDATE($D130,Milestones!$AA$30)&lt;PolicyDate),1,Milestones!$AC$30)&amp;";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"&amp;IF(AND(Milestones!$AB$31="FT",Milestones!$AA$31=FT_Y5,EDATE($D130,Milestones!$AA$31)&lt;PolicyDate),1,Milestones!$AC$31)&amp;";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"&amp;IF(AND(Milestones!$AB$32="FT",Milestones!$AA$32=FT_Y5,EDATE($D130,Milestones!$AA$32)&lt;PolicyDate),1,Milestones!$AC$32)&amp;";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"&amp;IF(AND(Milestones!$AB$33="FT",Milestones!$AA$33=FT_Y5,EDATE($D130,Milestones!$AA$33)&lt;PolicyDate),1,Milestones!$AC$33)&amp;";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"&amp;IF(AND(Milestones!$AB$34="FT",Milestones!$AA$34=FT_Y5,EDATE($D130,Milestones!$AA$34)&lt;PolicyDate),1,Milestones!$AC$34)&amp;";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"&amp;IF(AND(Milestones!$AB$35="FT",Milestones!$AA$35=FT_Y5,EDATE($D130,Milestones!$AA$35)&lt;PolicyDate),1,Milestones!$AC$35)&amp;";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"&amp;IF(AND(Milestones!$AB$36="FT",Milestones!$AA$36=FT_Y5,EDATE($D130,Milestones!$AA$36)&lt;PolicyDate),1,Milestones!$AC$36)&amp;";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"&amp;IF(AND(Milestones!$AB$37="FT",Milestones!$AA$37=FT_Y5,EDATE($D130,Milestones!$AA$37)&lt;PolicyDate),1,Milestones!$AC$37)&amp;";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"&amp;IF(AND(Milestones!$AB$38="FT",Milestones!$AA$38=FT_Y5,EDATE($D130,Milestones!$AA$38)&lt;PolicyDate),1,Milestones!$AC$38)&amp;";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"&amp;IF(AND(Milestones!$AB$39="FT",Milestones!$AA$39=FT_Y5,EDATE($D130,Milestones!$AA$39)&lt;PolicyDate),1,Milestones!$AC$39)&amp;";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"&amp;IF(AND(Milestones!$AB$40="FT",Milestones!$AA$40=FT_Y5,EDATE($D130,Milestones!$AA$40)&lt;PolicyDate),1,Milestones!$AC$40)&amp;";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"&amp;IF(AND(Milestones!$AB$41="FT",Milestones!$AA$41=FT_Y5,EDATE($D130,Milestones!$AA$41)&lt;PolicyDate),1,Milestones!$AC$41)&amp;";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"&amp;IF(AND(Milestones!$AB$42="FT",Milestones!$AA$42=FT_Y5,EDATE($D130,Milestones!$AA$42)&lt;PolicyDate),1,Milestones!$AC$42)&amp;";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"&amp;IF(AND(Milestones!$AB$43="FT",Milestones!$AA$43=FT_Y5,EDATE($D130,Milestones!$AA$43)&lt;PolicyDate),1,Milestones!$AC$43)&amp;";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"&amp;IF(AND(Milestones!$AB$44="FT",Milestones!$AA$44=FT_Y5,EDATE($D130,Milestones!$AA$44)&lt;PolicyDate),1,Milestones!$AC$44)&amp;";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"&amp;IF(AND(Milestones!$AB$45="FT",Milestones!$AA$45=FT_Y5,EDATE($D130,Milestones!$AA$45)&lt;PolicyDate),1,Milestones!$AC$45)&amp;";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"&amp;IF(AND(Milestones!$AB$46="FT",Milestones!$AA$46=FT_Y5,EDATE($D130,Milestones!$AA$46)&lt;PolicyDate),1,Milestones!$AC$46)&amp;";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"&amp;IF(AND(Milestones!$AB$47="FT",Milestones!$AA$47=FT_Y5,EDATE($D130,Milestones!$AA$47)&lt;PolicyDate),1,Milestones!$AC$47)&amp;";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"&amp;IF(AND(Milestones!$AB$48="FT",Milestones!$AA$48=FT_Y5,EDATE($D130,Milestones!$AA$48)&lt;PolicyDate),1,Milestones!$AC$48)&amp;";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"&amp;IF(AND(Milestones!$AB$49="FT",Milestones!$AA$49=FT_Y5,EDATE($D130,Milestones!$AA$49)&lt;PolicyDate),1,Milestones!$AC$49)&amp;";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"&amp;IF(AND(Milestones!$AB$50="FT",Milestones!$AA$50=FT_Y5,EDATE($D130,Milestones!$AA$50)&lt;PolicyDate),1,Milestones!$AC$50)&amp;";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"&amp;IF(AND(Milestones!$AB$51="FT",Milestones!$AA$51=FT_Y5,EDATE($D130,Milestones!$AA$51)&lt;PolicyDate),1,Milestones!$AC$51)&amp;";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"&amp;IF(AND(Milestones!$AB$52="FT",Milestones!$AA$52=FT_Y5,EDATE($D130,Milestones!$AA$52)&lt;PolicyDate),1,Milestones!$AC$52)&amp;";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"&amp;IF(AND(Milestones!$AB$53="FT",Milestones!$AA$53=FT_Y5,EDATE($D130,Milestones!$AA$53)&lt;PolicyDate),1,Milestones!$AC$53)&amp;";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"&amp;IF(AND(Milestones!$AB$54="FT",Milestones!$AA$54=FT_Y5,EDATE($D130,Milestones!$AA$54)&lt;PolicyDate),1,Milestones!$AC$54)&amp;";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"&amp;IF(AND(Milestones!$AB$55="FT",Milestones!$AA$55=FT_Y5,EDATE($D130,Milestones!$AA$55)&lt;PolicyDate),1,Milestones!$AC$55)&amp;";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"&amp;IF(AND(Milestones!$AB$56="FT",Milestones!$AA$56=FT_Y5,EDATE($D130,Milestones!$AA$56)&lt;PolicyDate),1,Milestones!$AC$56)&amp;";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"&amp;IF(AND(Milestones!$AB$57="FT",Milestones!$AA$57=FT_Y5,EDATE($D130,Milestones!$AA$57)&lt;PolicyDate),1,Milestones!$AC$57)&amp;";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"&amp;IF(AND(Milestones!$AB$58="FT",Milestones!$AA$58=FT_Y5,EDATE($D130,Milestones!$AA$58)&lt;PolicyDate),1,Milestones!$AC$58)&amp;";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"&amp;IF(AND(Milestones!$AB$59="FT",Milestones!$AA$59=FT_Y5,EDATE($D130,Milestones!$AA$59)&lt;PolicyDate),1,Milestones!$AC$59)&amp;";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"&amp;IF(AND(Milestones!$AB$60="FT",Milestones!$AA$60=FT_Y5,EDATE($D130,Milestones!$AA$60)&lt;PolicyDate),1,Milestones!$AC$60)&amp;";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"&amp;IF(AND(Milestones!$AB$61="FT",Milestones!$AA$61=FT_Y5,EDATE($D130,Milestones!$AA$61)&lt;PolicyDate),1,Milestones!$AC$61)&amp;";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"&amp;IF(AND(Milestones!$AB$62="FT",Milestones!$AA$62=FT_Y5,EDATE($D130,Milestones!$AA$62)&lt;PolicyDate),1,Milestones!$AC$62)&amp;";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"&amp;IF(AND(Milestones!$AB$63="FT",Milestones!$AA$63=FT_Y5,EDATE($D130,Milestones!$AA$63)&lt;PolicyDate),1,Milestones!$AC$63)&amp;";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"&amp;IF(AND(Milestones!$AB$64="FT",Milestones!$AA$64=FT_Y5,EDATE($D130,Milestones!$AA$64)&lt;PolicyDate),1,Milestones!$AC$64)&amp;";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"&amp;IF(AND(Milestones!$AB$65="FT",Milestones!$AA$65=FT_Y5,EDATE($D130,Milestones!$AA$65)&lt;PolicyDate),1,Milestones!$AC$65)&amp;";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"&amp;IF(AND(Milestones!$AB$66="FT",Milestones!$AA$66=FT_Y5,EDATE($D130,Milestones!$AA$66)&lt;PolicyDate),1,Milestones!$AC$66)&amp;";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"&amp;IF(AND(Milestones!$AB$67="FT",Milestones!$AA$67=FT_Y5,EDATE($D130,Milestones!$AA$67)&lt;PolicyDate),1,Milestones!$AC$67)&amp;";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"&amp;IF(AND(Milestones!$AB$68="FT",Milestones!$AA$68=FT_Y5,EDATE($D130,Milestones!$AA$68)&lt;PolicyDate),1,Milestones!$AC$68)&amp;";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"&amp;IF(AND(Milestones!$AB$69="FT",Milestones!$AA$69=FT_Y5,EDATE($D130,Milestones!$AA$69)&lt;PolicyDate),1,Milestones!$AC$69)&amp;";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"&amp;IF(AND(Milestones!$AB$70="FT",Milestones!$AA$70=FT_Y5,EDATE($D130,Milestones!$AA$70)&lt;PolicyDate),1,Milestones!$AC$70)&amp;";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"&amp;IF(AND(Milestones!$AB$71="FT",Milestones!$AA$71=FT_Y5,EDATE($D130,Milestones!$AA$71)&lt;PolicyDate),1,Milestones!$AC$71)&amp;";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"&amp;IF(AND(Milestones!$AB$72="FT",Milestones!$AA$72=FT_Y5,EDATE($D130,Milestones!$AA$72)&lt;PolicyDate),1,Milestones!$AC$72)&amp;";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"&amp;IF(AND(Milestones!$AB$73="FT",Milestones!$AA$73=FT_Y5,EDATE($D130,Milestones!$AA$73)&lt;PolicyDate),1,Milestones!$AC$73)&amp;";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"&amp;IF(AND(Milestones!$AB$74="FT",Milestones!$AA$74=FT_Y5,EDATE($D130,Milestones!$AA$74)&lt;PolicyDate),1,Milestones!$AC$74)&amp;";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"&amp;IF(AND(Milestones!$AB$75="FT",Milestones!$AA$75=FT_Y5,EDATE($D130,Milestones!$AA$75)&lt;PolicyDate),1,Milestones!$AC$75)&amp;";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"&amp;IF(AND(Milestones!$AB$76="FT",Milestones!$AA$76=FT_Y5,EDATE($D130,Milestones!$AA$76)&lt;PolicyDate),1,Milestones!$AC$76)&amp;";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"&amp;IF(AND(Milestones!$AB$77="FT",Milestones!$AA$77=FT_Y5,EDATE($D130,Milestones!$AA$77)&lt;PolicyDate),1,Milestones!$AC$77)&amp;";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"&amp;IF(AND(Milestones!$AB$78="FT",Milestones!$AA$78=FT_Y5,EDATE($D130,Milestones!$AA$78)&lt;PolicyDate),1,Milestones!$AC$78)&amp;";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"&amp;IF(AND(Milestones!$AB$79="FT",Milestones!$AA$79=FT_Y5,EDATE($D130,Milestones!$AA$79)&lt;PolicyDate),1,Milestones!$AC$79)&amp;";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"&amp;IF(AND(Milestones!$AB$80="FT",Milestones!$AA$80=FT_Y5,EDATE($D130,Milestones!$AA$80)&lt;PolicyDate),1,Milestones!$AC$80)&amp;";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"&amp;IF(AND(Milestones!$AB$81="FT",Milestones!$AA$81=FT_Y5,EDATE($D130,Milestones!$AA$81)&lt;PolicyDate),1,Milestones!$AC$81)&amp;";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"&amp;IF(AND(Milestones!$AB$82="FT",Milestones!$AA$82=FT_Y5,EDATE($D130,Milestones!$AA$82)&lt;PolicyDate),1,Milestones!$AC$82)&amp;";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"&amp;IF(AND(Milestones!$AB$83="FT",Milestones!$AA$83=FT_Y5,EDATE($D130,Milestones!$AA$83)&lt;PolicyDate),1,Milestones!$AC$83)&amp;";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"&amp;IF(AND(Milestones!$AB$84="FT",Milestones!$AA$84=FT_Y5,EDATE($D130,Milestones!$AA$84)&lt;PolicyDate),1,Milestones!$AC$84)&amp;";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"&amp;IF(AND(Milestones!$AB$85="FT",Milestones!$AA$85=FT_Y5,EDATE($D130,Milestones!$AA$85)&lt;PolicyDate),1,Milestones!$AC$85)&amp;";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"&amp;IF(AND(Milestones!$AB$86="FT",Milestones!$AA$86=FT_Y5,EDATE($D130,Milestones!$AA$86)&lt;PolicyDate),1,Milestones!$AC$86)&amp;";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"&amp;IF(AND(Milestones!$AB$87="FT",Milestones!$AA$87=FT_Y5,EDATE($D130,Milestones!$AA$87)&lt;PolicyDate),1,Milestones!$AC$87)&amp;";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"&amp;IF(AND(Milestones!$AB$88="FT",Milestones!$AA$88=FT_Y5,EDATE($D130,Milestones!$AA$88)&lt;PolicyDate),1,Milestones!$AC$88)&amp;";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"&amp;IF(AND(Milestones!$AB$89="FT",Milestones!$AA$89=FT_Y5,EDATE($D130,Milestones!$AA$89)&lt;PolicyDate),1,Milestones!$AC$89)&amp;";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"&amp;IF(AND(Milestones!$AB$90="FT",Milestones!$AA$90=FT_Y5,EDATE($D130,Milestones!$AA$90)&lt;PolicyDate),1,Milestones!$AC$90)&amp;";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"&amp;IF(AND(Milestones!$AB$91="FT",Milestones!$AA$91=FT_Y5,EDATE($D130,Milestones!$AA$91)&lt;PolicyDate),1,Milestones!$AC$91)&amp;";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"&amp;IF(AND(Milestones!$AB$92="FT",Milestones!$AA$92=FT_Y5,EDATE($D130,Milestones!$AA$92)&lt;PolicyDate),1,Milestones!$AC$92)&amp;";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"&amp;IF(AND(Milestones!$AB$93="FT",Milestones!$AA$93=FT_Y5,EDATE($D130,Milestones!$AA$93)&lt;PolicyDate),1,Milestones!$AC$93)&amp;";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"&amp;IF(AND(Milestones!$AB$94="FT",Milestones!$AA$94=FT_Y5,EDATE($D130,Milestones!$AA$94)&lt;PolicyDate),1,Milestones!$AC$94)&amp;";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"&amp;IF(AND(Milestones!$AB$95="FT",Milestones!$AA$95=FT_Y5,EDATE($D130,Milestones!$AA$95)&lt;PolicyDate),1,Milestones!$AC$95)&amp;";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"&amp;IF(AND(Milestones!$AB$96="FT",Milestones!$AA$96=FT_Y5,EDATE($D130,Milestones!$AA$96)&lt;PolicyDate),1,Milestones!$AC$96)&amp;";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"&amp;IF(AND(Milestones!$AB$97="FT",Milestones!$AA$97=FT_Y5,EDATE($D130,Milestones!$AA$97)&lt;PolicyDate),1,Milestones!$AC$97)&amp;";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"&amp;IF(AND(Milestones!$AB$98="FT",Milestones!$AA$98=FT_Y5,EDATE($D130,Milestones!$AA$98)&lt;PolicyDate),1,Milestones!$AC$98)&amp;";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"&amp;IF(AND(Milestones!$AB$99="FT",Milestones!$AA$99=FT_Y5,EDATE($D130,Milestones!$AA$99)&lt;PolicyDate),1,Milestones!$AC$99)&amp;";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"&amp;IF(AND(Milestones!$AB$100="FT",Milestones!$AA$100=FT_Y5,EDATE($D130,Milestones!$AA$100)&lt;PolicyDate),1,Milestones!$AC$100)&amp;";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"&amp;IF(AND(Milestones!$AB$101="FT",Milestones!$AA$101=FT_Y5,EDATE($D130,Milestones!$AA$101)&lt;PolicyDate),1,Milestones!$AC$101)&amp;";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"&amp;IF(AND(Milestones!$AB$102="FT",Milestones!$AA$102=FT_Y5,EDATE($D130,Milestones!$AA$102)&lt;PolicyDate),1,Milestones!$AC$102)&amp;";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"&amp;IF(AND(Milestones!$AB$103="FT",Milestones!$AA$103=FT_Y5,EDATE($D130,Milestones!$AA$103)&lt;PolicyDate),1,Milestones!$AC$103)&amp;";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"&amp;IF(AND(Milestones!$AB$104="FT",Milestones!$AA$104=FT_Y5,EDATE($D130,Milestones!$AA$104)&lt;PolicyDate),1,Milestones!$AC$104)&amp;";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"&amp;IF(AND(Milestones!$AB$105="FT",Milestones!$AA$105=FT_Y5,EDATE($D130,Milestones!$AA$105)&lt;PolicyDate),1,Milestones!$AC$105)&amp;";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"&amp;IF(AND(Milestones!$AB$106="FT",Milestones!$AA$106=FT_Y5,EDATE($D130,Milestones!$AA$106)&lt;PolicyDate),1,Milestones!$AC$106)&amp;";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"&amp;IF(AND(Milestones!$AB$107="FT",Milestones!$AA$107=FT_Y5,EDATE($D130,Milestones!$AA$107)&lt;PolicyDate),1,Milestones!$AC$107)&amp;";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"&amp;IF(AND(Milestones!$AB$108="FT",Milestones!$AA$108=FT_Y5,EDATE($D130,Milestones!$AA$108)&lt;PolicyDate),1,Milestones!$AC$108)&amp;";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"&amp;IF(AND(Milestones!$AB$109="FT",Milestones!$AA$109=FT_Y5,EDATE($D130,Milestones!$AA$109)&lt;PolicyDate),1,Milestones!$AC$109)&amp;";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"&amp;IF(AND(Milestones!$AB$110="FT",Milestones!$AA$110=FT_Y5,EDATE($D130,Milestones!$AA$110)&lt;PolicyDate),1,Milestones!$AC$110)&amp;";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"&amp;IF(AND(Milestones!$AB$111="FT",Milestones!$AA$111=FT_Y5,EDATE($D130,Milestones!$AA$111)&lt;PolicyDate),1,Milestones!$AC$111)&amp;";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"&amp;IF(AND(Milestones!$AB$112="FT",Milestones!$AA$112=FT_Y5,EDATE($D130,Milestones!$AA$112)&lt;PolicyDate),1,Milestones!$AC$112)&amp;";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"&amp;IF(AND(Milestones!$AB$113="FT",Milestones!$AA$113=FT_Y5,EDATE($D130,Milestones!$AA$113)&lt;PolicyDate),1,Milestones!$AC$113)&amp;";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"&amp;IF(AND(Milestones!$AB$114="FT",Milestones!$AA$114=FT_Y5,EDATE($D130,Milestones!$AA$114)&lt;PolicyDate),1,Milestones!$AC$114)&amp;";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"&amp;IF(AND(Milestones!$AB$115="FT",Milestones!$AA$115=FT_Y5,EDATE($D130,Milestones!$AA$115)&lt;PolicyDate),1,Milestones!$AC$115)&amp;";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"&amp;IF(AND(Milestones!$AB$116="FT",Milestones!$AA$116=FT_Y5,EDATE($D130,Milestones!$AA$116)&lt;PolicyDate),1,Milestones!$AC$116)&amp;";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"&amp;IF(AND(Milestones!$AB$117="FT",Milestones!$AA$117=FT_Y5,EDATE($D130,Milestones!$AA$117)&lt;PolicyDate),1,Milestones!$AC$117)&amp;";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"&amp;IF(AND(Milestones!$AB$118="FT",Milestones!$AA$118=FT_Y5,EDATE($D130,Milestones!$AA$118)&lt;PolicyDate),1,Milestones!$AC$118)&amp;";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"&amp;IF(AND(Milestones!$AB$119="FT",Milestones!$AA$119=FT_Y5,EDATE($D130,Milestones!$AA$119)&lt;PolicyDate),1,Milestones!$AC$119)&amp;";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"&amp;IF(AND(Milestones!$AB$120="FT",Milestones!$AA$120=FT_Y5,EDATE($D130,Milestones!$AA$120)&lt;PolicyDate),1,Milestones!$AC$120)&amp;";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"&amp;IF(AND(Milestones!$AB$121="FT",Milestones!$AA$121=FT_Y5,EDATE($D130,Milestones!$AA$121)&lt;PolicyDate),1,Milestones!$AC$121)&amp;";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"&amp;IF(AND(Milestones!$AB$122="FT",Milestones!$AA$122=FT_Y5,EDATE($D130,Milestones!$AA$122)&lt;PolicyDate),1,Milestones!$AC$122)&amp;";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"&amp;IF(AND(Milestones!$AB$123="FT",Milestones!$AA$123=FT_Y5,EDATE($D130,Milestones!$AA$123)&lt;PolicyDate),1,Milestones!$AC$123)&amp;";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"&amp;IF(AND(Milestones!$AB$124="FT",Milestones!$AA$124=FT_Y5,EDATE($D130,Milestones!$AA$124)&lt;PolicyDate),1,Milestones!$AC$124)&amp;";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"&amp;IF(AND(Milestones!$AB$125="FT",Milestones!$AA$125=FT_Y5,EDATE($D130,Milestones!$AA$125)&lt;PolicyDate),1,Milestones!$AC$125)&amp;";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"&amp;IF(AND(Milestones!$AB$126="FT",Milestones!$AA$126=FT_Y5,EDATE($D130,Milestones!$AA$126)&lt;PolicyDate),1,Milestones!$AC$126)&amp;";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"&amp;IF(AND(Milestones!$AB$127="FT",Milestones!$AA$127=FT_Y5,EDATE($D130,Milestones!$AA$127)&lt;PolicyDate),1,Milestones!$AC$127)&amp;";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"&amp;IF(AND(Milestones!$AB$128="FT",Milestones!$AA$128=FT_Y5,EDATE($D130,Milestones!$AA$128)&lt;PolicyDate),1,Milestones!$AC$128)&amp;";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"&amp;IF(AND(Milestones!$AB$129="FT",Milestones!$AA$129=FT_Y5,EDATE($D130,Milestones!$AA$129)&lt;PolicyDate),1,Milestones!$AC$129)&amp;";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"&amp;IF(AND(Milestones!$AB$130="FT",Milestones!$AA$130=FT_Y5,EDATE($D130,Milestones!$AA$130)&lt;PolicyDate),1,Milestones!$AC$130)&amp;";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"&amp;IF(AND(Milestones!$AB$131="FT",Milestones!$AA$131=FT_Y5,EDATE($D130,Milestones!$AA$131)&lt;PolicyDate),1,Milestones!$AC$131)&amp;";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"&amp;IF(AND(Milestones!$AB$132="FT",Milestones!$AA$132=FT_Y5,EDATE($D130,Milestones!$AA$132)&lt;PolicyDate),1,Milestones!$AC$132)&amp;";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"&amp;IF(AND(Milestones!$AB$133="FT",Milestones!$AA$133=FT_Y5,EDATE($D130,Milestones!$AA$133)&lt;PolicyDate),1,Milestones!$AC$133)&amp;";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"&amp;IF(AND(Milestones!$AB$134="FT",Milestones!$AA$134=FT_Y5,EDATE($D130,Milestones!$AA$134)&lt;PolicyDate),1,Milestones!$AC$134)&amp;";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"&amp;IF(AND(Milestones!$AB$135="FT",Milestones!$AA$135=FT_Y5,EDATE($D130,Milestones!$AA$135)&lt;PolicyDate),1,Milestones!$AC$135)&amp;";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"&amp;IF(AND(Milestones!$AB$136="FT",Milestones!$AA$136=FT_Y5,EDATE($D130,Milestones!$AA$136)&lt;PolicyDate),1,Milestones!$AC$136)&amp;";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"&amp;IF(AND(Milestones!$AB$137="FT",Milestones!$AA$137=FT_Y5,EDATE($D130,Milestones!$AA$137)&lt;PolicyDate),1,Milestones!$AC$137)&amp;";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"&amp;IF(AND(Milestones!$AB$138="FT",Milestones!$AA$138=FT_Y5,EDATE($D130,Milestones!$AA$138)&lt;PolicyDate),1,Milestones!$AC$138)&amp;";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"&amp;IF(AND(Milestones!$AB$139="FT",Milestones!$AA$139=FT_Y5,EDATE($D130,Milestones!$AA$139)&lt;PolicyDate),1,Milestones!$AC$139)&amp;";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"&amp;IF(AND(Milestones!$AB$140="FT",Milestones!$AA$140=FT_Y5,EDATE($D130,Milestones!$AA$140)&lt;PolicyDate),1,Milestones!$AC$140)&amp;";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"&amp;IF(AND(Milestones!$AB$141="FT",Milestones!$AA$141=FT_Y5,EDATE($D130,Milestones!$AA$141)&lt;PolicyDate),1,Milestones!$AC$141)&amp;";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"&amp;IF(AND(Milestones!$AB$142="FT",Milestones!$AA$142=FT_Y5,EDATE($D130,Milestones!$AA$142)&lt;PolicyDate),1,Milestones!$AC$142)&amp;";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"&amp;IF(AND(Milestones!$AB$143="FT",Milestones!$AA$143=FT_Y5,EDATE($D130,Milestones!$AA$143)&lt;PolicyDate),1,Milestones!$AC$143)&amp;";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"&amp;IF(AND(Milestones!$AB$144="FT",Milestones!$AA$144=FT_Y5,EDATE($D130,Milestones!$AA$144)&lt;PolicyDate),1,Milestones!$AC$144)&amp;";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"&amp;IF(AND(Milestones!$AB$145="FT",Milestones!$AA$145=FT_Y5,EDATE($D130,Milestones!$AA$145)&lt;PolicyDate),1,Milestones!$AC$145)&amp;";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"&amp;IF(AND(Milestones!$AB$146="FT",Milestones!$AA$146=FT_Y5,EDATE($D130,Milestones!$AA$146)&lt;PolicyDate),1,Milestones!$AC$146)&amp;";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"&amp;IF(AND(Milestones!$AB$147="FT",Milestones!$AA$147=FT_Y5,EDATE($D130,Milestones!$AA$147)&lt;PolicyDate),1,Milestones!$AC$147)&amp;";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"&amp;IF(AND(Milestones!$AB$148="FT",Milestones!$AA$148=FT_Y5,EDATE($D130,Milestones!$AA$148)&lt;PolicyDate),1,Milestones!$AC$148)&amp;";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"&amp;IF(AND(Milestones!$AB$149="FT",Milestones!$AA$149=FT_Y5,EDATE($D130,Milestones!$AA$149)&lt;PolicyDate),1,Milestones!$AC$149)&amp;";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"&amp;IF(AND(Milestones!$AB$150="FT",Milestones!$AA$150=FT_Y5,EDATE($D130,Milestones!$AA$150)&lt;PolicyDate),1,Milestones!$AC$150)&amp;";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"&amp;IF(AND(Milestones!$AB$151="FT",Milestones!$AA$151=FT_Y5,EDATE($D130,Milestones!$AA$151)&lt;PolicyDate),1,Milestones!$AC$151)&amp;";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"&amp;IF(AND(Milestones!$AB$152="FT",Milestones!$AA$152=FT_Y5,EDATE($D130,Milestones!$AA$152)&lt;PolicyDate),1,Milestones!$AC$152)&amp;";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"&amp;IF(AND(Milestones!$AB$153="FT",Milestones!$AA$153=FT_Y5,EDATE($D130,Milestones!$AA$153)&lt;PolicyDate),1,Milestones!$AC$153)&amp;";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"&amp;IF(AND(Milestones!$AB$154="FT",Milestones!$AA$154=FT_Y5,EDATE($D130,Milestones!$AA$154)&lt;PolicyDate),1,Milestones!$AC$154)&amp;";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"&amp;IF(AND(Milestones!$AB$155="FT",Milestones!$AA$155=FT_Y5,EDATE($D130,Milestones!$AA$155)&lt;PolicyDate),1,Milestones!$AC$155)&amp;";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"&amp;IF(AND(Milestones!$AB$156="FT",Milestones!$AA$156=FT_Y5,EDATE($D130,Milestones!$AA$156)&lt;PolicyDate),1,Milestones!$AC$156)&amp;";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"&amp;IF(AND(Milestones!$AB$157="FT",Milestones!$AA$157=FT_Y5,EDATE($D130,Milestones!$AA$157)&lt;PolicyDate),1,Milestones!$AC$157)&amp;";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"&amp;IF(AND(Milestones!$AB$158="FT",Milestones!$AA$158=FT_Y5,EDATE($D130,Milestones!$AA$158)&lt;PolicyDate),1,Milestones!$AC$158)&amp;";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"&amp;IF(AND(Milestones!$AB$159="FT",Milestones!$AA$159=FT_Y5,EDATE($D130,Milestones!$AA$159)&lt;PolicyDate),1,Milestones!$AC$159)&amp;";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"&amp;IF(AND(Milestones!$AB$160="FT",Milestones!$AA$160=FT_Y5,EDATE($D130,Milestones!$AA$160)&lt;PolicyDate),1,Milestones!$AC$160)&amp;";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"&amp;IF(AND(Milestones!$AB$161="FT",Milestones!$AA$161=FT_Y5,EDATE($D130,Milestones!$AA$161)&lt;PolicyDate),1,Milestones!$AC$161)&amp;";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"&amp;IF(AND(Milestones!$AB$162="FT",Milestones!$AA$162=FT_Y5,EDATE($D130,Milestones!$AA$162)&lt;PolicyDate),1,Milestones!$AC$162)&amp;";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"&amp;IF(AND(Milestones!$AB$163="FT",Milestones!$AA$163=FT_Y5,EDATE($D130,Milestones!$AA$163)&lt;PolicyDate),1,Milestones!$AC$163)&amp;";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"&amp;IF(AND(Milestones!$AB$164="FT",Milestones!$AA$164=FT_Y5,EDATE($D130,Milestones!$AA$164)&lt;PolicyDate),1,Milestones!$AC$164)&amp;";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"&amp;IF(AND(Milestones!$AB$165="FT",Milestones!$AA$165=FT_Y5,EDATE($D130,Milestones!$AA$165)&lt;PolicyDate),1,Milestones!$AC$165)&amp;";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"&amp;IF(AND(Milestones!$AB$166="FT",Milestones!$AA$166=FT_Y5,EDATE($D130,Milestones!$AA$166)&lt;PolicyDate),1,Milestones!$AC$166)&amp;";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"&amp;IF(AND(Milestones!$AB$167="FT",Milestones!$AA$167=FT_Y5,EDATE($D130,Milestones!$AA$167)&lt;PolicyDate),1,Milestones!$AC$167)&amp;";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"&amp;IF(AND(Milestones!$AB$168="FT",Milestones!$AA$168=FT_Y5,EDATE($D130,Milestones!$AA$168)&lt;PolicyDate),1,Milestones!$AC$168)&amp;";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"&amp;IF(AND(Milestones!$AB$169="FT",Milestones!$AA$169=FT_Y5,EDATE($D130,Milestones!$AA$169)&lt;PolicyDate),1,Milestones!$AC$169)&amp;";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"&amp;IF(AND(Milestones!$AB$170="FT",Milestones!$AA$170=FT_Y5,EDATE($D130,Milestones!$AA$170)&lt;PolicyDate),1,Milestones!$AC$170)&amp;";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"&amp;IF(AND(Milestones!$AB$171="FT",Milestones!$AA$171=FT_Y5,EDATE($D130,Milestones!$AA$171)&lt;PolicyDate),1,Milestones!$AC$171)&amp;";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"&amp;IF(AND(Milestones!$AB$172="FT",Milestones!$AA$172=FT_Y5,EDATE($D130,Milestones!$AA$172)&lt;PolicyDate),1,Milestones!$AC$172)&amp;";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"&amp;IF(AND(Milestones!$AB$173="FT",Milestones!$AA$173=FT_Y5,EDATE($D130,Milestones!$AA$173)&lt;PolicyDate),1,Milestones!$AC$173)&amp;";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"&amp;IF(AND(Milestones!$AB$174="FT",Milestones!$AA$174=FT_Y5,EDATE($D130,Milestones!$AA$174)&lt;PolicyDate),1,Milestones!$AC$174)&amp;";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"&amp;IF(AND(Milestones!$AB$175="FT",Milestones!$AA$175=FT_Y5,EDATE($D130,Milestones!$AA$175)&lt;PolicyDate),1,Milestones!$AC$175)&amp;";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"&amp;IF(AND(Milestones!$AB$176="FT",Milestones!$AA$176=FT_Y5,EDATE($D130,Milestones!$AA$176)&lt;PolicyDate),1,Milestones!$AC$176)&amp;";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"&amp;IF(AND(Milestones!$AB$177="FT",Milestones!$AA$177=FT_Y5,EDATE($D130,Milestones!$AA$177)&lt;PolicyDate),1,Milestones!$AC$177)&amp;";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"&amp;IF(AND(Milestones!$AB$178="FT",Milestones!$AA$178=FT_Y5,EDATE($D130,Milestones!$AA$178)&lt;PolicyDate),1,Milestones!$AC$178)&amp;";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"&amp;IF(AND(Milestones!$AB$179="FT",Milestones!$AA$179=FT_Y5,EDATE($D130,Milestones!$AA$179)&lt;PolicyDate),1,Milestones!$AC$179)&amp;";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"&amp;IF(AND(Milestones!$AB$180="FT",Milestones!$AA$180=FT_Y5,EDATE($D130,Milestones!$AA$180)&lt;PolicyDate),1,Milestones!$AC$180)&amp;";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"&amp;IF(AND(Milestones!$AB$181="FT",Milestones!$AA$181=FT_Y5,EDATE($D130,Milestones!$AA$181)&lt;PolicyDate),1,Milestones!$AC$181)&amp;";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"&amp;IF(AND(Milestones!$AB$182="FT",Milestones!$AA$182=FT_Y5,EDATE($D130,Milestones!$AA$182)&lt;PolicyDate),1,Milestones!$AC$182)&amp;";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"&amp;IF(AND(Milestones!$AB$183="FT",Milestones!$AA$183=FT_Y5,EDATE($D130,Milestones!$AA$183)&lt;PolicyDate),1,Milestones!$AC$183)&amp;";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"&amp;IF(AND(Milestones!$AB$184="FT",Milestones!$AA$184=FT_Y5,EDATE($D130,Milestones!$AA$184)&lt;PolicyDate),1,Milestones!$AC$184)&amp;";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"&amp;IF(AND(Milestones!$AB$185="FT",Milestones!$AA$185=FT_Y5,EDATE($D130,Milestones!$AA$185)&lt;PolicyDate),1,Milestones!$AC$185)&amp;";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"&amp;IF(AND(Milestones!$AB$186="FT",Milestones!$AA$186=FT_Y5,EDATE($D130,Milestones!$AA$186)&lt;PolicyDate),1,Milestones!$AC$186)&amp;";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"&amp;IF(AND(Milestones!$AB$187="FT",Milestones!$AA$187=FT_Y5,EDATE($D130,Milestones!$AA$187)&lt;PolicyDate),1,Milestones!$AC$187)&amp;";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"&amp;IF(AND(Milestones!$AB$188="FT",Milestones!$AA$188=FT_Y5,EDATE($D130,Milestones!$AA$188)&lt;PolicyDate),1,Milestones!$AC$188)&amp;";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"&amp;IF(AND(Milestones!$AB$189="FT",Milestones!$AA$189=FT_Y5,EDATE($D130,Milestones!$AA$189)&lt;PolicyDate),1,Milestones!$AC$189)&amp;";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"&amp;IF(AND(Milestones!$AB$190="FT",Milestones!$AA$190=FT_Y5,EDATE($D130,Milestones!$AA$190)&lt;PolicyDate),1,Milestones!$AC$190)&amp;";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"&amp;IF(AND(Milestones!$AB$191="FT",Milestones!$AA$191=FT_Y5,EDATE($D130,Milestones!$AA$191)&lt;PolicyDate),1,Milestones!$AC$191)&amp;";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"&amp;IF(AND(Milestones!$AB$192="FT",Milestones!$AA$192=FT_Y5,EDATE($D130,Milestones!$AA$192)&lt;PolicyDate),1,Milestones!$AC$192)&amp;";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"&amp;IF(AND(Milestones!$AB$193="FT",Milestones!$AA$193=FT_Y5,EDATE($D130,Milestones!$AA$193)&lt;PolicyDate),1,Milestones!$AC$193)&amp;";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"&amp;IF(AND(Milestones!$AB$194="FT",Milestones!$AA$194=FT_Y5,EDATE($D130,Milestones!$AA$194)&lt;PolicyDate),1,Milestones!$AC$194)&amp;";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"&amp;IF(AND(Milestones!$AB$195="FT",Milestones!$AA$195=FT_Y5,EDATE($D130,Milestones!$AA$195)&lt;PolicyDate),1,Milestones!$AC$195)&amp;";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"&amp;IF(AND(Milestones!$AB$196="FT",Milestones!$AA$196=FT_Y5,EDATE($D130,Milestones!$AA$196)&lt;PolicyDate),1,Milestones!$AC$196)&amp;";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"&amp;IF(AND(Milestones!$AB$197="FT",Milestones!$AA$197=FT_Y5,EDATE($D130,Milestones!$AA$197)&lt;PolicyDate),1,Milestones!$AC$197)&amp;";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"&amp;IF(AND(Milestones!$AB$198="FT",Milestones!$AA$198=FT_Y5,EDATE($D130,Milestones!$AA$198)&lt;PolicyDate),1,Milestones!$AC$198)&amp;";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"&amp;IF(AND(Milestones!$AB$199="FT",Milestones!$AA$199=FT_Y5,EDATE($D130,Milestones!$AA$199)&lt;PolicyDate),1,Milestones!$AC$199)&amp;";  ",""))</f>
        <v/>
      </c>
      <c r="X130" s="0" t="str">
        <f aca="false">IF(Staff!$A130="","",Staff!$AJ130)</f>
        <v/>
      </c>
      <c r="Y130" s="0" t="str">
        <f aca="false">IF(Staff!$A130="","",Staff!$AL130)</f>
        <v/>
      </c>
      <c r="Z130" s="0" t="str">
        <f aca="false">IF(Staff!$A130="","",Staff!$AM130)</f>
        <v/>
      </c>
      <c r="AA130" s="0" t="str">
        <f aca="false">IF(Staff!$A130="","",Staff!$AQ130)</f>
        <v/>
      </c>
      <c r="AB130" s="0" t="str">
        <f aca="false">IF(Staff!$A130="","",Staff!$AR130)</f>
        <v/>
      </c>
      <c r="AC130" s="0" t="str">
        <f aca="false">IF(Staff!$A130="","",Staff!$AS130)</f>
        <v/>
      </c>
      <c r="AD130" s="0" t="str">
        <f aca="false">IF(Staff!$A130="","",Staff!$AT130)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IF(Staff!$A131="","",Staff!$AI131)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"&amp;IF(AND(Milestones!$AB$20="FT",Milestones!$AA$20=FT_Y5,EDATE($D131,Milestones!$AA$20)&lt;PolicyDate),1,Milestones!$AC$20)&amp;";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"&amp;IF(AND(Milestones!$AB$21="FT",Milestones!$AA$21=FT_Y5,EDATE($D131,Milestones!$AA$21)&lt;PolicyDate),1,Milestones!$AC$21)&amp;";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"&amp;IF(AND(Milestones!$AB$22="FT",Milestones!$AA$22=FT_Y5,EDATE($D131,Milestones!$AA$22)&lt;PolicyDate),1,Milestones!$AC$22)&amp;";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"&amp;IF(AND(Milestones!$AB$23="FT",Milestones!$AA$23=FT_Y5,EDATE($D131,Milestones!$AA$23)&lt;PolicyDate),1,Milestones!$AC$23)&amp;";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"&amp;IF(AND(Milestones!$AB$24="FT",Milestones!$AA$24=FT_Y5,EDATE($D131,Milestones!$AA$24)&lt;PolicyDate),1,Milestones!$AC$24)&amp;";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"&amp;IF(AND(Milestones!$AB$25="FT",Milestones!$AA$25=FT_Y5,EDATE($D131,Milestones!$AA$25)&lt;PolicyDate),1,Milestones!$AC$25)&amp;";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"&amp;IF(AND(Milestones!$AB$26="FT",Milestones!$AA$26=FT_Y5,EDATE($D131,Milestones!$AA$26)&lt;PolicyDate),1,Milestones!$AC$26)&amp;";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"&amp;IF(AND(Milestones!$AB$27="FT",Milestones!$AA$27=FT_Y5,EDATE($D131,Milestones!$AA$27)&lt;PolicyDate),1,Milestones!$AC$27)&amp;";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"&amp;IF(AND(Milestones!$AB$28="FT",Milestones!$AA$28=FT_Y5,EDATE($D131,Milestones!$AA$28)&lt;PolicyDate),1,Milestones!$AC$28)&amp;";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"&amp;IF(AND(Milestones!$AB$29="FT",Milestones!$AA$29=FT_Y5,EDATE($D131,Milestones!$AA$29)&lt;PolicyDate),1,Milestones!$AC$29)&amp;";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"&amp;IF(AND(Milestones!$AB$30="FT",Milestones!$AA$30=FT_Y5,EDATE($D131,Milestones!$AA$30)&lt;PolicyDate),1,Milestones!$AC$30)&amp;";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"&amp;IF(AND(Milestones!$AB$31="FT",Milestones!$AA$31=FT_Y5,EDATE($D131,Milestones!$AA$31)&lt;PolicyDate),1,Milestones!$AC$31)&amp;";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"&amp;IF(AND(Milestones!$AB$32="FT",Milestones!$AA$32=FT_Y5,EDATE($D131,Milestones!$AA$32)&lt;PolicyDate),1,Milestones!$AC$32)&amp;";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"&amp;IF(AND(Milestones!$AB$33="FT",Milestones!$AA$33=FT_Y5,EDATE($D131,Milestones!$AA$33)&lt;PolicyDate),1,Milestones!$AC$33)&amp;";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"&amp;IF(AND(Milestones!$AB$34="FT",Milestones!$AA$34=FT_Y5,EDATE($D131,Milestones!$AA$34)&lt;PolicyDate),1,Milestones!$AC$34)&amp;";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"&amp;IF(AND(Milestones!$AB$35="FT",Milestones!$AA$35=FT_Y5,EDATE($D131,Milestones!$AA$35)&lt;PolicyDate),1,Milestones!$AC$35)&amp;";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"&amp;IF(AND(Milestones!$AB$36="FT",Milestones!$AA$36=FT_Y5,EDATE($D131,Milestones!$AA$36)&lt;PolicyDate),1,Milestones!$AC$36)&amp;";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"&amp;IF(AND(Milestones!$AB$37="FT",Milestones!$AA$37=FT_Y5,EDATE($D131,Milestones!$AA$37)&lt;PolicyDate),1,Milestones!$AC$37)&amp;";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"&amp;IF(AND(Milestones!$AB$38="FT",Milestones!$AA$38=FT_Y5,EDATE($D131,Milestones!$AA$38)&lt;PolicyDate),1,Milestones!$AC$38)&amp;";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"&amp;IF(AND(Milestones!$AB$39="FT",Milestones!$AA$39=FT_Y5,EDATE($D131,Milestones!$AA$39)&lt;PolicyDate),1,Milestones!$AC$39)&amp;";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"&amp;IF(AND(Milestones!$AB$40="FT",Milestones!$AA$40=FT_Y5,EDATE($D131,Milestones!$AA$40)&lt;PolicyDate),1,Milestones!$AC$40)&amp;";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"&amp;IF(AND(Milestones!$AB$41="FT",Milestones!$AA$41=FT_Y5,EDATE($D131,Milestones!$AA$41)&lt;PolicyDate),1,Milestones!$AC$41)&amp;";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"&amp;IF(AND(Milestones!$AB$42="FT",Milestones!$AA$42=FT_Y5,EDATE($D131,Milestones!$AA$42)&lt;PolicyDate),1,Milestones!$AC$42)&amp;";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"&amp;IF(AND(Milestones!$AB$43="FT",Milestones!$AA$43=FT_Y5,EDATE($D131,Milestones!$AA$43)&lt;PolicyDate),1,Milestones!$AC$43)&amp;";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"&amp;IF(AND(Milestones!$AB$44="FT",Milestones!$AA$44=FT_Y5,EDATE($D131,Milestones!$AA$44)&lt;PolicyDate),1,Milestones!$AC$44)&amp;";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"&amp;IF(AND(Milestones!$AB$45="FT",Milestones!$AA$45=FT_Y5,EDATE($D131,Milestones!$AA$45)&lt;PolicyDate),1,Milestones!$AC$45)&amp;";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"&amp;IF(AND(Milestones!$AB$46="FT",Milestones!$AA$46=FT_Y5,EDATE($D131,Milestones!$AA$46)&lt;PolicyDate),1,Milestones!$AC$46)&amp;";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"&amp;IF(AND(Milestones!$AB$47="FT",Milestones!$AA$47=FT_Y5,EDATE($D131,Milestones!$AA$47)&lt;PolicyDate),1,Milestones!$AC$47)&amp;";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"&amp;IF(AND(Milestones!$AB$48="FT",Milestones!$AA$48=FT_Y5,EDATE($D131,Milestones!$AA$48)&lt;PolicyDate),1,Milestones!$AC$48)&amp;";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"&amp;IF(AND(Milestones!$AB$49="FT",Milestones!$AA$49=FT_Y5,EDATE($D131,Milestones!$AA$49)&lt;PolicyDate),1,Milestones!$AC$49)&amp;";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"&amp;IF(AND(Milestones!$AB$50="FT",Milestones!$AA$50=FT_Y5,EDATE($D131,Milestones!$AA$50)&lt;PolicyDate),1,Milestones!$AC$50)&amp;";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"&amp;IF(AND(Milestones!$AB$51="FT",Milestones!$AA$51=FT_Y5,EDATE($D131,Milestones!$AA$51)&lt;PolicyDate),1,Milestones!$AC$51)&amp;";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"&amp;IF(AND(Milestones!$AB$52="FT",Milestones!$AA$52=FT_Y5,EDATE($D131,Milestones!$AA$52)&lt;PolicyDate),1,Milestones!$AC$52)&amp;";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"&amp;IF(AND(Milestones!$AB$53="FT",Milestones!$AA$53=FT_Y5,EDATE($D131,Milestones!$AA$53)&lt;PolicyDate),1,Milestones!$AC$53)&amp;";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"&amp;IF(AND(Milestones!$AB$54="FT",Milestones!$AA$54=FT_Y5,EDATE($D131,Milestones!$AA$54)&lt;PolicyDate),1,Milestones!$AC$54)&amp;";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"&amp;IF(AND(Milestones!$AB$55="FT",Milestones!$AA$55=FT_Y5,EDATE($D131,Milestones!$AA$55)&lt;PolicyDate),1,Milestones!$AC$55)&amp;";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"&amp;IF(AND(Milestones!$AB$56="FT",Milestones!$AA$56=FT_Y5,EDATE($D131,Milestones!$AA$56)&lt;PolicyDate),1,Milestones!$AC$56)&amp;";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"&amp;IF(AND(Milestones!$AB$57="FT",Milestones!$AA$57=FT_Y5,EDATE($D131,Milestones!$AA$57)&lt;PolicyDate),1,Milestones!$AC$57)&amp;";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"&amp;IF(AND(Milestones!$AB$58="FT",Milestones!$AA$58=FT_Y5,EDATE($D131,Milestones!$AA$58)&lt;PolicyDate),1,Milestones!$AC$58)&amp;";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"&amp;IF(AND(Milestones!$AB$59="FT",Milestones!$AA$59=FT_Y5,EDATE($D131,Milestones!$AA$59)&lt;PolicyDate),1,Milestones!$AC$59)&amp;";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"&amp;IF(AND(Milestones!$AB$60="FT",Milestones!$AA$60=FT_Y5,EDATE($D131,Milestones!$AA$60)&lt;PolicyDate),1,Milestones!$AC$60)&amp;";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"&amp;IF(AND(Milestones!$AB$61="FT",Milestones!$AA$61=FT_Y5,EDATE($D131,Milestones!$AA$61)&lt;PolicyDate),1,Milestones!$AC$61)&amp;";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"&amp;IF(AND(Milestones!$AB$62="FT",Milestones!$AA$62=FT_Y5,EDATE($D131,Milestones!$AA$62)&lt;PolicyDate),1,Milestones!$AC$62)&amp;";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"&amp;IF(AND(Milestones!$AB$63="FT",Milestones!$AA$63=FT_Y5,EDATE($D131,Milestones!$AA$63)&lt;PolicyDate),1,Milestones!$AC$63)&amp;";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"&amp;IF(AND(Milestones!$AB$64="FT",Milestones!$AA$64=FT_Y5,EDATE($D131,Milestones!$AA$64)&lt;PolicyDate),1,Milestones!$AC$64)&amp;";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"&amp;IF(AND(Milestones!$AB$65="FT",Milestones!$AA$65=FT_Y5,EDATE($D131,Milestones!$AA$65)&lt;PolicyDate),1,Milestones!$AC$65)&amp;";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"&amp;IF(AND(Milestones!$AB$66="FT",Milestones!$AA$66=FT_Y5,EDATE($D131,Milestones!$AA$66)&lt;PolicyDate),1,Milestones!$AC$66)&amp;";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"&amp;IF(AND(Milestones!$AB$67="FT",Milestones!$AA$67=FT_Y5,EDATE($D131,Milestones!$AA$67)&lt;PolicyDate),1,Milestones!$AC$67)&amp;";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"&amp;IF(AND(Milestones!$AB$68="FT",Milestones!$AA$68=FT_Y5,EDATE($D131,Milestones!$AA$68)&lt;PolicyDate),1,Milestones!$AC$68)&amp;";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"&amp;IF(AND(Milestones!$AB$69="FT",Milestones!$AA$69=FT_Y5,EDATE($D131,Milestones!$AA$69)&lt;PolicyDate),1,Milestones!$AC$69)&amp;";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"&amp;IF(AND(Milestones!$AB$70="FT",Milestones!$AA$70=FT_Y5,EDATE($D131,Milestones!$AA$70)&lt;PolicyDate),1,Milestones!$AC$70)&amp;";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"&amp;IF(AND(Milestones!$AB$71="FT",Milestones!$AA$71=FT_Y5,EDATE($D131,Milestones!$AA$71)&lt;PolicyDate),1,Milestones!$AC$71)&amp;";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"&amp;IF(AND(Milestones!$AB$72="FT",Milestones!$AA$72=FT_Y5,EDATE($D131,Milestones!$AA$72)&lt;PolicyDate),1,Milestones!$AC$72)&amp;";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"&amp;IF(AND(Milestones!$AB$73="FT",Milestones!$AA$73=FT_Y5,EDATE($D131,Milestones!$AA$73)&lt;PolicyDate),1,Milestones!$AC$73)&amp;";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"&amp;IF(AND(Milestones!$AB$74="FT",Milestones!$AA$74=FT_Y5,EDATE($D131,Milestones!$AA$74)&lt;PolicyDate),1,Milestones!$AC$74)&amp;";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"&amp;IF(AND(Milestones!$AB$75="FT",Milestones!$AA$75=FT_Y5,EDATE($D131,Milestones!$AA$75)&lt;PolicyDate),1,Milestones!$AC$75)&amp;";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"&amp;IF(AND(Milestones!$AB$76="FT",Milestones!$AA$76=FT_Y5,EDATE($D131,Milestones!$AA$76)&lt;PolicyDate),1,Milestones!$AC$76)&amp;";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"&amp;IF(AND(Milestones!$AB$77="FT",Milestones!$AA$77=FT_Y5,EDATE($D131,Milestones!$AA$77)&lt;PolicyDate),1,Milestones!$AC$77)&amp;";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"&amp;IF(AND(Milestones!$AB$78="FT",Milestones!$AA$78=FT_Y5,EDATE($D131,Milestones!$AA$78)&lt;PolicyDate),1,Milestones!$AC$78)&amp;";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"&amp;IF(AND(Milestones!$AB$79="FT",Milestones!$AA$79=FT_Y5,EDATE($D131,Milestones!$AA$79)&lt;PolicyDate),1,Milestones!$AC$79)&amp;";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"&amp;IF(AND(Milestones!$AB$80="FT",Milestones!$AA$80=FT_Y5,EDATE($D131,Milestones!$AA$80)&lt;PolicyDate),1,Milestones!$AC$80)&amp;";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"&amp;IF(AND(Milestones!$AB$81="FT",Milestones!$AA$81=FT_Y5,EDATE($D131,Milestones!$AA$81)&lt;PolicyDate),1,Milestones!$AC$81)&amp;";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"&amp;IF(AND(Milestones!$AB$82="FT",Milestones!$AA$82=FT_Y5,EDATE($D131,Milestones!$AA$82)&lt;PolicyDate),1,Milestones!$AC$82)&amp;";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"&amp;IF(AND(Milestones!$AB$83="FT",Milestones!$AA$83=FT_Y5,EDATE($D131,Milestones!$AA$83)&lt;PolicyDate),1,Milestones!$AC$83)&amp;";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"&amp;IF(AND(Milestones!$AB$84="FT",Milestones!$AA$84=FT_Y5,EDATE($D131,Milestones!$AA$84)&lt;PolicyDate),1,Milestones!$AC$84)&amp;";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"&amp;IF(AND(Milestones!$AB$85="FT",Milestones!$AA$85=FT_Y5,EDATE($D131,Milestones!$AA$85)&lt;PolicyDate),1,Milestones!$AC$85)&amp;";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"&amp;IF(AND(Milestones!$AB$86="FT",Milestones!$AA$86=FT_Y5,EDATE($D131,Milestones!$AA$86)&lt;PolicyDate),1,Milestones!$AC$86)&amp;";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"&amp;IF(AND(Milestones!$AB$87="FT",Milestones!$AA$87=FT_Y5,EDATE($D131,Milestones!$AA$87)&lt;PolicyDate),1,Milestones!$AC$87)&amp;";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"&amp;IF(AND(Milestones!$AB$88="FT",Milestones!$AA$88=FT_Y5,EDATE($D131,Milestones!$AA$88)&lt;PolicyDate),1,Milestones!$AC$88)&amp;";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"&amp;IF(AND(Milestones!$AB$89="FT",Milestones!$AA$89=FT_Y5,EDATE($D131,Milestones!$AA$89)&lt;PolicyDate),1,Milestones!$AC$89)&amp;";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"&amp;IF(AND(Milestones!$AB$90="FT",Milestones!$AA$90=FT_Y5,EDATE($D131,Milestones!$AA$90)&lt;PolicyDate),1,Milestones!$AC$90)&amp;";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"&amp;IF(AND(Milestones!$AB$91="FT",Milestones!$AA$91=FT_Y5,EDATE($D131,Milestones!$AA$91)&lt;PolicyDate),1,Milestones!$AC$91)&amp;";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"&amp;IF(AND(Milestones!$AB$92="FT",Milestones!$AA$92=FT_Y5,EDATE($D131,Milestones!$AA$92)&lt;PolicyDate),1,Milestones!$AC$92)&amp;";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"&amp;IF(AND(Milestones!$AB$93="FT",Milestones!$AA$93=FT_Y5,EDATE($D131,Milestones!$AA$93)&lt;PolicyDate),1,Milestones!$AC$93)&amp;";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"&amp;IF(AND(Milestones!$AB$94="FT",Milestones!$AA$94=FT_Y5,EDATE($D131,Milestones!$AA$94)&lt;PolicyDate),1,Milestones!$AC$94)&amp;";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"&amp;IF(AND(Milestones!$AB$95="FT",Milestones!$AA$95=FT_Y5,EDATE($D131,Milestones!$AA$95)&lt;PolicyDate),1,Milestones!$AC$95)&amp;";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"&amp;IF(AND(Milestones!$AB$96="FT",Milestones!$AA$96=FT_Y5,EDATE($D131,Milestones!$AA$96)&lt;PolicyDate),1,Milestones!$AC$96)&amp;";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"&amp;IF(AND(Milestones!$AB$97="FT",Milestones!$AA$97=FT_Y5,EDATE($D131,Milestones!$AA$97)&lt;PolicyDate),1,Milestones!$AC$97)&amp;";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"&amp;IF(AND(Milestones!$AB$98="FT",Milestones!$AA$98=FT_Y5,EDATE($D131,Milestones!$AA$98)&lt;PolicyDate),1,Milestones!$AC$98)&amp;";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"&amp;IF(AND(Milestones!$AB$99="FT",Milestones!$AA$99=FT_Y5,EDATE($D131,Milestones!$AA$99)&lt;PolicyDate),1,Milestones!$AC$99)&amp;";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"&amp;IF(AND(Milestones!$AB$100="FT",Milestones!$AA$100=FT_Y5,EDATE($D131,Milestones!$AA$100)&lt;PolicyDate),1,Milestones!$AC$100)&amp;";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"&amp;IF(AND(Milestones!$AB$101="FT",Milestones!$AA$101=FT_Y5,EDATE($D131,Milestones!$AA$101)&lt;PolicyDate),1,Milestones!$AC$101)&amp;";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"&amp;IF(AND(Milestones!$AB$102="FT",Milestones!$AA$102=FT_Y5,EDATE($D131,Milestones!$AA$102)&lt;PolicyDate),1,Milestones!$AC$102)&amp;";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"&amp;IF(AND(Milestones!$AB$103="FT",Milestones!$AA$103=FT_Y5,EDATE($D131,Milestones!$AA$103)&lt;PolicyDate),1,Milestones!$AC$103)&amp;";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"&amp;IF(AND(Milestones!$AB$104="FT",Milestones!$AA$104=FT_Y5,EDATE($D131,Milestones!$AA$104)&lt;PolicyDate),1,Milestones!$AC$104)&amp;";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"&amp;IF(AND(Milestones!$AB$105="FT",Milestones!$AA$105=FT_Y5,EDATE($D131,Milestones!$AA$105)&lt;PolicyDate),1,Milestones!$AC$105)&amp;";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"&amp;IF(AND(Milestones!$AB$106="FT",Milestones!$AA$106=FT_Y5,EDATE($D131,Milestones!$AA$106)&lt;PolicyDate),1,Milestones!$AC$106)&amp;";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"&amp;IF(AND(Milestones!$AB$107="FT",Milestones!$AA$107=FT_Y5,EDATE($D131,Milestones!$AA$107)&lt;PolicyDate),1,Milestones!$AC$107)&amp;";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"&amp;IF(AND(Milestones!$AB$108="FT",Milestones!$AA$108=FT_Y5,EDATE($D131,Milestones!$AA$108)&lt;PolicyDate),1,Milestones!$AC$108)&amp;";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"&amp;IF(AND(Milestones!$AB$109="FT",Milestones!$AA$109=FT_Y5,EDATE($D131,Milestones!$AA$109)&lt;PolicyDate),1,Milestones!$AC$109)&amp;";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"&amp;IF(AND(Milestones!$AB$110="FT",Milestones!$AA$110=FT_Y5,EDATE($D131,Milestones!$AA$110)&lt;PolicyDate),1,Milestones!$AC$110)&amp;";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"&amp;IF(AND(Milestones!$AB$111="FT",Milestones!$AA$111=FT_Y5,EDATE($D131,Milestones!$AA$111)&lt;PolicyDate),1,Milestones!$AC$111)&amp;";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"&amp;IF(AND(Milestones!$AB$112="FT",Milestones!$AA$112=FT_Y5,EDATE($D131,Milestones!$AA$112)&lt;PolicyDate),1,Milestones!$AC$112)&amp;";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"&amp;IF(AND(Milestones!$AB$113="FT",Milestones!$AA$113=FT_Y5,EDATE($D131,Milestones!$AA$113)&lt;PolicyDate),1,Milestones!$AC$113)&amp;";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"&amp;IF(AND(Milestones!$AB$114="FT",Milestones!$AA$114=FT_Y5,EDATE($D131,Milestones!$AA$114)&lt;PolicyDate),1,Milestones!$AC$114)&amp;";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"&amp;IF(AND(Milestones!$AB$115="FT",Milestones!$AA$115=FT_Y5,EDATE($D131,Milestones!$AA$115)&lt;PolicyDate),1,Milestones!$AC$115)&amp;";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"&amp;IF(AND(Milestones!$AB$116="FT",Milestones!$AA$116=FT_Y5,EDATE($D131,Milestones!$AA$116)&lt;PolicyDate),1,Milestones!$AC$116)&amp;";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"&amp;IF(AND(Milestones!$AB$117="FT",Milestones!$AA$117=FT_Y5,EDATE($D131,Milestones!$AA$117)&lt;PolicyDate),1,Milestones!$AC$117)&amp;";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"&amp;IF(AND(Milestones!$AB$118="FT",Milestones!$AA$118=FT_Y5,EDATE($D131,Milestones!$AA$118)&lt;PolicyDate),1,Milestones!$AC$118)&amp;";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"&amp;IF(AND(Milestones!$AB$119="FT",Milestones!$AA$119=FT_Y5,EDATE($D131,Milestones!$AA$119)&lt;PolicyDate),1,Milestones!$AC$119)&amp;";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"&amp;IF(AND(Milestones!$AB$120="FT",Milestones!$AA$120=FT_Y5,EDATE($D131,Milestones!$AA$120)&lt;PolicyDate),1,Milestones!$AC$120)&amp;";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"&amp;IF(AND(Milestones!$AB$121="FT",Milestones!$AA$121=FT_Y5,EDATE($D131,Milestones!$AA$121)&lt;PolicyDate),1,Milestones!$AC$121)&amp;";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"&amp;IF(AND(Milestones!$AB$122="FT",Milestones!$AA$122=FT_Y5,EDATE($D131,Milestones!$AA$122)&lt;PolicyDate),1,Milestones!$AC$122)&amp;";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"&amp;IF(AND(Milestones!$AB$123="FT",Milestones!$AA$123=FT_Y5,EDATE($D131,Milestones!$AA$123)&lt;PolicyDate),1,Milestones!$AC$123)&amp;";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"&amp;IF(AND(Milestones!$AB$124="FT",Milestones!$AA$124=FT_Y5,EDATE($D131,Milestones!$AA$124)&lt;PolicyDate),1,Milestones!$AC$124)&amp;";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"&amp;IF(AND(Milestones!$AB$125="FT",Milestones!$AA$125=FT_Y5,EDATE($D131,Milestones!$AA$125)&lt;PolicyDate),1,Milestones!$AC$125)&amp;";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"&amp;IF(AND(Milestones!$AB$126="FT",Milestones!$AA$126=FT_Y5,EDATE($D131,Milestones!$AA$126)&lt;PolicyDate),1,Milestones!$AC$126)&amp;";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"&amp;IF(AND(Milestones!$AB$127="FT",Milestones!$AA$127=FT_Y5,EDATE($D131,Milestones!$AA$127)&lt;PolicyDate),1,Milestones!$AC$127)&amp;";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"&amp;IF(AND(Milestones!$AB$128="FT",Milestones!$AA$128=FT_Y5,EDATE($D131,Milestones!$AA$128)&lt;PolicyDate),1,Milestones!$AC$128)&amp;";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"&amp;IF(AND(Milestones!$AB$129="FT",Milestones!$AA$129=FT_Y5,EDATE($D131,Milestones!$AA$129)&lt;PolicyDate),1,Milestones!$AC$129)&amp;";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"&amp;IF(AND(Milestones!$AB$130="FT",Milestones!$AA$130=FT_Y5,EDATE($D131,Milestones!$AA$130)&lt;PolicyDate),1,Milestones!$AC$130)&amp;";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"&amp;IF(AND(Milestones!$AB$131="FT",Milestones!$AA$131=FT_Y5,EDATE($D131,Milestones!$AA$131)&lt;PolicyDate),1,Milestones!$AC$131)&amp;";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"&amp;IF(AND(Milestones!$AB$132="FT",Milestones!$AA$132=FT_Y5,EDATE($D131,Milestones!$AA$132)&lt;PolicyDate),1,Milestones!$AC$132)&amp;";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"&amp;IF(AND(Milestones!$AB$133="FT",Milestones!$AA$133=FT_Y5,EDATE($D131,Milestones!$AA$133)&lt;PolicyDate),1,Milestones!$AC$133)&amp;";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"&amp;IF(AND(Milestones!$AB$134="FT",Milestones!$AA$134=FT_Y5,EDATE($D131,Milestones!$AA$134)&lt;PolicyDate),1,Milestones!$AC$134)&amp;";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"&amp;IF(AND(Milestones!$AB$135="FT",Milestones!$AA$135=FT_Y5,EDATE($D131,Milestones!$AA$135)&lt;PolicyDate),1,Milestones!$AC$135)&amp;";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"&amp;IF(AND(Milestones!$AB$136="FT",Milestones!$AA$136=FT_Y5,EDATE($D131,Milestones!$AA$136)&lt;PolicyDate),1,Milestones!$AC$136)&amp;";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"&amp;IF(AND(Milestones!$AB$137="FT",Milestones!$AA$137=FT_Y5,EDATE($D131,Milestones!$AA$137)&lt;PolicyDate),1,Milestones!$AC$137)&amp;";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"&amp;IF(AND(Milestones!$AB$138="FT",Milestones!$AA$138=FT_Y5,EDATE($D131,Milestones!$AA$138)&lt;PolicyDate),1,Milestones!$AC$138)&amp;";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"&amp;IF(AND(Milestones!$AB$139="FT",Milestones!$AA$139=FT_Y5,EDATE($D131,Milestones!$AA$139)&lt;PolicyDate),1,Milestones!$AC$139)&amp;";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"&amp;IF(AND(Milestones!$AB$140="FT",Milestones!$AA$140=FT_Y5,EDATE($D131,Milestones!$AA$140)&lt;PolicyDate),1,Milestones!$AC$140)&amp;";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"&amp;IF(AND(Milestones!$AB$141="FT",Milestones!$AA$141=FT_Y5,EDATE($D131,Milestones!$AA$141)&lt;PolicyDate),1,Milestones!$AC$141)&amp;";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"&amp;IF(AND(Milestones!$AB$142="FT",Milestones!$AA$142=FT_Y5,EDATE($D131,Milestones!$AA$142)&lt;PolicyDate),1,Milestones!$AC$142)&amp;";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"&amp;IF(AND(Milestones!$AB$143="FT",Milestones!$AA$143=FT_Y5,EDATE($D131,Milestones!$AA$143)&lt;PolicyDate),1,Milestones!$AC$143)&amp;";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"&amp;IF(AND(Milestones!$AB$144="FT",Milestones!$AA$144=FT_Y5,EDATE($D131,Milestones!$AA$144)&lt;PolicyDate),1,Milestones!$AC$144)&amp;";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"&amp;IF(AND(Milestones!$AB$145="FT",Milestones!$AA$145=FT_Y5,EDATE($D131,Milestones!$AA$145)&lt;PolicyDate),1,Milestones!$AC$145)&amp;";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"&amp;IF(AND(Milestones!$AB$146="FT",Milestones!$AA$146=FT_Y5,EDATE($D131,Milestones!$AA$146)&lt;PolicyDate),1,Milestones!$AC$146)&amp;";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"&amp;IF(AND(Milestones!$AB$147="FT",Milestones!$AA$147=FT_Y5,EDATE($D131,Milestones!$AA$147)&lt;PolicyDate),1,Milestones!$AC$147)&amp;";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"&amp;IF(AND(Milestones!$AB$148="FT",Milestones!$AA$148=FT_Y5,EDATE($D131,Milestones!$AA$148)&lt;PolicyDate),1,Milestones!$AC$148)&amp;";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"&amp;IF(AND(Milestones!$AB$149="FT",Milestones!$AA$149=FT_Y5,EDATE($D131,Milestones!$AA$149)&lt;PolicyDate),1,Milestones!$AC$149)&amp;";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"&amp;IF(AND(Milestones!$AB$150="FT",Milestones!$AA$150=FT_Y5,EDATE($D131,Milestones!$AA$150)&lt;PolicyDate),1,Milestones!$AC$150)&amp;";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"&amp;IF(AND(Milestones!$AB$151="FT",Milestones!$AA$151=FT_Y5,EDATE($D131,Milestones!$AA$151)&lt;PolicyDate),1,Milestones!$AC$151)&amp;";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"&amp;IF(AND(Milestones!$AB$152="FT",Milestones!$AA$152=FT_Y5,EDATE($D131,Milestones!$AA$152)&lt;PolicyDate),1,Milestones!$AC$152)&amp;";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"&amp;IF(AND(Milestones!$AB$153="FT",Milestones!$AA$153=FT_Y5,EDATE($D131,Milestones!$AA$153)&lt;PolicyDate),1,Milestones!$AC$153)&amp;";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"&amp;IF(AND(Milestones!$AB$154="FT",Milestones!$AA$154=FT_Y5,EDATE($D131,Milestones!$AA$154)&lt;PolicyDate),1,Milestones!$AC$154)&amp;";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"&amp;IF(AND(Milestones!$AB$155="FT",Milestones!$AA$155=FT_Y5,EDATE($D131,Milestones!$AA$155)&lt;PolicyDate),1,Milestones!$AC$155)&amp;";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"&amp;IF(AND(Milestones!$AB$156="FT",Milestones!$AA$156=FT_Y5,EDATE($D131,Milestones!$AA$156)&lt;PolicyDate),1,Milestones!$AC$156)&amp;";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"&amp;IF(AND(Milestones!$AB$157="FT",Milestones!$AA$157=FT_Y5,EDATE($D131,Milestones!$AA$157)&lt;PolicyDate),1,Milestones!$AC$157)&amp;";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"&amp;IF(AND(Milestones!$AB$158="FT",Milestones!$AA$158=FT_Y5,EDATE($D131,Milestones!$AA$158)&lt;PolicyDate),1,Milestones!$AC$158)&amp;";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"&amp;IF(AND(Milestones!$AB$159="FT",Milestones!$AA$159=FT_Y5,EDATE($D131,Milestones!$AA$159)&lt;PolicyDate),1,Milestones!$AC$159)&amp;";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"&amp;IF(AND(Milestones!$AB$160="FT",Milestones!$AA$160=FT_Y5,EDATE($D131,Milestones!$AA$160)&lt;PolicyDate),1,Milestones!$AC$160)&amp;";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"&amp;IF(AND(Milestones!$AB$161="FT",Milestones!$AA$161=FT_Y5,EDATE($D131,Milestones!$AA$161)&lt;PolicyDate),1,Milestones!$AC$161)&amp;";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"&amp;IF(AND(Milestones!$AB$162="FT",Milestones!$AA$162=FT_Y5,EDATE($D131,Milestones!$AA$162)&lt;PolicyDate),1,Milestones!$AC$162)&amp;";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"&amp;IF(AND(Milestones!$AB$163="FT",Milestones!$AA$163=FT_Y5,EDATE($D131,Milestones!$AA$163)&lt;PolicyDate),1,Milestones!$AC$163)&amp;";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"&amp;IF(AND(Milestones!$AB$164="FT",Milestones!$AA$164=FT_Y5,EDATE($D131,Milestones!$AA$164)&lt;PolicyDate),1,Milestones!$AC$164)&amp;";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"&amp;IF(AND(Milestones!$AB$165="FT",Milestones!$AA$165=FT_Y5,EDATE($D131,Milestones!$AA$165)&lt;PolicyDate),1,Milestones!$AC$165)&amp;";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"&amp;IF(AND(Milestones!$AB$166="FT",Milestones!$AA$166=FT_Y5,EDATE($D131,Milestones!$AA$166)&lt;PolicyDate),1,Milestones!$AC$166)&amp;";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"&amp;IF(AND(Milestones!$AB$167="FT",Milestones!$AA$167=FT_Y5,EDATE($D131,Milestones!$AA$167)&lt;PolicyDate),1,Milestones!$AC$167)&amp;";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"&amp;IF(AND(Milestones!$AB$168="FT",Milestones!$AA$168=FT_Y5,EDATE($D131,Milestones!$AA$168)&lt;PolicyDate),1,Milestones!$AC$168)&amp;";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"&amp;IF(AND(Milestones!$AB$169="FT",Milestones!$AA$169=FT_Y5,EDATE($D131,Milestones!$AA$169)&lt;PolicyDate),1,Milestones!$AC$169)&amp;";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"&amp;IF(AND(Milestones!$AB$170="FT",Milestones!$AA$170=FT_Y5,EDATE($D131,Milestones!$AA$170)&lt;PolicyDate),1,Milestones!$AC$170)&amp;";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"&amp;IF(AND(Milestones!$AB$171="FT",Milestones!$AA$171=FT_Y5,EDATE($D131,Milestones!$AA$171)&lt;PolicyDate),1,Milestones!$AC$171)&amp;";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"&amp;IF(AND(Milestones!$AB$172="FT",Milestones!$AA$172=FT_Y5,EDATE($D131,Milestones!$AA$172)&lt;PolicyDate),1,Milestones!$AC$172)&amp;";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"&amp;IF(AND(Milestones!$AB$173="FT",Milestones!$AA$173=FT_Y5,EDATE($D131,Milestones!$AA$173)&lt;PolicyDate),1,Milestones!$AC$173)&amp;";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"&amp;IF(AND(Milestones!$AB$174="FT",Milestones!$AA$174=FT_Y5,EDATE($D131,Milestones!$AA$174)&lt;PolicyDate),1,Milestones!$AC$174)&amp;";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"&amp;IF(AND(Milestones!$AB$175="FT",Milestones!$AA$175=FT_Y5,EDATE($D131,Milestones!$AA$175)&lt;PolicyDate),1,Milestones!$AC$175)&amp;";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"&amp;IF(AND(Milestones!$AB$176="FT",Milestones!$AA$176=FT_Y5,EDATE($D131,Milestones!$AA$176)&lt;PolicyDate),1,Milestones!$AC$176)&amp;";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"&amp;IF(AND(Milestones!$AB$177="FT",Milestones!$AA$177=FT_Y5,EDATE($D131,Milestones!$AA$177)&lt;PolicyDate),1,Milestones!$AC$177)&amp;";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"&amp;IF(AND(Milestones!$AB$178="FT",Milestones!$AA$178=FT_Y5,EDATE($D131,Milestones!$AA$178)&lt;PolicyDate),1,Milestones!$AC$178)&amp;";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"&amp;IF(AND(Milestones!$AB$179="FT",Milestones!$AA$179=FT_Y5,EDATE($D131,Milestones!$AA$179)&lt;PolicyDate),1,Milestones!$AC$179)&amp;";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"&amp;IF(AND(Milestones!$AB$180="FT",Milestones!$AA$180=FT_Y5,EDATE($D131,Milestones!$AA$180)&lt;PolicyDate),1,Milestones!$AC$180)&amp;";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"&amp;IF(AND(Milestones!$AB$181="FT",Milestones!$AA$181=FT_Y5,EDATE($D131,Milestones!$AA$181)&lt;PolicyDate),1,Milestones!$AC$181)&amp;";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"&amp;IF(AND(Milestones!$AB$182="FT",Milestones!$AA$182=FT_Y5,EDATE($D131,Milestones!$AA$182)&lt;PolicyDate),1,Milestones!$AC$182)&amp;";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"&amp;IF(AND(Milestones!$AB$183="FT",Milestones!$AA$183=FT_Y5,EDATE($D131,Milestones!$AA$183)&lt;PolicyDate),1,Milestones!$AC$183)&amp;";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"&amp;IF(AND(Milestones!$AB$184="FT",Milestones!$AA$184=FT_Y5,EDATE($D131,Milestones!$AA$184)&lt;PolicyDate),1,Milestones!$AC$184)&amp;";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"&amp;IF(AND(Milestones!$AB$185="FT",Milestones!$AA$185=FT_Y5,EDATE($D131,Milestones!$AA$185)&lt;PolicyDate),1,Milestones!$AC$185)&amp;";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"&amp;IF(AND(Milestones!$AB$186="FT",Milestones!$AA$186=FT_Y5,EDATE($D131,Milestones!$AA$186)&lt;PolicyDate),1,Milestones!$AC$186)&amp;";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"&amp;IF(AND(Milestones!$AB$187="FT",Milestones!$AA$187=FT_Y5,EDATE($D131,Milestones!$AA$187)&lt;PolicyDate),1,Milestones!$AC$187)&amp;";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"&amp;IF(AND(Milestones!$AB$188="FT",Milestones!$AA$188=FT_Y5,EDATE($D131,Milestones!$AA$188)&lt;PolicyDate),1,Milestones!$AC$188)&amp;";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"&amp;IF(AND(Milestones!$AB$189="FT",Milestones!$AA$189=FT_Y5,EDATE($D131,Milestones!$AA$189)&lt;PolicyDate),1,Milestones!$AC$189)&amp;";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"&amp;IF(AND(Milestones!$AB$190="FT",Milestones!$AA$190=FT_Y5,EDATE($D131,Milestones!$AA$190)&lt;PolicyDate),1,Milestones!$AC$190)&amp;";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"&amp;IF(AND(Milestones!$AB$191="FT",Milestones!$AA$191=FT_Y5,EDATE($D131,Milestones!$AA$191)&lt;PolicyDate),1,Milestones!$AC$191)&amp;";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"&amp;IF(AND(Milestones!$AB$192="FT",Milestones!$AA$192=FT_Y5,EDATE($D131,Milestones!$AA$192)&lt;PolicyDate),1,Milestones!$AC$192)&amp;";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"&amp;IF(AND(Milestones!$AB$193="FT",Milestones!$AA$193=FT_Y5,EDATE($D131,Milestones!$AA$193)&lt;PolicyDate),1,Milestones!$AC$193)&amp;";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"&amp;IF(AND(Milestones!$AB$194="FT",Milestones!$AA$194=FT_Y5,EDATE($D131,Milestones!$AA$194)&lt;PolicyDate),1,Milestones!$AC$194)&amp;";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"&amp;IF(AND(Milestones!$AB$195="FT",Milestones!$AA$195=FT_Y5,EDATE($D131,Milestones!$AA$195)&lt;PolicyDate),1,Milestones!$AC$195)&amp;";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"&amp;IF(AND(Milestones!$AB$196="FT",Milestones!$AA$196=FT_Y5,EDATE($D131,Milestones!$AA$196)&lt;PolicyDate),1,Milestones!$AC$196)&amp;";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"&amp;IF(AND(Milestones!$AB$197="FT",Milestones!$AA$197=FT_Y5,EDATE($D131,Milestones!$AA$197)&lt;PolicyDate),1,Milestones!$AC$197)&amp;";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"&amp;IF(AND(Milestones!$AB$198="FT",Milestones!$AA$198=FT_Y5,EDATE($D131,Milestones!$AA$198)&lt;PolicyDate),1,Milestones!$AC$198)&amp;";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"&amp;IF(AND(Milestones!$AB$199="FT",Milestones!$AA$199=FT_Y5,EDATE($D131,Milestones!$AA$199)&lt;PolicyDate),1,Milestones!$AC$199)&amp;";  ",""))</f>
        <v/>
      </c>
      <c r="X131" s="0" t="str">
        <f aca="false">IF(Staff!$A131="","",Staff!$AJ131)</f>
        <v/>
      </c>
      <c r="Y131" s="0" t="str">
        <f aca="false">IF(Staff!$A131="","",Staff!$AL131)</f>
        <v/>
      </c>
      <c r="Z131" s="0" t="str">
        <f aca="false">IF(Staff!$A131="","",Staff!$AM131)</f>
        <v/>
      </c>
      <c r="AA131" s="0" t="str">
        <f aca="false">IF(Staff!$A131="","",Staff!$AQ131)</f>
        <v/>
      </c>
      <c r="AB131" s="0" t="str">
        <f aca="false">IF(Staff!$A131="","",Staff!$AR131)</f>
        <v/>
      </c>
      <c r="AC131" s="0" t="str">
        <f aca="false">IF(Staff!$A131="","",Staff!$AS131)</f>
        <v/>
      </c>
      <c r="AD131" s="0" t="str">
        <f aca="false">IF(Staff!$A131="","",Staff!$AT131)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IF(Staff!$A132="","",Staff!$AI132)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"&amp;IF(AND(Milestones!$AB$20="FT",Milestones!$AA$20=FT_Y5,EDATE($D132,Milestones!$AA$20)&lt;PolicyDate),1,Milestones!$AC$20)&amp;";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"&amp;IF(AND(Milestones!$AB$21="FT",Milestones!$AA$21=FT_Y5,EDATE($D132,Milestones!$AA$21)&lt;PolicyDate),1,Milestones!$AC$21)&amp;";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"&amp;IF(AND(Milestones!$AB$22="FT",Milestones!$AA$22=FT_Y5,EDATE($D132,Milestones!$AA$22)&lt;PolicyDate),1,Milestones!$AC$22)&amp;";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"&amp;IF(AND(Milestones!$AB$23="FT",Milestones!$AA$23=FT_Y5,EDATE($D132,Milestones!$AA$23)&lt;PolicyDate),1,Milestones!$AC$23)&amp;";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"&amp;IF(AND(Milestones!$AB$24="FT",Milestones!$AA$24=FT_Y5,EDATE($D132,Milestones!$AA$24)&lt;PolicyDate),1,Milestones!$AC$24)&amp;";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"&amp;IF(AND(Milestones!$AB$25="FT",Milestones!$AA$25=FT_Y5,EDATE($D132,Milestones!$AA$25)&lt;PolicyDate),1,Milestones!$AC$25)&amp;";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"&amp;IF(AND(Milestones!$AB$26="FT",Milestones!$AA$26=FT_Y5,EDATE($D132,Milestones!$AA$26)&lt;PolicyDate),1,Milestones!$AC$26)&amp;";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"&amp;IF(AND(Milestones!$AB$27="FT",Milestones!$AA$27=FT_Y5,EDATE($D132,Milestones!$AA$27)&lt;PolicyDate),1,Milestones!$AC$27)&amp;";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"&amp;IF(AND(Milestones!$AB$28="FT",Milestones!$AA$28=FT_Y5,EDATE($D132,Milestones!$AA$28)&lt;PolicyDate),1,Milestones!$AC$28)&amp;";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"&amp;IF(AND(Milestones!$AB$29="FT",Milestones!$AA$29=FT_Y5,EDATE($D132,Milestones!$AA$29)&lt;PolicyDate),1,Milestones!$AC$29)&amp;";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"&amp;IF(AND(Milestones!$AB$30="FT",Milestones!$AA$30=FT_Y5,EDATE($D132,Milestones!$AA$30)&lt;PolicyDate),1,Milestones!$AC$30)&amp;";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"&amp;IF(AND(Milestones!$AB$31="FT",Milestones!$AA$31=FT_Y5,EDATE($D132,Milestones!$AA$31)&lt;PolicyDate),1,Milestones!$AC$31)&amp;";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"&amp;IF(AND(Milestones!$AB$32="FT",Milestones!$AA$32=FT_Y5,EDATE($D132,Milestones!$AA$32)&lt;PolicyDate),1,Milestones!$AC$32)&amp;";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"&amp;IF(AND(Milestones!$AB$33="FT",Milestones!$AA$33=FT_Y5,EDATE($D132,Milestones!$AA$33)&lt;PolicyDate),1,Milestones!$AC$33)&amp;";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"&amp;IF(AND(Milestones!$AB$34="FT",Milestones!$AA$34=FT_Y5,EDATE($D132,Milestones!$AA$34)&lt;PolicyDate),1,Milestones!$AC$34)&amp;";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"&amp;IF(AND(Milestones!$AB$35="FT",Milestones!$AA$35=FT_Y5,EDATE($D132,Milestones!$AA$35)&lt;PolicyDate),1,Milestones!$AC$35)&amp;";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"&amp;IF(AND(Milestones!$AB$36="FT",Milestones!$AA$36=FT_Y5,EDATE($D132,Milestones!$AA$36)&lt;PolicyDate),1,Milestones!$AC$36)&amp;";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"&amp;IF(AND(Milestones!$AB$37="FT",Milestones!$AA$37=FT_Y5,EDATE($D132,Milestones!$AA$37)&lt;PolicyDate),1,Milestones!$AC$37)&amp;";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"&amp;IF(AND(Milestones!$AB$38="FT",Milestones!$AA$38=FT_Y5,EDATE($D132,Milestones!$AA$38)&lt;PolicyDate),1,Milestones!$AC$38)&amp;";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"&amp;IF(AND(Milestones!$AB$39="FT",Milestones!$AA$39=FT_Y5,EDATE($D132,Milestones!$AA$39)&lt;PolicyDate),1,Milestones!$AC$39)&amp;";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"&amp;IF(AND(Milestones!$AB$40="FT",Milestones!$AA$40=FT_Y5,EDATE($D132,Milestones!$AA$40)&lt;PolicyDate),1,Milestones!$AC$40)&amp;";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"&amp;IF(AND(Milestones!$AB$41="FT",Milestones!$AA$41=FT_Y5,EDATE($D132,Milestones!$AA$41)&lt;PolicyDate),1,Milestones!$AC$41)&amp;";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"&amp;IF(AND(Milestones!$AB$42="FT",Milestones!$AA$42=FT_Y5,EDATE($D132,Milestones!$AA$42)&lt;PolicyDate),1,Milestones!$AC$42)&amp;";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"&amp;IF(AND(Milestones!$AB$43="FT",Milestones!$AA$43=FT_Y5,EDATE($D132,Milestones!$AA$43)&lt;PolicyDate),1,Milestones!$AC$43)&amp;";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"&amp;IF(AND(Milestones!$AB$44="FT",Milestones!$AA$44=FT_Y5,EDATE($D132,Milestones!$AA$44)&lt;PolicyDate),1,Milestones!$AC$44)&amp;";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"&amp;IF(AND(Milestones!$AB$45="FT",Milestones!$AA$45=FT_Y5,EDATE($D132,Milestones!$AA$45)&lt;PolicyDate),1,Milestones!$AC$45)&amp;";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"&amp;IF(AND(Milestones!$AB$46="FT",Milestones!$AA$46=FT_Y5,EDATE($D132,Milestones!$AA$46)&lt;PolicyDate),1,Milestones!$AC$46)&amp;";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"&amp;IF(AND(Milestones!$AB$47="FT",Milestones!$AA$47=FT_Y5,EDATE($D132,Milestones!$AA$47)&lt;PolicyDate),1,Milestones!$AC$47)&amp;";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"&amp;IF(AND(Milestones!$AB$48="FT",Milestones!$AA$48=FT_Y5,EDATE($D132,Milestones!$AA$48)&lt;PolicyDate),1,Milestones!$AC$48)&amp;";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"&amp;IF(AND(Milestones!$AB$49="FT",Milestones!$AA$49=FT_Y5,EDATE($D132,Milestones!$AA$49)&lt;PolicyDate),1,Milestones!$AC$49)&amp;";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"&amp;IF(AND(Milestones!$AB$50="FT",Milestones!$AA$50=FT_Y5,EDATE($D132,Milestones!$AA$50)&lt;PolicyDate),1,Milestones!$AC$50)&amp;";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"&amp;IF(AND(Milestones!$AB$51="FT",Milestones!$AA$51=FT_Y5,EDATE($D132,Milestones!$AA$51)&lt;PolicyDate),1,Milestones!$AC$51)&amp;";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"&amp;IF(AND(Milestones!$AB$52="FT",Milestones!$AA$52=FT_Y5,EDATE($D132,Milestones!$AA$52)&lt;PolicyDate),1,Milestones!$AC$52)&amp;";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"&amp;IF(AND(Milestones!$AB$53="FT",Milestones!$AA$53=FT_Y5,EDATE($D132,Milestones!$AA$53)&lt;PolicyDate),1,Milestones!$AC$53)&amp;";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"&amp;IF(AND(Milestones!$AB$54="FT",Milestones!$AA$54=FT_Y5,EDATE($D132,Milestones!$AA$54)&lt;PolicyDate),1,Milestones!$AC$54)&amp;";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"&amp;IF(AND(Milestones!$AB$55="FT",Milestones!$AA$55=FT_Y5,EDATE($D132,Milestones!$AA$55)&lt;PolicyDate),1,Milestones!$AC$55)&amp;";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"&amp;IF(AND(Milestones!$AB$56="FT",Milestones!$AA$56=FT_Y5,EDATE($D132,Milestones!$AA$56)&lt;PolicyDate),1,Milestones!$AC$56)&amp;";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"&amp;IF(AND(Milestones!$AB$57="FT",Milestones!$AA$57=FT_Y5,EDATE($D132,Milestones!$AA$57)&lt;PolicyDate),1,Milestones!$AC$57)&amp;";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"&amp;IF(AND(Milestones!$AB$58="FT",Milestones!$AA$58=FT_Y5,EDATE($D132,Milestones!$AA$58)&lt;PolicyDate),1,Milestones!$AC$58)&amp;";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"&amp;IF(AND(Milestones!$AB$59="FT",Milestones!$AA$59=FT_Y5,EDATE($D132,Milestones!$AA$59)&lt;PolicyDate),1,Milestones!$AC$59)&amp;";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"&amp;IF(AND(Milestones!$AB$60="FT",Milestones!$AA$60=FT_Y5,EDATE($D132,Milestones!$AA$60)&lt;PolicyDate),1,Milestones!$AC$60)&amp;";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"&amp;IF(AND(Milestones!$AB$61="FT",Milestones!$AA$61=FT_Y5,EDATE($D132,Milestones!$AA$61)&lt;PolicyDate),1,Milestones!$AC$61)&amp;";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"&amp;IF(AND(Milestones!$AB$62="FT",Milestones!$AA$62=FT_Y5,EDATE($D132,Milestones!$AA$62)&lt;PolicyDate),1,Milestones!$AC$62)&amp;";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"&amp;IF(AND(Milestones!$AB$63="FT",Milestones!$AA$63=FT_Y5,EDATE($D132,Milestones!$AA$63)&lt;PolicyDate),1,Milestones!$AC$63)&amp;";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"&amp;IF(AND(Milestones!$AB$64="FT",Milestones!$AA$64=FT_Y5,EDATE($D132,Milestones!$AA$64)&lt;PolicyDate),1,Milestones!$AC$64)&amp;";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"&amp;IF(AND(Milestones!$AB$65="FT",Milestones!$AA$65=FT_Y5,EDATE($D132,Milestones!$AA$65)&lt;PolicyDate),1,Milestones!$AC$65)&amp;";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"&amp;IF(AND(Milestones!$AB$66="FT",Milestones!$AA$66=FT_Y5,EDATE($D132,Milestones!$AA$66)&lt;PolicyDate),1,Milestones!$AC$66)&amp;";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"&amp;IF(AND(Milestones!$AB$67="FT",Milestones!$AA$67=FT_Y5,EDATE($D132,Milestones!$AA$67)&lt;PolicyDate),1,Milestones!$AC$67)&amp;";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"&amp;IF(AND(Milestones!$AB$68="FT",Milestones!$AA$68=FT_Y5,EDATE($D132,Milestones!$AA$68)&lt;PolicyDate),1,Milestones!$AC$68)&amp;";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"&amp;IF(AND(Milestones!$AB$69="FT",Milestones!$AA$69=FT_Y5,EDATE($D132,Milestones!$AA$69)&lt;PolicyDate),1,Milestones!$AC$69)&amp;";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"&amp;IF(AND(Milestones!$AB$70="FT",Milestones!$AA$70=FT_Y5,EDATE($D132,Milestones!$AA$70)&lt;PolicyDate),1,Milestones!$AC$70)&amp;";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"&amp;IF(AND(Milestones!$AB$71="FT",Milestones!$AA$71=FT_Y5,EDATE($D132,Milestones!$AA$71)&lt;PolicyDate),1,Milestones!$AC$71)&amp;";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"&amp;IF(AND(Milestones!$AB$72="FT",Milestones!$AA$72=FT_Y5,EDATE($D132,Milestones!$AA$72)&lt;PolicyDate),1,Milestones!$AC$72)&amp;";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"&amp;IF(AND(Milestones!$AB$73="FT",Milestones!$AA$73=FT_Y5,EDATE($D132,Milestones!$AA$73)&lt;PolicyDate),1,Milestones!$AC$73)&amp;";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"&amp;IF(AND(Milestones!$AB$74="FT",Milestones!$AA$74=FT_Y5,EDATE($D132,Milestones!$AA$74)&lt;PolicyDate),1,Milestones!$AC$74)&amp;";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"&amp;IF(AND(Milestones!$AB$75="FT",Milestones!$AA$75=FT_Y5,EDATE($D132,Milestones!$AA$75)&lt;PolicyDate),1,Milestones!$AC$75)&amp;";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"&amp;IF(AND(Milestones!$AB$76="FT",Milestones!$AA$76=FT_Y5,EDATE($D132,Milestones!$AA$76)&lt;PolicyDate),1,Milestones!$AC$76)&amp;";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"&amp;IF(AND(Milestones!$AB$77="FT",Milestones!$AA$77=FT_Y5,EDATE($D132,Milestones!$AA$77)&lt;PolicyDate),1,Milestones!$AC$77)&amp;";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"&amp;IF(AND(Milestones!$AB$78="FT",Milestones!$AA$78=FT_Y5,EDATE($D132,Milestones!$AA$78)&lt;PolicyDate),1,Milestones!$AC$78)&amp;";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"&amp;IF(AND(Milestones!$AB$79="FT",Milestones!$AA$79=FT_Y5,EDATE($D132,Milestones!$AA$79)&lt;PolicyDate),1,Milestones!$AC$79)&amp;";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"&amp;IF(AND(Milestones!$AB$80="FT",Milestones!$AA$80=FT_Y5,EDATE($D132,Milestones!$AA$80)&lt;PolicyDate),1,Milestones!$AC$80)&amp;";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"&amp;IF(AND(Milestones!$AB$81="FT",Milestones!$AA$81=FT_Y5,EDATE($D132,Milestones!$AA$81)&lt;PolicyDate),1,Milestones!$AC$81)&amp;";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"&amp;IF(AND(Milestones!$AB$82="FT",Milestones!$AA$82=FT_Y5,EDATE($D132,Milestones!$AA$82)&lt;PolicyDate),1,Milestones!$AC$82)&amp;";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"&amp;IF(AND(Milestones!$AB$83="FT",Milestones!$AA$83=FT_Y5,EDATE($D132,Milestones!$AA$83)&lt;PolicyDate),1,Milestones!$AC$83)&amp;";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"&amp;IF(AND(Milestones!$AB$84="FT",Milestones!$AA$84=FT_Y5,EDATE($D132,Milestones!$AA$84)&lt;PolicyDate),1,Milestones!$AC$84)&amp;";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"&amp;IF(AND(Milestones!$AB$85="FT",Milestones!$AA$85=FT_Y5,EDATE($D132,Milestones!$AA$85)&lt;PolicyDate),1,Milestones!$AC$85)&amp;";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"&amp;IF(AND(Milestones!$AB$86="FT",Milestones!$AA$86=FT_Y5,EDATE($D132,Milestones!$AA$86)&lt;PolicyDate),1,Milestones!$AC$86)&amp;";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"&amp;IF(AND(Milestones!$AB$87="FT",Milestones!$AA$87=FT_Y5,EDATE($D132,Milestones!$AA$87)&lt;PolicyDate),1,Milestones!$AC$87)&amp;";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"&amp;IF(AND(Milestones!$AB$88="FT",Milestones!$AA$88=FT_Y5,EDATE($D132,Milestones!$AA$88)&lt;PolicyDate),1,Milestones!$AC$88)&amp;";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"&amp;IF(AND(Milestones!$AB$89="FT",Milestones!$AA$89=FT_Y5,EDATE($D132,Milestones!$AA$89)&lt;PolicyDate),1,Milestones!$AC$89)&amp;";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"&amp;IF(AND(Milestones!$AB$90="FT",Milestones!$AA$90=FT_Y5,EDATE($D132,Milestones!$AA$90)&lt;PolicyDate),1,Milestones!$AC$90)&amp;";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"&amp;IF(AND(Milestones!$AB$91="FT",Milestones!$AA$91=FT_Y5,EDATE($D132,Milestones!$AA$91)&lt;PolicyDate),1,Milestones!$AC$91)&amp;";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"&amp;IF(AND(Milestones!$AB$92="FT",Milestones!$AA$92=FT_Y5,EDATE($D132,Milestones!$AA$92)&lt;PolicyDate),1,Milestones!$AC$92)&amp;";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"&amp;IF(AND(Milestones!$AB$93="FT",Milestones!$AA$93=FT_Y5,EDATE($D132,Milestones!$AA$93)&lt;PolicyDate),1,Milestones!$AC$93)&amp;";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"&amp;IF(AND(Milestones!$AB$94="FT",Milestones!$AA$94=FT_Y5,EDATE($D132,Milestones!$AA$94)&lt;PolicyDate),1,Milestones!$AC$94)&amp;";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"&amp;IF(AND(Milestones!$AB$95="FT",Milestones!$AA$95=FT_Y5,EDATE($D132,Milestones!$AA$95)&lt;PolicyDate),1,Milestones!$AC$95)&amp;";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"&amp;IF(AND(Milestones!$AB$96="FT",Milestones!$AA$96=FT_Y5,EDATE($D132,Milestones!$AA$96)&lt;PolicyDate),1,Milestones!$AC$96)&amp;";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"&amp;IF(AND(Milestones!$AB$97="FT",Milestones!$AA$97=FT_Y5,EDATE($D132,Milestones!$AA$97)&lt;PolicyDate),1,Milestones!$AC$97)&amp;";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"&amp;IF(AND(Milestones!$AB$98="FT",Milestones!$AA$98=FT_Y5,EDATE($D132,Milestones!$AA$98)&lt;PolicyDate),1,Milestones!$AC$98)&amp;";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"&amp;IF(AND(Milestones!$AB$99="FT",Milestones!$AA$99=FT_Y5,EDATE($D132,Milestones!$AA$99)&lt;PolicyDate),1,Milestones!$AC$99)&amp;";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"&amp;IF(AND(Milestones!$AB$100="FT",Milestones!$AA$100=FT_Y5,EDATE($D132,Milestones!$AA$100)&lt;PolicyDate),1,Milestones!$AC$100)&amp;";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"&amp;IF(AND(Milestones!$AB$101="FT",Milestones!$AA$101=FT_Y5,EDATE($D132,Milestones!$AA$101)&lt;PolicyDate),1,Milestones!$AC$101)&amp;";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"&amp;IF(AND(Milestones!$AB$102="FT",Milestones!$AA$102=FT_Y5,EDATE($D132,Milestones!$AA$102)&lt;PolicyDate),1,Milestones!$AC$102)&amp;";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"&amp;IF(AND(Milestones!$AB$103="FT",Milestones!$AA$103=FT_Y5,EDATE($D132,Milestones!$AA$103)&lt;PolicyDate),1,Milestones!$AC$103)&amp;";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"&amp;IF(AND(Milestones!$AB$104="FT",Milestones!$AA$104=FT_Y5,EDATE($D132,Milestones!$AA$104)&lt;PolicyDate),1,Milestones!$AC$104)&amp;";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"&amp;IF(AND(Milestones!$AB$105="FT",Milestones!$AA$105=FT_Y5,EDATE($D132,Milestones!$AA$105)&lt;PolicyDate),1,Milestones!$AC$105)&amp;";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"&amp;IF(AND(Milestones!$AB$106="FT",Milestones!$AA$106=FT_Y5,EDATE($D132,Milestones!$AA$106)&lt;PolicyDate),1,Milestones!$AC$106)&amp;";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"&amp;IF(AND(Milestones!$AB$107="FT",Milestones!$AA$107=FT_Y5,EDATE($D132,Milestones!$AA$107)&lt;PolicyDate),1,Milestones!$AC$107)&amp;";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"&amp;IF(AND(Milestones!$AB$108="FT",Milestones!$AA$108=FT_Y5,EDATE($D132,Milestones!$AA$108)&lt;PolicyDate),1,Milestones!$AC$108)&amp;";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"&amp;IF(AND(Milestones!$AB$109="FT",Milestones!$AA$109=FT_Y5,EDATE($D132,Milestones!$AA$109)&lt;PolicyDate),1,Milestones!$AC$109)&amp;";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"&amp;IF(AND(Milestones!$AB$110="FT",Milestones!$AA$110=FT_Y5,EDATE($D132,Milestones!$AA$110)&lt;PolicyDate),1,Milestones!$AC$110)&amp;";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"&amp;IF(AND(Milestones!$AB$111="FT",Milestones!$AA$111=FT_Y5,EDATE($D132,Milestones!$AA$111)&lt;PolicyDate),1,Milestones!$AC$111)&amp;";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"&amp;IF(AND(Milestones!$AB$112="FT",Milestones!$AA$112=FT_Y5,EDATE($D132,Milestones!$AA$112)&lt;PolicyDate),1,Milestones!$AC$112)&amp;";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"&amp;IF(AND(Milestones!$AB$113="FT",Milestones!$AA$113=FT_Y5,EDATE($D132,Milestones!$AA$113)&lt;PolicyDate),1,Milestones!$AC$113)&amp;";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"&amp;IF(AND(Milestones!$AB$114="FT",Milestones!$AA$114=FT_Y5,EDATE($D132,Milestones!$AA$114)&lt;PolicyDate),1,Milestones!$AC$114)&amp;";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"&amp;IF(AND(Milestones!$AB$115="FT",Milestones!$AA$115=FT_Y5,EDATE($D132,Milestones!$AA$115)&lt;PolicyDate),1,Milestones!$AC$115)&amp;";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"&amp;IF(AND(Milestones!$AB$116="FT",Milestones!$AA$116=FT_Y5,EDATE($D132,Milestones!$AA$116)&lt;PolicyDate),1,Milestones!$AC$116)&amp;";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"&amp;IF(AND(Milestones!$AB$117="FT",Milestones!$AA$117=FT_Y5,EDATE($D132,Milestones!$AA$117)&lt;PolicyDate),1,Milestones!$AC$117)&amp;";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"&amp;IF(AND(Milestones!$AB$118="FT",Milestones!$AA$118=FT_Y5,EDATE($D132,Milestones!$AA$118)&lt;PolicyDate),1,Milestones!$AC$118)&amp;";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"&amp;IF(AND(Milestones!$AB$119="FT",Milestones!$AA$119=FT_Y5,EDATE($D132,Milestones!$AA$119)&lt;PolicyDate),1,Milestones!$AC$119)&amp;";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"&amp;IF(AND(Milestones!$AB$120="FT",Milestones!$AA$120=FT_Y5,EDATE($D132,Milestones!$AA$120)&lt;PolicyDate),1,Milestones!$AC$120)&amp;";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"&amp;IF(AND(Milestones!$AB$121="FT",Milestones!$AA$121=FT_Y5,EDATE($D132,Milestones!$AA$121)&lt;PolicyDate),1,Milestones!$AC$121)&amp;";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"&amp;IF(AND(Milestones!$AB$122="FT",Milestones!$AA$122=FT_Y5,EDATE($D132,Milestones!$AA$122)&lt;PolicyDate),1,Milestones!$AC$122)&amp;";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"&amp;IF(AND(Milestones!$AB$123="FT",Milestones!$AA$123=FT_Y5,EDATE($D132,Milestones!$AA$123)&lt;PolicyDate),1,Milestones!$AC$123)&amp;";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"&amp;IF(AND(Milestones!$AB$124="FT",Milestones!$AA$124=FT_Y5,EDATE($D132,Milestones!$AA$124)&lt;PolicyDate),1,Milestones!$AC$124)&amp;";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"&amp;IF(AND(Milestones!$AB$125="FT",Milestones!$AA$125=FT_Y5,EDATE($D132,Milestones!$AA$125)&lt;PolicyDate),1,Milestones!$AC$125)&amp;";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"&amp;IF(AND(Milestones!$AB$126="FT",Milestones!$AA$126=FT_Y5,EDATE($D132,Milestones!$AA$126)&lt;PolicyDate),1,Milestones!$AC$126)&amp;";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"&amp;IF(AND(Milestones!$AB$127="FT",Milestones!$AA$127=FT_Y5,EDATE($D132,Milestones!$AA$127)&lt;PolicyDate),1,Milestones!$AC$127)&amp;";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"&amp;IF(AND(Milestones!$AB$128="FT",Milestones!$AA$128=FT_Y5,EDATE($D132,Milestones!$AA$128)&lt;PolicyDate),1,Milestones!$AC$128)&amp;";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"&amp;IF(AND(Milestones!$AB$129="FT",Milestones!$AA$129=FT_Y5,EDATE($D132,Milestones!$AA$129)&lt;PolicyDate),1,Milestones!$AC$129)&amp;";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"&amp;IF(AND(Milestones!$AB$130="FT",Milestones!$AA$130=FT_Y5,EDATE($D132,Milestones!$AA$130)&lt;PolicyDate),1,Milestones!$AC$130)&amp;";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"&amp;IF(AND(Milestones!$AB$131="FT",Milestones!$AA$131=FT_Y5,EDATE($D132,Milestones!$AA$131)&lt;PolicyDate),1,Milestones!$AC$131)&amp;";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"&amp;IF(AND(Milestones!$AB$132="FT",Milestones!$AA$132=FT_Y5,EDATE($D132,Milestones!$AA$132)&lt;PolicyDate),1,Milestones!$AC$132)&amp;";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"&amp;IF(AND(Milestones!$AB$133="FT",Milestones!$AA$133=FT_Y5,EDATE($D132,Milestones!$AA$133)&lt;PolicyDate),1,Milestones!$AC$133)&amp;";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"&amp;IF(AND(Milestones!$AB$134="FT",Milestones!$AA$134=FT_Y5,EDATE($D132,Milestones!$AA$134)&lt;PolicyDate),1,Milestones!$AC$134)&amp;";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"&amp;IF(AND(Milestones!$AB$135="FT",Milestones!$AA$135=FT_Y5,EDATE($D132,Milestones!$AA$135)&lt;PolicyDate),1,Milestones!$AC$135)&amp;";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"&amp;IF(AND(Milestones!$AB$136="FT",Milestones!$AA$136=FT_Y5,EDATE($D132,Milestones!$AA$136)&lt;PolicyDate),1,Milestones!$AC$136)&amp;";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"&amp;IF(AND(Milestones!$AB$137="FT",Milestones!$AA$137=FT_Y5,EDATE($D132,Milestones!$AA$137)&lt;PolicyDate),1,Milestones!$AC$137)&amp;";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"&amp;IF(AND(Milestones!$AB$138="FT",Milestones!$AA$138=FT_Y5,EDATE($D132,Milestones!$AA$138)&lt;PolicyDate),1,Milestones!$AC$138)&amp;";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"&amp;IF(AND(Milestones!$AB$139="FT",Milestones!$AA$139=FT_Y5,EDATE($D132,Milestones!$AA$139)&lt;PolicyDate),1,Milestones!$AC$139)&amp;";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"&amp;IF(AND(Milestones!$AB$140="FT",Milestones!$AA$140=FT_Y5,EDATE($D132,Milestones!$AA$140)&lt;PolicyDate),1,Milestones!$AC$140)&amp;";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"&amp;IF(AND(Milestones!$AB$141="FT",Milestones!$AA$141=FT_Y5,EDATE($D132,Milestones!$AA$141)&lt;PolicyDate),1,Milestones!$AC$141)&amp;";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"&amp;IF(AND(Milestones!$AB$142="FT",Milestones!$AA$142=FT_Y5,EDATE($D132,Milestones!$AA$142)&lt;PolicyDate),1,Milestones!$AC$142)&amp;";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"&amp;IF(AND(Milestones!$AB$143="FT",Milestones!$AA$143=FT_Y5,EDATE($D132,Milestones!$AA$143)&lt;PolicyDate),1,Milestones!$AC$143)&amp;";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"&amp;IF(AND(Milestones!$AB$144="FT",Milestones!$AA$144=FT_Y5,EDATE($D132,Milestones!$AA$144)&lt;PolicyDate),1,Milestones!$AC$144)&amp;";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"&amp;IF(AND(Milestones!$AB$145="FT",Milestones!$AA$145=FT_Y5,EDATE($D132,Milestones!$AA$145)&lt;PolicyDate),1,Milestones!$AC$145)&amp;";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"&amp;IF(AND(Milestones!$AB$146="FT",Milestones!$AA$146=FT_Y5,EDATE($D132,Milestones!$AA$146)&lt;PolicyDate),1,Milestones!$AC$146)&amp;";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"&amp;IF(AND(Milestones!$AB$147="FT",Milestones!$AA$147=FT_Y5,EDATE($D132,Milestones!$AA$147)&lt;PolicyDate),1,Milestones!$AC$147)&amp;";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"&amp;IF(AND(Milestones!$AB$148="FT",Milestones!$AA$148=FT_Y5,EDATE($D132,Milestones!$AA$148)&lt;PolicyDate),1,Milestones!$AC$148)&amp;";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"&amp;IF(AND(Milestones!$AB$149="FT",Milestones!$AA$149=FT_Y5,EDATE($D132,Milestones!$AA$149)&lt;PolicyDate),1,Milestones!$AC$149)&amp;";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"&amp;IF(AND(Milestones!$AB$150="FT",Milestones!$AA$150=FT_Y5,EDATE($D132,Milestones!$AA$150)&lt;PolicyDate),1,Milestones!$AC$150)&amp;";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"&amp;IF(AND(Milestones!$AB$151="FT",Milestones!$AA$151=FT_Y5,EDATE($D132,Milestones!$AA$151)&lt;PolicyDate),1,Milestones!$AC$151)&amp;";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"&amp;IF(AND(Milestones!$AB$152="FT",Milestones!$AA$152=FT_Y5,EDATE($D132,Milestones!$AA$152)&lt;PolicyDate),1,Milestones!$AC$152)&amp;";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"&amp;IF(AND(Milestones!$AB$153="FT",Milestones!$AA$153=FT_Y5,EDATE($D132,Milestones!$AA$153)&lt;PolicyDate),1,Milestones!$AC$153)&amp;";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"&amp;IF(AND(Milestones!$AB$154="FT",Milestones!$AA$154=FT_Y5,EDATE($D132,Milestones!$AA$154)&lt;PolicyDate),1,Milestones!$AC$154)&amp;";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"&amp;IF(AND(Milestones!$AB$155="FT",Milestones!$AA$155=FT_Y5,EDATE($D132,Milestones!$AA$155)&lt;PolicyDate),1,Milestones!$AC$155)&amp;";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"&amp;IF(AND(Milestones!$AB$156="FT",Milestones!$AA$156=FT_Y5,EDATE($D132,Milestones!$AA$156)&lt;PolicyDate),1,Milestones!$AC$156)&amp;";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"&amp;IF(AND(Milestones!$AB$157="FT",Milestones!$AA$157=FT_Y5,EDATE($D132,Milestones!$AA$157)&lt;PolicyDate),1,Milestones!$AC$157)&amp;";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"&amp;IF(AND(Milestones!$AB$158="FT",Milestones!$AA$158=FT_Y5,EDATE($D132,Milestones!$AA$158)&lt;PolicyDate),1,Milestones!$AC$158)&amp;";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"&amp;IF(AND(Milestones!$AB$159="FT",Milestones!$AA$159=FT_Y5,EDATE($D132,Milestones!$AA$159)&lt;PolicyDate),1,Milestones!$AC$159)&amp;";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"&amp;IF(AND(Milestones!$AB$160="FT",Milestones!$AA$160=FT_Y5,EDATE($D132,Milestones!$AA$160)&lt;PolicyDate),1,Milestones!$AC$160)&amp;";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"&amp;IF(AND(Milestones!$AB$161="FT",Milestones!$AA$161=FT_Y5,EDATE($D132,Milestones!$AA$161)&lt;PolicyDate),1,Milestones!$AC$161)&amp;";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"&amp;IF(AND(Milestones!$AB$162="FT",Milestones!$AA$162=FT_Y5,EDATE($D132,Milestones!$AA$162)&lt;PolicyDate),1,Milestones!$AC$162)&amp;";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"&amp;IF(AND(Milestones!$AB$163="FT",Milestones!$AA$163=FT_Y5,EDATE($D132,Milestones!$AA$163)&lt;PolicyDate),1,Milestones!$AC$163)&amp;";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"&amp;IF(AND(Milestones!$AB$164="FT",Milestones!$AA$164=FT_Y5,EDATE($D132,Milestones!$AA$164)&lt;PolicyDate),1,Milestones!$AC$164)&amp;";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"&amp;IF(AND(Milestones!$AB$165="FT",Milestones!$AA$165=FT_Y5,EDATE($D132,Milestones!$AA$165)&lt;PolicyDate),1,Milestones!$AC$165)&amp;";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"&amp;IF(AND(Milestones!$AB$166="FT",Milestones!$AA$166=FT_Y5,EDATE($D132,Milestones!$AA$166)&lt;PolicyDate),1,Milestones!$AC$166)&amp;";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"&amp;IF(AND(Milestones!$AB$167="FT",Milestones!$AA$167=FT_Y5,EDATE($D132,Milestones!$AA$167)&lt;PolicyDate),1,Milestones!$AC$167)&amp;";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"&amp;IF(AND(Milestones!$AB$168="FT",Milestones!$AA$168=FT_Y5,EDATE($D132,Milestones!$AA$168)&lt;PolicyDate),1,Milestones!$AC$168)&amp;";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"&amp;IF(AND(Milestones!$AB$169="FT",Milestones!$AA$169=FT_Y5,EDATE($D132,Milestones!$AA$169)&lt;PolicyDate),1,Milestones!$AC$169)&amp;";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"&amp;IF(AND(Milestones!$AB$170="FT",Milestones!$AA$170=FT_Y5,EDATE($D132,Milestones!$AA$170)&lt;PolicyDate),1,Milestones!$AC$170)&amp;";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"&amp;IF(AND(Milestones!$AB$171="FT",Milestones!$AA$171=FT_Y5,EDATE($D132,Milestones!$AA$171)&lt;PolicyDate),1,Milestones!$AC$171)&amp;";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"&amp;IF(AND(Milestones!$AB$172="FT",Milestones!$AA$172=FT_Y5,EDATE($D132,Milestones!$AA$172)&lt;PolicyDate),1,Milestones!$AC$172)&amp;";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"&amp;IF(AND(Milestones!$AB$173="FT",Milestones!$AA$173=FT_Y5,EDATE($D132,Milestones!$AA$173)&lt;PolicyDate),1,Milestones!$AC$173)&amp;";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"&amp;IF(AND(Milestones!$AB$174="FT",Milestones!$AA$174=FT_Y5,EDATE($D132,Milestones!$AA$174)&lt;PolicyDate),1,Milestones!$AC$174)&amp;";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"&amp;IF(AND(Milestones!$AB$175="FT",Milestones!$AA$175=FT_Y5,EDATE($D132,Milestones!$AA$175)&lt;PolicyDate),1,Milestones!$AC$175)&amp;";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"&amp;IF(AND(Milestones!$AB$176="FT",Milestones!$AA$176=FT_Y5,EDATE($D132,Milestones!$AA$176)&lt;PolicyDate),1,Milestones!$AC$176)&amp;";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"&amp;IF(AND(Milestones!$AB$177="FT",Milestones!$AA$177=FT_Y5,EDATE($D132,Milestones!$AA$177)&lt;PolicyDate),1,Milestones!$AC$177)&amp;";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"&amp;IF(AND(Milestones!$AB$178="FT",Milestones!$AA$178=FT_Y5,EDATE($D132,Milestones!$AA$178)&lt;PolicyDate),1,Milestones!$AC$178)&amp;";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"&amp;IF(AND(Milestones!$AB$179="FT",Milestones!$AA$179=FT_Y5,EDATE($D132,Milestones!$AA$179)&lt;PolicyDate),1,Milestones!$AC$179)&amp;";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"&amp;IF(AND(Milestones!$AB$180="FT",Milestones!$AA$180=FT_Y5,EDATE($D132,Milestones!$AA$180)&lt;PolicyDate),1,Milestones!$AC$180)&amp;";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"&amp;IF(AND(Milestones!$AB$181="FT",Milestones!$AA$181=FT_Y5,EDATE($D132,Milestones!$AA$181)&lt;PolicyDate),1,Milestones!$AC$181)&amp;";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"&amp;IF(AND(Milestones!$AB$182="FT",Milestones!$AA$182=FT_Y5,EDATE($D132,Milestones!$AA$182)&lt;PolicyDate),1,Milestones!$AC$182)&amp;";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"&amp;IF(AND(Milestones!$AB$183="FT",Milestones!$AA$183=FT_Y5,EDATE($D132,Milestones!$AA$183)&lt;PolicyDate),1,Milestones!$AC$183)&amp;";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"&amp;IF(AND(Milestones!$AB$184="FT",Milestones!$AA$184=FT_Y5,EDATE($D132,Milestones!$AA$184)&lt;PolicyDate),1,Milestones!$AC$184)&amp;";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"&amp;IF(AND(Milestones!$AB$185="FT",Milestones!$AA$185=FT_Y5,EDATE($D132,Milestones!$AA$185)&lt;PolicyDate),1,Milestones!$AC$185)&amp;";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"&amp;IF(AND(Milestones!$AB$186="FT",Milestones!$AA$186=FT_Y5,EDATE($D132,Milestones!$AA$186)&lt;PolicyDate),1,Milestones!$AC$186)&amp;";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"&amp;IF(AND(Milestones!$AB$187="FT",Milestones!$AA$187=FT_Y5,EDATE($D132,Milestones!$AA$187)&lt;PolicyDate),1,Milestones!$AC$187)&amp;";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"&amp;IF(AND(Milestones!$AB$188="FT",Milestones!$AA$188=FT_Y5,EDATE($D132,Milestones!$AA$188)&lt;PolicyDate),1,Milestones!$AC$188)&amp;";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"&amp;IF(AND(Milestones!$AB$189="FT",Milestones!$AA$189=FT_Y5,EDATE($D132,Milestones!$AA$189)&lt;PolicyDate),1,Milestones!$AC$189)&amp;";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"&amp;IF(AND(Milestones!$AB$190="FT",Milestones!$AA$190=FT_Y5,EDATE($D132,Milestones!$AA$190)&lt;PolicyDate),1,Milestones!$AC$190)&amp;";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"&amp;IF(AND(Milestones!$AB$191="FT",Milestones!$AA$191=FT_Y5,EDATE($D132,Milestones!$AA$191)&lt;PolicyDate),1,Milestones!$AC$191)&amp;";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"&amp;IF(AND(Milestones!$AB$192="FT",Milestones!$AA$192=FT_Y5,EDATE($D132,Milestones!$AA$192)&lt;PolicyDate),1,Milestones!$AC$192)&amp;";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"&amp;IF(AND(Milestones!$AB$193="FT",Milestones!$AA$193=FT_Y5,EDATE($D132,Milestones!$AA$193)&lt;PolicyDate),1,Milestones!$AC$193)&amp;";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"&amp;IF(AND(Milestones!$AB$194="FT",Milestones!$AA$194=FT_Y5,EDATE($D132,Milestones!$AA$194)&lt;PolicyDate),1,Milestones!$AC$194)&amp;";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"&amp;IF(AND(Milestones!$AB$195="FT",Milestones!$AA$195=FT_Y5,EDATE($D132,Milestones!$AA$195)&lt;PolicyDate),1,Milestones!$AC$195)&amp;";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"&amp;IF(AND(Milestones!$AB$196="FT",Milestones!$AA$196=FT_Y5,EDATE($D132,Milestones!$AA$196)&lt;PolicyDate),1,Milestones!$AC$196)&amp;";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"&amp;IF(AND(Milestones!$AB$197="FT",Milestones!$AA$197=FT_Y5,EDATE($D132,Milestones!$AA$197)&lt;PolicyDate),1,Milestones!$AC$197)&amp;";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"&amp;IF(AND(Milestones!$AB$198="FT",Milestones!$AA$198=FT_Y5,EDATE($D132,Milestones!$AA$198)&lt;PolicyDate),1,Milestones!$AC$198)&amp;";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"&amp;IF(AND(Milestones!$AB$199="FT",Milestones!$AA$199=FT_Y5,EDATE($D132,Milestones!$AA$199)&lt;PolicyDate),1,Milestones!$AC$199)&amp;";  ",""))</f>
        <v/>
      </c>
      <c r="X132" s="0" t="str">
        <f aca="false">IF(Staff!$A132="","",Staff!$AJ132)</f>
        <v/>
      </c>
      <c r="Y132" s="0" t="str">
        <f aca="false">IF(Staff!$A132="","",Staff!$AL132)</f>
        <v/>
      </c>
      <c r="Z132" s="0" t="str">
        <f aca="false">IF(Staff!$A132="","",Staff!$AM132)</f>
        <v/>
      </c>
      <c r="AA132" s="0" t="str">
        <f aca="false">IF(Staff!$A132="","",Staff!$AQ132)</f>
        <v/>
      </c>
      <c r="AB132" s="0" t="str">
        <f aca="false">IF(Staff!$A132="","",Staff!$AR132)</f>
        <v/>
      </c>
      <c r="AC132" s="0" t="str">
        <f aca="false">IF(Staff!$A132="","",Staff!$AS132)</f>
        <v/>
      </c>
      <c r="AD132" s="0" t="str">
        <f aca="false">IF(Staff!$A132="","",Staff!$AT132)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IF(Staff!$A133="","",Staff!$AI133)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"&amp;IF(AND(Milestones!$AB$20="FT",Milestones!$AA$20=FT_Y5,EDATE($D133,Milestones!$AA$20)&lt;PolicyDate),1,Milestones!$AC$20)&amp;";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"&amp;IF(AND(Milestones!$AB$21="FT",Milestones!$AA$21=FT_Y5,EDATE($D133,Milestones!$AA$21)&lt;PolicyDate),1,Milestones!$AC$21)&amp;";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"&amp;IF(AND(Milestones!$AB$22="FT",Milestones!$AA$22=FT_Y5,EDATE($D133,Milestones!$AA$22)&lt;PolicyDate),1,Milestones!$AC$22)&amp;";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"&amp;IF(AND(Milestones!$AB$23="FT",Milestones!$AA$23=FT_Y5,EDATE($D133,Milestones!$AA$23)&lt;PolicyDate),1,Milestones!$AC$23)&amp;";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"&amp;IF(AND(Milestones!$AB$24="FT",Milestones!$AA$24=FT_Y5,EDATE($D133,Milestones!$AA$24)&lt;PolicyDate),1,Milestones!$AC$24)&amp;";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"&amp;IF(AND(Milestones!$AB$25="FT",Milestones!$AA$25=FT_Y5,EDATE($D133,Milestones!$AA$25)&lt;PolicyDate),1,Milestones!$AC$25)&amp;";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"&amp;IF(AND(Milestones!$AB$26="FT",Milestones!$AA$26=FT_Y5,EDATE($D133,Milestones!$AA$26)&lt;PolicyDate),1,Milestones!$AC$26)&amp;";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"&amp;IF(AND(Milestones!$AB$27="FT",Milestones!$AA$27=FT_Y5,EDATE($D133,Milestones!$AA$27)&lt;PolicyDate),1,Milestones!$AC$27)&amp;";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"&amp;IF(AND(Milestones!$AB$28="FT",Milestones!$AA$28=FT_Y5,EDATE($D133,Milestones!$AA$28)&lt;PolicyDate),1,Milestones!$AC$28)&amp;";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"&amp;IF(AND(Milestones!$AB$29="FT",Milestones!$AA$29=FT_Y5,EDATE($D133,Milestones!$AA$29)&lt;PolicyDate),1,Milestones!$AC$29)&amp;";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"&amp;IF(AND(Milestones!$AB$30="FT",Milestones!$AA$30=FT_Y5,EDATE($D133,Milestones!$AA$30)&lt;PolicyDate),1,Milestones!$AC$30)&amp;";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"&amp;IF(AND(Milestones!$AB$31="FT",Milestones!$AA$31=FT_Y5,EDATE($D133,Milestones!$AA$31)&lt;PolicyDate),1,Milestones!$AC$31)&amp;";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"&amp;IF(AND(Milestones!$AB$32="FT",Milestones!$AA$32=FT_Y5,EDATE($D133,Milestones!$AA$32)&lt;PolicyDate),1,Milestones!$AC$32)&amp;";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"&amp;IF(AND(Milestones!$AB$33="FT",Milestones!$AA$33=FT_Y5,EDATE($D133,Milestones!$AA$33)&lt;PolicyDate),1,Milestones!$AC$33)&amp;";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"&amp;IF(AND(Milestones!$AB$34="FT",Milestones!$AA$34=FT_Y5,EDATE($D133,Milestones!$AA$34)&lt;PolicyDate),1,Milestones!$AC$34)&amp;";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"&amp;IF(AND(Milestones!$AB$35="FT",Milestones!$AA$35=FT_Y5,EDATE($D133,Milestones!$AA$35)&lt;PolicyDate),1,Milestones!$AC$35)&amp;";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"&amp;IF(AND(Milestones!$AB$36="FT",Milestones!$AA$36=FT_Y5,EDATE($D133,Milestones!$AA$36)&lt;PolicyDate),1,Milestones!$AC$36)&amp;";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"&amp;IF(AND(Milestones!$AB$37="FT",Milestones!$AA$37=FT_Y5,EDATE($D133,Milestones!$AA$37)&lt;PolicyDate),1,Milestones!$AC$37)&amp;";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"&amp;IF(AND(Milestones!$AB$38="FT",Milestones!$AA$38=FT_Y5,EDATE($D133,Milestones!$AA$38)&lt;PolicyDate),1,Milestones!$AC$38)&amp;";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"&amp;IF(AND(Milestones!$AB$39="FT",Milestones!$AA$39=FT_Y5,EDATE($D133,Milestones!$AA$39)&lt;PolicyDate),1,Milestones!$AC$39)&amp;";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"&amp;IF(AND(Milestones!$AB$40="FT",Milestones!$AA$40=FT_Y5,EDATE($D133,Milestones!$AA$40)&lt;PolicyDate),1,Milestones!$AC$40)&amp;";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"&amp;IF(AND(Milestones!$AB$41="FT",Milestones!$AA$41=FT_Y5,EDATE($D133,Milestones!$AA$41)&lt;PolicyDate),1,Milestones!$AC$41)&amp;";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"&amp;IF(AND(Milestones!$AB$42="FT",Milestones!$AA$42=FT_Y5,EDATE($D133,Milestones!$AA$42)&lt;PolicyDate),1,Milestones!$AC$42)&amp;";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"&amp;IF(AND(Milestones!$AB$43="FT",Milestones!$AA$43=FT_Y5,EDATE($D133,Milestones!$AA$43)&lt;PolicyDate),1,Milestones!$AC$43)&amp;";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"&amp;IF(AND(Milestones!$AB$44="FT",Milestones!$AA$44=FT_Y5,EDATE($D133,Milestones!$AA$44)&lt;PolicyDate),1,Milestones!$AC$44)&amp;";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"&amp;IF(AND(Milestones!$AB$45="FT",Milestones!$AA$45=FT_Y5,EDATE($D133,Milestones!$AA$45)&lt;PolicyDate),1,Milestones!$AC$45)&amp;";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"&amp;IF(AND(Milestones!$AB$46="FT",Milestones!$AA$46=FT_Y5,EDATE($D133,Milestones!$AA$46)&lt;PolicyDate),1,Milestones!$AC$46)&amp;";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"&amp;IF(AND(Milestones!$AB$47="FT",Milestones!$AA$47=FT_Y5,EDATE($D133,Milestones!$AA$47)&lt;PolicyDate),1,Milestones!$AC$47)&amp;";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"&amp;IF(AND(Milestones!$AB$48="FT",Milestones!$AA$48=FT_Y5,EDATE($D133,Milestones!$AA$48)&lt;PolicyDate),1,Milestones!$AC$48)&amp;";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"&amp;IF(AND(Milestones!$AB$49="FT",Milestones!$AA$49=FT_Y5,EDATE($D133,Milestones!$AA$49)&lt;PolicyDate),1,Milestones!$AC$49)&amp;";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"&amp;IF(AND(Milestones!$AB$50="FT",Milestones!$AA$50=FT_Y5,EDATE($D133,Milestones!$AA$50)&lt;PolicyDate),1,Milestones!$AC$50)&amp;";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"&amp;IF(AND(Milestones!$AB$51="FT",Milestones!$AA$51=FT_Y5,EDATE($D133,Milestones!$AA$51)&lt;PolicyDate),1,Milestones!$AC$51)&amp;";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"&amp;IF(AND(Milestones!$AB$52="FT",Milestones!$AA$52=FT_Y5,EDATE($D133,Milestones!$AA$52)&lt;PolicyDate),1,Milestones!$AC$52)&amp;";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"&amp;IF(AND(Milestones!$AB$53="FT",Milestones!$AA$53=FT_Y5,EDATE($D133,Milestones!$AA$53)&lt;PolicyDate),1,Milestones!$AC$53)&amp;";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"&amp;IF(AND(Milestones!$AB$54="FT",Milestones!$AA$54=FT_Y5,EDATE($D133,Milestones!$AA$54)&lt;PolicyDate),1,Milestones!$AC$54)&amp;";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"&amp;IF(AND(Milestones!$AB$55="FT",Milestones!$AA$55=FT_Y5,EDATE($D133,Milestones!$AA$55)&lt;PolicyDate),1,Milestones!$AC$55)&amp;";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"&amp;IF(AND(Milestones!$AB$56="FT",Milestones!$AA$56=FT_Y5,EDATE($D133,Milestones!$AA$56)&lt;PolicyDate),1,Milestones!$AC$56)&amp;";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"&amp;IF(AND(Milestones!$AB$57="FT",Milestones!$AA$57=FT_Y5,EDATE($D133,Milestones!$AA$57)&lt;PolicyDate),1,Milestones!$AC$57)&amp;";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"&amp;IF(AND(Milestones!$AB$58="FT",Milestones!$AA$58=FT_Y5,EDATE($D133,Milestones!$AA$58)&lt;PolicyDate),1,Milestones!$AC$58)&amp;";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"&amp;IF(AND(Milestones!$AB$59="FT",Milestones!$AA$59=FT_Y5,EDATE($D133,Milestones!$AA$59)&lt;PolicyDate),1,Milestones!$AC$59)&amp;";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"&amp;IF(AND(Milestones!$AB$60="FT",Milestones!$AA$60=FT_Y5,EDATE($D133,Milestones!$AA$60)&lt;PolicyDate),1,Milestones!$AC$60)&amp;";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"&amp;IF(AND(Milestones!$AB$61="FT",Milestones!$AA$61=FT_Y5,EDATE($D133,Milestones!$AA$61)&lt;PolicyDate),1,Milestones!$AC$61)&amp;";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"&amp;IF(AND(Milestones!$AB$62="FT",Milestones!$AA$62=FT_Y5,EDATE($D133,Milestones!$AA$62)&lt;PolicyDate),1,Milestones!$AC$62)&amp;";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"&amp;IF(AND(Milestones!$AB$63="FT",Milestones!$AA$63=FT_Y5,EDATE($D133,Milestones!$AA$63)&lt;PolicyDate),1,Milestones!$AC$63)&amp;";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"&amp;IF(AND(Milestones!$AB$64="FT",Milestones!$AA$64=FT_Y5,EDATE($D133,Milestones!$AA$64)&lt;PolicyDate),1,Milestones!$AC$64)&amp;";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"&amp;IF(AND(Milestones!$AB$65="FT",Milestones!$AA$65=FT_Y5,EDATE($D133,Milestones!$AA$65)&lt;PolicyDate),1,Milestones!$AC$65)&amp;";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"&amp;IF(AND(Milestones!$AB$66="FT",Milestones!$AA$66=FT_Y5,EDATE($D133,Milestones!$AA$66)&lt;PolicyDate),1,Milestones!$AC$66)&amp;";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"&amp;IF(AND(Milestones!$AB$67="FT",Milestones!$AA$67=FT_Y5,EDATE($D133,Milestones!$AA$67)&lt;PolicyDate),1,Milestones!$AC$67)&amp;";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"&amp;IF(AND(Milestones!$AB$68="FT",Milestones!$AA$68=FT_Y5,EDATE($D133,Milestones!$AA$68)&lt;PolicyDate),1,Milestones!$AC$68)&amp;";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"&amp;IF(AND(Milestones!$AB$69="FT",Milestones!$AA$69=FT_Y5,EDATE($D133,Milestones!$AA$69)&lt;PolicyDate),1,Milestones!$AC$69)&amp;";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"&amp;IF(AND(Milestones!$AB$70="FT",Milestones!$AA$70=FT_Y5,EDATE($D133,Milestones!$AA$70)&lt;PolicyDate),1,Milestones!$AC$70)&amp;";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"&amp;IF(AND(Milestones!$AB$71="FT",Milestones!$AA$71=FT_Y5,EDATE($D133,Milestones!$AA$71)&lt;PolicyDate),1,Milestones!$AC$71)&amp;";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"&amp;IF(AND(Milestones!$AB$72="FT",Milestones!$AA$72=FT_Y5,EDATE($D133,Milestones!$AA$72)&lt;PolicyDate),1,Milestones!$AC$72)&amp;";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"&amp;IF(AND(Milestones!$AB$73="FT",Milestones!$AA$73=FT_Y5,EDATE($D133,Milestones!$AA$73)&lt;PolicyDate),1,Milestones!$AC$73)&amp;";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"&amp;IF(AND(Milestones!$AB$74="FT",Milestones!$AA$74=FT_Y5,EDATE($D133,Milestones!$AA$74)&lt;PolicyDate),1,Milestones!$AC$74)&amp;";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"&amp;IF(AND(Milestones!$AB$75="FT",Milestones!$AA$75=FT_Y5,EDATE($D133,Milestones!$AA$75)&lt;PolicyDate),1,Milestones!$AC$75)&amp;";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"&amp;IF(AND(Milestones!$AB$76="FT",Milestones!$AA$76=FT_Y5,EDATE($D133,Milestones!$AA$76)&lt;PolicyDate),1,Milestones!$AC$76)&amp;";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"&amp;IF(AND(Milestones!$AB$77="FT",Milestones!$AA$77=FT_Y5,EDATE($D133,Milestones!$AA$77)&lt;PolicyDate),1,Milestones!$AC$77)&amp;";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"&amp;IF(AND(Milestones!$AB$78="FT",Milestones!$AA$78=FT_Y5,EDATE($D133,Milestones!$AA$78)&lt;PolicyDate),1,Milestones!$AC$78)&amp;";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"&amp;IF(AND(Milestones!$AB$79="FT",Milestones!$AA$79=FT_Y5,EDATE($D133,Milestones!$AA$79)&lt;PolicyDate),1,Milestones!$AC$79)&amp;";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"&amp;IF(AND(Milestones!$AB$80="FT",Milestones!$AA$80=FT_Y5,EDATE($D133,Milestones!$AA$80)&lt;PolicyDate),1,Milestones!$AC$80)&amp;";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"&amp;IF(AND(Milestones!$AB$81="FT",Milestones!$AA$81=FT_Y5,EDATE($D133,Milestones!$AA$81)&lt;PolicyDate),1,Milestones!$AC$81)&amp;";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"&amp;IF(AND(Milestones!$AB$82="FT",Milestones!$AA$82=FT_Y5,EDATE($D133,Milestones!$AA$82)&lt;PolicyDate),1,Milestones!$AC$82)&amp;";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"&amp;IF(AND(Milestones!$AB$83="FT",Milestones!$AA$83=FT_Y5,EDATE($D133,Milestones!$AA$83)&lt;PolicyDate),1,Milestones!$AC$83)&amp;";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"&amp;IF(AND(Milestones!$AB$84="FT",Milestones!$AA$84=FT_Y5,EDATE($D133,Milestones!$AA$84)&lt;PolicyDate),1,Milestones!$AC$84)&amp;";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"&amp;IF(AND(Milestones!$AB$85="FT",Milestones!$AA$85=FT_Y5,EDATE($D133,Milestones!$AA$85)&lt;PolicyDate),1,Milestones!$AC$85)&amp;";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"&amp;IF(AND(Milestones!$AB$86="FT",Milestones!$AA$86=FT_Y5,EDATE($D133,Milestones!$AA$86)&lt;PolicyDate),1,Milestones!$AC$86)&amp;";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"&amp;IF(AND(Milestones!$AB$87="FT",Milestones!$AA$87=FT_Y5,EDATE($D133,Milestones!$AA$87)&lt;PolicyDate),1,Milestones!$AC$87)&amp;";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"&amp;IF(AND(Milestones!$AB$88="FT",Milestones!$AA$88=FT_Y5,EDATE($D133,Milestones!$AA$88)&lt;PolicyDate),1,Milestones!$AC$88)&amp;";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"&amp;IF(AND(Milestones!$AB$89="FT",Milestones!$AA$89=FT_Y5,EDATE($D133,Milestones!$AA$89)&lt;PolicyDate),1,Milestones!$AC$89)&amp;";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"&amp;IF(AND(Milestones!$AB$90="FT",Milestones!$AA$90=FT_Y5,EDATE($D133,Milestones!$AA$90)&lt;PolicyDate),1,Milestones!$AC$90)&amp;";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"&amp;IF(AND(Milestones!$AB$91="FT",Milestones!$AA$91=FT_Y5,EDATE($D133,Milestones!$AA$91)&lt;PolicyDate),1,Milestones!$AC$91)&amp;";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"&amp;IF(AND(Milestones!$AB$92="FT",Milestones!$AA$92=FT_Y5,EDATE($D133,Milestones!$AA$92)&lt;PolicyDate),1,Milestones!$AC$92)&amp;";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"&amp;IF(AND(Milestones!$AB$93="FT",Milestones!$AA$93=FT_Y5,EDATE($D133,Milestones!$AA$93)&lt;PolicyDate),1,Milestones!$AC$93)&amp;";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"&amp;IF(AND(Milestones!$AB$94="FT",Milestones!$AA$94=FT_Y5,EDATE($D133,Milestones!$AA$94)&lt;PolicyDate),1,Milestones!$AC$94)&amp;";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"&amp;IF(AND(Milestones!$AB$95="FT",Milestones!$AA$95=FT_Y5,EDATE($D133,Milestones!$AA$95)&lt;PolicyDate),1,Milestones!$AC$95)&amp;";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"&amp;IF(AND(Milestones!$AB$96="FT",Milestones!$AA$96=FT_Y5,EDATE($D133,Milestones!$AA$96)&lt;PolicyDate),1,Milestones!$AC$96)&amp;";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"&amp;IF(AND(Milestones!$AB$97="FT",Milestones!$AA$97=FT_Y5,EDATE($D133,Milestones!$AA$97)&lt;PolicyDate),1,Milestones!$AC$97)&amp;";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"&amp;IF(AND(Milestones!$AB$98="FT",Milestones!$AA$98=FT_Y5,EDATE($D133,Milestones!$AA$98)&lt;PolicyDate),1,Milestones!$AC$98)&amp;";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"&amp;IF(AND(Milestones!$AB$99="FT",Milestones!$AA$99=FT_Y5,EDATE($D133,Milestones!$AA$99)&lt;PolicyDate),1,Milestones!$AC$99)&amp;";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"&amp;IF(AND(Milestones!$AB$100="FT",Milestones!$AA$100=FT_Y5,EDATE($D133,Milestones!$AA$100)&lt;PolicyDate),1,Milestones!$AC$100)&amp;";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"&amp;IF(AND(Milestones!$AB$101="FT",Milestones!$AA$101=FT_Y5,EDATE($D133,Milestones!$AA$101)&lt;PolicyDate),1,Milestones!$AC$101)&amp;";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"&amp;IF(AND(Milestones!$AB$102="FT",Milestones!$AA$102=FT_Y5,EDATE($D133,Milestones!$AA$102)&lt;PolicyDate),1,Milestones!$AC$102)&amp;";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"&amp;IF(AND(Milestones!$AB$103="FT",Milestones!$AA$103=FT_Y5,EDATE($D133,Milestones!$AA$103)&lt;PolicyDate),1,Milestones!$AC$103)&amp;";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"&amp;IF(AND(Milestones!$AB$104="FT",Milestones!$AA$104=FT_Y5,EDATE($D133,Milestones!$AA$104)&lt;PolicyDate),1,Milestones!$AC$104)&amp;";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"&amp;IF(AND(Milestones!$AB$105="FT",Milestones!$AA$105=FT_Y5,EDATE($D133,Milestones!$AA$105)&lt;PolicyDate),1,Milestones!$AC$105)&amp;";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"&amp;IF(AND(Milestones!$AB$106="FT",Milestones!$AA$106=FT_Y5,EDATE($D133,Milestones!$AA$106)&lt;PolicyDate),1,Milestones!$AC$106)&amp;";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"&amp;IF(AND(Milestones!$AB$107="FT",Milestones!$AA$107=FT_Y5,EDATE($D133,Milestones!$AA$107)&lt;PolicyDate),1,Milestones!$AC$107)&amp;";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"&amp;IF(AND(Milestones!$AB$108="FT",Milestones!$AA$108=FT_Y5,EDATE($D133,Milestones!$AA$108)&lt;PolicyDate),1,Milestones!$AC$108)&amp;";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"&amp;IF(AND(Milestones!$AB$109="FT",Milestones!$AA$109=FT_Y5,EDATE($D133,Milestones!$AA$109)&lt;PolicyDate),1,Milestones!$AC$109)&amp;";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"&amp;IF(AND(Milestones!$AB$110="FT",Milestones!$AA$110=FT_Y5,EDATE($D133,Milestones!$AA$110)&lt;PolicyDate),1,Milestones!$AC$110)&amp;";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"&amp;IF(AND(Milestones!$AB$111="FT",Milestones!$AA$111=FT_Y5,EDATE($D133,Milestones!$AA$111)&lt;PolicyDate),1,Milestones!$AC$111)&amp;";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"&amp;IF(AND(Milestones!$AB$112="FT",Milestones!$AA$112=FT_Y5,EDATE($D133,Milestones!$AA$112)&lt;PolicyDate),1,Milestones!$AC$112)&amp;";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"&amp;IF(AND(Milestones!$AB$113="FT",Milestones!$AA$113=FT_Y5,EDATE($D133,Milestones!$AA$113)&lt;PolicyDate),1,Milestones!$AC$113)&amp;";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"&amp;IF(AND(Milestones!$AB$114="FT",Milestones!$AA$114=FT_Y5,EDATE($D133,Milestones!$AA$114)&lt;PolicyDate),1,Milestones!$AC$114)&amp;";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"&amp;IF(AND(Milestones!$AB$115="FT",Milestones!$AA$115=FT_Y5,EDATE($D133,Milestones!$AA$115)&lt;PolicyDate),1,Milestones!$AC$115)&amp;";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"&amp;IF(AND(Milestones!$AB$116="FT",Milestones!$AA$116=FT_Y5,EDATE($D133,Milestones!$AA$116)&lt;PolicyDate),1,Milestones!$AC$116)&amp;";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"&amp;IF(AND(Milestones!$AB$117="FT",Milestones!$AA$117=FT_Y5,EDATE($D133,Milestones!$AA$117)&lt;PolicyDate),1,Milestones!$AC$117)&amp;";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"&amp;IF(AND(Milestones!$AB$118="FT",Milestones!$AA$118=FT_Y5,EDATE($D133,Milestones!$AA$118)&lt;PolicyDate),1,Milestones!$AC$118)&amp;";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"&amp;IF(AND(Milestones!$AB$119="FT",Milestones!$AA$119=FT_Y5,EDATE($D133,Milestones!$AA$119)&lt;PolicyDate),1,Milestones!$AC$119)&amp;";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"&amp;IF(AND(Milestones!$AB$120="FT",Milestones!$AA$120=FT_Y5,EDATE($D133,Milestones!$AA$120)&lt;PolicyDate),1,Milestones!$AC$120)&amp;";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"&amp;IF(AND(Milestones!$AB$121="FT",Milestones!$AA$121=FT_Y5,EDATE($D133,Milestones!$AA$121)&lt;PolicyDate),1,Milestones!$AC$121)&amp;";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"&amp;IF(AND(Milestones!$AB$122="FT",Milestones!$AA$122=FT_Y5,EDATE($D133,Milestones!$AA$122)&lt;PolicyDate),1,Milestones!$AC$122)&amp;";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"&amp;IF(AND(Milestones!$AB$123="FT",Milestones!$AA$123=FT_Y5,EDATE($D133,Milestones!$AA$123)&lt;PolicyDate),1,Milestones!$AC$123)&amp;";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"&amp;IF(AND(Milestones!$AB$124="FT",Milestones!$AA$124=FT_Y5,EDATE($D133,Milestones!$AA$124)&lt;PolicyDate),1,Milestones!$AC$124)&amp;";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"&amp;IF(AND(Milestones!$AB$125="FT",Milestones!$AA$125=FT_Y5,EDATE($D133,Milestones!$AA$125)&lt;PolicyDate),1,Milestones!$AC$125)&amp;";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"&amp;IF(AND(Milestones!$AB$126="FT",Milestones!$AA$126=FT_Y5,EDATE($D133,Milestones!$AA$126)&lt;PolicyDate),1,Milestones!$AC$126)&amp;";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"&amp;IF(AND(Milestones!$AB$127="FT",Milestones!$AA$127=FT_Y5,EDATE($D133,Milestones!$AA$127)&lt;PolicyDate),1,Milestones!$AC$127)&amp;";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"&amp;IF(AND(Milestones!$AB$128="FT",Milestones!$AA$128=FT_Y5,EDATE($D133,Milestones!$AA$128)&lt;PolicyDate),1,Milestones!$AC$128)&amp;";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"&amp;IF(AND(Milestones!$AB$129="FT",Milestones!$AA$129=FT_Y5,EDATE($D133,Milestones!$AA$129)&lt;PolicyDate),1,Milestones!$AC$129)&amp;";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"&amp;IF(AND(Milestones!$AB$130="FT",Milestones!$AA$130=FT_Y5,EDATE($D133,Milestones!$AA$130)&lt;PolicyDate),1,Milestones!$AC$130)&amp;";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"&amp;IF(AND(Milestones!$AB$131="FT",Milestones!$AA$131=FT_Y5,EDATE($D133,Milestones!$AA$131)&lt;PolicyDate),1,Milestones!$AC$131)&amp;";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"&amp;IF(AND(Milestones!$AB$132="FT",Milestones!$AA$132=FT_Y5,EDATE($D133,Milestones!$AA$132)&lt;PolicyDate),1,Milestones!$AC$132)&amp;";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"&amp;IF(AND(Milestones!$AB$133="FT",Milestones!$AA$133=FT_Y5,EDATE($D133,Milestones!$AA$133)&lt;PolicyDate),1,Milestones!$AC$133)&amp;";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"&amp;IF(AND(Milestones!$AB$134="FT",Milestones!$AA$134=FT_Y5,EDATE($D133,Milestones!$AA$134)&lt;PolicyDate),1,Milestones!$AC$134)&amp;";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"&amp;IF(AND(Milestones!$AB$135="FT",Milestones!$AA$135=FT_Y5,EDATE($D133,Milestones!$AA$135)&lt;PolicyDate),1,Milestones!$AC$135)&amp;";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"&amp;IF(AND(Milestones!$AB$136="FT",Milestones!$AA$136=FT_Y5,EDATE($D133,Milestones!$AA$136)&lt;PolicyDate),1,Milestones!$AC$136)&amp;";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"&amp;IF(AND(Milestones!$AB$137="FT",Milestones!$AA$137=FT_Y5,EDATE($D133,Milestones!$AA$137)&lt;PolicyDate),1,Milestones!$AC$137)&amp;";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"&amp;IF(AND(Milestones!$AB$138="FT",Milestones!$AA$138=FT_Y5,EDATE($D133,Milestones!$AA$138)&lt;PolicyDate),1,Milestones!$AC$138)&amp;";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"&amp;IF(AND(Milestones!$AB$139="FT",Milestones!$AA$139=FT_Y5,EDATE($D133,Milestones!$AA$139)&lt;PolicyDate),1,Milestones!$AC$139)&amp;";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"&amp;IF(AND(Milestones!$AB$140="FT",Milestones!$AA$140=FT_Y5,EDATE($D133,Milestones!$AA$140)&lt;PolicyDate),1,Milestones!$AC$140)&amp;";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"&amp;IF(AND(Milestones!$AB$141="FT",Milestones!$AA$141=FT_Y5,EDATE($D133,Milestones!$AA$141)&lt;PolicyDate),1,Milestones!$AC$141)&amp;";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"&amp;IF(AND(Milestones!$AB$142="FT",Milestones!$AA$142=FT_Y5,EDATE($D133,Milestones!$AA$142)&lt;PolicyDate),1,Milestones!$AC$142)&amp;";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"&amp;IF(AND(Milestones!$AB$143="FT",Milestones!$AA$143=FT_Y5,EDATE($D133,Milestones!$AA$143)&lt;PolicyDate),1,Milestones!$AC$143)&amp;";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"&amp;IF(AND(Milestones!$AB$144="FT",Milestones!$AA$144=FT_Y5,EDATE($D133,Milestones!$AA$144)&lt;PolicyDate),1,Milestones!$AC$144)&amp;";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"&amp;IF(AND(Milestones!$AB$145="FT",Milestones!$AA$145=FT_Y5,EDATE($D133,Milestones!$AA$145)&lt;PolicyDate),1,Milestones!$AC$145)&amp;";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"&amp;IF(AND(Milestones!$AB$146="FT",Milestones!$AA$146=FT_Y5,EDATE($D133,Milestones!$AA$146)&lt;PolicyDate),1,Milestones!$AC$146)&amp;";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"&amp;IF(AND(Milestones!$AB$147="FT",Milestones!$AA$147=FT_Y5,EDATE($D133,Milestones!$AA$147)&lt;PolicyDate),1,Milestones!$AC$147)&amp;";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"&amp;IF(AND(Milestones!$AB$148="FT",Milestones!$AA$148=FT_Y5,EDATE($D133,Milestones!$AA$148)&lt;PolicyDate),1,Milestones!$AC$148)&amp;";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"&amp;IF(AND(Milestones!$AB$149="FT",Milestones!$AA$149=FT_Y5,EDATE($D133,Milestones!$AA$149)&lt;PolicyDate),1,Milestones!$AC$149)&amp;";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"&amp;IF(AND(Milestones!$AB$150="FT",Milestones!$AA$150=FT_Y5,EDATE($D133,Milestones!$AA$150)&lt;PolicyDate),1,Milestones!$AC$150)&amp;";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"&amp;IF(AND(Milestones!$AB$151="FT",Milestones!$AA$151=FT_Y5,EDATE($D133,Milestones!$AA$151)&lt;PolicyDate),1,Milestones!$AC$151)&amp;";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"&amp;IF(AND(Milestones!$AB$152="FT",Milestones!$AA$152=FT_Y5,EDATE($D133,Milestones!$AA$152)&lt;PolicyDate),1,Milestones!$AC$152)&amp;";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"&amp;IF(AND(Milestones!$AB$153="FT",Milestones!$AA$153=FT_Y5,EDATE($D133,Milestones!$AA$153)&lt;PolicyDate),1,Milestones!$AC$153)&amp;";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"&amp;IF(AND(Milestones!$AB$154="FT",Milestones!$AA$154=FT_Y5,EDATE($D133,Milestones!$AA$154)&lt;PolicyDate),1,Milestones!$AC$154)&amp;";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"&amp;IF(AND(Milestones!$AB$155="FT",Milestones!$AA$155=FT_Y5,EDATE($D133,Milestones!$AA$155)&lt;PolicyDate),1,Milestones!$AC$155)&amp;";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"&amp;IF(AND(Milestones!$AB$156="FT",Milestones!$AA$156=FT_Y5,EDATE($D133,Milestones!$AA$156)&lt;PolicyDate),1,Milestones!$AC$156)&amp;";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"&amp;IF(AND(Milestones!$AB$157="FT",Milestones!$AA$157=FT_Y5,EDATE($D133,Milestones!$AA$157)&lt;PolicyDate),1,Milestones!$AC$157)&amp;";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"&amp;IF(AND(Milestones!$AB$158="FT",Milestones!$AA$158=FT_Y5,EDATE($D133,Milestones!$AA$158)&lt;PolicyDate),1,Milestones!$AC$158)&amp;";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"&amp;IF(AND(Milestones!$AB$159="FT",Milestones!$AA$159=FT_Y5,EDATE($D133,Milestones!$AA$159)&lt;PolicyDate),1,Milestones!$AC$159)&amp;";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"&amp;IF(AND(Milestones!$AB$160="FT",Milestones!$AA$160=FT_Y5,EDATE($D133,Milestones!$AA$160)&lt;PolicyDate),1,Milestones!$AC$160)&amp;";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"&amp;IF(AND(Milestones!$AB$161="FT",Milestones!$AA$161=FT_Y5,EDATE($D133,Milestones!$AA$161)&lt;PolicyDate),1,Milestones!$AC$161)&amp;";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"&amp;IF(AND(Milestones!$AB$162="FT",Milestones!$AA$162=FT_Y5,EDATE($D133,Milestones!$AA$162)&lt;PolicyDate),1,Milestones!$AC$162)&amp;";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"&amp;IF(AND(Milestones!$AB$163="FT",Milestones!$AA$163=FT_Y5,EDATE($D133,Milestones!$AA$163)&lt;PolicyDate),1,Milestones!$AC$163)&amp;";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"&amp;IF(AND(Milestones!$AB$164="FT",Milestones!$AA$164=FT_Y5,EDATE($D133,Milestones!$AA$164)&lt;PolicyDate),1,Milestones!$AC$164)&amp;";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"&amp;IF(AND(Milestones!$AB$165="FT",Milestones!$AA$165=FT_Y5,EDATE($D133,Milestones!$AA$165)&lt;PolicyDate),1,Milestones!$AC$165)&amp;";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"&amp;IF(AND(Milestones!$AB$166="FT",Milestones!$AA$166=FT_Y5,EDATE($D133,Milestones!$AA$166)&lt;PolicyDate),1,Milestones!$AC$166)&amp;";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"&amp;IF(AND(Milestones!$AB$167="FT",Milestones!$AA$167=FT_Y5,EDATE($D133,Milestones!$AA$167)&lt;PolicyDate),1,Milestones!$AC$167)&amp;";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"&amp;IF(AND(Milestones!$AB$168="FT",Milestones!$AA$168=FT_Y5,EDATE($D133,Milestones!$AA$168)&lt;PolicyDate),1,Milestones!$AC$168)&amp;";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"&amp;IF(AND(Milestones!$AB$169="FT",Milestones!$AA$169=FT_Y5,EDATE($D133,Milestones!$AA$169)&lt;PolicyDate),1,Milestones!$AC$169)&amp;";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"&amp;IF(AND(Milestones!$AB$170="FT",Milestones!$AA$170=FT_Y5,EDATE($D133,Milestones!$AA$170)&lt;PolicyDate),1,Milestones!$AC$170)&amp;";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"&amp;IF(AND(Milestones!$AB$171="FT",Milestones!$AA$171=FT_Y5,EDATE($D133,Milestones!$AA$171)&lt;PolicyDate),1,Milestones!$AC$171)&amp;";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"&amp;IF(AND(Milestones!$AB$172="FT",Milestones!$AA$172=FT_Y5,EDATE($D133,Milestones!$AA$172)&lt;PolicyDate),1,Milestones!$AC$172)&amp;";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"&amp;IF(AND(Milestones!$AB$173="FT",Milestones!$AA$173=FT_Y5,EDATE($D133,Milestones!$AA$173)&lt;PolicyDate),1,Milestones!$AC$173)&amp;";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"&amp;IF(AND(Milestones!$AB$174="FT",Milestones!$AA$174=FT_Y5,EDATE($D133,Milestones!$AA$174)&lt;PolicyDate),1,Milestones!$AC$174)&amp;";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"&amp;IF(AND(Milestones!$AB$175="FT",Milestones!$AA$175=FT_Y5,EDATE($D133,Milestones!$AA$175)&lt;PolicyDate),1,Milestones!$AC$175)&amp;";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"&amp;IF(AND(Milestones!$AB$176="FT",Milestones!$AA$176=FT_Y5,EDATE($D133,Milestones!$AA$176)&lt;PolicyDate),1,Milestones!$AC$176)&amp;";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"&amp;IF(AND(Milestones!$AB$177="FT",Milestones!$AA$177=FT_Y5,EDATE($D133,Milestones!$AA$177)&lt;PolicyDate),1,Milestones!$AC$177)&amp;";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"&amp;IF(AND(Milestones!$AB$178="FT",Milestones!$AA$178=FT_Y5,EDATE($D133,Milestones!$AA$178)&lt;PolicyDate),1,Milestones!$AC$178)&amp;";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"&amp;IF(AND(Milestones!$AB$179="FT",Milestones!$AA$179=FT_Y5,EDATE($D133,Milestones!$AA$179)&lt;PolicyDate),1,Milestones!$AC$179)&amp;";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"&amp;IF(AND(Milestones!$AB$180="FT",Milestones!$AA$180=FT_Y5,EDATE($D133,Milestones!$AA$180)&lt;PolicyDate),1,Milestones!$AC$180)&amp;";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"&amp;IF(AND(Milestones!$AB$181="FT",Milestones!$AA$181=FT_Y5,EDATE($D133,Milestones!$AA$181)&lt;PolicyDate),1,Milestones!$AC$181)&amp;";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"&amp;IF(AND(Milestones!$AB$182="FT",Milestones!$AA$182=FT_Y5,EDATE($D133,Milestones!$AA$182)&lt;PolicyDate),1,Milestones!$AC$182)&amp;";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"&amp;IF(AND(Milestones!$AB$183="FT",Milestones!$AA$183=FT_Y5,EDATE($D133,Milestones!$AA$183)&lt;PolicyDate),1,Milestones!$AC$183)&amp;";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"&amp;IF(AND(Milestones!$AB$184="FT",Milestones!$AA$184=FT_Y5,EDATE($D133,Milestones!$AA$184)&lt;PolicyDate),1,Milestones!$AC$184)&amp;";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"&amp;IF(AND(Milestones!$AB$185="FT",Milestones!$AA$185=FT_Y5,EDATE($D133,Milestones!$AA$185)&lt;PolicyDate),1,Milestones!$AC$185)&amp;";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"&amp;IF(AND(Milestones!$AB$186="FT",Milestones!$AA$186=FT_Y5,EDATE($D133,Milestones!$AA$186)&lt;PolicyDate),1,Milestones!$AC$186)&amp;";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"&amp;IF(AND(Milestones!$AB$187="FT",Milestones!$AA$187=FT_Y5,EDATE($D133,Milestones!$AA$187)&lt;PolicyDate),1,Milestones!$AC$187)&amp;";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"&amp;IF(AND(Milestones!$AB$188="FT",Milestones!$AA$188=FT_Y5,EDATE($D133,Milestones!$AA$188)&lt;PolicyDate),1,Milestones!$AC$188)&amp;";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"&amp;IF(AND(Milestones!$AB$189="FT",Milestones!$AA$189=FT_Y5,EDATE($D133,Milestones!$AA$189)&lt;PolicyDate),1,Milestones!$AC$189)&amp;";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"&amp;IF(AND(Milestones!$AB$190="FT",Milestones!$AA$190=FT_Y5,EDATE($D133,Milestones!$AA$190)&lt;PolicyDate),1,Milestones!$AC$190)&amp;";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"&amp;IF(AND(Milestones!$AB$191="FT",Milestones!$AA$191=FT_Y5,EDATE($D133,Milestones!$AA$191)&lt;PolicyDate),1,Milestones!$AC$191)&amp;";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"&amp;IF(AND(Milestones!$AB$192="FT",Milestones!$AA$192=FT_Y5,EDATE($D133,Milestones!$AA$192)&lt;PolicyDate),1,Milestones!$AC$192)&amp;";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"&amp;IF(AND(Milestones!$AB$193="FT",Milestones!$AA$193=FT_Y5,EDATE($D133,Milestones!$AA$193)&lt;PolicyDate),1,Milestones!$AC$193)&amp;";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"&amp;IF(AND(Milestones!$AB$194="FT",Milestones!$AA$194=FT_Y5,EDATE($D133,Milestones!$AA$194)&lt;PolicyDate),1,Milestones!$AC$194)&amp;";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"&amp;IF(AND(Milestones!$AB$195="FT",Milestones!$AA$195=FT_Y5,EDATE($D133,Milestones!$AA$195)&lt;PolicyDate),1,Milestones!$AC$195)&amp;";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"&amp;IF(AND(Milestones!$AB$196="FT",Milestones!$AA$196=FT_Y5,EDATE($D133,Milestones!$AA$196)&lt;PolicyDate),1,Milestones!$AC$196)&amp;";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"&amp;IF(AND(Milestones!$AB$197="FT",Milestones!$AA$197=FT_Y5,EDATE($D133,Milestones!$AA$197)&lt;PolicyDate),1,Milestones!$AC$197)&amp;";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"&amp;IF(AND(Milestones!$AB$198="FT",Milestones!$AA$198=FT_Y5,EDATE($D133,Milestones!$AA$198)&lt;PolicyDate),1,Milestones!$AC$198)&amp;";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"&amp;IF(AND(Milestones!$AB$199="FT",Milestones!$AA$199=FT_Y5,EDATE($D133,Milestones!$AA$199)&lt;PolicyDate),1,Milestones!$AC$199)&amp;";  ",""))</f>
        <v/>
      </c>
      <c r="X133" s="0" t="str">
        <f aca="false">IF(Staff!$A133="","",Staff!$AJ133)</f>
        <v/>
      </c>
      <c r="Y133" s="0" t="str">
        <f aca="false">IF(Staff!$A133="","",Staff!$AL133)</f>
        <v/>
      </c>
      <c r="Z133" s="0" t="str">
        <f aca="false">IF(Staff!$A133="","",Staff!$AM133)</f>
        <v/>
      </c>
      <c r="AA133" s="0" t="str">
        <f aca="false">IF(Staff!$A133="","",Staff!$AQ133)</f>
        <v/>
      </c>
      <c r="AB133" s="0" t="str">
        <f aca="false">IF(Staff!$A133="","",Staff!$AR133)</f>
        <v/>
      </c>
      <c r="AC133" s="0" t="str">
        <f aca="false">IF(Staff!$A133="","",Staff!$AS133)</f>
        <v/>
      </c>
      <c r="AD133" s="0" t="str">
        <f aca="false">IF(Staff!$A133="","",Staff!$AT133)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IF(Staff!$A134="","",Staff!$AI134)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"&amp;IF(AND(Milestones!$AB$20="FT",Milestones!$AA$20=FT_Y5,EDATE($D134,Milestones!$AA$20)&lt;PolicyDate),1,Milestones!$AC$20)&amp;";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"&amp;IF(AND(Milestones!$AB$21="FT",Milestones!$AA$21=FT_Y5,EDATE($D134,Milestones!$AA$21)&lt;PolicyDate),1,Milestones!$AC$21)&amp;";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"&amp;IF(AND(Milestones!$AB$22="FT",Milestones!$AA$22=FT_Y5,EDATE($D134,Milestones!$AA$22)&lt;PolicyDate),1,Milestones!$AC$22)&amp;";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"&amp;IF(AND(Milestones!$AB$23="FT",Milestones!$AA$23=FT_Y5,EDATE($D134,Milestones!$AA$23)&lt;PolicyDate),1,Milestones!$AC$23)&amp;";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"&amp;IF(AND(Milestones!$AB$24="FT",Milestones!$AA$24=FT_Y5,EDATE($D134,Milestones!$AA$24)&lt;PolicyDate),1,Milestones!$AC$24)&amp;";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"&amp;IF(AND(Milestones!$AB$25="FT",Milestones!$AA$25=FT_Y5,EDATE($D134,Milestones!$AA$25)&lt;PolicyDate),1,Milestones!$AC$25)&amp;";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"&amp;IF(AND(Milestones!$AB$26="FT",Milestones!$AA$26=FT_Y5,EDATE($D134,Milestones!$AA$26)&lt;PolicyDate),1,Milestones!$AC$26)&amp;";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"&amp;IF(AND(Milestones!$AB$27="FT",Milestones!$AA$27=FT_Y5,EDATE($D134,Milestones!$AA$27)&lt;PolicyDate),1,Milestones!$AC$27)&amp;";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"&amp;IF(AND(Milestones!$AB$28="FT",Milestones!$AA$28=FT_Y5,EDATE($D134,Milestones!$AA$28)&lt;PolicyDate),1,Milestones!$AC$28)&amp;";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"&amp;IF(AND(Milestones!$AB$29="FT",Milestones!$AA$29=FT_Y5,EDATE($D134,Milestones!$AA$29)&lt;PolicyDate),1,Milestones!$AC$29)&amp;";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"&amp;IF(AND(Milestones!$AB$30="FT",Milestones!$AA$30=FT_Y5,EDATE($D134,Milestones!$AA$30)&lt;PolicyDate),1,Milestones!$AC$30)&amp;";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"&amp;IF(AND(Milestones!$AB$31="FT",Milestones!$AA$31=FT_Y5,EDATE($D134,Milestones!$AA$31)&lt;PolicyDate),1,Milestones!$AC$31)&amp;";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"&amp;IF(AND(Milestones!$AB$32="FT",Milestones!$AA$32=FT_Y5,EDATE($D134,Milestones!$AA$32)&lt;PolicyDate),1,Milestones!$AC$32)&amp;";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"&amp;IF(AND(Milestones!$AB$33="FT",Milestones!$AA$33=FT_Y5,EDATE($D134,Milestones!$AA$33)&lt;PolicyDate),1,Milestones!$AC$33)&amp;";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"&amp;IF(AND(Milestones!$AB$34="FT",Milestones!$AA$34=FT_Y5,EDATE($D134,Milestones!$AA$34)&lt;PolicyDate),1,Milestones!$AC$34)&amp;";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"&amp;IF(AND(Milestones!$AB$35="FT",Milestones!$AA$35=FT_Y5,EDATE($D134,Milestones!$AA$35)&lt;PolicyDate),1,Milestones!$AC$35)&amp;";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"&amp;IF(AND(Milestones!$AB$36="FT",Milestones!$AA$36=FT_Y5,EDATE($D134,Milestones!$AA$36)&lt;PolicyDate),1,Milestones!$AC$36)&amp;";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"&amp;IF(AND(Milestones!$AB$37="FT",Milestones!$AA$37=FT_Y5,EDATE($D134,Milestones!$AA$37)&lt;PolicyDate),1,Milestones!$AC$37)&amp;";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"&amp;IF(AND(Milestones!$AB$38="FT",Milestones!$AA$38=FT_Y5,EDATE($D134,Milestones!$AA$38)&lt;PolicyDate),1,Milestones!$AC$38)&amp;";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"&amp;IF(AND(Milestones!$AB$39="FT",Milestones!$AA$39=FT_Y5,EDATE($D134,Milestones!$AA$39)&lt;PolicyDate),1,Milestones!$AC$39)&amp;";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"&amp;IF(AND(Milestones!$AB$40="FT",Milestones!$AA$40=FT_Y5,EDATE($D134,Milestones!$AA$40)&lt;PolicyDate),1,Milestones!$AC$40)&amp;";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"&amp;IF(AND(Milestones!$AB$41="FT",Milestones!$AA$41=FT_Y5,EDATE($D134,Milestones!$AA$41)&lt;PolicyDate),1,Milestones!$AC$41)&amp;";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"&amp;IF(AND(Milestones!$AB$42="FT",Milestones!$AA$42=FT_Y5,EDATE($D134,Milestones!$AA$42)&lt;PolicyDate),1,Milestones!$AC$42)&amp;";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"&amp;IF(AND(Milestones!$AB$43="FT",Milestones!$AA$43=FT_Y5,EDATE($D134,Milestones!$AA$43)&lt;PolicyDate),1,Milestones!$AC$43)&amp;";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"&amp;IF(AND(Milestones!$AB$44="FT",Milestones!$AA$44=FT_Y5,EDATE($D134,Milestones!$AA$44)&lt;PolicyDate),1,Milestones!$AC$44)&amp;";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"&amp;IF(AND(Milestones!$AB$45="FT",Milestones!$AA$45=FT_Y5,EDATE($D134,Milestones!$AA$45)&lt;PolicyDate),1,Milestones!$AC$45)&amp;";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"&amp;IF(AND(Milestones!$AB$46="FT",Milestones!$AA$46=FT_Y5,EDATE($D134,Milestones!$AA$46)&lt;PolicyDate),1,Milestones!$AC$46)&amp;";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"&amp;IF(AND(Milestones!$AB$47="FT",Milestones!$AA$47=FT_Y5,EDATE($D134,Milestones!$AA$47)&lt;PolicyDate),1,Milestones!$AC$47)&amp;";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"&amp;IF(AND(Milestones!$AB$48="FT",Milestones!$AA$48=FT_Y5,EDATE($D134,Milestones!$AA$48)&lt;PolicyDate),1,Milestones!$AC$48)&amp;";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"&amp;IF(AND(Milestones!$AB$49="FT",Milestones!$AA$49=FT_Y5,EDATE($D134,Milestones!$AA$49)&lt;PolicyDate),1,Milestones!$AC$49)&amp;";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"&amp;IF(AND(Milestones!$AB$50="FT",Milestones!$AA$50=FT_Y5,EDATE($D134,Milestones!$AA$50)&lt;PolicyDate),1,Milestones!$AC$50)&amp;";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"&amp;IF(AND(Milestones!$AB$51="FT",Milestones!$AA$51=FT_Y5,EDATE($D134,Milestones!$AA$51)&lt;PolicyDate),1,Milestones!$AC$51)&amp;";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"&amp;IF(AND(Milestones!$AB$52="FT",Milestones!$AA$52=FT_Y5,EDATE($D134,Milestones!$AA$52)&lt;PolicyDate),1,Milestones!$AC$52)&amp;";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"&amp;IF(AND(Milestones!$AB$53="FT",Milestones!$AA$53=FT_Y5,EDATE($D134,Milestones!$AA$53)&lt;PolicyDate),1,Milestones!$AC$53)&amp;";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"&amp;IF(AND(Milestones!$AB$54="FT",Milestones!$AA$54=FT_Y5,EDATE($D134,Milestones!$AA$54)&lt;PolicyDate),1,Milestones!$AC$54)&amp;";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"&amp;IF(AND(Milestones!$AB$55="FT",Milestones!$AA$55=FT_Y5,EDATE($D134,Milestones!$AA$55)&lt;PolicyDate),1,Milestones!$AC$55)&amp;";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"&amp;IF(AND(Milestones!$AB$56="FT",Milestones!$AA$56=FT_Y5,EDATE($D134,Milestones!$AA$56)&lt;PolicyDate),1,Milestones!$AC$56)&amp;";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"&amp;IF(AND(Milestones!$AB$57="FT",Milestones!$AA$57=FT_Y5,EDATE($D134,Milestones!$AA$57)&lt;PolicyDate),1,Milestones!$AC$57)&amp;";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"&amp;IF(AND(Milestones!$AB$58="FT",Milestones!$AA$58=FT_Y5,EDATE($D134,Milestones!$AA$58)&lt;PolicyDate),1,Milestones!$AC$58)&amp;";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"&amp;IF(AND(Milestones!$AB$59="FT",Milestones!$AA$59=FT_Y5,EDATE($D134,Milestones!$AA$59)&lt;PolicyDate),1,Milestones!$AC$59)&amp;";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"&amp;IF(AND(Milestones!$AB$60="FT",Milestones!$AA$60=FT_Y5,EDATE($D134,Milestones!$AA$60)&lt;PolicyDate),1,Milestones!$AC$60)&amp;";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"&amp;IF(AND(Milestones!$AB$61="FT",Milestones!$AA$61=FT_Y5,EDATE($D134,Milestones!$AA$61)&lt;PolicyDate),1,Milestones!$AC$61)&amp;";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"&amp;IF(AND(Milestones!$AB$62="FT",Milestones!$AA$62=FT_Y5,EDATE($D134,Milestones!$AA$62)&lt;PolicyDate),1,Milestones!$AC$62)&amp;";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"&amp;IF(AND(Milestones!$AB$63="FT",Milestones!$AA$63=FT_Y5,EDATE($D134,Milestones!$AA$63)&lt;PolicyDate),1,Milestones!$AC$63)&amp;";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"&amp;IF(AND(Milestones!$AB$64="FT",Milestones!$AA$64=FT_Y5,EDATE($D134,Milestones!$AA$64)&lt;PolicyDate),1,Milestones!$AC$64)&amp;";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"&amp;IF(AND(Milestones!$AB$65="FT",Milestones!$AA$65=FT_Y5,EDATE($D134,Milestones!$AA$65)&lt;PolicyDate),1,Milestones!$AC$65)&amp;";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"&amp;IF(AND(Milestones!$AB$66="FT",Milestones!$AA$66=FT_Y5,EDATE($D134,Milestones!$AA$66)&lt;PolicyDate),1,Milestones!$AC$66)&amp;";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"&amp;IF(AND(Milestones!$AB$67="FT",Milestones!$AA$67=FT_Y5,EDATE($D134,Milestones!$AA$67)&lt;PolicyDate),1,Milestones!$AC$67)&amp;";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"&amp;IF(AND(Milestones!$AB$68="FT",Milestones!$AA$68=FT_Y5,EDATE($D134,Milestones!$AA$68)&lt;PolicyDate),1,Milestones!$AC$68)&amp;";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"&amp;IF(AND(Milestones!$AB$69="FT",Milestones!$AA$69=FT_Y5,EDATE($D134,Milestones!$AA$69)&lt;PolicyDate),1,Milestones!$AC$69)&amp;";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"&amp;IF(AND(Milestones!$AB$70="FT",Milestones!$AA$70=FT_Y5,EDATE($D134,Milestones!$AA$70)&lt;PolicyDate),1,Milestones!$AC$70)&amp;";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"&amp;IF(AND(Milestones!$AB$71="FT",Milestones!$AA$71=FT_Y5,EDATE($D134,Milestones!$AA$71)&lt;PolicyDate),1,Milestones!$AC$71)&amp;";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"&amp;IF(AND(Milestones!$AB$72="FT",Milestones!$AA$72=FT_Y5,EDATE($D134,Milestones!$AA$72)&lt;PolicyDate),1,Milestones!$AC$72)&amp;";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"&amp;IF(AND(Milestones!$AB$73="FT",Milestones!$AA$73=FT_Y5,EDATE($D134,Milestones!$AA$73)&lt;PolicyDate),1,Milestones!$AC$73)&amp;";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"&amp;IF(AND(Milestones!$AB$74="FT",Milestones!$AA$74=FT_Y5,EDATE($D134,Milestones!$AA$74)&lt;PolicyDate),1,Milestones!$AC$74)&amp;";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"&amp;IF(AND(Milestones!$AB$75="FT",Milestones!$AA$75=FT_Y5,EDATE($D134,Milestones!$AA$75)&lt;PolicyDate),1,Milestones!$AC$75)&amp;";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"&amp;IF(AND(Milestones!$AB$76="FT",Milestones!$AA$76=FT_Y5,EDATE($D134,Milestones!$AA$76)&lt;PolicyDate),1,Milestones!$AC$76)&amp;";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"&amp;IF(AND(Milestones!$AB$77="FT",Milestones!$AA$77=FT_Y5,EDATE($D134,Milestones!$AA$77)&lt;PolicyDate),1,Milestones!$AC$77)&amp;";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"&amp;IF(AND(Milestones!$AB$78="FT",Milestones!$AA$78=FT_Y5,EDATE($D134,Milestones!$AA$78)&lt;PolicyDate),1,Milestones!$AC$78)&amp;";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"&amp;IF(AND(Milestones!$AB$79="FT",Milestones!$AA$79=FT_Y5,EDATE($D134,Milestones!$AA$79)&lt;PolicyDate),1,Milestones!$AC$79)&amp;";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"&amp;IF(AND(Milestones!$AB$80="FT",Milestones!$AA$80=FT_Y5,EDATE($D134,Milestones!$AA$80)&lt;PolicyDate),1,Milestones!$AC$80)&amp;";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"&amp;IF(AND(Milestones!$AB$81="FT",Milestones!$AA$81=FT_Y5,EDATE($D134,Milestones!$AA$81)&lt;PolicyDate),1,Milestones!$AC$81)&amp;";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"&amp;IF(AND(Milestones!$AB$82="FT",Milestones!$AA$82=FT_Y5,EDATE($D134,Milestones!$AA$82)&lt;PolicyDate),1,Milestones!$AC$82)&amp;";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"&amp;IF(AND(Milestones!$AB$83="FT",Milestones!$AA$83=FT_Y5,EDATE($D134,Milestones!$AA$83)&lt;PolicyDate),1,Milestones!$AC$83)&amp;";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"&amp;IF(AND(Milestones!$AB$84="FT",Milestones!$AA$84=FT_Y5,EDATE($D134,Milestones!$AA$84)&lt;PolicyDate),1,Milestones!$AC$84)&amp;";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"&amp;IF(AND(Milestones!$AB$85="FT",Milestones!$AA$85=FT_Y5,EDATE($D134,Milestones!$AA$85)&lt;PolicyDate),1,Milestones!$AC$85)&amp;";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"&amp;IF(AND(Milestones!$AB$86="FT",Milestones!$AA$86=FT_Y5,EDATE($D134,Milestones!$AA$86)&lt;PolicyDate),1,Milestones!$AC$86)&amp;";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"&amp;IF(AND(Milestones!$AB$87="FT",Milestones!$AA$87=FT_Y5,EDATE($D134,Milestones!$AA$87)&lt;PolicyDate),1,Milestones!$AC$87)&amp;";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"&amp;IF(AND(Milestones!$AB$88="FT",Milestones!$AA$88=FT_Y5,EDATE($D134,Milestones!$AA$88)&lt;PolicyDate),1,Milestones!$AC$88)&amp;";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"&amp;IF(AND(Milestones!$AB$89="FT",Milestones!$AA$89=FT_Y5,EDATE($D134,Milestones!$AA$89)&lt;PolicyDate),1,Milestones!$AC$89)&amp;";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"&amp;IF(AND(Milestones!$AB$90="FT",Milestones!$AA$90=FT_Y5,EDATE($D134,Milestones!$AA$90)&lt;PolicyDate),1,Milestones!$AC$90)&amp;";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"&amp;IF(AND(Milestones!$AB$91="FT",Milestones!$AA$91=FT_Y5,EDATE($D134,Milestones!$AA$91)&lt;PolicyDate),1,Milestones!$AC$91)&amp;";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"&amp;IF(AND(Milestones!$AB$92="FT",Milestones!$AA$92=FT_Y5,EDATE($D134,Milestones!$AA$92)&lt;PolicyDate),1,Milestones!$AC$92)&amp;";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"&amp;IF(AND(Milestones!$AB$93="FT",Milestones!$AA$93=FT_Y5,EDATE($D134,Milestones!$AA$93)&lt;PolicyDate),1,Milestones!$AC$93)&amp;";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"&amp;IF(AND(Milestones!$AB$94="FT",Milestones!$AA$94=FT_Y5,EDATE($D134,Milestones!$AA$94)&lt;PolicyDate),1,Milestones!$AC$94)&amp;";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"&amp;IF(AND(Milestones!$AB$95="FT",Milestones!$AA$95=FT_Y5,EDATE($D134,Milestones!$AA$95)&lt;PolicyDate),1,Milestones!$AC$95)&amp;";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"&amp;IF(AND(Milestones!$AB$96="FT",Milestones!$AA$96=FT_Y5,EDATE($D134,Milestones!$AA$96)&lt;PolicyDate),1,Milestones!$AC$96)&amp;";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"&amp;IF(AND(Milestones!$AB$97="FT",Milestones!$AA$97=FT_Y5,EDATE($D134,Milestones!$AA$97)&lt;PolicyDate),1,Milestones!$AC$97)&amp;";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"&amp;IF(AND(Milestones!$AB$98="FT",Milestones!$AA$98=FT_Y5,EDATE($D134,Milestones!$AA$98)&lt;PolicyDate),1,Milestones!$AC$98)&amp;";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"&amp;IF(AND(Milestones!$AB$99="FT",Milestones!$AA$99=FT_Y5,EDATE($D134,Milestones!$AA$99)&lt;PolicyDate),1,Milestones!$AC$99)&amp;";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"&amp;IF(AND(Milestones!$AB$100="FT",Milestones!$AA$100=FT_Y5,EDATE($D134,Milestones!$AA$100)&lt;PolicyDate),1,Milestones!$AC$100)&amp;";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"&amp;IF(AND(Milestones!$AB$101="FT",Milestones!$AA$101=FT_Y5,EDATE($D134,Milestones!$AA$101)&lt;PolicyDate),1,Milestones!$AC$101)&amp;";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"&amp;IF(AND(Milestones!$AB$102="FT",Milestones!$AA$102=FT_Y5,EDATE($D134,Milestones!$AA$102)&lt;PolicyDate),1,Milestones!$AC$102)&amp;";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"&amp;IF(AND(Milestones!$AB$103="FT",Milestones!$AA$103=FT_Y5,EDATE($D134,Milestones!$AA$103)&lt;PolicyDate),1,Milestones!$AC$103)&amp;";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"&amp;IF(AND(Milestones!$AB$104="FT",Milestones!$AA$104=FT_Y5,EDATE($D134,Milestones!$AA$104)&lt;PolicyDate),1,Milestones!$AC$104)&amp;";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"&amp;IF(AND(Milestones!$AB$105="FT",Milestones!$AA$105=FT_Y5,EDATE($D134,Milestones!$AA$105)&lt;PolicyDate),1,Milestones!$AC$105)&amp;";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"&amp;IF(AND(Milestones!$AB$106="FT",Milestones!$AA$106=FT_Y5,EDATE($D134,Milestones!$AA$106)&lt;PolicyDate),1,Milestones!$AC$106)&amp;";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"&amp;IF(AND(Milestones!$AB$107="FT",Milestones!$AA$107=FT_Y5,EDATE($D134,Milestones!$AA$107)&lt;PolicyDate),1,Milestones!$AC$107)&amp;";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"&amp;IF(AND(Milestones!$AB$108="FT",Milestones!$AA$108=FT_Y5,EDATE($D134,Milestones!$AA$108)&lt;PolicyDate),1,Milestones!$AC$108)&amp;";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"&amp;IF(AND(Milestones!$AB$109="FT",Milestones!$AA$109=FT_Y5,EDATE($D134,Milestones!$AA$109)&lt;PolicyDate),1,Milestones!$AC$109)&amp;";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"&amp;IF(AND(Milestones!$AB$110="FT",Milestones!$AA$110=FT_Y5,EDATE($D134,Milestones!$AA$110)&lt;PolicyDate),1,Milestones!$AC$110)&amp;";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"&amp;IF(AND(Milestones!$AB$111="FT",Milestones!$AA$111=FT_Y5,EDATE($D134,Milestones!$AA$111)&lt;PolicyDate),1,Milestones!$AC$111)&amp;";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"&amp;IF(AND(Milestones!$AB$112="FT",Milestones!$AA$112=FT_Y5,EDATE($D134,Milestones!$AA$112)&lt;PolicyDate),1,Milestones!$AC$112)&amp;";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"&amp;IF(AND(Milestones!$AB$113="FT",Milestones!$AA$113=FT_Y5,EDATE($D134,Milestones!$AA$113)&lt;PolicyDate),1,Milestones!$AC$113)&amp;";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"&amp;IF(AND(Milestones!$AB$114="FT",Milestones!$AA$114=FT_Y5,EDATE($D134,Milestones!$AA$114)&lt;PolicyDate),1,Milestones!$AC$114)&amp;";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"&amp;IF(AND(Milestones!$AB$115="FT",Milestones!$AA$115=FT_Y5,EDATE($D134,Milestones!$AA$115)&lt;PolicyDate),1,Milestones!$AC$115)&amp;";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"&amp;IF(AND(Milestones!$AB$116="FT",Milestones!$AA$116=FT_Y5,EDATE($D134,Milestones!$AA$116)&lt;PolicyDate),1,Milestones!$AC$116)&amp;";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"&amp;IF(AND(Milestones!$AB$117="FT",Milestones!$AA$117=FT_Y5,EDATE($D134,Milestones!$AA$117)&lt;PolicyDate),1,Milestones!$AC$117)&amp;";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"&amp;IF(AND(Milestones!$AB$118="FT",Milestones!$AA$118=FT_Y5,EDATE($D134,Milestones!$AA$118)&lt;PolicyDate),1,Milestones!$AC$118)&amp;";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"&amp;IF(AND(Milestones!$AB$119="FT",Milestones!$AA$119=FT_Y5,EDATE($D134,Milestones!$AA$119)&lt;PolicyDate),1,Milestones!$AC$119)&amp;";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"&amp;IF(AND(Milestones!$AB$120="FT",Milestones!$AA$120=FT_Y5,EDATE($D134,Milestones!$AA$120)&lt;PolicyDate),1,Milestones!$AC$120)&amp;";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"&amp;IF(AND(Milestones!$AB$121="FT",Milestones!$AA$121=FT_Y5,EDATE($D134,Milestones!$AA$121)&lt;PolicyDate),1,Milestones!$AC$121)&amp;";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"&amp;IF(AND(Milestones!$AB$122="FT",Milestones!$AA$122=FT_Y5,EDATE($D134,Milestones!$AA$122)&lt;PolicyDate),1,Milestones!$AC$122)&amp;";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"&amp;IF(AND(Milestones!$AB$123="FT",Milestones!$AA$123=FT_Y5,EDATE($D134,Milestones!$AA$123)&lt;PolicyDate),1,Milestones!$AC$123)&amp;";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"&amp;IF(AND(Milestones!$AB$124="FT",Milestones!$AA$124=FT_Y5,EDATE($D134,Milestones!$AA$124)&lt;PolicyDate),1,Milestones!$AC$124)&amp;";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"&amp;IF(AND(Milestones!$AB$125="FT",Milestones!$AA$125=FT_Y5,EDATE($D134,Milestones!$AA$125)&lt;PolicyDate),1,Milestones!$AC$125)&amp;";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"&amp;IF(AND(Milestones!$AB$126="FT",Milestones!$AA$126=FT_Y5,EDATE($D134,Milestones!$AA$126)&lt;PolicyDate),1,Milestones!$AC$126)&amp;";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"&amp;IF(AND(Milestones!$AB$127="FT",Milestones!$AA$127=FT_Y5,EDATE($D134,Milestones!$AA$127)&lt;PolicyDate),1,Milestones!$AC$127)&amp;";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"&amp;IF(AND(Milestones!$AB$128="FT",Milestones!$AA$128=FT_Y5,EDATE($D134,Milestones!$AA$128)&lt;PolicyDate),1,Milestones!$AC$128)&amp;";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"&amp;IF(AND(Milestones!$AB$129="FT",Milestones!$AA$129=FT_Y5,EDATE($D134,Milestones!$AA$129)&lt;PolicyDate),1,Milestones!$AC$129)&amp;";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"&amp;IF(AND(Milestones!$AB$130="FT",Milestones!$AA$130=FT_Y5,EDATE($D134,Milestones!$AA$130)&lt;PolicyDate),1,Milestones!$AC$130)&amp;";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"&amp;IF(AND(Milestones!$AB$131="FT",Milestones!$AA$131=FT_Y5,EDATE($D134,Milestones!$AA$131)&lt;PolicyDate),1,Milestones!$AC$131)&amp;";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"&amp;IF(AND(Milestones!$AB$132="FT",Milestones!$AA$132=FT_Y5,EDATE($D134,Milestones!$AA$132)&lt;PolicyDate),1,Milestones!$AC$132)&amp;";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"&amp;IF(AND(Milestones!$AB$133="FT",Milestones!$AA$133=FT_Y5,EDATE($D134,Milestones!$AA$133)&lt;PolicyDate),1,Milestones!$AC$133)&amp;";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"&amp;IF(AND(Milestones!$AB$134="FT",Milestones!$AA$134=FT_Y5,EDATE($D134,Milestones!$AA$134)&lt;PolicyDate),1,Milestones!$AC$134)&amp;";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"&amp;IF(AND(Milestones!$AB$135="FT",Milestones!$AA$135=FT_Y5,EDATE($D134,Milestones!$AA$135)&lt;PolicyDate),1,Milestones!$AC$135)&amp;";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"&amp;IF(AND(Milestones!$AB$136="FT",Milestones!$AA$136=FT_Y5,EDATE($D134,Milestones!$AA$136)&lt;PolicyDate),1,Milestones!$AC$136)&amp;";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"&amp;IF(AND(Milestones!$AB$137="FT",Milestones!$AA$137=FT_Y5,EDATE($D134,Milestones!$AA$137)&lt;PolicyDate),1,Milestones!$AC$137)&amp;";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"&amp;IF(AND(Milestones!$AB$138="FT",Milestones!$AA$138=FT_Y5,EDATE($D134,Milestones!$AA$138)&lt;PolicyDate),1,Milestones!$AC$138)&amp;";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"&amp;IF(AND(Milestones!$AB$139="FT",Milestones!$AA$139=FT_Y5,EDATE($D134,Milestones!$AA$139)&lt;PolicyDate),1,Milestones!$AC$139)&amp;";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"&amp;IF(AND(Milestones!$AB$140="FT",Milestones!$AA$140=FT_Y5,EDATE($D134,Milestones!$AA$140)&lt;PolicyDate),1,Milestones!$AC$140)&amp;";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"&amp;IF(AND(Milestones!$AB$141="FT",Milestones!$AA$141=FT_Y5,EDATE($D134,Milestones!$AA$141)&lt;PolicyDate),1,Milestones!$AC$141)&amp;";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"&amp;IF(AND(Milestones!$AB$142="FT",Milestones!$AA$142=FT_Y5,EDATE($D134,Milestones!$AA$142)&lt;PolicyDate),1,Milestones!$AC$142)&amp;";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"&amp;IF(AND(Milestones!$AB$143="FT",Milestones!$AA$143=FT_Y5,EDATE($D134,Milestones!$AA$143)&lt;PolicyDate),1,Milestones!$AC$143)&amp;";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"&amp;IF(AND(Milestones!$AB$144="FT",Milestones!$AA$144=FT_Y5,EDATE($D134,Milestones!$AA$144)&lt;PolicyDate),1,Milestones!$AC$144)&amp;";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"&amp;IF(AND(Milestones!$AB$145="FT",Milestones!$AA$145=FT_Y5,EDATE($D134,Milestones!$AA$145)&lt;PolicyDate),1,Milestones!$AC$145)&amp;";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"&amp;IF(AND(Milestones!$AB$146="FT",Milestones!$AA$146=FT_Y5,EDATE($D134,Milestones!$AA$146)&lt;PolicyDate),1,Milestones!$AC$146)&amp;";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"&amp;IF(AND(Milestones!$AB$147="FT",Milestones!$AA$147=FT_Y5,EDATE($D134,Milestones!$AA$147)&lt;PolicyDate),1,Milestones!$AC$147)&amp;";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"&amp;IF(AND(Milestones!$AB$148="FT",Milestones!$AA$148=FT_Y5,EDATE($D134,Milestones!$AA$148)&lt;PolicyDate),1,Milestones!$AC$148)&amp;";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"&amp;IF(AND(Milestones!$AB$149="FT",Milestones!$AA$149=FT_Y5,EDATE($D134,Milestones!$AA$149)&lt;PolicyDate),1,Milestones!$AC$149)&amp;";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"&amp;IF(AND(Milestones!$AB$150="FT",Milestones!$AA$150=FT_Y5,EDATE($D134,Milestones!$AA$150)&lt;PolicyDate),1,Milestones!$AC$150)&amp;";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"&amp;IF(AND(Milestones!$AB$151="FT",Milestones!$AA$151=FT_Y5,EDATE($D134,Milestones!$AA$151)&lt;PolicyDate),1,Milestones!$AC$151)&amp;";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"&amp;IF(AND(Milestones!$AB$152="FT",Milestones!$AA$152=FT_Y5,EDATE($D134,Milestones!$AA$152)&lt;PolicyDate),1,Milestones!$AC$152)&amp;";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"&amp;IF(AND(Milestones!$AB$153="FT",Milestones!$AA$153=FT_Y5,EDATE($D134,Milestones!$AA$153)&lt;PolicyDate),1,Milestones!$AC$153)&amp;";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"&amp;IF(AND(Milestones!$AB$154="FT",Milestones!$AA$154=FT_Y5,EDATE($D134,Milestones!$AA$154)&lt;PolicyDate),1,Milestones!$AC$154)&amp;";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"&amp;IF(AND(Milestones!$AB$155="FT",Milestones!$AA$155=FT_Y5,EDATE($D134,Milestones!$AA$155)&lt;PolicyDate),1,Milestones!$AC$155)&amp;";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"&amp;IF(AND(Milestones!$AB$156="FT",Milestones!$AA$156=FT_Y5,EDATE($D134,Milestones!$AA$156)&lt;PolicyDate),1,Milestones!$AC$156)&amp;";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"&amp;IF(AND(Milestones!$AB$157="FT",Milestones!$AA$157=FT_Y5,EDATE($D134,Milestones!$AA$157)&lt;PolicyDate),1,Milestones!$AC$157)&amp;";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"&amp;IF(AND(Milestones!$AB$158="FT",Milestones!$AA$158=FT_Y5,EDATE($D134,Milestones!$AA$158)&lt;PolicyDate),1,Milestones!$AC$158)&amp;";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"&amp;IF(AND(Milestones!$AB$159="FT",Milestones!$AA$159=FT_Y5,EDATE($D134,Milestones!$AA$159)&lt;PolicyDate),1,Milestones!$AC$159)&amp;";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"&amp;IF(AND(Milestones!$AB$160="FT",Milestones!$AA$160=FT_Y5,EDATE($D134,Milestones!$AA$160)&lt;PolicyDate),1,Milestones!$AC$160)&amp;";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"&amp;IF(AND(Milestones!$AB$161="FT",Milestones!$AA$161=FT_Y5,EDATE($D134,Milestones!$AA$161)&lt;PolicyDate),1,Milestones!$AC$161)&amp;";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"&amp;IF(AND(Milestones!$AB$162="FT",Milestones!$AA$162=FT_Y5,EDATE($D134,Milestones!$AA$162)&lt;PolicyDate),1,Milestones!$AC$162)&amp;";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"&amp;IF(AND(Milestones!$AB$163="FT",Milestones!$AA$163=FT_Y5,EDATE($D134,Milestones!$AA$163)&lt;PolicyDate),1,Milestones!$AC$163)&amp;";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"&amp;IF(AND(Milestones!$AB$164="FT",Milestones!$AA$164=FT_Y5,EDATE($D134,Milestones!$AA$164)&lt;PolicyDate),1,Milestones!$AC$164)&amp;";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"&amp;IF(AND(Milestones!$AB$165="FT",Milestones!$AA$165=FT_Y5,EDATE($D134,Milestones!$AA$165)&lt;PolicyDate),1,Milestones!$AC$165)&amp;";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"&amp;IF(AND(Milestones!$AB$166="FT",Milestones!$AA$166=FT_Y5,EDATE($D134,Milestones!$AA$166)&lt;PolicyDate),1,Milestones!$AC$166)&amp;";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"&amp;IF(AND(Milestones!$AB$167="FT",Milestones!$AA$167=FT_Y5,EDATE($D134,Milestones!$AA$167)&lt;PolicyDate),1,Milestones!$AC$167)&amp;";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"&amp;IF(AND(Milestones!$AB$168="FT",Milestones!$AA$168=FT_Y5,EDATE($D134,Milestones!$AA$168)&lt;PolicyDate),1,Milestones!$AC$168)&amp;";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"&amp;IF(AND(Milestones!$AB$169="FT",Milestones!$AA$169=FT_Y5,EDATE($D134,Milestones!$AA$169)&lt;PolicyDate),1,Milestones!$AC$169)&amp;";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"&amp;IF(AND(Milestones!$AB$170="FT",Milestones!$AA$170=FT_Y5,EDATE($D134,Milestones!$AA$170)&lt;PolicyDate),1,Milestones!$AC$170)&amp;";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"&amp;IF(AND(Milestones!$AB$171="FT",Milestones!$AA$171=FT_Y5,EDATE($D134,Milestones!$AA$171)&lt;PolicyDate),1,Milestones!$AC$171)&amp;";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"&amp;IF(AND(Milestones!$AB$172="FT",Milestones!$AA$172=FT_Y5,EDATE($D134,Milestones!$AA$172)&lt;PolicyDate),1,Milestones!$AC$172)&amp;";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"&amp;IF(AND(Milestones!$AB$173="FT",Milestones!$AA$173=FT_Y5,EDATE($D134,Milestones!$AA$173)&lt;PolicyDate),1,Milestones!$AC$173)&amp;";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"&amp;IF(AND(Milestones!$AB$174="FT",Milestones!$AA$174=FT_Y5,EDATE($D134,Milestones!$AA$174)&lt;PolicyDate),1,Milestones!$AC$174)&amp;";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"&amp;IF(AND(Milestones!$AB$175="FT",Milestones!$AA$175=FT_Y5,EDATE($D134,Milestones!$AA$175)&lt;PolicyDate),1,Milestones!$AC$175)&amp;";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"&amp;IF(AND(Milestones!$AB$176="FT",Milestones!$AA$176=FT_Y5,EDATE($D134,Milestones!$AA$176)&lt;PolicyDate),1,Milestones!$AC$176)&amp;";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"&amp;IF(AND(Milestones!$AB$177="FT",Milestones!$AA$177=FT_Y5,EDATE($D134,Milestones!$AA$177)&lt;PolicyDate),1,Milestones!$AC$177)&amp;";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"&amp;IF(AND(Milestones!$AB$178="FT",Milestones!$AA$178=FT_Y5,EDATE($D134,Milestones!$AA$178)&lt;PolicyDate),1,Milestones!$AC$178)&amp;";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"&amp;IF(AND(Milestones!$AB$179="FT",Milestones!$AA$179=FT_Y5,EDATE($D134,Milestones!$AA$179)&lt;PolicyDate),1,Milestones!$AC$179)&amp;";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"&amp;IF(AND(Milestones!$AB$180="FT",Milestones!$AA$180=FT_Y5,EDATE($D134,Milestones!$AA$180)&lt;PolicyDate),1,Milestones!$AC$180)&amp;";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"&amp;IF(AND(Milestones!$AB$181="FT",Milestones!$AA$181=FT_Y5,EDATE($D134,Milestones!$AA$181)&lt;PolicyDate),1,Milestones!$AC$181)&amp;";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"&amp;IF(AND(Milestones!$AB$182="FT",Milestones!$AA$182=FT_Y5,EDATE($D134,Milestones!$AA$182)&lt;PolicyDate),1,Milestones!$AC$182)&amp;";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"&amp;IF(AND(Milestones!$AB$183="FT",Milestones!$AA$183=FT_Y5,EDATE($D134,Milestones!$AA$183)&lt;PolicyDate),1,Milestones!$AC$183)&amp;";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"&amp;IF(AND(Milestones!$AB$184="FT",Milestones!$AA$184=FT_Y5,EDATE($D134,Milestones!$AA$184)&lt;PolicyDate),1,Milestones!$AC$184)&amp;";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"&amp;IF(AND(Milestones!$AB$185="FT",Milestones!$AA$185=FT_Y5,EDATE($D134,Milestones!$AA$185)&lt;PolicyDate),1,Milestones!$AC$185)&amp;";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"&amp;IF(AND(Milestones!$AB$186="FT",Milestones!$AA$186=FT_Y5,EDATE($D134,Milestones!$AA$186)&lt;PolicyDate),1,Milestones!$AC$186)&amp;";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"&amp;IF(AND(Milestones!$AB$187="FT",Milestones!$AA$187=FT_Y5,EDATE($D134,Milestones!$AA$187)&lt;PolicyDate),1,Milestones!$AC$187)&amp;";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"&amp;IF(AND(Milestones!$AB$188="FT",Milestones!$AA$188=FT_Y5,EDATE($D134,Milestones!$AA$188)&lt;PolicyDate),1,Milestones!$AC$188)&amp;";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"&amp;IF(AND(Milestones!$AB$189="FT",Milestones!$AA$189=FT_Y5,EDATE($D134,Milestones!$AA$189)&lt;PolicyDate),1,Milestones!$AC$189)&amp;";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"&amp;IF(AND(Milestones!$AB$190="FT",Milestones!$AA$190=FT_Y5,EDATE($D134,Milestones!$AA$190)&lt;PolicyDate),1,Milestones!$AC$190)&amp;";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"&amp;IF(AND(Milestones!$AB$191="FT",Milestones!$AA$191=FT_Y5,EDATE($D134,Milestones!$AA$191)&lt;PolicyDate),1,Milestones!$AC$191)&amp;";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"&amp;IF(AND(Milestones!$AB$192="FT",Milestones!$AA$192=FT_Y5,EDATE($D134,Milestones!$AA$192)&lt;PolicyDate),1,Milestones!$AC$192)&amp;";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"&amp;IF(AND(Milestones!$AB$193="FT",Milestones!$AA$193=FT_Y5,EDATE($D134,Milestones!$AA$193)&lt;PolicyDate),1,Milestones!$AC$193)&amp;";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"&amp;IF(AND(Milestones!$AB$194="FT",Milestones!$AA$194=FT_Y5,EDATE($D134,Milestones!$AA$194)&lt;PolicyDate),1,Milestones!$AC$194)&amp;";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"&amp;IF(AND(Milestones!$AB$195="FT",Milestones!$AA$195=FT_Y5,EDATE($D134,Milestones!$AA$195)&lt;PolicyDate),1,Milestones!$AC$195)&amp;";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"&amp;IF(AND(Milestones!$AB$196="FT",Milestones!$AA$196=FT_Y5,EDATE($D134,Milestones!$AA$196)&lt;PolicyDate),1,Milestones!$AC$196)&amp;";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"&amp;IF(AND(Milestones!$AB$197="FT",Milestones!$AA$197=FT_Y5,EDATE($D134,Milestones!$AA$197)&lt;PolicyDate),1,Milestones!$AC$197)&amp;";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"&amp;IF(AND(Milestones!$AB$198="FT",Milestones!$AA$198=FT_Y5,EDATE($D134,Milestones!$AA$198)&lt;PolicyDate),1,Milestones!$AC$198)&amp;";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"&amp;IF(AND(Milestones!$AB$199="FT",Milestones!$AA$199=FT_Y5,EDATE($D134,Milestones!$AA$199)&lt;PolicyDate),1,Milestones!$AC$199)&amp;";  ",""))</f>
        <v/>
      </c>
      <c r="X134" s="0" t="str">
        <f aca="false">IF(Staff!$A134="","",Staff!$AJ134)</f>
        <v/>
      </c>
      <c r="Y134" s="0" t="str">
        <f aca="false">IF(Staff!$A134="","",Staff!$AL134)</f>
        <v/>
      </c>
      <c r="Z134" s="0" t="str">
        <f aca="false">IF(Staff!$A134="","",Staff!$AM134)</f>
        <v/>
      </c>
      <c r="AA134" s="0" t="str">
        <f aca="false">IF(Staff!$A134="","",Staff!$AQ134)</f>
        <v/>
      </c>
      <c r="AB134" s="0" t="str">
        <f aca="false">IF(Staff!$A134="","",Staff!$AR134)</f>
        <v/>
      </c>
      <c r="AC134" s="0" t="str">
        <f aca="false">IF(Staff!$A134="","",Staff!$AS134)</f>
        <v/>
      </c>
      <c r="AD134" s="0" t="str">
        <f aca="false">IF(Staff!$A134="","",Staff!$AT134)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IF(Staff!$A135="","",Staff!$AI135)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"&amp;IF(AND(Milestones!$AB$20="FT",Milestones!$AA$20=FT_Y5,EDATE($D135,Milestones!$AA$20)&lt;PolicyDate),1,Milestones!$AC$20)&amp;";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"&amp;IF(AND(Milestones!$AB$21="FT",Milestones!$AA$21=FT_Y5,EDATE($D135,Milestones!$AA$21)&lt;PolicyDate),1,Milestones!$AC$21)&amp;";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"&amp;IF(AND(Milestones!$AB$22="FT",Milestones!$AA$22=FT_Y5,EDATE($D135,Milestones!$AA$22)&lt;PolicyDate),1,Milestones!$AC$22)&amp;";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"&amp;IF(AND(Milestones!$AB$23="FT",Milestones!$AA$23=FT_Y5,EDATE($D135,Milestones!$AA$23)&lt;PolicyDate),1,Milestones!$AC$23)&amp;";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"&amp;IF(AND(Milestones!$AB$24="FT",Milestones!$AA$24=FT_Y5,EDATE($D135,Milestones!$AA$24)&lt;PolicyDate),1,Milestones!$AC$24)&amp;";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"&amp;IF(AND(Milestones!$AB$25="FT",Milestones!$AA$25=FT_Y5,EDATE($D135,Milestones!$AA$25)&lt;PolicyDate),1,Milestones!$AC$25)&amp;";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"&amp;IF(AND(Milestones!$AB$26="FT",Milestones!$AA$26=FT_Y5,EDATE($D135,Milestones!$AA$26)&lt;PolicyDate),1,Milestones!$AC$26)&amp;";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"&amp;IF(AND(Milestones!$AB$27="FT",Milestones!$AA$27=FT_Y5,EDATE($D135,Milestones!$AA$27)&lt;PolicyDate),1,Milestones!$AC$27)&amp;";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"&amp;IF(AND(Milestones!$AB$28="FT",Milestones!$AA$28=FT_Y5,EDATE($D135,Milestones!$AA$28)&lt;PolicyDate),1,Milestones!$AC$28)&amp;";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"&amp;IF(AND(Milestones!$AB$29="FT",Milestones!$AA$29=FT_Y5,EDATE($D135,Milestones!$AA$29)&lt;PolicyDate),1,Milestones!$AC$29)&amp;";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"&amp;IF(AND(Milestones!$AB$30="FT",Milestones!$AA$30=FT_Y5,EDATE($D135,Milestones!$AA$30)&lt;PolicyDate),1,Milestones!$AC$30)&amp;";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"&amp;IF(AND(Milestones!$AB$31="FT",Milestones!$AA$31=FT_Y5,EDATE($D135,Milestones!$AA$31)&lt;PolicyDate),1,Milestones!$AC$31)&amp;";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"&amp;IF(AND(Milestones!$AB$32="FT",Milestones!$AA$32=FT_Y5,EDATE($D135,Milestones!$AA$32)&lt;PolicyDate),1,Milestones!$AC$32)&amp;";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"&amp;IF(AND(Milestones!$AB$33="FT",Milestones!$AA$33=FT_Y5,EDATE($D135,Milestones!$AA$33)&lt;PolicyDate),1,Milestones!$AC$33)&amp;";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"&amp;IF(AND(Milestones!$AB$34="FT",Milestones!$AA$34=FT_Y5,EDATE($D135,Milestones!$AA$34)&lt;PolicyDate),1,Milestones!$AC$34)&amp;";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"&amp;IF(AND(Milestones!$AB$35="FT",Milestones!$AA$35=FT_Y5,EDATE($D135,Milestones!$AA$35)&lt;PolicyDate),1,Milestones!$AC$35)&amp;";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"&amp;IF(AND(Milestones!$AB$36="FT",Milestones!$AA$36=FT_Y5,EDATE($D135,Milestones!$AA$36)&lt;PolicyDate),1,Milestones!$AC$36)&amp;";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"&amp;IF(AND(Milestones!$AB$37="FT",Milestones!$AA$37=FT_Y5,EDATE($D135,Milestones!$AA$37)&lt;PolicyDate),1,Milestones!$AC$37)&amp;";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"&amp;IF(AND(Milestones!$AB$38="FT",Milestones!$AA$38=FT_Y5,EDATE($D135,Milestones!$AA$38)&lt;PolicyDate),1,Milestones!$AC$38)&amp;";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"&amp;IF(AND(Milestones!$AB$39="FT",Milestones!$AA$39=FT_Y5,EDATE($D135,Milestones!$AA$39)&lt;PolicyDate),1,Milestones!$AC$39)&amp;";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"&amp;IF(AND(Milestones!$AB$40="FT",Milestones!$AA$40=FT_Y5,EDATE($D135,Milestones!$AA$40)&lt;PolicyDate),1,Milestones!$AC$40)&amp;";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"&amp;IF(AND(Milestones!$AB$41="FT",Milestones!$AA$41=FT_Y5,EDATE($D135,Milestones!$AA$41)&lt;PolicyDate),1,Milestones!$AC$41)&amp;";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"&amp;IF(AND(Milestones!$AB$42="FT",Milestones!$AA$42=FT_Y5,EDATE($D135,Milestones!$AA$42)&lt;PolicyDate),1,Milestones!$AC$42)&amp;";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"&amp;IF(AND(Milestones!$AB$43="FT",Milestones!$AA$43=FT_Y5,EDATE($D135,Milestones!$AA$43)&lt;PolicyDate),1,Milestones!$AC$43)&amp;";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"&amp;IF(AND(Milestones!$AB$44="FT",Milestones!$AA$44=FT_Y5,EDATE($D135,Milestones!$AA$44)&lt;PolicyDate),1,Milestones!$AC$44)&amp;";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"&amp;IF(AND(Milestones!$AB$45="FT",Milestones!$AA$45=FT_Y5,EDATE($D135,Milestones!$AA$45)&lt;PolicyDate),1,Milestones!$AC$45)&amp;";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"&amp;IF(AND(Milestones!$AB$46="FT",Milestones!$AA$46=FT_Y5,EDATE($D135,Milestones!$AA$46)&lt;PolicyDate),1,Milestones!$AC$46)&amp;";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"&amp;IF(AND(Milestones!$AB$47="FT",Milestones!$AA$47=FT_Y5,EDATE($D135,Milestones!$AA$47)&lt;PolicyDate),1,Milestones!$AC$47)&amp;";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"&amp;IF(AND(Milestones!$AB$48="FT",Milestones!$AA$48=FT_Y5,EDATE($D135,Milestones!$AA$48)&lt;PolicyDate),1,Milestones!$AC$48)&amp;";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"&amp;IF(AND(Milestones!$AB$49="FT",Milestones!$AA$49=FT_Y5,EDATE($D135,Milestones!$AA$49)&lt;PolicyDate),1,Milestones!$AC$49)&amp;";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"&amp;IF(AND(Milestones!$AB$50="FT",Milestones!$AA$50=FT_Y5,EDATE($D135,Milestones!$AA$50)&lt;PolicyDate),1,Milestones!$AC$50)&amp;";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"&amp;IF(AND(Milestones!$AB$51="FT",Milestones!$AA$51=FT_Y5,EDATE($D135,Milestones!$AA$51)&lt;PolicyDate),1,Milestones!$AC$51)&amp;";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"&amp;IF(AND(Milestones!$AB$52="FT",Milestones!$AA$52=FT_Y5,EDATE($D135,Milestones!$AA$52)&lt;PolicyDate),1,Milestones!$AC$52)&amp;";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"&amp;IF(AND(Milestones!$AB$53="FT",Milestones!$AA$53=FT_Y5,EDATE($D135,Milestones!$AA$53)&lt;PolicyDate),1,Milestones!$AC$53)&amp;";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"&amp;IF(AND(Milestones!$AB$54="FT",Milestones!$AA$54=FT_Y5,EDATE($D135,Milestones!$AA$54)&lt;PolicyDate),1,Milestones!$AC$54)&amp;";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"&amp;IF(AND(Milestones!$AB$55="FT",Milestones!$AA$55=FT_Y5,EDATE($D135,Milestones!$AA$55)&lt;PolicyDate),1,Milestones!$AC$55)&amp;";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"&amp;IF(AND(Milestones!$AB$56="FT",Milestones!$AA$56=FT_Y5,EDATE($D135,Milestones!$AA$56)&lt;PolicyDate),1,Milestones!$AC$56)&amp;";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"&amp;IF(AND(Milestones!$AB$57="FT",Milestones!$AA$57=FT_Y5,EDATE($D135,Milestones!$AA$57)&lt;PolicyDate),1,Milestones!$AC$57)&amp;";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"&amp;IF(AND(Milestones!$AB$58="FT",Milestones!$AA$58=FT_Y5,EDATE($D135,Milestones!$AA$58)&lt;PolicyDate),1,Milestones!$AC$58)&amp;";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"&amp;IF(AND(Milestones!$AB$59="FT",Milestones!$AA$59=FT_Y5,EDATE($D135,Milestones!$AA$59)&lt;PolicyDate),1,Milestones!$AC$59)&amp;";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"&amp;IF(AND(Milestones!$AB$60="FT",Milestones!$AA$60=FT_Y5,EDATE($D135,Milestones!$AA$60)&lt;PolicyDate),1,Milestones!$AC$60)&amp;";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"&amp;IF(AND(Milestones!$AB$61="FT",Milestones!$AA$61=FT_Y5,EDATE($D135,Milestones!$AA$61)&lt;PolicyDate),1,Milestones!$AC$61)&amp;";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"&amp;IF(AND(Milestones!$AB$62="FT",Milestones!$AA$62=FT_Y5,EDATE($D135,Milestones!$AA$62)&lt;PolicyDate),1,Milestones!$AC$62)&amp;";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"&amp;IF(AND(Milestones!$AB$63="FT",Milestones!$AA$63=FT_Y5,EDATE($D135,Milestones!$AA$63)&lt;PolicyDate),1,Milestones!$AC$63)&amp;";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"&amp;IF(AND(Milestones!$AB$64="FT",Milestones!$AA$64=FT_Y5,EDATE($D135,Milestones!$AA$64)&lt;PolicyDate),1,Milestones!$AC$64)&amp;";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"&amp;IF(AND(Milestones!$AB$65="FT",Milestones!$AA$65=FT_Y5,EDATE($D135,Milestones!$AA$65)&lt;PolicyDate),1,Milestones!$AC$65)&amp;";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"&amp;IF(AND(Milestones!$AB$66="FT",Milestones!$AA$66=FT_Y5,EDATE($D135,Milestones!$AA$66)&lt;PolicyDate),1,Milestones!$AC$66)&amp;";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"&amp;IF(AND(Milestones!$AB$67="FT",Milestones!$AA$67=FT_Y5,EDATE($D135,Milestones!$AA$67)&lt;PolicyDate),1,Milestones!$AC$67)&amp;";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"&amp;IF(AND(Milestones!$AB$68="FT",Milestones!$AA$68=FT_Y5,EDATE($D135,Milestones!$AA$68)&lt;PolicyDate),1,Milestones!$AC$68)&amp;";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"&amp;IF(AND(Milestones!$AB$69="FT",Milestones!$AA$69=FT_Y5,EDATE($D135,Milestones!$AA$69)&lt;PolicyDate),1,Milestones!$AC$69)&amp;";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"&amp;IF(AND(Milestones!$AB$70="FT",Milestones!$AA$70=FT_Y5,EDATE($D135,Milestones!$AA$70)&lt;PolicyDate),1,Milestones!$AC$70)&amp;";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"&amp;IF(AND(Milestones!$AB$71="FT",Milestones!$AA$71=FT_Y5,EDATE($D135,Milestones!$AA$71)&lt;PolicyDate),1,Milestones!$AC$71)&amp;";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"&amp;IF(AND(Milestones!$AB$72="FT",Milestones!$AA$72=FT_Y5,EDATE($D135,Milestones!$AA$72)&lt;PolicyDate),1,Milestones!$AC$72)&amp;";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"&amp;IF(AND(Milestones!$AB$73="FT",Milestones!$AA$73=FT_Y5,EDATE($D135,Milestones!$AA$73)&lt;PolicyDate),1,Milestones!$AC$73)&amp;";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"&amp;IF(AND(Milestones!$AB$74="FT",Milestones!$AA$74=FT_Y5,EDATE($D135,Milestones!$AA$74)&lt;PolicyDate),1,Milestones!$AC$74)&amp;";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"&amp;IF(AND(Milestones!$AB$75="FT",Milestones!$AA$75=FT_Y5,EDATE($D135,Milestones!$AA$75)&lt;PolicyDate),1,Milestones!$AC$75)&amp;";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"&amp;IF(AND(Milestones!$AB$76="FT",Milestones!$AA$76=FT_Y5,EDATE($D135,Milestones!$AA$76)&lt;PolicyDate),1,Milestones!$AC$76)&amp;";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"&amp;IF(AND(Milestones!$AB$77="FT",Milestones!$AA$77=FT_Y5,EDATE($D135,Milestones!$AA$77)&lt;PolicyDate),1,Milestones!$AC$77)&amp;";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"&amp;IF(AND(Milestones!$AB$78="FT",Milestones!$AA$78=FT_Y5,EDATE($D135,Milestones!$AA$78)&lt;PolicyDate),1,Milestones!$AC$78)&amp;";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"&amp;IF(AND(Milestones!$AB$79="FT",Milestones!$AA$79=FT_Y5,EDATE($D135,Milestones!$AA$79)&lt;PolicyDate),1,Milestones!$AC$79)&amp;";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"&amp;IF(AND(Milestones!$AB$80="FT",Milestones!$AA$80=FT_Y5,EDATE($D135,Milestones!$AA$80)&lt;PolicyDate),1,Milestones!$AC$80)&amp;";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"&amp;IF(AND(Milestones!$AB$81="FT",Milestones!$AA$81=FT_Y5,EDATE($D135,Milestones!$AA$81)&lt;PolicyDate),1,Milestones!$AC$81)&amp;";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"&amp;IF(AND(Milestones!$AB$82="FT",Milestones!$AA$82=FT_Y5,EDATE($D135,Milestones!$AA$82)&lt;PolicyDate),1,Milestones!$AC$82)&amp;";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"&amp;IF(AND(Milestones!$AB$83="FT",Milestones!$AA$83=FT_Y5,EDATE($D135,Milestones!$AA$83)&lt;PolicyDate),1,Milestones!$AC$83)&amp;";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"&amp;IF(AND(Milestones!$AB$84="FT",Milestones!$AA$84=FT_Y5,EDATE($D135,Milestones!$AA$84)&lt;PolicyDate),1,Milestones!$AC$84)&amp;";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"&amp;IF(AND(Milestones!$AB$85="FT",Milestones!$AA$85=FT_Y5,EDATE($D135,Milestones!$AA$85)&lt;PolicyDate),1,Milestones!$AC$85)&amp;";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"&amp;IF(AND(Milestones!$AB$86="FT",Milestones!$AA$86=FT_Y5,EDATE($D135,Milestones!$AA$86)&lt;PolicyDate),1,Milestones!$AC$86)&amp;";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"&amp;IF(AND(Milestones!$AB$87="FT",Milestones!$AA$87=FT_Y5,EDATE($D135,Milestones!$AA$87)&lt;PolicyDate),1,Milestones!$AC$87)&amp;";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"&amp;IF(AND(Milestones!$AB$88="FT",Milestones!$AA$88=FT_Y5,EDATE($D135,Milestones!$AA$88)&lt;PolicyDate),1,Milestones!$AC$88)&amp;";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"&amp;IF(AND(Milestones!$AB$89="FT",Milestones!$AA$89=FT_Y5,EDATE($D135,Milestones!$AA$89)&lt;PolicyDate),1,Milestones!$AC$89)&amp;";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"&amp;IF(AND(Milestones!$AB$90="FT",Milestones!$AA$90=FT_Y5,EDATE($D135,Milestones!$AA$90)&lt;PolicyDate),1,Milestones!$AC$90)&amp;";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"&amp;IF(AND(Milestones!$AB$91="FT",Milestones!$AA$91=FT_Y5,EDATE($D135,Milestones!$AA$91)&lt;PolicyDate),1,Milestones!$AC$91)&amp;";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"&amp;IF(AND(Milestones!$AB$92="FT",Milestones!$AA$92=FT_Y5,EDATE($D135,Milestones!$AA$92)&lt;PolicyDate),1,Milestones!$AC$92)&amp;";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"&amp;IF(AND(Milestones!$AB$93="FT",Milestones!$AA$93=FT_Y5,EDATE($D135,Milestones!$AA$93)&lt;PolicyDate),1,Milestones!$AC$93)&amp;";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"&amp;IF(AND(Milestones!$AB$94="FT",Milestones!$AA$94=FT_Y5,EDATE($D135,Milestones!$AA$94)&lt;PolicyDate),1,Milestones!$AC$94)&amp;";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"&amp;IF(AND(Milestones!$AB$95="FT",Milestones!$AA$95=FT_Y5,EDATE($D135,Milestones!$AA$95)&lt;PolicyDate),1,Milestones!$AC$95)&amp;";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"&amp;IF(AND(Milestones!$AB$96="FT",Milestones!$AA$96=FT_Y5,EDATE($D135,Milestones!$AA$96)&lt;PolicyDate),1,Milestones!$AC$96)&amp;";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"&amp;IF(AND(Milestones!$AB$97="FT",Milestones!$AA$97=FT_Y5,EDATE($D135,Milestones!$AA$97)&lt;PolicyDate),1,Milestones!$AC$97)&amp;";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"&amp;IF(AND(Milestones!$AB$98="FT",Milestones!$AA$98=FT_Y5,EDATE($D135,Milestones!$AA$98)&lt;PolicyDate),1,Milestones!$AC$98)&amp;";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"&amp;IF(AND(Milestones!$AB$99="FT",Milestones!$AA$99=FT_Y5,EDATE($D135,Milestones!$AA$99)&lt;PolicyDate),1,Milestones!$AC$99)&amp;";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"&amp;IF(AND(Milestones!$AB$100="FT",Milestones!$AA$100=FT_Y5,EDATE($D135,Milestones!$AA$100)&lt;PolicyDate),1,Milestones!$AC$100)&amp;";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"&amp;IF(AND(Milestones!$AB$101="FT",Milestones!$AA$101=FT_Y5,EDATE($D135,Milestones!$AA$101)&lt;PolicyDate),1,Milestones!$AC$101)&amp;";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"&amp;IF(AND(Milestones!$AB$102="FT",Milestones!$AA$102=FT_Y5,EDATE($D135,Milestones!$AA$102)&lt;PolicyDate),1,Milestones!$AC$102)&amp;";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"&amp;IF(AND(Milestones!$AB$103="FT",Milestones!$AA$103=FT_Y5,EDATE($D135,Milestones!$AA$103)&lt;PolicyDate),1,Milestones!$AC$103)&amp;";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"&amp;IF(AND(Milestones!$AB$104="FT",Milestones!$AA$104=FT_Y5,EDATE($D135,Milestones!$AA$104)&lt;PolicyDate),1,Milestones!$AC$104)&amp;";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"&amp;IF(AND(Milestones!$AB$105="FT",Milestones!$AA$105=FT_Y5,EDATE($D135,Milestones!$AA$105)&lt;PolicyDate),1,Milestones!$AC$105)&amp;";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"&amp;IF(AND(Milestones!$AB$106="FT",Milestones!$AA$106=FT_Y5,EDATE($D135,Milestones!$AA$106)&lt;PolicyDate),1,Milestones!$AC$106)&amp;";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"&amp;IF(AND(Milestones!$AB$107="FT",Milestones!$AA$107=FT_Y5,EDATE($D135,Milestones!$AA$107)&lt;PolicyDate),1,Milestones!$AC$107)&amp;";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"&amp;IF(AND(Milestones!$AB$108="FT",Milestones!$AA$108=FT_Y5,EDATE($D135,Milestones!$AA$108)&lt;PolicyDate),1,Milestones!$AC$108)&amp;";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"&amp;IF(AND(Milestones!$AB$109="FT",Milestones!$AA$109=FT_Y5,EDATE($D135,Milestones!$AA$109)&lt;PolicyDate),1,Milestones!$AC$109)&amp;";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"&amp;IF(AND(Milestones!$AB$110="FT",Milestones!$AA$110=FT_Y5,EDATE($D135,Milestones!$AA$110)&lt;PolicyDate),1,Milestones!$AC$110)&amp;";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"&amp;IF(AND(Milestones!$AB$111="FT",Milestones!$AA$111=FT_Y5,EDATE($D135,Milestones!$AA$111)&lt;PolicyDate),1,Milestones!$AC$111)&amp;";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"&amp;IF(AND(Milestones!$AB$112="FT",Milestones!$AA$112=FT_Y5,EDATE($D135,Milestones!$AA$112)&lt;PolicyDate),1,Milestones!$AC$112)&amp;";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"&amp;IF(AND(Milestones!$AB$113="FT",Milestones!$AA$113=FT_Y5,EDATE($D135,Milestones!$AA$113)&lt;PolicyDate),1,Milestones!$AC$113)&amp;";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"&amp;IF(AND(Milestones!$AB$114="FT",Milestones!$AA$114=FT_Y5,EDATE($D135,Milestones!$AA$114)&lt;PolicyDate),1,Milestones!$AC$114)&amp;";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"&amp;IF(AND(Milestones!$AB$115="FT",Milestones!$AA$115=FT_Y5,EDATE($D135,Milestones!$AA$115)&lt;PolicyDate),1,Milestones!$AC$115)&amp;";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"&amp;IF(AND(Milestones!$AB$116="FT",Milestones!$AA$116=FT_Y5,EDATE($D135,Milestones!$AA$116)&lt;PolicyDate),1,Milestones!$AC$116)&amp;";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"&amp;IF(AND(Milestones!$AB$117="FT",Milestones!$AA$117=FT_Y5,EDATE($D135,Milestones!$AA$117)&lt;PolicyDate),1,Milestones!$AC$117)&amp;";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"&amp;IF(AND(Milestones!$AB$118="FT",Milestones!$AA$118=FT_Y5,EDATE($D135,Milestones!$AA$118)&lt;PolicyDate),1,Milestones!$AC$118)&amp;";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"&amp;IF(AND(Milestones!$AB$119="FT",Milestones!$AA$119=FT_Y5,EDATE($D135,Milestones!$AA$119)&lt;PolicyDate),1,Milestones!$AC$119)&amp;";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"&amp;IF(AND(Milestones!$AB$120="FT",Milestones!$AA$120=FT_Y5,EDATE($D135,Milestones!$AA$120)&lt;PolicyDate),1,Milestones!$AC$120)&amp;";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"&amp;IF(AND(Milestones!$AB$121="FT",Milestones!$AA$121=FT_Y5,EDATE($D135,Milestones!$AA$121)&lt;PolicyDate),1,Milestones!$AC$121)&amp;";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"&amp;IF(AND(Milestones!$AB$122="FT",Milestones!$AA$122=FT_Y5,EDATE($D135,Milestones!$AA$122)&lt;PolicyDate),1,Milestones!$AC$122)&amp;";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"&amp;IF(AND(Milestones!$AB$123="FT",Milestones!$AA$123=FT_Y5,EDATE($D135,Milestones!$AA$123)&lt;PolicyDate),1,Milestones!$AC$123)&amp;";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"&amp;IF(AND(Milestones!$AB$124="FT",Milestones!$AA$124=FT_Y5,EDATE($D135,Milestones!$AA$124)&lt;PolicyDate),1,Milestones!$AC$124)&amp;";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"&amp;IF(AND(Milestones!$AB$125="FT",Milestones!$AA$125=FT_Y5,EDATE($D135,Milestones!$AA$125)&lt;PolicyDate),1,Milestones!$AC$125)&amp;";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"&amp;IF(AND(Milestones!$AB$126="FT",Milestones!$AA$126=FT_Y5,EDATE($D135,Milestones!$AA$126)&lt;PolicyDate),1,Milestones!$AC$126)&amp;";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"&amp;IF(AND(Milestones!$AB$127="FT",Milestones!$AA$127=FT_Y5,EDATE($D135,Milestones!$AA$127)&lt;PolicyDate),1,Milestones!$AC$127)&amp;";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"&amp;IF(AND(Milestones!$AB$128="FT",Milestones!$AA$128=FT_Y5,EDATE($D135,Milestones!$AA$128)&lt;PolicyDate),1,Milestones!$AC$128)&amp;";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"&amp;IF(AND(Milestones!$AB$129="FT",Milestones!$AA$129=FT_Y5,EDATE($D135,Milestones!$AA$129)&lt;PolicyDate),1,Milestones!$AC$129)&amp;";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"&amp;IF(AND(Milestones!$AB$130="FT",Milestones!$AA$130=FT_Y5,EDATE($D135,Milestones!$AA$130)&lt;PolicyDate),1,Milestones!$AC$130)&amp;";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"&amp;IF(AND(Milestones!$AB$131="FT",Milestones!$AA$131=FT_Y5,EDATE($D135,Milestones!$AA$131)&lt;PolicyDate),1,Milestones!$AC$131)&amp;";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"&amp;IF(AND(Milestones!$AB$132="FT",Milestones!$AA$132=FT_Y5,EDATE($D135,Milestones!$AA$132)&lt;PolicyDate),1,Milestones!$AC$132)&amp;";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"&amp;IF(AND(Milestones!$AB$133="FT",Milestones!$AA$133=FT_Y5,EDATE($D135,Milestones!$AA$133)&lt;PolicyDate),1,Milestones!$AC$133)&amp;";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"&amp;IF(AND(Milestones!$AB$134="FT",Milestones!$AA$134=FT_Y5,EDATE($D135,Milestones!$AA$134)&lt;PolicyDate),1,Milestones!$AC$134)&amp;";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"&amp;IF(AND(Milestones!$AB$135="FT",Milestones!$AA$135=FT_Y5,EDATE($D135,Milestones!$AA$135)&lt;PolicyDate),1,Milestones!$AC$135)&amp;";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"&amp;IF(AND(Milestones!$AB$136="FT",Milestones!$AA$136=FT_Y5,EDATE($D135,Milestones!$AA$136)&lt;PolicyDate),1,Milestones!$AC$136)&amp;";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"&amp;IF(AND(Milestones!$AB$137="FT",Milestones!$AA$137=FT_Y5,EDATE($D135,Milestones!$AA$137)&lt;PolicyDate),1,Milestones!$AC$137)&amp;";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"&amp;IF(AND(Milestones!$AB$138="FT",Milestones!$AA$138=FT_Y5,EDATE($D135,Milestones!$AA$138)&lt;PolicyDate),1,Milestones!$AC$138)&amp;";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"&amp;IF(AND(Milestones!$AB$139="FT",Milestones!$AA$139=FT_Y5,EDATE($D135,Milestones!$AA$139)&lt;PolicyDate),1,Milestones!$AC$139)&amp;";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"&amp;IF(AND(Milestones!$AB$140="FT",Milestones!$AA$140=FT_Y5,EDATE($D135,Milestones!$AA$140)&lt;PolicyDate),1,Milestones!$AC$140)&amp;";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"&amp;IF(AND(Milestones!$AB$141="FT",Milestones!$AA$141=FT_Y5,EDATE($D135,Milestones!$AA$141)&lt;PolicyDate),1,Milestones!$AC$141)&amp;";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"&amp;IF(AND(Milestones!$AB$142="FT",Milestones!$AA$142=FT_Y5,EDATE($D135,Milestones!$AA$142)&lt;PolicyDate),1,Milestones!$AC$142)&amp;";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"&amp;IF(AND(Milestones!$AB$143="FT",Milestones!$AA$143=FT_Y5,EDATE($D135,Milestones!$AA$143)&lt;PolicyDate),1,Milestones!$AC$143)&amp;";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"&amp;IF(AND(Milestones!$AB$144="FT",Milestones!$AA$144=FT_Y5,EDATE($D135,Milestones!$AA$144)&lt;PolicyDate),1,Milestones!$AC$144)&amp;";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"&amp;IF(AND(Milestones!$AB$145="FT",Milestones!$AA$145=FT_Y5,EDATE($D135,Milestones!$AA$145)&lt;PolicyDate),1,Milestones!$AC$145)&amp;";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"&amp;IF(AND(Milestones!$AB$146="FT",Milestones!$AA$146=FT_Y5,EDATE($D135,Milestones!$AA$146)&lt;PolicyDate),1,Milestones!$AC$146)&amp;";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"&amp;IF(AND(Milestones!$AB$147="FT",Milestones!$AA$147=FT_Y5,EDATE($D135,Milestones!$AA$147)&lt;PolicyDate),1,Milestones!$AC$147)&amp;";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"&amp;IF(AND(Milestones!$AB$148="FT",Milestones!$AA$148=FT_Y5,EDATE($D135,Milestones!$AA$148)&lt;PolicyDate),1,Milestones!$AC$148)&amp;";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"&amp;IF(AND(Milestones!$AB$149="FT",Milestones!$AA$149=FT_Y5,EDATE($D135,Milestones!$AA$149)&lt;PolicyDate),1,Milestones!$AC$149)&amp;";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"&amp;IF(AND(Milestones!$AB$150="FT",Milestones!$AA$150=FT_Y5,EDATE($D135,Milestones!$AA$150)&lt;PolicyDate),1,Milestones!$AC$150)&amp;";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"&amp;IF(AND(Milestones!$AB$151="FT",Milestones!$AA$151=FT_Y5,EDATE($D135,Milestones!$AA$151)&lt;PolicyDate),1,Milestones!$AC$151)&amp;";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"&amp;IF(AND(Milestones!$AB$152="FT",Milestones!$AA$152=FT_Y5,EDATE($D135,Milestones!$AA$152)&lt;PolicyDate),1,Milestones!$AC$152)&amp;";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"&amp;IF(AND(Milestones!$AB$153="FT",Milestones!$AA$153=FT_Y5,EDATE($D135,Milestones!$AA$153)&lt;PolicyDate),1,Milestones!$AC$153)&amp;";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"&amp;IF(AND(Milestones!$AB$154="FT",Milestones!$AA$154=FT_Y5,EDATE($D135,Milestones!$AA$154)&lt;PolicyDate),1,Milestones!$AC$154)&amp;";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"&amp;IF(AND(Milestones!$AB$155="FT",Milestones!$AA$155=FT_Y5,EDATE($D135,Milestones!$AA$155)&lt;PolicyDate),1,Milestones!$AC$155)&amp;";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"&amp;IF(AND(Milestones!$AB$156="FT",Milestones!$AA$156=FT_Y5,EDATE($D135,Milestones!$AA$156)&lt;PolicyDate),1,Milestones!$AC$156)&amp;";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"&amp;IF(AND(Milestones!$AB$157="FT",Milestones!$AA$157=FT_Y5,EDATE($D135,Milestones!$AA$157)&lt;PolicyDate),1,Milestones!$AC$157)&amp;";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"&amp;IF(AND(Milestones!$AB$158="FT",Milestones!$AA$158=FT_Y5,EDATE($D135,Milestones!$AA$158)&lt;PolicyDate),1,Milestones!$AC$158)&amp;";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"&amp;IF(AND(Milestones!$AB$159="FT",Milestones!$AA$159=FT_Y5,EDATE($D135,Milestones!$AA$159)&lt;PolicyDate),1,Milestones!$AC$159)&amp;";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"&amp;IF(AND(Milestones!$AB$160="FT",Milestones!$AA$160=FT_Y5,EDATE($D135,Milestones!$AA$160)&lt;PolicyDate),1,Milestones!$AC$160)&amp;";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"&amp;IF(AND(Milestones!$AB$161="FT",Milestones!$AA$161=FT_Y5,EDATE($D135,Milestones!$AA$161)&lt;PolicyDate),1,Milestones!$AC$161)&amp;";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"&amp;IF(AND(Milestones!$AB$162="FT",Milestones!$AA$162=FT_Y5,EDATE($D135,Milestones!$AA$162)&lt;PolicyDate),1,Milestones!$AC$162)&amp;";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"&amp;IF(AND(Milestones!$AB$163="FT",Milestones!$AA$163=FT_Y5,EDATE($D135,Milestones!$AA$163)&lt;PolicyDate),1,Milestones!$AC$163)&amp;";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"&amp;IF(AND(Milestones!$AB$164="FT",Milestones!$AA$164=FT_Y5,EDATE($D135,Milestones!$AA$164)&lt;PolicyDate),1,Milestones!$AC$164)&amp;";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"&amp;IF(AND(Milestones!$AB$165="FT",Milestones!$AA$165=FT_Y5,EDATE($D135,Milestones!$AA$165)&lt;PolicyDate),1,Milestones!$AC$165)&amp;";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"&amp;IF(AND(Milestones!$AB$166="FT",Milestones!$AA$166=FT_Y5,EDATE($D135,Milestones!$AA$166)&lt;PolicyDate),1,Milestones!$AC$166)&amp;";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"&amp;IF(AND(Milestones!$AB$167="FT",Milestones!$AA$167=FT_Y5,EDATE($D135,Milestones!$AA$167)&lt;PolicyDate),1,Milestones!$AC$167)&amp;";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"&amp;IF(AND(Milestones!$AB$168="FT",Milestones!$AA$168=FT_Y5,EDATE($D135,Milestones!$AA$168)&lt;PolicyDate),1,Milestones!$AC$168)&amp;";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"&amp;IF(AND(Milestones!$AB$169="FT",Milestones!$AA$169=FT_Y5,EDATE($D135,Milestones!$AA$169)&lt;PolicyDate),1,Milestones!$AC$169)&amp;";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"&amp;IF(AND(Milestones!$AB$170="FT",Milestones!$AA$170=FT_Y5,EDATE($D135,Milestones!$AA$170)&lt;PolicyDate),1,Milestones!$AC$170)&amp;";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"&amp;IF(AND(Milestones!$AB$171="FT",Milestones!$AA$171=FT_Y5,EDATE($D135,Milestones!$AA$171)&lt;PolicyDate),1,Milestones!$AC$171)&amp;";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"&amp;IF(AND(Milestones!$AB$172="FT",Milestones!$AA$172=FT_Y5,EDATE($D135,Milestones!$AA$172)&lt;PolicyDate),1,Milestones!$AC$172)&amp;";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"&amp;IF(AND(Milestones!$AB$173="FT",Milestones!$AA$173=FT_Y5,EDATE($D135,Milestones!$AA$173)&lt;PolicyDate),1,Milestones!$AC$173)&amp;";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"&amp;IF(AND(Milestones!$AB$174="FT",Milestones!$AA$174=FT_Y5,EDATE($D135,Milestones!$AA$174)&lt;PolicyDate),1,Milestones!$AC$174)&amp;";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"&amp;IF(AND(Milestones!$AB$175="FT",Milestones!$AA$175=FT_Y5,EDATE($D135,Milestones!$AA$175)&lt;PolicyDate),1,Milestones!$AC$175)&amp;";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"&amp;IF(AND(Milestones!$AB$176="FT",Milestones!$AA$176=FT_Y5,EDATE($D135,Milestones!$AA$176)&lt;PolicyDate),1,Milestones!$AC$176)&amp;";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"&amp;IF(AND(Milestones!$AB$177="FT",Milestones!$AA$177=FT_Y5,EDATE($D135,Milestones!$AA$177)&lt;PolicyDate),1,Milestones!$AC$177)&amp;";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"&amp;IF(AND(Milestones!$AB$178="FT",Milestones!$AA$178=FT_Y5,EDATE($D135,Milestones!$AA$178)&lt;PolicyDate),1,Milestones!$AC$178)&amp;";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"&amp;IF(AND(Milestones!$AB$179="FT",Milestones!$AA$179=FT_Y5,EDATE($D135,Milestones!$AA$179)&lt;PolicyDate),1,Milestones!$AC$179)&amp;";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"&amp;IF(AND(Milestones!$AB$180="FT",Milestones!$AA$180=FT_Y5,EDATE($D135,Milestones!$AA$180)&lt;PolicyDate),1,Milestones!$AC$180)&amp;";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"&amp;IF(AND(Milestones!$AB$181="FT",Milestones!$AA$181=FT_Y5,EDATE($D135,Milestones!$AA$181)&lt;PolicyDate),1,Milestones!$AC$181)&amp;";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"&amp;IF(AND(Milestones!$AB$182="FT",Milestones!$AA$182=FT_Y5,EDATE($D135,Milestones!$AA$182)&lt;PolicyDate),1,Milestones!$AC$182)&amp;";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"&amp;IF(AND(Milestones!$AB$183="FT",Milestones!$AA$183=FT_Y5,EDATE($D135,Milestones!$AA$183)&lt;PolicyDate),1,Milestones!$AC$183)&amp;";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"&amp;IF(AND(Milestones!$AB$184="FT",Milestones!$AA$184=FT_Y5,EDATE($D135,Milestones!$AA$184)&lt;PolicyDate),1,Milestones!$AC$184)&amp;";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"&amp;IF(AND(Milestones!$AB$185="FT",Milestones!$AA$185=FT_Y5,EDATE($D135,Milestones!$AA$185)&lt;PolicyDate),1,Milestones!$AC$185)&amp;";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"&amp;IF(AND(Milestones!$AB$186="FT",Milestones!$AA$186=FT_Y5,EDATE($D135,Milestones!$AA$186)&lt;PolicyDate),1,Milestones!$AC$186)&amp;";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"&amp;IF(AND(Milestones!$AB$187="FT",Milestones!$AA$187=FT_Y5,EDATE($D135,Milestones!$AA$187)&lt;PolicyDate),1,Milestones!$AC$187)&amp;";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"&amp;IF(AND(Milestones!$AB$188="FT",Milestones!$AA$188=FT_Y5,EDATE($D135,Milestones!$AA$188)&lt;PolicyDate),1,Milestones!$AC$188)&amp;";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"&amp;IF(AND(Milestones!$AB$189="FT",Milestones!$AA$189=FT_Y5,EDATE($D135,Milestones!$AA$189)&lt;PolicyDate),1,Milestones!$AC$189)&amp;";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"&amp;IF(AND(Milestones!$AB$190="FT",Milestones!$AA$190=FT_Y5,EDATE($D135,Milestones!$AA$190)&lt;PolicyDate),1,Milestones!$AC$190)&amp;";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"&amp;IF(AND(Milestones!$AB$191="FT",Milestones!$AA$191=FT_Y5,EDATE($D135,Milestones!$AA$191)&lt;PolicyDate),1,Milestones!$AC$191)&amp;";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"&amp;IF(AND(Milestones!$AB$192="FT",Milestones!$AA$192=FT_Y5,EDATE($D135,Milestones!$AA$192)&lt;PolicyDate),1,Milestones!$AC$192)&amp;";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"&amp;IF(AND(Milestones!$AB$193="FT",Milestones!$AA$193=FT_Y5,EDATE($D135,Milestones!$AA$193)&lt;PolicyDate),1,Milestones!$AC$193)&amp;";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"&amp;IF(AND(Milestones!$AB$194="FT",Milestones!$AA$194=FT_Y5,EDATE($D135,Milestones!$AA$194)&lt;PolicyDate),1,Milestones!$AC$194)&amp;";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"&amp;IF(AND(Milestones!$AB$195="FT",Milestones!$AA$195=FT_Y5,EDATE($D135,Milestones!$AA$195)&lt;PolicyDate),1,Milestones!$AC$195)&amp;";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"&amp;IF(AND(Milestones!$AB$196="FT",Milestones!$AA$196=FT_Y5,EDATE($D135,Milestones!$AA$196)&lt;PolicyDate),1,Milestones!$AC$196)&amp;";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"&amp;IF(AND(Milestones!$AB$197="FT",Milestones!$AA$197=FT_Y5,EDATE($D135,Milestones!$AA$197)&lt;PolicyDate),1,Milestones!$AC$197)&amp;";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"&amp;IF(AND(Milestones!$AB$198="FT",Milestones!$AA$198=FT_Y5,EDATE($D135,Milestones!$AA$198)&lt;PolicyDate),1,Milestones!$AC$198)&amp;";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"&amp;IF(AND(Milestones!$AB$199="FT",Milestones!$AA$199=FT_Y5,EDATE($D135,Milestones!$AA$199)&lt;PolicyDate),1,Milestones!$AC$199)&amp;";  ",""))</f>
        <v/>
      </c>
      <c r="X135" s="0" t="str">
        <f aca="false">IF(Staff!$A135="","",Staff!$AJ135)</f>
        <v/>
      </c>
      <c r="Y135" s="0" t="str">
        <f aca="false">IF(Staff!$A135="","",Staff!$AL135)</f>
        <v/>
      </c>
      <c r="Z135" s="0" t="str">
        <f aca="false">IF(Staff!$A135="","",Staff!$AM135)</f>
        <v/>
      </c>
      <c r="AA135" s="0" t="str">
        <f aca="false">IF(Staff!$A135="","",Staff!$AQ135)</f>
        <v/>
      </c>
      <c r="AB135" s="0" t="str">
        <f aca="false">IF(Staff!$A135="","",Staff!$AR135)</f>
        <v/>
      </c>
      <c r="AC135" s="0" t="str">
        <f aca="false">IF(Staff!$A135="","",Staff!$AS135)</f>
        <v/>
      </c>
      <c r="AD135" s="0" t="str">
        <f aca="false">IF(Staff!$A135="","",Staff!$AT135)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IF(Staff!$A136="","",Staff!$AI136)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"&amp;IF(AND(Milestones!$AB$20="FT",Milestones!$AA$20=FT_Y5,EDATE($D136,Milestones!$AA$20)&lt;PolicyDate),1,Milestones!$AC$20)&amp;";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"&amp;IF(AND(Milestones!$AB$21="FT",Milestones!$AA$21=FT_Y5,EDATE($D136,Milestones!$AA$21)&lt;PolicyDate),1,Milestones!$AC$21)&amp;";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"&amp;IF(AND(Milestones!$AB$22="FT",Milestones!$AA$22=FT_Y5,EDATE($D136,Milestones!$AA$22)&lt;PolicyDate),1,Milestones!$AC$22)&amp;";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"&amp;IF(AND(Milestones!$AB$23="FT",Milestones!$AA$23=FT_Y5,EDATE($D136,Milestones!$AA$23)&lt;PolicyDate),1,Milestones!$AC$23)&amp;";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"&amp;IF(AND(Milestones!$AB$24="FT",Milestones!$AA$24=FT_Y5,EDATE($D136,Milestones!$AA$24)&lt;PolicyDate),1,Milestones!$AC$24)&amp;";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"&amp;IF(AND(Milestones!$AB$25="FT",Milestones!$AA$25=FT_Y5,EDATE($D136,Milestones!$AA$25)&lt;PolicyDate),1,Milestones!$AC$25)&amp;";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"&amp;IF(AND(Milestones!$AB$26="FT",Milestones!$AA$26=FT_Y5,EDATE($D136,Milestones!$AA$26)&lt;PolicyDate),1,Milestones!$AC$26)&amp;";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"&amp;IF(AND(Milestones!$AB$27="FT",Milestones!$AA$27=FT_Y5,EDATE($D136,Milestones!$AA$27)&lt;PolicyDate),1,Milestones!$AC$27)&amp;";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"&amp;IF(AND(Milestones!$AB$28="FT",Milestones!$AA$28=FT_Y5,EDATE($D136,Milestones!$AA$28)&lt;PolicyDate),1,Milestones!$AC$28)&amp;";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"&amp;IF(AND(Milestones!$AB$29="FT",Milestones!$AA$29=FT_Y5,EDATE($D136,Milestones!$AA$29)&lt;PolicyDate),1,Milestones!$AC$29)&amp;";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"&amp;IF(AND(Milestones!$AB$30="FT",Milestones!$AA$30=FT_Y5,EDATE($D136,Milestones!$AA$30)&lt;PolicyDate),1,Milestones!$AC$30)&amp;";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"&amp;IF(AND(Milestones!$AB$31="FT",Milestones!$AA$31=FT_Y5,EDATE($D136,Milestones!$AA$31)&lt;PolicyDate),1,Milestones!$AC$31)&amp;";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"&amp;IF(AND(Milestones!$AB$32="FT",Milestones!$AA$32=FT_Y5,EDATE($D136,Milestones!$AA$32)&lt;PolicyDate),1,Milestones!$AC$32)&amp;";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"&amp;IF(AND(Milestones!$AB$33="FT",Milestones!$AA$33=FT_Y5,EDATE($D136,Milestones!$AA$33)&lt;PolicyDate),1,Milestones!$AC$33)&amp;";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"&amp;IF(AND(Milestones!$AB$34="FT",Milestones!$AA$34=FT_Y5,EDATE($D136,Milestones!$AA$34)&lt;PolicyDate),1,Milestones!$AC$34)&amp;";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"&amp;IF(AND(Milestones!$AB$35="FT",Milestones!$AA$35=FT_Y5,EDATE($D136,Milestones!$AA$35)&lt;PolicyDate),1,Milestones!$AC$35)&amp;";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"&amp;IF(AND(Milestones!$AB$36="FT",Milestones!$AA$36=FT_Y5,EDATE($D136,Milestones!$AA$36)&lt;PolicyDate),1,Milestones!$AC$36)&amp;";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"&amp;IF(AND(Milestones!$AB$37="FT",Milestones!$AA$37=FT_Y5,EDATE($D136,Milestones!$AA$37)&lt;PolicyDate),1,Milestones!$AC$37)&amp;";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"&amp;IF(AND(Milestones!$AB$38="FT",Milestones!$AA$38=FT_Y5,EDATE($D136,Milestones!$AA$38)&lt;PolicyDate),1,Milestones!$AC$38)&amp;";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"&amp;IF(AND(Milestones!$AB$39="FT",Milestones!$AA$39=FT_Y5,EDATE($D136,Milestones!$AA$39)&lt;PolicyDate),1,Milestones!$AC$39)&amp;";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"&amp;IF(AND(Milestones!$AB$40="FT",Milestones!$AA$40=FT_Y5,EDATE($D136,Milestones!$AA$40)&lt;PolicyDate),1,Milestones!$AC$40)&amp;";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"&amp;IF(AND(Milestones!$AB$41="FT",Milestones!$AA$41=FT_Y5,EDATE($D136,Milestones!$AA$41)&lt;PolicyDate),1,Milestones!$AC$41)&amp;";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"&amp;IF(AND(Milestones!$AB$42="FT",Milestones!$AA$42=FT_Y5,EDATE($D136,Milestones!$AA$42)&lt;PolicyDate),1,Milestones!$AC$42)&amp;";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"&amp;IF(AND(Milestones!$AB$43="FT",Milestones!$AA$43=FT_Y5,EDATE($D136,Milestones!$AA$43)&lt;PolicyDate),1,Milestones!$AC$43)&amp;";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"&amp;IF(AND(Milestones!$AB$44="FT",Milestones!$AA$44=FT_Y5,EDATE($D136,Milestones!$AA$44)&lt;PolicyDate),1,Milestones!$AC$44)&amp;";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"&amp;IF(AND(Milestones!$AB$45="FT",Milestones!$AA$45=FT_Y5,EDATE($D136,Milestones!$AA$45)&lt;PolicyDate),1,Milestones!$AC$45)&amp;";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"&amp;IF(AND(Milestones!$AB$46="FT",Milestones!$AA$46=FT_Y5,EDATE($D136,Milestones!$AA$46)&lt;PolicyDate),1,Milestones!$AC$46)&amp;";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"&amp;IF(AND(Milestones!$AB$47="FT",Milestones!$AA$47=FT_Y5,EDATE($D136,Milestones!$AA$47)&lt;PolicyDate),1,Milestones!$AC$47)&amp;";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"&amp;IF(AND(Milestones!$AB$48="FT",Milestones!$AA$48=FT_Y5,EDATE($D136,Milestones!$AA$48)&lt;PolicyDate),1,Milestones!$AC$48)&amp;";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"&amp;IF(AND(Milestones!$AB$49="FT",Milestones!$AA$49=FT_Y5,EDATE($D136,Milestones!$AA$49)&lt;PolicyDate),1,Milestones!$AC$49)&amp;";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"&amp;IF(AND(Milestones!$AB$50="FT",Milestones!$AA$50=FT_Y5,EDATE($D136,Milestones!$AA$50)&lt;PolicyDate),1,Milestones!$AC$50)&amp;";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"&amp;IF(AND(Milestones!$AB$51="FT",Milestones!$AA$51=FT_Y5,EDATE($D136,Milestones!$AA$51)&lt;PolicyDate),1,Milestones!$AC$51)&amp;";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"&amp;IF(AND(Milestones!$AB$52="FT",Milestones!$AA$52=FT_Y5,EDATE($D136,Milestones!$AA$52)&lt;PolicyDate),1,Milestones!$AC$52)&amp;";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"&amp;IF(AND(Milestones!$AB$53="FT",Milestones!$AA$53=FT_Y5,EDATE($D136,Milestones!$AA$53)&lt;PolicyDate),1,Milestones!$AC$53)&amp;";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"&amp;IF(AND(Milestones!$AB$54="FT",Milestones!$AA$54=FT_Y5,EDATE($D136,Milestones!$AA$54)&lt;PolicyDate),1,Milestones!$AC$54)&amp;";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"&amp;IF(AND(Milestones!$AB$55="FT",Milestones!$AA$55=FT_Y5,EDATE($D136,Milestones!$AA$55)&lt;PolicyDate),1,Milestones!$AC$55)&amp;";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"&amp;IF(AND(Milestones!$AB$56="FT",Milestones!$AA$56=FT_Y5,EDATE($D136,Milestones!$AA$56)&lt;PolicyDate),1,Milestones!$AC$56)&amp;";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"&amp;IF(AND(Milestones!$AB$57="FT",Milestones!$AA$57=FT_Y5,EDATE($D136,Milestones!$AA$57)&lt;PolicyDate),1,Milestones!$AC$57)&amp;";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"&amp;IF(AND(Milestones!$AB$58="FT",Milestones!$AA$58=FT_Y5,EDATE($D136,Milestones!$AA$58)&lt;PolicyDate),1,Milestones!$AC$58)&amp;";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"&amp;IF(AND(Milestones!$AB$59="FT",Milestones!$AA$59=FT_Y5,EDATE($D136,Milestones!$AA$59)&lt;PolicyDate),1,Milestones!$AC$59)&amp;";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"&amp;IF(AND(Milestones!$AB$60="FT",Milestones!$AA$60=FT_Y5,EDATE($D136,Milestones!$AA$60)&lt;PolicyDate),1,Milestones!$AC$60)&amp;";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"&amp;IF(AND(Milestones!$AB$61="FT",Milestones!$AA$61=FT_Y5,EDATE($D136,Milestones!$AA$61)&lt;PolicyDate),1,Milestones!$AC$61)&amp;";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"&amp;IF(AND(Milestones!$AB$62="FT",Milestones!$AA$62=FT_Y5,EDATE($D136,Milestones!$AA$62)&lt;PolicyDate),1,Milestones!$AC$62)&amp;";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"&amp;IF(AND(Milestones!$AB$63="FT",Milestones!$AA$63=FT_Y5,EDATE($D136,Milestones!$AA$63)&lt;PolicyDate),1,Milestones!$AC$63)&amp;";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"&amp;IF(AND(Milestones!$AB$64="FT",Milestones!$AA$64=FT_Y5,EDATE($D136,Milestones!$AA$64)&lt;PolicyDate),1,Milestones!$AC$64)&amp;";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"&amp;IF(AND(Milestones!$AB$65="FT",Milestones!$AA$65=FT_Y5,EDATE($D136,Milestones!$AA$65)&lt;PolicyDate),1,Milestones!$AC$65)&amp;";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"&amp;IF(AND(Milestones!$AB$66="FT",Milestones!$AA$66=FT_Y5,EDATE($D136,Milestones!$AA$66)&lt;PolicyDate),1,Milestones!$AC$66)&amp;";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"&amp;IF(AND(Milestones!$AB$67="FT",Milestones!$AA$67=FT_Y5,EDATE($D136,Milestones!$AA$67)&lt;PolicyDate),1,Milestones!$AC$67)&amp;";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"&amp;IF(AND(Milestones!$AB$68="FT",Milestones!$AA$68=FT_Y5,EDATE($D136,Milestones!$AA$68)&lt;PolicyDate),1,Milestones!$AC$68)&amp;";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"&amp;IF(AND(Milestones!$AB$69="FT",Milestones!$AA$69=FT_Y5,EDATE($D136,Milestones!$AA$69)&lt;PolicyDate),1,Milestones!$AC$69)&amp;";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"&amp;IF(AND(Milestones!$AB$70="FT",Milestones!$AA$70=FT_Y5,EDATE($D136,Milestones!$AA$70)&lt;PolicyDate),1,Milestones!$AC$70)&amp;";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"&amp;IF(AND(Milestones!$AB$71="FT",Milestones!$AA$71=FT_Y5,EDATE($D136,Milestones!$AA$71)&lt;PolicyDate),1,Milestones!$AC$71)&amp;";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"&amp;IF(AND(Milestones!$AB$72="FT",Milestones!$AA$72=FT_Y5,EDATE($D136,Milestones!$AA$72)&lt;PolicyDate),1,Milestones!$AC$72)&amp;";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"&amp;IF(AND(Milestones!$AB$73="FT",Milestones!$AA$73=FT_Y5,EDATE($D136,Milestones!$AA$73)&lt;PolicyDate),1,Milestones!$AC$73)&amp;";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"&amp;IF(AND(Milestones!$AB$74="FT",Milestones!$AA$74=FT_Y5,EDATE($D136,Milestones!$AA$74)&lt;PolicyDate),1,Milestones!$AC$74)&amp;";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"&amp;IF(AND(Milestones!$AB$75="FT",Milestones!$AA$75=FT_Y5,EDATE($D136,Milestones!$AA$75)&lt;PolicyDate),1,Milestones!$AC$75)&amp;";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"&amp;IF(AND(Milestones!$AB$76="FT",Milestones!$AA$76=FT_Y5,EDATE($D136,Milestones!$AA$76)&lt;PolicyDate),1,Milestones!$AC$76)&amp;";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"&amp;IF(AND(Milestones!$AB$77="FT",Milestones!$AA$77=FT_Y5,EDATE($D136,Milestones!$AA$77)&lt;PolicyDate),1,Milestones!$AC$77)&amp;";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"&amp;IF(AND(Milestones!$AB$78="FT",Milestones!$AA$78=FT_Y5,EDATE($D136,Milestones!$AA$78)&lt;PolicyDate),1,Milestones!$AC$78)&amp;";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"&amp;IF(AND(Milestones!$AB$79="FT",Milestones!$AA$79=FT_Y5,EDATE($D136,Milestones!$AA$79)&lt;PolicyDate),1,Milestones!$AC$79)&amp;";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"&amp;IF(AND(Milestones!$AB$80="FT",Milestones!$AA$80=FT_Y5,EDATE($D136,Milestones!$AA$80)&lt;PolicyDate),1,Milestones!$AC$80)&amp;";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"&amp;IF(AND(Milestones!$AB$81="FT",Milestones!$AA$81=FT_Y5,EDATE($D136,Milestones!$AA$81)&lt;PolicyDate),1,Milestones!$AC$81)&amp;";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"&amp;IF(AND(Milestones!$AB$82="FT",Milestones!$AA$82=FT_Y5,EDATE($D136,Milestones!$AA$82)&lt;PolicyDate),1,Milestones!$AC$82)&amp;";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"&amp;IF(AND(Milestones!$AB$83="FT",Milestones!$AA$83=FT_Y5,EDATE($D136,Milestones!$AA$83)&lt;PolicyDate),1,Milestones!$AC$83)&amp;";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"&amp;IF(AND(Milestones!$AB$84="FT",Milestones!$AA$84=FT_Y5,EDATE($D136,Milestones!$AA$84)&lt;PolicyDate),1,Milestones!$AC$84)&amp;";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"&amp;IF(AND(Milestones!$AB$85="FT",Milestones!$AA$85=FT_Y5,EDATE($D136,Milestones!$AA$85)&lt;PolicyDate),1,Milestones!$AC$85)&amp;";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"&amp;IF(AND(Milestones!$AB$86="FT",Milestones!$AA$86=FT_Y5,EDATE($D136,Milestones!$AA$86)&lt;PolicyDate),1,Milestones!$AC$86)&amp;";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"&amp;IF(AND(Milestones!$AB$87="FT",Milestones!$AA$87=FT_Y5,EDATE($D136,Milestones!$AA$87)&lt;PolicyDate),1,Milestones!$AC$87)&amp;";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"&amp;IF(AND(Milestones!$AB$88="FT",Milestones!$AA$88=FT_Y5,EDATE($D136,Milestones!$AA$88)&lt;PolicyDate),1,Milestones!$AC$88)&amp;";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"&amp;IF(AND(Milestones!$AB$89="FT",Milestones!$AA$89=FT_Y5,EDATE($D136,Milestones!$AA$89)&lt;PolicyDate),1,Milestones!$AC$89)&amp;";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"&amp;IF(AND(Milestones!$AB$90="FT",Milestones!$AA$90=FT_Y5,EDATE($D136,Milestones!$AA$90)&lt;PolicyDate),1,Milestones!$AC$90)&amp;";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"&amp;IF(AND(Milestones!$AB$91="FT",Milestones!$AA$91=FT_Y5,EDATE($D136,Milestones!$AA$91)&lt;PolicyDate),1,Milestones!$AC$91)&amp;";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"&amp;IF(AND(Milestones!$AB$92="FT",Milestones!$AA$92=FT_Y5,EDATE($D136,Milestones!$AA$92)&lt;PolicyDate),1,Milestones!$AC$92)&amp;";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"&amp;IF(AND(Milestones!$AB$93="FT",Milestones!$AA$93=FT_Y5,EDATE($D136,Milestones!$AA$93)&lt;PolicyDate),1,Milestones!$AC$93)&amp;";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"&amp;IF(AND(Milestones!$AB$94="FT",Milestones!$AA$94=FT_Y5,EDATE($D136,Milestones!$AA$94)&lt;PolicyDate),1,Milestones!$AC$94)&amp;";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"&amp;IF(AND(Milestones!$AB$95="FT",Milestones!$AA$95=FT_Y5,EDATE($D136,Milestones!$AA$95)&lt;PolicyDate),1,Milestones!$AC$95)&amp;";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"&amp;IF(AND(Milestones!$AB$96="FT",Milestones!$AA$96=FT_Y5,EDATE($D136,Milestones!$AA$96)&lt;PolicyDate),1,Milestones!$AC$96)&amp;";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"&amp;IF(AND(Milestones!$AB$97="FT",Milestones!$AA$97=FT_Y5,EDATE($D136,Milestones!$AA$97)&lt;PolicyDate),1,Milestones!$AC$97)&amp;";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"&amp;IF(AND(Milestones!$AB$98="FT",Milestones!$AA$98=FT_Y5,EDATE($D136,Milestones!$AA$98)&lt;PolicyDate),1,Milestones!$AC$98)&amp;";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"&amp;IF(AND(Milestones!$AB$99="FT",Milestones!$AA$99=FT_Y5,EDATE($D136,Milestones!$AA$99)&lt;PolicyDate),1,Milestones!$AC$99)&amp;";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"&amp;IF(AND(Milestones!$AB$100="FT",Milestones!$AA$100=FT_Y5,EDATE($D136,Milestones!$AA$100)&lt;PolicyDate),1,Milestones!$AC$100)&amp;";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"&amp;IF(AND(Milestones!$AB$101="FT",Milestones!$AA$101=FT_Y5,EDATE($D136,Milestones!$AA$101)&lt;PolicyDate),1,Milestones!$AC$101)&amp;";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"&amp;IF(AND(Milestones!$AB$102="FT",Milestones!$AA$102=FT_Y5,EDATE($D136,Milestones!$AA$102)&lt;PolicyDate),1,Milestones!$AC$102)&amp;";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"&amp;IF(AND(Milestones!$AB$103="FT",Milestones!$AA$103=FT_Y5,EDATE($D136,Milestones!$AA$103)&lt;PolicyDate),1,Milestones!$AC$103)&amp;";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"&amp;IF(AND(Milestones!$AB$104="FT",Milestones!$AA$104=FT_Y5,EDATE($D136,Milestones!$AA$104)&lt;PolicyDate),1,Milestones!$AC$104)&amp;";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"&amp;IF(AND(Milestones!$AB$105="FT",Milestones!$AA$105=FT_Y5,EDATE($D136,Milestones!$AA$105)&lt;PolicyDate),1,Milestones!$AC$105)&amp;";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"&amp;IF(AND(Milestones!$AB$106="FT",Milestones!$AA$106=FT_Y5,EDATE($D136,Milestones!$AA$106)&lt;PolicyDate),1,Milestones!$AC$106)&amp;";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"&amp;IF(AND(Milestones!$AB$107="FT",Milestones!$AA$107=FT_Y5,EDATE($D136,Milestones!$AA$107)&lt;PolicyDate),1,Milestones!$AC$107)&amp;";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"&amp;IF(AND(Milestones!$AB$108="FT",Milestones!$AA$108=FT_Y5,EDATE($D136,Milestones!$AA$108)&lt;PolicyDate),1,Milestones!$AC$108)&amp;";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"&amp;IF(AND(Milestones!$AB$109="FT",Milestones!$AA$109=FT_Y5,EDATE($D136,Milestones!$AA$109)&lt;PolicyDate),1,Milestones!$AC$109)&amp;";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"&amp;IF(AND(Milestones!$AB$110="FT",Milestones!$AA$110=FT_Y5,EDATE($D136,Milestones!$AA$110)&lt;PolicyDate),1,Milestones!$AC$110)&amp;";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"&amp;IF(AND(Milestones!$AB$111="FT",Milestones!$AA$111=FT_Y5,EDATE($D136,Milestones!$AA$111)&lt;PolicyDate),1,Milestones!$AC$111)&amp;";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"&amp;IF(AND(Milestones!$AB$112="FT",Milestones!$AA$112=FT_Y5,EDATE($D136,Milestones!$AA$112)&lt;PolicyDate),1,Milestones!$AC$112)&amp;";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"&amp;IF(AND(Milestones!$AB$113="FT",Milestones!$AA$113=FT_Y5,EDATE($D136,Milestones!$AA$113)&lt;PolicyDate),1,Milestones!$AC$113)&amp;";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"&amp;IF(AND(Milestones!$AB$114="FT",Milestones!$AA$114=FT_Y5,EDATE($D136,Milestones!$AA$114)&lt;PolicyDate),1,Milestones!$AC$114)&amp;";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"&amp;IF(AND(Milestones!$AB$115="FT",Milestones!$AA$115=FT_Y5,EDATE($D136,Milestones!$AA$115)&lt;PolicyDate),1,Milestones!$AC$115)&amp;";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"&amp;IF(AND(Milestones!$AB$116="FT",Milestones!$AA$116=FT_Y5,EDATE($D136,Milestones!$AA$116)&lt;PolicyDate),1,Milestones!$AC$116)&amp;";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"&amp;IF(AND(Milestones!$AB$117="FT",Milestones!$AA$117=FT_Y5,EDATE($D136,Milestones!$AA$117)&lt;PolicyDate),1,Milestones!$AC$117)&amp;";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"&amp;IF(AND(Milestones!$AB$118="FT",Milestones!$AA$118=FT_Y5,EDATE($D136,Milestones!$AA$118)&lt;PolicyDate),1,Milestones!$AC$118)&amp;";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"&amp;IF(AND(Milestones!$AB$119="FT",Milestones!$AA$119=FT_Y5,EDATE($D136,Milestones!$AA$119)&lt;PolicyDate),1,Milestones!$AC$119)&amp;";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"&amp;IF(AND(Milestones!$AB$120="FT",Milestones!$AA$120=FT_Y5,EDATE($D136,Milestones!$AA$120)&lt;PolicyDate),1,Milestones!$AC$120)&amp;";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"&amp;IF(AND(Milestones!$AB$121="FT",Milestones!$AA$121=FT_Y5,EDATE($D136,Milestones!$AA$121)&lt;PolicyDate),1,Milestones!$AC$121)&amp;";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"&amp;IF(AND(Milestones!$AB$122="FT",Milestones!$AA$122=FT_Y5,EDATE($D136,Milestones!$AA$122)&lt;PolicyDate),1,Milestones!$AC$122)&amp;";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"&amp;IF(AND(Milestones!$AB$123="FT",Milestones!$AA$123=FT_Y5,EDATE($D136,Milestones!$AA$123)&lt;PolicyDate),1,Milestones!$AC$123)&amp;";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"&amp;IF(AND(Milestones!$AB$124="FT",Milestones!$AA$124=FT_Y5,EDATE($D136,Milestones!$AA$124)&lt;PolicyDate),1,Milestones!$AC$124)&amp;";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"&amp;IF(AND(Milestones!$AB$125="FT",Milestones!$AA$125=FT_Y5,EDATE($D136,Milestones!$AA$125)&lt;PolicyDate),1,Milestones!$AC$125)&amp;";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"&amp;IF(AND(Milestones!$AB$126="FT",Milestones!$AA$126=FT_Y5,EDATE($D136,Milestones!$AA$126)&lt;PolicyDate),1,Milestones!$AC$126)&amp;";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"&amp;IF(AND(Milestones!$AB$127="FT",Milestones!$AA$127=FT_Y5,EDATE($D136,Milestones!$AA$127)&lt;PolicyDate),1,Milestones!$AC$127)&amp;";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"&amp;IF(AND(Milestones!$AB$128="FT",Milestones!$AA$128=FT_Y5,EDATE($D136,Milestones!$AA$128)&lt;PolicyDate),1,Milestones!$AC$128)&amp;";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"&amp;IF(AND(Milestones!$AB$129="FT",Milestones!$AA$129=FT_Y5,EDATE($D136,Milestones!$AA$129)&lt;PolicyDate),1,Milestones!$AC$129)&amp;";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"&amp;IF(AND(Milestones!$AB$130="FT",Milestones!$AA$130=FT_Y5,EDATE($D136,Milestones!$AA$130)&lt;PolicyDate),1,Milestones!$AC$130)&amp;";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"&amp;IF(AND(Milestones!$AB$131="FT",Milestones!$AA$131=FT_Y5,EDATE($D136,Milestones!$AA$131)&lt;PolicyDate),1,Milestones!$AC$131)&amp;";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"&amp;IF(AND(Milestones!$AB$132="FT",Milestones!$AA$132=FT_Y5,EDATE($D136,Milestones!$AA$132)&lt;PolicyDate),1,Milestones!$AC$132)&amp;";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"&amp;IF(AND(Milestones!$AB$133="FT",Milestones!$AA$133=FT_Y5,EDATE($D136,Milestones!$AA$133)&lt;PolicyDate),1,Milestones!$AC$133)&amp;";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"&amp;IF(AND(Milestones!$AB$134="FT",Milestones!$AA$134=FT_Y5,EDATE($D136,Milestones!$AA$134)&lt;PolicyDate),1,Milestones!$AC$134)&amp;";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"&amp;IF(AND(Milestones!$AB$135="FT",Milestones!$AA$135=FT_Y5,EDATE($D136,Milestones!$AA$135)&lt;PolicyDate),1,Milestones!$AC$135)&amp;";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"&amp;IF(AND(Milestones!$AB$136="FT",Milestones!$AA$136=FT_Y5,EDATE($D136,Milestones!$AA$136)&lt;PolicyDate),1,Milestones!$AC$136)&amp;";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"&amp;IF(AND(Milestones!$AB$137="FT",Milestones!$AA$137=FT_Y5,EDATE($D136,Milestones!$AA$137)&lt;PolicyDate),1,Milestones!$AC$137)&amp;";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"&amp;IF(AND(Milestones!$AB$138="FT",Milestones!$AA$138=FT_Y5,EDATE($D136,Milestones!$AA$138)&lt;PolicyDate),1,Milestones!$AC$138)&amp;";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"&amp;IF(AND(Milestones!$AB$139="FT",Milestones!$AA$139=FT_Y5,EDATE($D136,Milestones!$AA$139)&lt;PolicyDate),1,Milestones!$AC$139)&amp;";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"&amp;IF(AND(Milestones!$AB$140="FT",Milestones!$AA$140=FT_Y5,EDATE($D136,Milestones!$AA$140)&lt;PolicyDate),1,Milestones!$AC$140)&amp;";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"&amp;IF(AND(Milestones!$AB$141="FT",Milestones!$AA$141=FT_Y5,EDATE($D136,Milestones!$AA$141)&lt;PolicyDate),1,Milestones!$AC$141)&amp;";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"&amp;IF(AND(Milestones!$AB$142="FT",Milestones!$AA$142=FT_Y5,EDATE($D136,Milestones!$AA$142)&lt;PolicyDate),1,Milestones!$AC$142)&amp;";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"&amp;IF(AND(Milestones!$AB$143="FT",Milestones!$AA$143=FT_Y5,EDATE($D136,Milestones!$AA$143)&lt;PolicyDate),1,Milestones!$AC$143)&amp;";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"&amp;IF(AND(Milestones!$AB$144="FT",Milestones!$AA$144=FT_Y5,EDATE($D136,Milestones!$AA$144)&lt;PolicyDate),1,Milestones!$AC$144)&amp;";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"&amp;IF(AND(Milestones!$AB$145="FT",Milestones!$AA$145=FT_Y5,EDATE($D136,Milestones!$AA$145)&lt;PolicyDate),1,Milestones!$AC$145)&amp;";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"&amp;IF(AND(Milestones!$AB$146="FT",Milestones!$AA$146=FT_Y5,EDATE($D136,Milestones!$AA$146)&lt;PolicyDate),1,Milestones!$AC$146)&amp;";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"&amp;IF(AND(Milestones!$AB$147="FT",Milestones!$AA$147=FT_Y5,EDATE($D136,Milestones!$AA$147)&lt;PolicyDate),1,Milestones!$AC$147)&amp;";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"&amp;IF(AND(Milestones!$AB$148="FT",Milestones!$AA$148=FT_Y5,EDATE($D136,Milestones!$AA$148)&lt;PolicyDate),1,Milestones!$AC$148)&amp;";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"&amp;IF(AND(Milestones!$AB$149="FT",Milestones!$AA$149=FT_Y5,EDATE($D136,Milestones!$AA$149)&lt;PolicyDate),1,Milestones!$AC$149)&amp;";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"&amp;IF(AND(Milestones!$AB$150="FT",Milestones!$AA$150=FT_Y5,EDATE($D136,Milestones!$AA$150)&lt;PolicyDate),1,Milestones!$AC$150)&amp;";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"&amp;IF(AND(Milestones!$AB$151="FT",Milestones!$AA$151=FT_Y5,EDATE($D136,Milestones!$AA$151)&lt;PolicyDate),1,Milestones!$AC$151)&amp;";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"&amp;IF(AND(Milestones!$AB$152="FT",Milestones!$AA$152=FT_Y5,EDATE($D136,Milestones!$AA$152)&lt;PolicyDate),1,Milestones!$AC$152)&amp;";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"&amp;IF(AND(Milestones!$AB$153="FT",Milestones!$AA$153=FT_Y5,EDATE($D136,Milestones!$AA$153)&lt;PolicyDate),1,Milestones!$AC$153)&amp;";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"&amp;IF(AND(Milestones!$AB$154="FT",Milestones!$AA$154=FT_Y5,EDATE($D136,Milestones!$AA$154)&lt;PolicyDate),1,Milestones!$AC$154)&amp;";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"&amp;IF(AND(Milestones!$AB$155="FT",Milestones!$AA$155=FT_Y5,EDATE($D136,Milestones!$AA$155)&lt;PolicyDate),1,Milestones!$AC$155)&amp;";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"&amp;IF(AND(Milestones!$AB$156="FT",Milestones!$AA$156=FT_Y5,EDATE($D136,Milestones!$AA$156)&lt;PolicyDate),1,Milestones!$AC$156)&amp;";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"&amp;IF(AND(Milestones!$AB$157="FT",Milestones!$AA$157=FT_Y5,EDATE($D136,Milestones!$AA$157)&lt;PolicyDate),1,Milestones!$AC$157)&amp;";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"&amp;IF(AND(Milestones!$AB$158="FT",Milestones!$AA$158=FT_Y5,EDATE($D136,Milestones!$AA$158)&lt;PolicyDate),1,Milestones!$AC$158)&amp;";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"&amp;IF(AND(Milestones!$AB$159="FT",Milestones!$AA$159=FT_Y5,EDATE($D136,Milestones!$AA$159)&lt;PolicyDate),1,Milestones!$AC$159)&amp;";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"&amp;IF(AND(Milestones!$AB$160="FT",Milestones!$AA$160=FT_Y5,EDATE($D136,Milestones!$AA$160)&lt;PolicyDate),1,Milestones!$AC$160)&amp;";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"&amp;IF(AND(Milestones!$AB$161="FT",Milestones!$AA$161=FT_Y5,EDATE($D136,Milestones!$AA$161)&lt;PolicyDate),1,Milestones!$AC$161)&amp;";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"&amp;IF(AND(Milestones!$AB$162="FT",Milestones!$AA$162=FT_Y5,EDATE($D136,Milestones!$AA$162)&lt;PolicyDate),1,Milestones!$AC$162)&amp;";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"&amp;IF(AND(Milestones!$AB$163="FT",Milestones!$AA$163=FT_Y5,EDATE($D136,Milestones!$AA$163)&lt;PolicyDate),1,Milestones!$AC$163)&amp;";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"&amp;IF(AND(Milestones!$AB$164="FT",Milestones!$AA$164=FT_Y5,EDATE($D136,Milestones!$AA$164)&lt;PolicyDate),1,Milestones!$AC$164)&amp;";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"&amp;IF(AND(Milestones!$AB$165="FT",Milestones!$AA$165=FT_Y5,EDATE($D136,Milestones!$AA$165)&lt;PolicyDate),1,Milestones!$AC$165)&amp;";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"&amp;IF(AND(Milestones!$AB$166="FT",Milestones!$AA$166=FT_Y5,EDATE($D136,Milestones!$AA$166)&lt;PolicyDate),1,Milestones!$AC$166)&amp;";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"&amp;IF(AND(Milestones!$AB$167="FT",Milestones!$AA$167=FT_Y5,EDATE($D136,Milestones!$AA$167)&lt;PolicyDate),1,Milestones!$AC$167)&amp;";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"&amp;IF(AND(Milestones!$AB$168="FT",Milestones!$AA$168=FT_Y5,EDATE($D136,Milestones!$AA$168)&lt;PolicyDate),1,Milestones!$AC$168)&amp;";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"&amp;IF(AND(Milestones!$AB$169="FT",Milestones!$AA$169=FT_Y5,EDATE($D136,Milestones!$AA$169)&lt;PolicyDate),1,Milestones!$AC$169)&amp;";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"&amp;IF(AND(Milestones!$AB$170="FT",Milestones!$AA$170=FT_Y5,EDATE($D136,Milestones!$AA$170)&lt;PolicyDate),1,Milestones!$AC$170)&amp;";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"&amp;IF(AND(Milestones!$AB$171="FT",Milestones!$AA$171=FT_Y5,EDATE($D136,Milestones!$AA$171)&lt;PolicyDate),1,Milestones!$AC$171)&amp;";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"&amp;IF(AND(Milestones!$AB$172="FT",Milestones!$AA$172=FT_Y5,EDATE($D136,Milestones!$AA$172)&lt;PolicyDate),1,Milestones!$AC$172)&amp;";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"&amp;IF(AND(Milestones!$AB$173="FT",Milestones!$AA$173=FT_Y5,EDATE($D136,Milestones!$AA$173)&lt;PolicyDate),1,Milestones!$AC$173)&amp;";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"&amp;IF(AND(Milestones!$AB$174="FT",Milestones!$AA$174=FT_Y5,EDATE($D136,Milestones!$AA$174)&lt;PolicyDate),1,Milestones!$AC$174)&amp;";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"&amp;IF(AND(Milestones!$AB$175="FT",Milestones!$AA$175=FT_Y5,EDATE($D136,Milestones!$AA$175)&lt;PolicyDate),1,Milestones!$AC$175)&amp;";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"&amp;IF(AND(Milestones!$AB$176="FT",Milestones!$AA$176=FT_Y5,EDATE($D136,Milestones!$AA$176)&lt;PolicyDate),1,Milestones!$AC$176)&amp;";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"&amp;IF(AND(Milestones!$AB$177="FT",Milestones!$AA$177=FT_Y5,EDATE($D136,Milestones!$AA$177)&lt;PolicyDate),1,Milestones!$AC$177)&amp;";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"&amp;IF(AND(Milestones!$AB$178="FT",Milestones!$AA$178=FT_Y5,EDATE($D136,Milestones!$AA$178)&lt;PolicyDate),1,Milestones!$AC$178)&amp;";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"&amp;IF(AND(Milestones!$AB$179="FT",Milestones!$AA$179=FT_Y5,EDATE($D136,Milestones!$AA$179)&lt;PolicyDate),1,Milestones!$AC$179)&amp;";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"&amp;IF(AND(Milestones!$AB$180="FT",Milestones!$AA$180=FT_Y5,EDATE($D136,Milestones!$AA$180)&lt;PolicyDate),1,Milestones!$AC$180)&amp;";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"&amp;IF(AND(Milestones!$AB$181="FT",Milestones!$AA$181=FT_Y5,EDATE($D136,Milestones!$AA$181)&lt;PolicyDate),1,Milestones!$AC$181)&amp;";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"&amp;IF(AND(Milestones!$AB$182="FT",Milestones!$AA$182=FT_Y5,EDATE($D136,Milestones!$AA$182)&lt;PolicyDate),1,Milestones!$AC$182)&amp;";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"&amp;IF(AND(Milestones!$AB$183="FT",Milestones!$AA$183=FT_Y5,EDATE($D136,Milestones!$AA$183)&lt;PolicyDate),1,Milestones!$AC$183)&amp;";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"&amp;IF(AND(Milestones!$AB$184="FT",Milestones!$AA$184=FT_Y5,EDATE($D136,Milestones!$AA$184)&lt;PolicyDate),1,Milestones!$AC$184)&amp;";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"&amp;IF(AND(Milestones!$AB$185="FT",Milestones!$AA$185=FT_Y5,EDATE($D136,Milestones!$AA$185)&lt;PolicyDate),1,Milestones!$AC$185)&amp;";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"&amp;IF(AND(Milestones!$AB$186="FT",Milestones!$AA$186=FT_Y5,EDATE($D136,Milestones!$AA$186)&lt;PolicyDate),1,Milestones!$AC$186)&amp;";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"&amp;IF(AND(Milestones!$AB$187="FT",Milestones!$AA$187=FT_Y5,EDATE($D136,Milestones!$AA$187)&lt;PolicyDate),1,Milestones!$AC$187)&amp;";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"&amp;IF(AND(Milestones!$AB$188="FT",Milestones!$AA$188=FT_Y5,EDATE($D136,Milestones!$AA$188)&lt;PolicyDate),1,Milestones!$AC$188)&amp;";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"&amp;IF(AND(Milestones!$AB$189="FT",Milestones!$AA$189=FT_Y5,EDATE($D136,Milestones!$AA$189)&lt;PolicyDate),1,Milestones!$AC$189)&amp;";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"&amp;IF(AND(Milestones!$AB$190="FT",Milestones!$AA$190=FT_Y5,EDATE($D136,Milestones!$AA$190)&lt;PolicyDate),1,Milestones!$AC$190)&amp;";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"&amp;IF(AND(Milestones!$AB$191="FT",Milestones!$AA$191=FT_Y5,EDATE($D136,Milestones!$AA$191)&lt;PolicyDate),1,Milestones!$AC$191)&amp;";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"&amp;IF(AND(Milestones!$AB$192="FT",Milestones!$AA$192=FT_Y5,EDATE($D136,Milestones!$AA$192)&lt;PolicyDate),1,Milestones!$AC$192)&amp;";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"&amp;IF(AND(Milestones!$AB$193="FT",Milestones!$AA$193=FT_Y5,EDATE($D136,Milestones!$AA$193)&lt;PolicyDate),1,Milestones!$AC$193)&amp;";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"&amp;IF(AND(Milestones!$AB$194="FT",Milestones!$AA$194=FT_Y5,EDATE($D136,Milestones!$AA$194)&lt;PolicyDate),1,Milestones!$AC$194)&amp;";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"&amp;IF(AND(Milestones!$AB$195="FT",Milestones!$AA$195=FT_Y5,EDATE($D136,Milestones!$AA$195)&lt;PolicyDate),1,Milestones!$AC$195)&amp;";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"&amp;IF(AND(Milestones!$AB$196="FT",Milestones!$AA$196=FT_Y5,EDATE($D136,Milestones!$AA$196)&lt;PolicyDate),1,Milestones!$AC$196)&amp;";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"&amp;IF(AND(Milestones!$AB$197="FT",Milestones!$AA$197=FT_Y5,EDATE($D136,Milestones!$AA$197)&lt;PolicyDate),1,Milestones!$AC$197)&amp;";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"&amp;IF(AND(Milestones!$AB$198="FT",Milestones!$AA$198=FT_Y5,EDATE($D136,Milestones!$AA$198)&lt;PolicyDate),1,Milestones!$AC$198)&amp;";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"&amp;IF(AND(Milestones!$AB$199="FT",Milestones!$AA$199=FT_Y5,EDATE($D136,Milestones!$AA$199)&lt;PolicyDate),1,Milestones!$AC$199)&amp;";  ",""))</f>
        <v/>
      </c>
      <c r="X136" s="0" t="str">
        <f aca="false">IF(Staff!$A136="","",Staff!$AJ136)</f>
        <v/>
      </c>
      <c r="Y136" s="0" t="str">
        <f aca="false">IF(Staff!$A136="","",Staff!$AL136)</f>
        <v/>
      </c>
      <c r="Z136" s="0" t="str">
        <f aca="false">IF(Staff!$A136="","",Staff!$AM136)</f>
        <v/>
      </c>
      <c r="AA136" s="0" t="str">
        <f aca="false">IF(Staff!$A136="","",Staff!$AQ136)</f>
        <v/>
      </c>
      <c r="AB136" s="0" t="str">
        <f aca="false">IF(Staff!$A136="","",Staff!$AR136)</f>
        <v/>
      </c>
      <c r="AC136" s="0" t="str">
        <f aca="false">IF(Staff!$A136="","",Staff!$AS136)</f>
        <v/>
      </c>
      <c r="AD136" s="0" t="str">
        <f aca="false">IF(Staff!$A136="","",Staff!$AT136)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IF(Staff!$A137="","",Staff!$AI137)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"&amp;IF(AND(Milestones!$AB$20="FT",Milestones!$AA$20=FT_Y5,EDATE($D137,Milestones!$AA$20)&lt;PolicyDate),1,Milestones!$AC$20)&amp;";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"&amp;IF(AND(Milestones!$AB$21="FT",Milestones!$AA$21=FT_Y5,EDATE($D137,Milestones!$AA$21)&lt;PolicyDate),1,Milestones!$AC$21)&amp;";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"&amp;IF(AND(Milestones!$AB$22="FT",Milestones!$AA$22=FT_Y5,EDATE($D137,Milestones!$AA$22)&lt;PolicyDate),1,Milestones!$AC$22)&amp;";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"&amp;IF(AND(Milestones!$AB$23="FT",Milestones!$AA$23=FT_Y5,EDATE($D137,Milestones!$AA$23)&lt;PolicyDate),1,Milestones!$AC$23)&amp;";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"&amp;IF(AND(Milestones!$AB$24="FT",Milestones!$AA$24=FT_Y5,EDATE($D137,Milestones!$AA$24)&lt;PolicyDate),1,Milestones!$AC$24)&amp;";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"&amp;IF(AND(Milestones!$AB$25="FT",Milestones!$AA$25=FT_Y5,EDATE($D137,Milestones!$AA$25)&lt;PolicyDate),1,Milestones!$AC$25)&amp;";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"&amp;IF(AND(Milestones!$AB$26="FT",Milestones!$AA$26=FT_Y5,EDATE($D137,Milestones!$AA$26)&lt;PolicyDate),1,Milestones!$AC$26)&amp;";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"&amp;IF(AND(Milestones!$AB$27="FT",Milestones!$AA$27=FT_Y5,EDATE($D137,Milestones!$AA$27)&lt;PolicyDate),1,Milestones!$AC$27)&amp;";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"&amp;IF(AND(Milestones!$AB$28="FT",Milestones!$AA$28=FT_Y5,EDATE($D137,Milestones!$AA$28)&lt;PolicyDate),1,Milestones!$AC$28)&amp;";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"&amp;IF(AND(Milestones!$AB$29="FT",Milestones!$AA$29=FT_Y5,EDATE($D137,Milestones!$AA$29)&lt;PolicyDate),1,Milestones!$AC$29)&amp;";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"&amp;IF(AND(Milestones!$AB$30="FT",Milestones!$AA$30=FT_Y5,EDATE($D137,Milestones!$AA$30)&lt;PolicyDate),1,Milestones!$AC$30)&amp;";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"&amp;IF(AND(Milestones!$AB$31="FT",Milestones!$AA$31=FT_Y5,EDATE($D137,Milestones!$AA$31)&lt;PolicyDate),1,Milestones!$AC$31)&amp;";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"&amp;IF(AND(Milestones!$AB$32="FT",Milestones!$AA$32=FT_Y5,EDATE($D137,Milestones!$AA$32)&lt;PolicyDate),1,Milestones!$AC$32)&amp;";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"&amp;IF(AND(Milestones!$AB$33="FT",Milestones!$AA$33=FT_Y5,EDATE($D137,Milestones!$AA$33)&lt;PolicyDate),1,Milestones!$AC$33)&amp;";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"&amp;IF(AND(Milestones!$AB$34="FT",Milestones!$AA$34=FT_Y5,EDATE($D137,Milestones!$AA$34)&lt;PolicyDate),1,Milestones!$AC$34)&amp;";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"&amp;IF(AND(Milestones!$AB$35="FT",Milestones!$AA$35=FT_Y5,EDATE($D137,Milestones!$AA$35)&lt;PolicyDate),1,Milestones!$AC$35)&amp;";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"&amp;IF(AND(Milestones!$AB$36="FT",Milestones!$AA$36=FT_Y5,EDATE($D137,Milestones!$AA$36)&lt;PolicyDate),1,Milestones!$AC$36)&amp;";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"&amp;IF(AND(Milestones!$AB$37="FT",Milestones!$AA$37=FT_Y5,EDATE($D137,Milestones!$AA$37)&lt;PolicyDate),1,Milestones!$AC$37)&amp;";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"&amp;IF(AND(Milestones!$AB$38="FT",Milestones!$AA$38=FT_Y5,EDATE($D137,Milestones!$AA$38)&lt;PolicyDate),1,Milestones!$AC$38)&amp;";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"&amp;IF(AND(Milestones!$AB$39="FT",Milestones!$AA$39=FT_Y5,EDATE($D137,Milestones!$AA$39)&lt;PolicyDate),1,Milestones!$AC$39)&amp;";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"&amp;IF(AND(Milestones!$AB$40="FT",Milestones!$AA$40=FT_Y5,EDATE($D137,Milestones!$AA$40)&lt;PolicyDate),1,Milestones!$AC$40)&amp;";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"&amp;IF(AND(Milestones!$AB$41="FT",Milestones!$AA$41=FT_Y5,EDATE($D137,Milestones!$AA$41)&lt;PolicyDate),1,Milestones!$AC$41)&amp;";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"&amp;IF(AND(Milestones!$AB$42="FT",Milestones!$AA$42=FT_Y5,EDATE($D137,Milestones!$AA$42)&lt;PolicyDate),1,Milestones!$AC$42)&amp;";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"&amp;IF(AND(Milestones!$AB$43="FT",Milestones!$AA$43=FT_Y5,EDATE($D137,Milestones!$AA$43)&lt;PolicyDate),1,Milestones!$AC$43)&amp;";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"&amp;IF(AND(Milestones!$AB$44="FT",Milestones!$AA$44=FT_Y5,EDATE($D137,Milestones!$AA$44)&lt;PolicyDate),1,Milestones!$AC$44)&amp;";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"&amp;IF(AND(Milestones!$AB$45="FT",Milestones!$AA$45=FT_Y5,EDATE($D137,Milestones!$AA$45)&lt;PolicyDate),1,Milestones!$AC$45)&amp;";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"&amp;IF(AND(Milestones!$AB$46="FT",Milestones!$AA$46=FT_Y5,EDATE($D137,Milestones!$AA$46)&lt;PolicyDate),1,Milestones!$AC$46)&amp;";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"&amp;IF(AND(Milestones!$AB$47="FT",Milestones!$AA$47=FT_Y5,EDATE($D137,Milestones!$AA$47)&lt;PolicyDate),1,Milestones!$AC$47)&amp;";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"&amp;IF(AND(Milestones!$AB$48="FT",Milestones!$AA$48=FT_Y5,EDATE($D137,Milestones!$AA$48)&lt;PolicyDate),1,Milestones!$AC$48)&amp;";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"&amp;IF(AND(Milestones!$AB$49="FT",Milestones!$AA$49=FT_Y5,EDATE($D137,Milestones!$AA$49)&lt;PolicyDate),1,Milestones!$AC$49)&amp;";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"&amp;IF(AND(Milestones!$AB$50="FT",Milestones!$AA$50=FT_Y5,EDATE($D137,Milestones!$AA$50)&lt;PolicyDate),1,Milestones!$AC$50)&amp;";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"&amp;IF(AND(Milestones!$AB$51="FT",Milestones!$AA$51=FT_Y5,EDATE($D137,Milestones!$AA$51)&lt;PolicyDate),1,Milestones!$AC$51)&amp;";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"&amp;IF(AND(Milestones!$AB$52="FT",Milestones!$AA$52=FT_Y5,EDATE($D137,Milestones!$AA$52)&lt;PolicyDate),1,Milestones!$AC$52)&amp;";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"&amp;IF(AND(Milestones!$AB$53="FT",Milestones!$AA$53=FT_Y5,EDATE($D137,Milestones!$AA$53)&lt;PolicyDate),1,Milestones!$AC$53)&amp;";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"&amp;IF(AND(Milestones!$AB$54="FT",Milestones!$AA$54=FT_Y5,EDATE($D137,Milestones!$AA$54)&lt;PolicyDate),1,Milestones!$AC$54)&amp;";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"&amp;IF(AND(Milestones!$AB$55="FT",Milestones!$AA$55=FT_Y5,EDATE($D137,Milestones!$AA$55)&lt;PolicyDate),1,Milestones!$AC$55)&amp;";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"&amp;IF(AND(Milestones!$AB$56="FT",Milestones!$AA$56=FT_Y5,EDATE($D137,Milestones!$AA$56)&lt;PolicyDate),1,Milestones!$AC$56)&amp;";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"&amp;IF(AND(Milestones!$AB$57="FT",Milestones!$AA$57=FT_Y5,EDATE($D137,Milestones!$AA$57)&lt;PolicyDate),1,Milestones!$AC$57)&amp;";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"&amp;IF(AND(Milestones!$AB$58="FT",Milestones!$AA$58=FT_Y5,EDATE($D137,Milestones!$AA$58)&lt;PolicyDate),1,Milestones!$AC$58)&amp;";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"&amp;IF(AND(Milestones!$AB$59="FT",Milestones!$AA$59=FT_Y5,EDATE($D137,Milestones!$AA$59)&lt;PolicyDate),1,Milestones!$AC$59)&amp;";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"&amp;IF(AND(Milestones!$AB$60="FT",Milestones!$AA$60=FT_Y5,EDATE($D137,Milestones!$AA$60)&lt;PolicyDate),1,Milestones!$AC$60)&amp;";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"&amp;IF(AND(Milestones!$AB$61="FT",Milestones!$AA$61=FT_Y5,EDATE($D137,Milestones!$AA$61)&lt;PolicyDate),1,Milestones!$AC$61)&amp;";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"&amp;IF(AND(Milestones!$AB$62="FT",Milestones!$AA$62=FT_Y5,EDATE($D137,Milestones!$AA$62)&lt;PolicyDate),1,Milestones!$AC$62)&amp;";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"&amp;IF(AND(Milestones!$AB$63="FT",Milestones!$AA$63=FT_Y5,EDATE($D137,Milestones!$AA$63)&lt;PolicyDate),1,Milestones!$AC$63)&amp;";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"&amp;IF(AND(Milestones!$AB$64="FT",Milestones!$AA$64=FT_Y5,EDATE($D137,Milestones!$AA$64)&lt;PolicyDate),1,Milestones!$AC$64)&amp;";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"&amp;IF(AND(Milestones!$AB$65="FT",Milestones!$AA$65=FT_Y5,EDATE($D137,Milestones!$AA$65)&lt;PolicyDate),1,Milestones!$AC$65)&amp;";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"&amp;IF(AND(Milestones!$AB$66="FT",Milestones!$AA$66=FT_Y5,EDATE($D137,Milestones!$AA$66)&lt;PolicyDate),1,Milestones!$AC$66)&amp;";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"&amp;IF(AND(Milestones!$AB$67="FT",Milestones!$AA$67=FT_Y5,EDATE($D137,Milestones!$AA$67)&lt;PolicyDate),1,Milestones!$AC$67)&amp;";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"&amp;IF(AND(Milestones!$AB$68="FT",Milestones!$AA$68=FT_Y5,EDATE($D137,Milestones!$AA$68)&lt;PolicyDate),1,Milestones!$AC$68)&amp;";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"&amp;IF(AND(Milestones!$AB$69="FT",Milestones!$AA$69=FT_Y5,EDATE($D137,Milestones!$AA$69)&lt;PolicyDate),1,Milestones!$AC$69)&amp;";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"&amp;IF(AND(Milestones!$AB$70="FT",Milestones!$AA$70=FT_Y5,EDATE($D137,Milestones!$AA$70)&lt;PolicyDate),1,Milestones!$AC$70)&amp;";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"&amp;IF(AND(Milestones!$AB$71="FT",Milestones!$AA$71=FT_Y5,EDATE($D137,Milestones!$AA$71)&lt;PolicyDate),1,Milestones!$AC$71)&amp;";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"&amp;IF(AND(Milestones!$AB$72="FT",Milestones!$AA$72=FT_Y5,EDATE($D137,Milestones!$AA$72)&lt;PolicyDate),1,Milestones!$AC$72)&amp;";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"&amp;IF(AND(Milestones!$AB$73="FT",Milestones!$AA$73=FT_Y5,EDATE($D137,Milestones!$AA$73)&lt;PolicyDate),1,Milestones!$AC$73)&amp;";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"&amp;IF(AND(Milestones!$AB$74="FT",Milestones!$AA$74=FT_Y5,EDATE($D137,Milestones!$AA$74)&lt;PolicyDate),1,Milestones!$AC$74)&amp;";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"&amp;IF(AND(Milestones!$AB$75="FT",Milestones!$AA$75=FT_Y5,EDATE($D137,Milestones!$AA$75)&lt;PolicyDate),1,Milestones!$AC$75)&amp;";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"&amp;IF(AND(Milestones!$AB$76="FT",Milestones!$AA$76=FT_Y5,EDATE($D137,Milestones!$AA$76)&lt;PolicyDate),1,Milestones!$AC$76)&amp;";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"&amp;IF(AND(Milestones!$AB$77="FT",Milestones!$AA$77=FT_Y5,EDATE($D137,Milestones!$AA$77)&lt;PolicyDate),1,Milestones!$AC$77)&amp;";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"&amp;IF(AND(Milestones!$AB$78="FT",Milestones!$AA$78=FT_Y5,EDATE($D137,Milestones!$AA$78)&lt;PolicyDate),1,Milestones!$AC$78)&amp;";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"&amp;IF(AND(Milestones!$AB$79="FT",Milestones!$AA$79=FT_Y5,EDATE($D137,Milestones!$AA$79)&lt;PolicyDate),1,Milestones!$AC$79)&amp;";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"&amp;IF(AND(Milestones!$AB$80="FT",Milestones!$AA$80=FT_Y5,EDATE($D137,Milestones!$AA$80)&lt;PolicyDate),1,Milestones!$AC$80)&amp;";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"&amp;IF(AND(Milestones!$AB$81="FT",Milestones!$AA$81=FT_Y5,EDATE($D137,Milestones!$AA$81)&lt;PolicyDate),1,Milestones!$AC$81)&amp;";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"&amp;IF(AND(Milestones!$AB$82="FT",Milestones!$AA$82=FT_Y5,EDATE($D137,Milestones!$AA$82)&lt;PolicyDate),1,Milestones!$AC$82)&amp;";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"&amp;IF(AND(Milestones!$AB$83="FT",Milestones!$AA$83=FT_Y5,EDATE($D137,Milestones!$AA$83)&lt;PolicyDate),1,Milestones!$AC$83)&amp;";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"&amp;IF(AND(Milestones!$AB$84="FT",Milestones!$AA$84=FT_Y5,EDATE($D137,Milestones!$AA$84)&lt;PolicyDate),1,Milestones!$AC$84)&amp;";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"&amp;IF(AND(Milestones!$AB$85="FT",Milestones!$AA$85=FT_Y5,EDATE($D137,Milestones!$AA$85)&lt;PolicyDate),1,Milestones!$AC$85)&amp;";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"&amp;IF(AND(Milestones!$AB$86="FT",Milestones!$AA$86=FT_Y5,EDATE($D137,Milestones!$AA$86)&lt;PolicyDate),1,Milestones!$AC$86)&amp;";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"&amp;IF(AND(Milestones!$AB$87="FT",Milestones!$AA$87=FT_Y5,EDATE($D137,Milestones!$AA$87)&lt;PolicyDate),1,Milestones!$AC$87)&amp;";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"&amp;IF(AND(Milestones!$AB$88="FT",Milestones!$AA$88=FT_Y5,EDATE($D137,Milestones!$AA$88)&lt;PolicyDate),1,Milestones!$AC$88)&amp;";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"&amp;IF(AND(Milestones!$AB$89="FT",Milestones!$AA$89=FT_Y5,EDATE($D137,Milestones!$AA$89)&lt;PolicyDate),1,Milestones!$AC$89)&amp;";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"&amp;IF(AND(Milestones!$AB$90="FT",Milestones!$AA$90=FT_Y5,EDATE($D137,Milestones!$AA$90)&lt;PolicyDate),1,Milestones!$AC$90)&amp;";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"&amp;IF(AND(Milestones!$AB$91="FT",Milestones!$AA$91=FT_Y5,EDATE($D137,Milestones!$AA$91)&lt;PolicyDate),1,Milestones!$AC$91)&amp;";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"&amp;IF(AND(Milestones!$AB$92="FT",Milestones!$AA$92=FT_Y5,EDATE($D137,Milestones!$AA$92)&lt;PolicyDate),1,Milestones!$AC$92)&amp;";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"&amp;IF(AND(Milestones!$AB$93="FT",Milestones!$AA$93=FT_Y5,EDATE($D137,Milestones!$AA$93)&lt;PolicyDate),1,Milestones!$AC$93)&amp;";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"&amp;IF(AND(Milestones!$AB$94="FT",Milestones!$AA$94=FT_Y5,EDATE($D137,Milestones!$AA$94)&lt;PolicyDate),1,Milestones!$AC$94)&amp;";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"&amp;IF(AND(Milestones!$AB$95="FT",Milestones!$AA$95=FT_Y5,EDATE($D137,Milestones!$AA$95)&lt;PolicyDate),1,Milestones!$AC$95)&amp;";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"&amp;IF(AND(Milestones!$AB$96="FT",Milestones!$AA$96=FT_Y5,EDATE($D137,Milestones!$AA$96)&lt;PolicyDate),1,Milestones!$AC$96)&amp;";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"&amp;IF(AND(Milestones!$AB$97="FT",Milestones!$AA$97=FT_Y5,EDATE($D137,Milestones!$AA$97)&lt;PolicyDate),1,Milestones!$AC$97)&amp;";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"&amp;IF(AND(Milestones!$AB$98="FT",Milestones!$AA$98=FT_Y5,EDATE($D137,Milestones!$AA$98)&lt;PolicyDate),1,Milestones!$AC$98)&amp;";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"&amp;IF(AND(Milestones!$AB$99="FT",Milestones!$AA$99=FT_Y5,EDATE($D137,Milestones!$AA$99)&lt;PolicyDate),1,Milestones!$AC$99)&amp;";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"&amp;IF(AND(Milestones!$AB$100="FT",Milestones!$AA$100=FT_Y5,EDATE($D137,Milestones!$AA$100)&lt;PolicyDate),1,Milestones!$AC$100)&amp;";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"&amp;IF(AND(Milestones!$AB$101="FT",Milestones!$AA$101=FT_Y5,EDATE($D137,Milestones!$AA$101)&lt;PolicyDate),1,Milestones!$AC$101)&amp;";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"&amp;IF(AND(Milestones!$AB$102="FT",Milestones!$AA$102=FT_Y5,EDATE($D137,Milestones!$AA$102)&lt;PolicyDate),1,Milestones!$AC$102)&amp;";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"&amp;IF(AND(Milestones!$AB$103="FT",Milestones!$AA$103=FT_Y5,EDATE($D137,Milestones!$AA$103)&lt;PolicyDate),1,Milestones!$AC$103)&amp;";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"&amp;IF(AND(Milestones!$AB$104="FT",Milestones!$AA$104=FT_Y5,EDATE($D137,Milestones!$AA$104)&lt;PolicyDate),1,Milestones!$AC$104)&amp;";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"&amp;IF(AND(Milestones!$AB$105="FT",Milestones!$AA$105=FT_Y5,EDATE($D137,Milestones!$AA$105)&lt;PolicyDate),1,Milestones!$AC$105)&amp;";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"&amp;IF(AND(Milestones!$AB$106="FT",Milestones!$AA$106=FT_Y5,EDATE($D137,Milestones!$AA$106)&lt;PolicyDate),1,Milestones!$AC$106)&amp;";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"&amp;IF(AND(Milestones!$AB$107="FT",Milestones!$AA$107=FT_Y5,EDATE($D137,Milestones!$AA$107)&lt;PolicyDate),1,Milestones!$AC$107)&amp;";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"&amp;IF(AND(Milestones!$AB$108="FT",Milestones!$AA$108=FT_Y5,EDATE($D137,Milestones!$AA$108)&lt;PolicyDate),1,Milestones!$AC$108)&amp;";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"&amp;IF(AND(Milestones!$AB$109="FT",Milestones!$AA$109=FT_Y5,EDATE($D137,Milestones!$AA$109)&lt;PolicyDate),1,Milestones!$AC$109)&amp;";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"&amp;IF(AND(Milestones!$AB$110="FT",Milestones!$AA$110=FT_Y5,EDATE($D137,Milestones!$AA$110)&lt;PolicyDate),1,Milestones!$AC$110)&amp;";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"&amp;IF(AND(Milestones!$AB$111="FT",Milestones!$AA$111=FT_Y5,EDATE($D137,Milestones!$AA$111)&lt;PolicyDate),1,Milestones!$AC$111)&amp;";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"&amp;IF(AND(Milestones!$AB$112="FT",Milestones!$AA$112=FT_Y5,EDATE($D137,Milestones!$AA$112)&lt;PolicyDate),1,Milestones!$AC$112)&amp;";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"&amp;IF(AND(Milestones!$AB$113="FT",Milestones!$AA$113=FT_Y5,EDATE($D137,Milestones!$AA$113)&lt;PolicyDate),1,Milestones!$AC$113)&amp;";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"&amp;IF(AND(Milestones!$AB$114="FT",Milestones!$AA$114=FT_Y5,EDATE($D137,Milestones!$AA$114)&lt;PolicyDate),1,Milestones!$AC$114)&amp;";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"&amp;IF(AND(Milestones!$AB$115="FT",Milestones!$AA$115=FT_Y5,EDATE($D137,Milestones!$AA$115)&lt;PolicyDate),1,Milestones!$AC$115)&amp;";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"&amp;IF(AND(Milestones!$AB$116="FT",Milestones!$AA$116=FT_Y5,EDATE($D137,Milestones!$AA$116)&lt;PolicyDate),1,Milestones!$AC$116)&amp;";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"&amp;IF(AND(Milestones!$AB$117="FT",Milestones!$AA$117=FT_Y5,EDATE($D137,Milestones!$AA$117)&lt;PolicyDate),1,Milestones!$AC$117)&amp;";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"&amp;IF(AND(Milestones!$AB$118="FT",Milestones!$AA$118=FT_Y5,EDATE($D137,Milestones!$AA$118)&lt;PolicyDate),1,Milestones!$AC$118)&amp;";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"&amp;IF(AND(Milestones!$AB$119="FT",Milestones!$AA$119=FT_Y5,EDATE($D137,Milestones!$AA$119)&lt;PolicyDate),1,Milestones!$AC$119)&amp;";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"&amp;IF(AND(Milestones!$AB$120="FT",Milestones!$AA$120=FT_Y5,EDATE($D137,Milestones!$AA$120)&lt;PolicyDate),1,Milestones!$AC$120)&amp;";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"&amp;IF(AND(Milestones!$AB$121="FT",Milestones!$AA$121=FT_Y5,EDATE($D137,Milestones!$AA$121)&lt;PolicyDate),1,Milestones!$AC$121)&amp;";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"&amp;IF(AND(Milestones!$AB$122="FT",Milestones!$AA$122=FT_Y5,EDATE($D137,Milestones!$AA$122)&lt;PolicyDate),1,Milestones!$AC$122)&amp;";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"&amp;IF(AND(Milestones!$AB$123="FT",Milestones!$AA$123=FT_Y5,EDATE($D137,Milestones!$AA$123)&lt;PolicyDate),1,Milestones!$AC$123)&amp;";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"&amp;IF(AND(Milestones!$AB$124="FT",Milestones!$AA$124=FT_Y5,EDATE($D137,Milestones!$AA$124)&lt;PolicyDate),1,Milestones!$AC$124)&amp;";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"&amp;IF(AND(Milestones!$AB$125="FT",Milestones!$AA$125=FT_Y5,EDATE($D137,Milestones!$AA$125)&lt;PolicyDate),1,Milestones!$AC$125)&amp;";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"&amp;IF(AND(Milestones!$AB$126="FT",Milestones!$AA$126=FT_Y5,EDATE($D137,Milestones!$AA$126)&lt;PolicyDate),1,Milestones!$AC$126)&amp;";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"&amp;IF(AND(Milestones!$AB$127="FT",Milestones!$AA$127=FT_Y5,EDATE($D137,Milestones!$AA$127)&lt;PolicyDate),1,Milestones!$AC$127)&amp;";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"&amp;IF(AND(Milestones!$AB$128="FT",Milestones!$AA$128=FT_Y5,EDATE($D137,Milestones!$AA$128)&lt;PolicyDate),1,Milestones!$AC$128)&amp;";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"&amp;IF(AND(Milestones!$AB$129="FT",Milestones!$AA$129=FT_Y5,EDATE($D137,Milestones!$AA$129)&lt;PolicyDate),1,Milestones!$AC$129)&amp;";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"&amp;IF(AND(Milestones!$AB$130="FT",Milestones!$AA$130=FT_Y5,EDATE($D137,Milestones!$AA$130)&lt;PolicyDate),1,Milestones!$AC$130)&amp;";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"&amp;IF(AND(Milestones!$AB$131="FT",Milestones!$AA$131=FT_Y5,EDATE($D137,Milestones!$AA$131)&lt;PolicyDate),1,Milestones!$AC$131)&amp;";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"&amp;IF(AND(Milestones!$AB$132="FT",Milestones!$AA$132=FT_Y5,EDATE($D137,Milestones!$AA$132)&lt;PolicyDate),1,Milestones!$AC$132)&amp;";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"&amp;IF(AND(Milestones!$AB$133="FT",Milestones!$AA$133=FT_Y5,EDATE($D137,Milestones!$AA$133)&lt;PolicyDate),1,Milestones!$AC$133)&amp;";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"&amp;IF(AND(Milestones!$AB$134="FT",Milestones!$AA$134=FT_Y5,EDATE($D137,Milestones!$AA$134)&lt;PolicyDate),1,Milestones!$AC$134)&amp;";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"&amp;IF(AND(Milestones!$AB$135="FT",Milestones!$AA$135=FT_Y5,EDATE($D137,Milestones!$AA$135)&lt;PolicyDate),1,Milestones!$AC$135)&amp;";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"&amp;IF(AND(Milestones!$AB$136="FT",Milestones!$AA$136=FT_Y5,EDATE($D137,Milestones!$AA$136)&lt;PolicyDate),1,Milestones!$AC$136)&amp;";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"&amp;IF(AND(Milestones!$AB$137="FT",Milestones!$AA$137=FT_Y5,EDATE($D137,Milestones!$AA$137)&lt;PolicyDate),1,Milestones!$AC$137)&amp;";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"&amp;IF(AND(Milestones!$AB$138="FT",Milestones!$AA$138=FT_Y5,EDATE($D137,Milestones!$AA$138)&lt;PolicyDate),1,Milestones!$AC$138)&amp;";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"&amp;IF(AND(Milestones!$AB$139="FT",Milestones!$AA$139=FT_Y5,EDATE($D137,Milestones!$AA$139)&lt;PolicyDate),1,Milestones!$AC$139)&amp;";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"&amp;IF(AND(Milestones!$AB$140="FT",Milestones!$AA$140=FT_Y5,EDATE($D137,Milestones!$AA$140)&lt;PolicyDate),1,Milestones!$AC$140)&amp;";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"&amp;IF(AND(Milestones!$AB$141="FT",Milestones!$AA$141=FT_Y5,EDATE($D137,Milestones!$AA$141)&lt;PolicyDate),1,Milestones!$AC$141)&amp;";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"&amp;IF(AND(Milestones!$AB$142="FT",Milestones!$AA$142=FT_Y5,EDATE($D137,Milestones!$AA$142)&lt;PolicyDate),1,Milestones!$AC$142)&amp;";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"&amp;IF(AND(Milestones!$AB$143="FT",Milestones!$AA$143=FT_Y5,EDATE($D137,Milestones!$AA$143)&lt;PolicyDate),1,Milestones!$AC$143)&amp;";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"&amp;IF(AND(Milestones!$AB$144="FT",Milestones!$AA$144=FT_Y5,EDATE($D137,Milestones!$AA$144)&lt;PolicyDate),1,Milestones!$AC$144)&amp;";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"&amp;IF(AND(Milestones!$AB$145="FT",Milestones!$AA$145=FT_Y5,EDATE($D137,Milestones!$AA$145)&lt;PolicyDate),1,Milestones!$AC$145)&amp;";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"&amp;IF(AND(Milestones!$AB$146="FT",Milestones!$AA$146=FT_Y5,EDATE($D137,Milestones!$AA$146)&lt;PolicyDate),1,Milestones!$AC$146)&amp;";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"&amp;IF(AND(Milestones!$AB$147="FT",Milestones!$AA$147=FT_Y5,EDATE($D137,Milestones!$AA$147)&lt;PolicyDate),1,Milestones!$AC$147)&amp;";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"&amp;IF(AND(Milestones!$AB$148="FT",Milestones!$AA$148=FT_Y5,EDATE($D137,Milestones!$AA$148)&lt;PolicyDate),1,Milestones!$AC$148)&amp;";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"&amp;IF(AND(Milestones!$AB$149="FT",Milestones!$AA$149=FT_Y5,EDATE($D137,Milestones!$AA$149)&lt;PolicyDate),1,Milestones!$AC$149)&amp;";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"&amp;IF(AND(Milestones!$AB$150="FT",Milestones!$AA$150=FT_Y5,EDATE($D137,Milestones!$AA$150)&lt;PolicyDate),1,Milestones!$AC$150)&amp;";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"&amp;IF(AND(Milestones!$AB$151="FT",Milestones!$AA$151=FT_Y5,EDATE($D137,Milestones!$AA$151)&lt;PolicyDate),1,Milestones!$AC$151)&amp;";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"&amp;IF(AND(Milestones!$AB$152="FT",Milestones!$AA$152=FT_Y5,EDATE($D137,Milestones!$AA$152)&lt;PolicyDate),1,Milestones!$AC$152)&amp;";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"&amp;IF(AND(Milestones!$AB$153="FT",Milestones!$AA$153=FT_Y5,EDATE($D137,Milestones!$AA$153)&lt;PolicyDate),1,Milestones!$AC$153)&amp;";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"&amp;IF(AND(Milestones!$AB$154="FT",Milestones!$AA$154=FT_Y5,EDATE($D137,Milestones!$AA$154)&lt;PolicyDate),1,Milestones!$AC$154)&amp;";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"&amp;IF(AND(Milestones!$AB$155="FT",Milestones!$AA$155=FT_Y5,EDATE($D137,Milestones!$AA$155)&lt;PolicyDate),1,Milestones!$AC$155)&amp;";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"&amp;IF(AND(Milestones!$AB$156="FT",Milestones!$AA$156=FT_Y5,EDATE($D137,Milestones!$AA$156)&lt;PolicyDate),1,Milestones!$AC$156)&amp;";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"&amp;IF(AND(Milestones!$AB$157="FT",Milestones!$AA$157=FT_Y5,EDATE($D137,Milestones!$AA$157)&lt;PolicyDate),1,Milestones!$AC$157)&amp;";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"&amp;IF(AND(Milestones!$AB$158="FT",Milestones!$AA$158=FT_Y5,EDATE($D137,Milestones!$AA$158)&lt;PolicyDate),1,Milestones!$AC$158)&amp;";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"&amp;IF(AND(Milestones!$AB$159="FT",Milestones!$AA$159=FT_Y5,EDATE($D137,Milestones!$AA$159)&lt;PolicyDate),1,Milestones!$AC$159)&amp;";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"&amp;IF(AND(Milestones!$AB$160="FT",Milestones!$AA$160=FT_Y5,EDATE($D137,Milestones!$AA$160)&lt;PolicyDate),1,Milestones!$AC$160)&amp;";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"&amp;IF(AND(Milestones!$AB$161="FT",Milestones!$AA$161=FT_Y5,EDATE($D137,Milestones!$AA$161)&lt;PolicyDate),1,Milestones!$AC$161)&amp;";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"&amp;IF(AND(Milestones!$AB$162="FT",Milestones!$AA$162=FT_Y5,EDATE($D137,Milestones!$AA$162)&lt;PolicyDate),1,Milestones!$AC$162)&amp;";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"&amp;IF(AND(Milestones!$AB$163="FT",Milestones!$AA$163=FT_Y5,EDATE($D137,Milestones!$AA$163)&lt;PolicyDate),1,Milestones!$AC$163)&amp;";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"&amp;IF(AND(Milestones!$AB$164="FT",Milestones!$AA$164=FT_Y5,EDATE($D137,Milestones!$AA$164)&lt;PolicyDate),1,Milestones!$AC$164)&amp;";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"&amp;IF(AND(Milestones!$AB$165="FT",Milestones!$AA$165=FT_Y5,EDATE($D137,Milestones!$AA$165)&lt;PolicyDate),1,Milestones!$AC$165)&amp;";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"&amp;IF(AND(Milestones!$AB$166="FT",Milestones!$AA$166=FT_Y5,EDATE($D137,Milestones!$AA$166)&lt;PolicyDate),1,Milestones!$AC$166)&amp;";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"&amp;IF(AND(Milestones!$AB$167="FT",Milestones!$AA$167=FT_Y5,EDATE($D137,Milestones!$AA$167)&lt;PolicyDate),1,Milestones!$AC$167)&amp;";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"&amp;IF(AND(Milestones!$AB$168="FT",Milestones!$AA$168=FT_Y5,EDATE($D137,Milestones!$AA$168)&lt;PolicyDate),1,Milestones!$AC$168)&amp;";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"&amp;IF(AND(Milestones!$AB$169="FT",Milestones!$AA$169=FT_Y5,EDATE($D137,Milestones!$AA$169)&lt;PolicyDate),1,Milestones!$AC$169)&amp;";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"&amp;IF(AND(Milestones!$AB$170="FT",Milestones!$AA$170=FT_Y5,EDATE($D137,Milestones!$AA$170)&lt;PolicyDate),1,Milestones!$AC$170)&amp;";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"&amp;IF(AND(Milestones!$AB$171="FT",Milestones!$AA$171=FT_Y5,EDATE($D137,Milestones!$AA$171)&lt;PolicyDate),1,Milestones!$AC$171)&amp;";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"&amp;IF(AND(Milestones!$AB$172="FT",Milestones!$AA$172=FT_Y5,EDATE($D137,Milestones!$AA$172)&lt;PolicyDate),1,Milestones!$AC$172)&amp;";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"&amp;IF(AND(Milestones!$AB$173="FT",Milestones!$AA$173=FT_Y5,EDATE($D137,Milestones!$AA$173)&lt;PolicyDate),1,Milestones!$AC$173)&amp;";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"&amp;IF(AND(Milestones!$AB$174="FT",Milestones!$AA$174=FT_Y5,EDATE($D137,Milestones!$AA$174)&lt;PolicyDate),1,Milestones!$AC$174)&amp;";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"&amp;IF(AND(Milestones!$AB$175="FT",Milestones!$AA$175=FT_Y5,EDATE($D137,Milestones!$AA$175)&lt;PolicyDate),1,Milestones!$AC$175)&amp;";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"&amp;IF(AND(Milestones!$AB$176="FT",Milestones!$AA$176=FT_Y5,EDATE($D137,Milestones!$AA$176)&lt;PolicyDate),1,Milestones!$AC$176)&amp;";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"&amp;IF(AND(Milestones!$AB$177="FT",Milestones!$AA$177=FT_Y5,EDATE($D137,Milestones!$AA$177)&lt;PolicyDate),1,Milestones!$AC$177)&amp;";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"&amp;IF(AND(Milestones!$AB$178="FT",Milestones!$AA$178=FT_Y5,EDATE($D137,Milestones!$AA$178)&lt;PolicyDate),1,Milestones!$AC$178)&amp;";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"&amp;IF(AND(Milestones!$AB$179="FT",Milestones!$AA$179=FT_Y5,EDATE($D137,Milestones!$AA$179)&lt;PolicyDate),1,Milestones!$AC$179)&amp;";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"&amp;IF(AND(Milestones!$AB$180="FT",Milestones!$AA$180=FT_Y5,EDATE($D137,Milestones!$AA$180)&lt;PolicyDate),1,Milestones!$AC$180)&amp;";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"&amp;IF(AND(Milestones!$AB$181="FT",Milestones!$AA$181=FT_Y5,EDATE($D137,Milestones!$AA$181)&lt;PolicyDate),1,Milestones!$AC$181)&amp;";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"&amp;IF(AND(Milestones!$AB$182="FT",Milestones!$AA$182=FT_Y5,EDATE($D137,Milestones!$AA$182)&lt;PolicyDate),1,Milestones!$AC$182)&amp;";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"&amp;IF(AND(Milestones!$AB$183="FT",Milestones!$AA$183=FT_Y5,EDATE($D137,Milestones!$AA$183)&lt;PolicyDate),1,Milestones!$AC$183)&amp;";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"&amp;IF(AND(Milestones!$AB$184="FT",Milestones!$AA$184=FT_Y5,EDATE($D137,Milestones!$AA$184)&lt;PolicyDate),1,Milestones!$AC$184)&amp;";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"&amp;IF(AND(Milestones!$AB$185="FT",Milestones!$AA$185=FT_Y5,EDATE($D137,Milestones!$AA$185)&lt;PolicyDate),1,Milestones!$AC$185)&amp;";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"&amp;IF(AND(Milestones!$AB$186="FT",Milestones!$AA$186=FT_Y5,EDATE($D137,Milestones!$AA$186)&lt;PolicyDate),1,Milestones!$AC$186)&amp;";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"&amp;IF(AND(Milestones!$AB$187="FT",Milestones!$AA$187=FT_Y5,EDATE($D137,Milestones!$AA$187)&lt;PolicyDate),1,Milestones!$AC$187)&amp;";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"&amp;IF(AND(Milestones!$AB$188="FT",Milestones!$AA$188=FT_Y5,EDATE($D137,Milestones!$AA$188)&lt;PolicyDate),1,Milestones!$AC$188)&amp;";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"&amp;IF(AND(Milestones!$AB$189="FT",Milestones!$AA$189=FT_Y5,EDATE($D137,Milestones!$AA$189)&lt;PolicyDate),1,Milestones!$AC$189)&amp;";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"&amp;IF(AND(Milestones!$AB$190="FT",Milestones!$AA$190=FT_Y5,EDATE($D137,Milestones!$AA$190)&lt;PolicyDate),1,Milestones!$AC$190)&amp;";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"&amp;IF(AND(Milestones!$AB$191="FT",Milestones!$AA$191=FT_Y5,EDATE($D137,Milestones!$AA$191)&lt;PolicyDate),1,Milestones!$AC$191)&amp;";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"&amp;IF(AND(Milestones!$AB$192="FT",Milestones!$AA$192=FT_Y5,EDATE($D137,Milestones!$AA$192)&lt;PolicyDate),1,Milestones!$AC$192)&amp;";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"&amp;IF(AND(Milestones!$AB$193="FT",Milestones!$AA$193=FT_Y5,EDATE($D137,Milestones!$AA$193)&lt;PolicyDate),1,Milestones!$AC$193)&amp;";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"&amp;IF(AND(Milestones!$AB$194="FT",Milestones!$AA$194=FT_Y5,EDATE($D137,Milestones!$AA$194)&lt;PolicyDate),1,Milestones!$AC$194)&amp;";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"&amp;IF(AND(Milestones!$AB$195="FT",Milestones!$AA$195=FT_Y5,EDATE($D137,Milestones!$AA$195)&lt;PolicyDate),1,Milestones!$AC$195)&amp;";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"&amp;IF(AND(Milestones!$AB$196="FT",Milestones!$AA$196=FT_Y5,EDATE($D137,Milestones!$AA$196)&lt;PolicyDate),1,Milestones!$AC$196)&amp;";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"&amp;IF(AND(Milestones!$AB$197="FT",Milestones!$AA$197=FT_Y5,EDATE($D137,Milestones!$AA$197)&lt;PolicyDate),1,Milestones!$AC$197)&amp;";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"&amp;IF(AND(Milestones!$AB$198="FT",Milestones!$AA$198=FT_Y5,EDATE($D137,Milestones!$AA$198)&lt;PolicyDate),1,Milestones!$AC$198)&amp;";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"&amp;IF(AND(Milestones!$AB$199="FT",Milestones!$AA$199=FT_Y5,EDATE($D137,Milestones!$AA$199)&lt;PolicyDate),1,Milestones!$AC$199)&amp;";  ",""))</f>
        <v/>
      </c>
      <c r="X137" s="0" t="str">
        <f aca="false">IF(Staff!$A137="","",Staff!$AJ137)</f>
        <v/>
      </c>
      <c r="Y137" s="0" t="str">
        <f aca="false">IF(Staff!$A137="","",Staff!$AL137)</f>
        <v/>
      </c>
      <c r="Z137" s="0" t="str">
        <f aca="false">IF(Staff!$A137="","",Staff!$AM137)</f>
        <v/>
      </c>
      <c r="AA137" s="0" t="str">
        <f aca="false">IF(Staff!$A137="","",Staff!$AQ137)</f>
        <v/>
      </c>
      <c r="AB137" s="0" t="str">
        <f aca="false">IF(Staff!$A137="","",Staff!$AR137)</f>
        <v/>
      </c>
      <c r="AC137" s="0" t="str">
        <f aca="false">IF(Staff!$A137="","",Staff!$AS137)</f>
        <v/>
      </c>
      <c r="AD137" s="0" t="str">
        <f aca="false">IF(Staff!$A137="","",Staff!$AT137)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IF(Staff!$A138="","",Staff!$AI138)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"&amp;IF(AND(Milestones!$AB$20="FT",Milestones!$AA$20=FT_Y5,EDATE($D138,Milestones!$AA$20)&lt;PolicyDate),1,Milestones!$AC$20)&amp;";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"&amp;IF(AND(Milestones!$AB$21="FT",Milestones!$AA$21=FT_Y5,EDATE($D138,Milestones!$AA$21)&lt;PolicyDate),1,Milestones!$AC$21)&amp;";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"&amp;IF(AND(Milestones!$AB$22="FT",Milestones!$AA$22=FT_Y5,EDATE($D138,Milestones!$AA$22)&lt;PolicyDate),1,Milestones!$AC$22)&amp;";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"&amp;IF(AND(Milestones!$AB$23="FT",Milestones!$AA$23=FT_Y5,EDATE($D138,Milestones!$AA$23)&lt;PolicyDate),1,Milestones!$AC$23)&amp;";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"&amp;IF(AND(Milestones!$AB$24="FT",Milestones!$AA$24=FT_Y5,EDATE($D138,Milestones!$AA$24)&lt;PolicyDate),1,Milestones!$AC$24)&amp;";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"&amp;IF(AND(Milestones!$AB$25="FT",Milestones!$AA$25=FT_Y5,EDATE($D138,Milestones!$AA$25)&lt;PolicyDate),1,Milestones!$AC$25)&amp;";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"&amp;IF(AND(Milestones!$AB$26="FT",Milestones!$AA$26=FT_Y5,EDATE($D138,Milestones!$AA$26)&lt;PolicyDate),1,Milestones!$AC$26)&amp;";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"&amp;IF(AND(Milestones!$AB$27="FT",Milestones!$AA$27=FT_Y5,EDATE($D138,Milestones!$AA$27)&lt;PolicyDate),1,Milestones!$AC$27)&amp;";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"&amp;IF(AND(Milestones!$AB$28="FT",Milestones!$AA$28=FT_Y5,EDATE($D138,Milestones!$AA$28)&lt;PolicyDate),1,Milestones!$AC$28)&amp;";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"&amp;IF(AND(Milestones!$AB$29="FT",Milestones!$AA$29=FT_Y5,EDATE($D138,Milestones!$AA$29)&lt;PolicyDate),1,Milestones!$AC$29)&amp;";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"&amp;IF(AND(Milestones!$AB$30="FT",Milestones!$AA$30=FT_Y5,EDATE($D138,Milestones!$AA$30)&lt;PolicyDate),1,Milestones!$AC$30)&amp;";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"&amp;IF(AND(Milestones!$AB$31="FT",Milestones!$AA$31=FT_Y5,EDATE($D138,Milestones!$AA$31)&lt;PolicyDate),1,Milestones!$AC$31)&amp;";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"&amp;IF(AND(Milestones!$AB$32="FT",Milestones!$AA$32=FT_Y5,EDATE($D138,Milestones!$AA$32)&lt;PolicyDate),1,Milestones!$AC$32)&amp;";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"&amp;IF(AND(Milestones!$AB$33="FT",Milestones!$AA$33=FT_Y5,EDATE($D138,Milestones!$AA$33)&lt;PolicyDate),1,Milestones!$AC$33)&amp;";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"&amp;IF(AND(Milestones!$AB$34="FT",Milestones!$AA$34=FT_Y5,EDATE($D138,Milestones!$AA$34)&lt;PolicyDate),1,Milestones!$AC$34)&amp;";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"&amp;IF(AND(Milestones!$AB$35="FT",Milestones!$AA$35=FT_Y5,EDATE($D138,Milestones!$AA$35)&lt;PolicyDate),1,Milestones!$AC$35)&amp;";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"&amp;IF(AND(Milestones!$AB$36="FT",Milestones!$AA$36=FT_Y5,EDATE($D138,Milestones!$AA$36)&lt;PolicyDate),1,Milestones!$AC$36)&amp;";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"&amp;IF(AND(Milestones!$AB$37="FT",Milestones!$AA$37=FT_Y5,EDATE($D138,Milestones!$AA$37)&lt;PolicyDate),1,Milestones!$AC$37)&amp;";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"&amp;IF(AND(Milestones!$AB$38="FT",Milestones!$AA$38=FT_Y5,EDATE($D138,Milestones!$AA$38)&lt;PolicyDate),1,Milestones!$AC$38)&amp;";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"&amp;IF(AND(Milestones!$AB$39="FT",Milestones!$AA$39=FT_Y5,EDATE($D138,Milestones!$AA$39)&lt;PolicyDate),1,Milestones!$AC$39)&amp;";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"&amp;IF(AND(Milestones!$AB$40="FT",Milestones!$AA$40=FT_Y5,EDATE($D138,Milestones!$AA$40)&lt;PolicyDate),1,Milestones!$AC$40)&amp;";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"&amp;IF(AND(Milestones!$AB$41="FT",Milestones!$AA$41=FT_Y5,EDATE($D138,Milestones!$AA$41)&lt;PolicyDate),1,Milestones!$AC$41)&amp;";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"&amp;IF(AND(Milestones!$AB$42="FT",Milestones!$AA$42=FT_Y5,EDATE($D138,Milestones!$AA$42)&lt;PolicyDate),1,Milestones!$AC$42)&amp;";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"&amp;IF(AND(Milestones!$AB$43="FT",Milestones!$AA$43=FT_Y5,EDATE($D138,Milestones!$AA$43)&lt;PolicyDate),1,Milestones!$AC$43)&amp;";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"&amp;IF(AND(Milestones!$AB$44="FT",Milestones!$AA$44=FT_Y5,EDATE($D138,Milestones!$AA$44)&lt;PolicyDate),1,Milestones!$AC$44)&amp;";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"&amp;IF(AND(Milestones!$AB$45="FT",Milestones!$AA$45=FT_Y5,EDATE($D138,Milestones!$AA$45)&lt;PolicyDate),1,Milestones!$AC$45)&amp;";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"&amp;IF(AND(Milestones!$AB$46="FT",Milestones!$AA$46=FT_Y5,EDATE($D138,Milestones!$AA$46)&lt;PolicyDate),1,Milestones!$AC$46)&amp;";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"&amp;IF(AND(Milestones!$AB$47="FT",Milestones!$AA$47=FT_Y5,EDATE($D138,Milestones!$AA$47)&lt;PolicyDate),1,Milestones!$AC$47)&amp;";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"&amp;IF(AND(Milestones!$AB$48="FT",Milestones!$AA$48=FT_Y5,EDATE($D138,Milestones!$AA$48)&lt;PolicyDate),1,Milestones!$AC$48)&amp;";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"&amp;IF(AND(Milestones!$AB$49="FT",Milestones!$AA$49=FT_Y5,EDATE($D138,Milestones!$AA$49)&lt;PolicyDate),1,Milestones!$AC$49)&amp;";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"&amp;IF(AND(Milestones!$AB$50="FT",Milestones!$AA$50=FT_Y5,EDATE($D138,Milestones!$AA$50)&lt;PolicyDate),1,Milestones!$AC$50)&amp;";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"&amp;IF(AND(Milestones!$AB$51="FT",Milestones!$AA$51=FT_Y5,EDATE($D138,Milestones!$AA$51)&lt;PolicyDate),1,Milestones!$AC$51)&amp;";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"&amp;IF(AND(Milestones!$AB$52="FT",Milestones!$AA$52=FT_Y5,EDATE($D138,Milestones!$AA$52)&lt;PolicyDate),1,Milestones!$AC$52)&amp;";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"&amp;IF(AND(Milestones!$AB$53="FT",Milestones!$AA$53=FT_Y5,EDATE($D138,Milestones!$AA$53)&lt;PolicyDate),1,Milestones!$AC$53)&amp;";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"&amp;IF(AND(Milestones!$AB$54="FT",Milestones!$AA$54=FT_Y5,EDATE($D138,Milestones!$AA$54)&lt;PolicyDate),1,Milestones!$AC$54)&amp;";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"&amp;IF(AND(Milestones!$AB$55="FT",Milestones!$AA$55=FT_Y5,EDATE($D138,Milestones!$AA$55)&lt;PolicyDate),1,Milestones!$AC$55)&amp;";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"&amp;IF(AND(Milestones!$AB$56="FT",Milestones!$AA$56=FT_Y5,EDATE($D138,Milestones!$AA$56)&lt;PolicyDate),1,Milestones!$AC$56)&amp;";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"&amp;IF(AND(Milestones!$AB$57="FT",Milestones!$AA$57=FT_Y5,EDATE($D138,Milestones!$AA$57)&lt;PolicyDate),1,Milestones!$AC$57)&amp;";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"&amp;IF(AND(Milestones!$AB$58="FT",Milestones!$AA$58=FT_Y5,EDATE($D138,Milestones!$AA$58)&lt;PolicyDate),1,Milestones!$AC$58)&amp;";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"&amp;IF(AND(Milestones!$AB$59="FT",Milestones!$AA$59=FT_Y5,EDATE($D138,Milestones!$AA$59)&lt;PolicyDate),1,Milestones!$AC$59)&amp;";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"&amp;IF(AND(Milestones!$AB$60="FT",Milestones!$AA$60=FT_Y5,EDATE($D138,Milestones!$AA$60)&lt;PolicyDate),1,Milestones!$AC$60)&amp;";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"&amp;IF(AND(Milestones!$AB$61="FT",Milestones!$AA$61=FT_Y5,EDATE($D138,Milestones!$AA$61)&lt;PolicyDate),1,Milestones!$AC$61)&amp;";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"&amp;IF(AND(Milestones!$AB$62="FT",Milestones!$AA$62=FT_Y5,EDATE($D138,Milestones!$AA$62)&lt;PolicyDate),1,Milestones!$AC$62)&amp;";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"&amp;IF(AND(Milestones!$AB$63="FT",Milestones!$AA$63=FT_Y5,EDATE($D138,Milestones!$AA$63)&lt;PolicyDate),1,Milestones!$AC$63)&amp;";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"&amp;IF(AND(Milestones!$AB$64="FT",Milestones!$AA$64=FT_Y5,EDATE($D138,Milestones!$AA$64)&lt;PolicyDate),1,Milestones!$AC$64)&amp;";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"&amp;IF(AND(Milestones!$AB$65="FT",Milestones!$AA$65=FT_Y5,EDATE($D138,Milestones!$AA$65)&lt;PolicyDate),1,Milestones!$AC$65)&amp;";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"&amp;IF(AND(Milestones!$AB$66="FT",Milestones!$AA$66=FT_Y5,EDATE($D138,Milestones!$AA$66)&lt;PolicyDate),1,Milestones!$AC$66)&amp;";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"&amp;IF(AND(Milestones!$AB$67="FT",Milestones!$AA$67=FT_Y5,EDATE($D138,Milestones!$AA$67)&lt;PolicyDate),1,Milestones!$AC$67)&amp;";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"&amp;IF(AND(Milestones!$AB$68="FT",Milestones!$AA$68=FT_Y5,EDATE($D138,Milestones!$AA$68)&lt;PolicyDate),1,Milestones!$AC$68)&amp;";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"&amp;IF(AND(Milestones!$AB$69="FT",Milestones!$AA$69=FT_Y5,EDATE($D138,Milestones!$AA$69)&lt;PolicyDate),1,Milestones!$AC$69)&amp;";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"&amp;IF(AND(Milestones!$AB$70="FT",Milestones!$AA$70=FT_Y5,EDATE($D138,Milestones!$AA$70)&lt;PolicyDate),1,Milestones!$AC$70)&amp;";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"&amp;IF(AND(Milestones!$AB$71="FT",Milestones!$AA$71=FT_Y5,EDATE($D138,Milestones!$AA$71)&lt;PolicyDate),1,Milestones!$AC$71)&amp;";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"&amp;IF(AND(Milestones!$AB$72="FT",Milestones!$AA$72=FT_Y5,EDATE($D138,Milestones!$AA$72)&lt;PolicyDate),1,Milestones!$AC$72)&amp;";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"&amp;IF(AND(Milestones!$AB$73="FT",Milestones!$AA$73=FT_Y5,EDATE($D138,Milestones!$AA$73)&lt;PolicyDate),1,Milestones!$AC$73)&amp;";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"&amp;IF(AND(Milestones!$AB$74="FT",Milestones!$AA$74=FT_Y5,EDATE($D138,Milestones!$AA$74)&lt;PolicyDate),1,Milestones!$AC$74)&amp;";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"&amp;IF(AND(Milestones!$AB$75="FT",Milestones!$AA$75=FT_Y5,EDATE($D138,Milestones!$AA$75)&lt;PolicyDate),1,Milestones!$AC$75)&amp;";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"&amp;IF(AND(Milestones!$AB$76="FT",Milestones!$AA$76=FT_Y5,EDATE($D138,Milestones!$AA$76)&lt;PolicyDate),1,Milestones!$AC$76)&amp;";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"&amp;IF(AND(Milestones!$AB$77="FT",Milestones!$AA$77=FT_Y5,EDATE($D138,Milestones!$AA$77)&lt;PolicyDate),1,Milestones!$AC$77)&amp;";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"&amp;IF(AND(Milestones!$AB$78="FT",Milestones!$AA$78=FT_Y5,EDATE($D138,Milestones!$AA$78)&lt;PolicyDate),1,Milestones!$AC$78)&amp;";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"&amp;IF(AND(Milestones!$AB$79="FT",Milestones!$AA$79=FT_Y5,EDATE($D138,Milestones!$AA$79)&lt;PolicyDate),1,Milestones!$AC$79)&amp;";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"&amp;IF(AND(Milestones!$AB$80="FT",Milestones!$AA$80=FT_Y5,EDATE($D138,Milestones!$AA$80)&lt;PolicyDate),1,Milestones!$AC$80)&amp;";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"&amp;IF(AND(Milestones!$AB$81="FT",Milestones!$AA$81=FT_Y5,EDATE($D138,Milestones!$AA$81)&lt;PolicyDate),1,Milestones!$AC$81)&amp;";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"&amp;IF(AND(Milestones!$AB$82="FT",Milestones!$AA$82=FT_Y5,EDATE($D138,Milestones!$AA$82)&lt;PolicyDate),1,Milestones!$AC$82)&amp;";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"&amp;IF(AND(Milestones!$AB$83="FT",Milestones!$AA$83=FT_Y5,EDATE($D138,Milestones!$AA$83)&lt;PolicyDate),1,Milestones!$AC$83)&amp;";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"&amp;IF(AND(Milestones!$AB$84="FT",Milestones!$AA$84=FT_Y5,EDATE($D138,Milestones!$AA$84)&lt;PolicyDate),1,Milestones!$AC$84)&amp;";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"&amp;IF(AND(Milestones!$AB$85="FT",Milestones!$AA$85=FT_Y5,EDATE($D138,Milestones!$AA$85)&lt;PolicyDate),1,Milestones!$AC$85)&amp;";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"&amp;IF(AND(Milestones!$AB$86="FT",Milestones!$AA$86=FT_Y5,EDATE($D138,Milestones!$AA$86)&lt;PolicyDate),1,Milestones!$AC$86)&amp;";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"&amp;IF(AND(Milestones!$AB$87="FT",Milestones!$AA$87=FT_Y5,EDATE($D138,Milestones!$AA$87)&lt;PolicyDate),1,Milestones!$AC$87)&amp;";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"&amp;IF(AND(Milestones!$AB$88="FT",Milestones!$AA$88=FT_Y5,EDATE($D138,Milestones!$AA$88)&lt;PolicyDate),1,Milestones!$AC$88)&amp;";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"&amp;IF(AND(Milestones!$AB$89="FT",Milestones!$AA$89=FT_Y5,EDATE($D138,Milestones!$AA$89)&lt;PolicyDate),1,Milestones!$AC$89)&amp;";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"&amp;IF(AND(Milestones!$AB$90="FT",Milestones!$AA$90=FT_Y5,EDATE($D138,Milestones!$AA$90)&lt;PolicyDate),1,Milestones!$AC$90)&amp;";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"&amp;IF(AND(Milestones!$AB$91="FT",Milestones!$AA$91=FT_Y5,EDATE($D138,Milestones!$AA$91)&lt;PolicyDate),1,Milestones!$AC$91)&amp;";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"&amp;IF(AND(Milestones!$AB$92="FT",Milestones!$AA$92=FT_Y5,EDATE($D138,Milestones!$AA$92)&lt;PolicyDate),1,Milestones!$AC$92)&amp;";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"&amp;IF(AND(Milestones!$AB$93="FT",Milestones!$AA$93=FT_Y5,EDATE($D138,Milestones!$AA$93)&lt;PolicyDate),1,Milestones!$AC$93)&amp;";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"&amp;IF(AND(Milestones!$AB$94="FT",Milestones!$AA$94=FT_Y5,EDATE($D138,Milestones!$AA$94)&lt;PolicyDate),1,Milestones!$AC$94)&amp;";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"&amp;IF(AND(Milestones!$AB$95="FT",Milestones!$AA$95=FT_Y5,EDATE($D138,Milestones!$AA$95)&lt;PolicyDate),1,Milestones!$AC$95)&amp;";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"&amp;IF(AND(Milestones!$AB$96="FT",Milestones!$AA$96=FT_Y5,EDATE($D138,Milestones!$AA$96)&lt;PolicyDate),1,Milestones!$AC$96)&amp;";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"&amp;IF(AND(Milestones!$AB$97="FT",Milestones!$AA$97=FT_Y5,EDATE($D138,Milestones!$AA$97)&lt;PolicyDate),1,Milestones!$AC$97)&amp;";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"&amp;IF(AND(Milestones!$AB$98="FT",Milestones!$AA$98=FT_Y5,EDATE($D138,Milestones!$AA$98)&lt;PolicyDate),1,Milestones!$AC$98)&amp;";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"&amp;IF(AND(Milestones!$AB$99="FT",Milestones!$AA$99=FT_Y5,EDATE($D138,Milestones!$AA$99)&lt;PolicyDate),1,Milestones!$AC$99)&amp;";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"&amp;IF(AND(Milestones!$AB$100="FT",Milestones!$AA$100=FT_Y5,EDATE($D138,Milestones!$AA$100)&lt;PolicyDate),1,Milestones!$AC$100)&amp;";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"&amp;IF(AND(Milestones!$AB$101="FT",Milestones!$AA$101=FT_Y5,EDATE($D138,Milestones!$AA$101)&lt;PolicyDate),1,Milestones!$AC$101)&amp;";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"&amp;IF(AND(Milestones!$AB$102="FT",Milestones!$AA$102=FT_Y5,EDATE($D138,Milestones!$AA$102)&lt;PolicyDate),1,Milestones!$AC$102)&amp;";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"&amp;IF(AND(Milestones!$AB$103="FT",Milestones!$AA$103=FT_Y5,EDATE($D138,Milestones!$AA$103)&lt;PolicyDate),1,Milestones!$AC$103)&amp;";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"&amp;IF(AND(Milestones!$AB$104="FT",Milestones!$AA$104=FT_Y5,EDATE($D138,Milestones!$AA$104)&lt;PolicyDate),1,Milestones!$AC$104)&amp;";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"&amp;IF(AND(Milestones!$AB$105="FT",Milestones!$AA$105=FT_Y5,EDATE($D138,Milestones!$AA$105)&lt;PolicyDate),1,Milestones!$AC$105)&amp;";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"&amp;IF(AND(Milestones!$AB$106="FT",Milestones!$AA$106=FT_Y5,EDATE($D138,Milestones!$AA$106)&lt;PolicyDate),1,Milestones!$AC$106)&amp;";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"&amp;IF(AND(Milestones!$AB$107="FT",Milestones!$AA$107=FT_Y5,EDATE($D138,Milestones!$AA$107)&lt;PolicyDate),1,Milestones!$AC$107)&amp;";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"&amp;IF(AND(Milestones!$AB$108="FT",Milestones!$AA$108=FT_Y5,EDATE($D138,Milestones!$AA$108)&lt;PolicyDate),1,Milestones!$AC$108)&amp;";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"&amp;IF(AND(Milestones!$AB$109="FT",Milestones!$AA$109=FT_Y5,EDATE($D138,Milestones!$AA$109)&lt;PolicyDate),1,Milestones!$AC$109)&amp;";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"&amp;IF(AND(Milestones!$AB$110="FT",Milestones!$AA$110=FT_Y5,EDATE($D138,Milestones!$AA$110)&lt;PolicyDate),1,Milestones!$AC$110)&amp;";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"&amp;IF(AND(Milestones!$AB$111="FT",Milestones!$AA$111=FT_Y5,EDATE($D138,Milestones!$AA$111)&lt;PolicyDate),1,Milestones!$AC$111)&amp;";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"&amp;IF(AND(Milestones!$AB$112="FT",Milestones!$AA$112=FT_Y5,EDATE($D138,Milestones!$AA$112)&lt;PolicyDate),1,Milestones!$AC$112)&amp;";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"&amp;IF(AND(Milestones!$AB$113="FT",Milestones!$AA$113=FT_Y5,EDATE($D138,Milestones!$AA$113)&lt;PolicyDate),1,Milestones!$AC$113)&amp;";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"&amp;IF(AND(Milestones!$AB$114="FT",Milestones!$AA$114=FT_Y5,EDATE($D138,Milestones!$AA$114)&lt;PolicyDate),1,Milestones!$AC$114)&amp;";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"&amp;IF(AND(Milestones!$AB$115="FT",Milestones!$AA$115=FT_Y5,EDATE($D138,Milestones!$AA$115)&lt;PolicyDate),1,Milestones!$AC$115)&amp;";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"&amp;IF(AND(Milestones!$AB$116="FT",Milestones!$AA$116=FT_Y5,EDATE($D138,Milestones!$AA$116)&lt;PolicyDate),1,Milestones!$AC$116)&amp;";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"&amp;IF(AND(Milestones!$AB$117="FT",Milestones!$AA$117=FT_Y5,EDATE($D138,Milestones!$AA$117)&lt;PolicyDate),1,Milestones!$AC$117)&amp;";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"&amp;IF(AND(Milestones!$AB$118="FT",Milestones!$AA$118=FT_Y5,EDATE($D138,Milestones!$AA$118)&lt;PolicyDate),1,Milestones!$AC$118)&amp;";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"&amp;IF(AND(Milestones!$AB$119="FT",Milestones!$AA$119=FT_Y5,EDATE($D138,Milestones!$AA$119)&lt;PolicyDate),1,Milestones!$AC$119)&amp;";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"&amp;IF(AND(Milestones!$AB$120="FT",Milestones!$AA$120=FT_Y5,EDATE($D138,Milestones!$AA$120)&lt;PolicyDate),1,Milestones!$AC$120)&amp;";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"&amp;IF(AND(Milestones!$AB$121="FT",Milestones!$AA$121=FT_Y5,EDATE($D138,Milestones!$AA$121)&lt;PolicyDate),1,Milestones!$AC$121)&amp;";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"&amp;IF(AND(Milestones!$AB$122="FT",Milestones!$AA$122=FT_Y5,EDATE($D138,Milestones!$AA$122)&lt;PolicyDate),1,Milestones!$AC$122)&amp;";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"&amp;IF(AND(Milestones!$AB$123="FT",Milestones!$AA$123=FT_Y5,EDATE($D138,Milestones!$AA$123)&lt;PolicyDate),1,Milestones!$AC$123)&amp;";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"&amp;IF(AND(Milestones!$AB$124="FT",Milestones!$AA$124=FT_Y5,EDATE($D138,Milestones!$AA$124)&lt;PolicyDate),1,Milestones!$AC$124)&amp;";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"&amp;IF(AND(Milestones!$AB$125="FT",Milestones!$AA$125=FT_Y5,EDATE($D138,Milestones!$AA$125)&lt;PolicyDate),1,Milestones!$AC$125)&amp;";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"&amp;IF(AND(Milestones!$AB$126="FT",Milestones!$AA$126=FT_Y5,EDATE($D138,Milestones!$AA$126)&lt;PolicyDate),1,Milestones!$AC$126)&amp;";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"&amp;IF(AND(Milestones!$AB$127="FT",Milestones!$AA$127=FT_Y5,EDATE($D138,Milestones!$AA$127)&lt;PolicyDate),1,Milestones!$AC$127)&amp;";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"&amp;IF(AND(Milestones!$AB$128="FT",Milestones!$AA$128=FT_Y5,EDATE($D138,Milestones!$AA$128)&lt;PolicyDate),1,Milestones!$AC$128)&amp;";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"&amp;IF(AND(Milestones!$AB$129="FT",Milestones!$AA$129=FT_Y5,EDATE($D138,Milestones!$AA$129)&lt;PolicyDate),1,Milestones!$AC$129)&amp;";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"&amp;IF(AND(Milestones!$AB$130="FT",Milestones!$AA$130=FT_Y5,EDATE($D138,Milestones!$AA$130)&lt;PolicyDate),1,Milestones!$AC$130)&amp;";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"&amp;IF(AND(Milestones!$AB$131="FT",Milestones!$AA$131=FT_Y5,EDATE($D138,Milestones!$AA$131)&lt;PolicyDate),1,Milestones!$AC$131)&amp;";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"&amp;IF(AND(Milestones!$AB$132="FT",Milestones!$AA$132=FT_Y5,EDATE($D138,Milestones!$AA$132)&lt;PolicyDate),1,Milestones!$AC$132)&amp;";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"&amp;IF(AND(Milestones!$AB$133="FT",Milestones!$AA$133=FT_Y5,EDATE($D138,Milestones!$AA$133)&lt;PolicyDate),1,Milestones!$AC$133)&amp;";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"&amp;IF(AND(Milestones!$AB$134="FT",Milestones!$AA$134=FT_Y5,EDATE($D138,Milestones!$AA$134)&lt;PolicyDate),1,Milestones!$AC$134)&amp;";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"&amp;IF(AND(Milestones!$AB$135="FT",Milestones!$AA$135=FT_Y5,EDATE($D138,Milestones!$AA$135)&lt;PolicyDate),1,Milestones!$AC$135)&amp;";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"&amp;IF(AND(Milestones!$AB$136="FT",Milestones!$AA$136=FT_Y5,EDATE($D138,Milestones!$AA$136)&lt;PolicyDate),1,Milestones!$AC$136)&amp;";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"&amp;IF(AND(Milestones!$AB$137="FT",Milestones!$AA$137=FT_Y5,EDATE($D138,Milestones!$AA$137)&lt;PolicyDate),1,Milestones!$AC$137)&amp;";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"&amp;IF(AND(Milestones!$AB$138="FT",Milestones!$AA$138=FT_Y5,EDATE($D138,Milestones!$AA$138)&lt;PolicyDate),1,Milestones!$AC$138)&amp;";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"&amp;IF(AND(Milestones!$AB$139="FT",Milestones!$AA$139=FT_Y5,EDATE($D138,Milestones!$AA$139)&lt;PolicyDate),1,Milestones!$AC$139)&amp;";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"&amp;IF(AND(Milestones!$AB$140="FT",Milestones!$AA$140=FT_Y5,EDATE($D138,Milestones!$AA$140)&lt;PolicyDate),1,Milestones!$AC$140)&amp;";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"&amp;IF(AND(Milestones!$AB$141="FT",Milestones!$AA$141=FT_Y5,EDATE($D138,Milestones!$AA$141)&lt;PolicyDate),1,Milestones!$AC$141)&amp;";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"&amp;IF(AND(Milestones!$AB$142="FT",Milestones!$AA$142=FT_Y5,EDATE($D138,Milestones!$AA$142)&lt;PolicyDate),1,Milestones!$AC$142)&amp;";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"&amp;IF(AND(Milestones!$AB$143="FT",Milestones!$AA$143=FT_Y5,EDATE($D138,Milestones!$AA$143)&lt;PolicyDate),1,Milestones!$AC$143)&amp;";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"&amp;IF(AND(Milestones!$AB$144="FT",Milestones!$AA$144=FT_Y5,EDATE($D138,Milestones!$AA$144)&lt;PolicyDate),1,Milestones!$AC$144)&amp;";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"&amp;IF(AND(Milestones!$AB$145="FT",Milestones!$AA$145=FT_Y5,EDATE($D138,Milestones!$AA$145)&lt;PolicyDate),1,Milestones!$AC$145)&amp;";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"&amp;IF(AND(Milestones!$AB$146="FT",Milestones!$AA$146=FT_Y5,EDATE($D138,Milestones!$AA$146)&lt;PolicyDate),1,Milestones!$AC$146)&amp;";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"&amp;IF(AND(Milestones!$AB$147="FT",Milestones!$AA$147=FT_Y5,EDATE($D138,Milestones!$AA$147)&lt;PolicyDate),1,Milestones!$AC$147)&amp;";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"&amp;IF(AND(Milestones!$AB$148="FT",Milestones!$AA$148=FT_Y5,EDATE($D138,Milestones!$AA$148)&lt;PolicyDate),1,Milestones!$AC$148)&amp;";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"&amp;IF(AND(Milestones!$AB$149="FT",Milestones!$AA$149=FT_Y5,EDATE($D138,Milestones!$AA$149)&lt;PolicyDate),1,Milestones!$AC$149)&amp;";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"&amp;IF(AND(Milestones!$AB$150="FT",Milestones!$AA$150=FT_Y5,EDATE($D138,Milestones!$AA$150)&lt;PolicyDate),1,Milestones!$AC$150)&amp;";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"&amp;IF(AND(Milestones!$AB$151="FT",Milestones!$AA$151=FT_Y5,EDATE($D138,Milestones!$AA$151)&lt;PolicyDate),1,Milestones!$AC$151)&amp;";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"&amp;IF(AND(Milestones!$AB$152="FT",Milestones!$AA$152=FT_Y5,EDATE($D138,Milestones!$AA$152)&lt;PolicyDate),1,Milestones!$AC$152)&amp;";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"&amp;IF(AND(Milestones!$AB$153="FT",Milestones!$AA$153=FT_Y5,EDATE($D138,Milestones!$AA$153)&lt;PolicyDate),1,Milestones!$AC$153)&amp;";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"&amp;IF(AND(Milestones!$AB$154="FT",Milestones!$AA$154=FT_Y5,EDATE($D138,Milestones!$AA$154)&lt;PolicyDate),1,Milestones!$AC$154)&amp;";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"&amp;IF(AND(Milestones!$AB$155="FT",Milestones!$AA$155=FT_Y5,EDATE($D138,Milestones!$AA$155)&lt;PolicyDate),1,Milestones!$AC$155)&amp;";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"&amp;IF(AND(Milestones!$AB$156="FT",Milestones!$AA$156=FT_Y5,EDATE($D138,Milestones!$AA$156)&lt;PolicyDate),1,Milestones!$AC$156)&amp;";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"&amp;IF(AND(Milestones!$AB$157="FT",Milestones!$AA$157=FT_Y5,EDATE($D138,Milestones!$AA$157)&lt;PolicyDate),1,Milestones!$AC$157)&amp;";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"&amp;IF(AND(Milestones!$AB$158="FT",Milestones!$AA$158=FT_Y5,EDATE($D138,Milestones!$AA$158)&lt;PolicyDate),1,Milestones!$AC$158)&amp;";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"&amp;IF(AND(Milestones!$AB$159="FT",Milestones!$AA$159=FT_Y5,EDATE($D138,Milestones!$AA$159)&lt;PolicyDate),1,Milestones!$AC$159)&amp;";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"&amp;IF(AND(Milestones!$AB$160="FT",Milestones!$AA$160=FT_Y5,EDATE($D138,Milestones!$AA$160)&lt;PolicyDate),1,Milestones!$AC$160)&amp;";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"&amp;IF(AND(Milestones!$AB$161="FT",Milestones!$AA$161=FT_Y5,EDATE($D138,Milestones!$AA$161)&lt;PolicyDate),1,Milestones!$AC$161)&amp;";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"&amp;IF(AND(Milestones!$AB$162="FT",Milestones!$AA$162=FT_Y5,EDATE($D138,Milestones!$AA$162)&lt;PolicyDate),1,Milestones!$AC$162)&amp;";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"&amp;IF(AND(Milestones!$AB$163="FT",Milestones!$AA$163=FT_Y5,EDATE($D138,Milestones!$AA$163)&lt;PolicyDate),1,Milestones!$AC$163)&amp;";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"&amp;IF(AND(Milestones!$AB$164="FT",Milestones!$AA$164=FT_Y5,EDATE($D138,Milestones!$AA$164)&lt;PolicyDate),1,Milestones!$AC$164)&amp;";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"&amp;IF(AND(Milestones!$AB$165="FT",Milestones!$AA$165=FT_Y5,EDATE($D138,Milestones!$AA$165)&lt;PolicyDate),1,Milestones!$AC$165)&amp;";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"&amp;IF(AND(Milestones!$AB$166="FT",Milestones!$AA$166=FT_Y5,EDATE($D138,Milestones!$AA$166)&lt;PolicyDate),1,Milestones!$AC$166)&amp;";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"&amp;IF(AND(Milestones!$AB$167="FT",Milestones!$AA$167=FT_Y5,EDATE($D138,Milestones!$AA$167)&lt;PolicyDate),1,Milestones!$AC$167)&amp;";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"&amp;IF(AND(Milestones!$AB$168="FT",Milestones!$AA$168=FT_Y5,EDATE($D138,Milestones!$AA$168)&lt;PolicyDate),1,Milestones!$AC$168)&amp;";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"&amp;IF(AND(Milestones!$AB$169="FT",Milestones!$AA$169=FT_Y5,EDATE($D138,Milestones!$AA$169)&lt;PolicyDate),1,Milestones!$AC$169)&amp;";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"&amp;IF(AND(Milestones!$AB$170="FT",Milestones!$AA$170=FT_Y5,EDATE($D138,Milestones!$AA$170)&lt;PolicyDate),1,Milestones!$AC$170)&amp;";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"&amp;IF(AND(Milestones!$AB$171="FT",Milestones!$AA$171=FT_Y5,EDATE($D138,Milestones!$AA$171)&lt;PolicyDate),1,Milestones!$AC$171)&amp;";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"&amp;IF(AND(Milestones!$AB$172="FT",Milestones!$AA$172=FT_Y5,EDATE($D138,Milestones!$AA$172)&lt;PolicyDate),1,Milestones!$AC$172)&amp;";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"&amp;IF(AND(Milestones!$AB$173="FT",Milestones!$AA$173=FT_Y5,EDATE($D138,Milestones!$AA$173)&lt;PolicyDate),1,Milestones!$AC$173)&amp;";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"&amp;IF(AND(Milestones!$AB$174="FT",Milestones!$AA$174=FT_Y5,EDATE($D138,Milestones!$AA$174)&lt;PolicyDate),1,Milestones!$AC$174)&amp;";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"&amp;IF(AND(Milestones!$AB$175="FT",Milestones!$AA$175=FT_Y5,EDATE($D138,Milestones!$AA$175)&lt;PolicyDate),1,Milestones!$AC$175)&amp;";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"&amp;IF(AND(Milestones!$AB$176="FT",Milestones!$AA$176=FT_Y5,EDATE($D138,Milestones!$AA$176)&lt;PolicyDate),1,Milestones!$AC$176)&amp;";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"&amp;IF(AND(Milestones!$AB$177="FT",Milestones!$AA$177=FT_Y5,EDATE($D138,Milestones!$AA$177)&lt;PolicyDate),1,Milestones!$AC$177)&amp;";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"&amp;IF(AND(Milestones!$AB$178="FT",Milestones!$AA$178=FT_Y5,EDATE($D138,Milestones!$AA$178)&lt;PolicyDate),1,Milestones!$AC$178)&amp;";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"&amp;IF(AND(Milestones!$AB$179="FT",Milestones!$AA$179=FT_Y5,EDATE($D138,Milestones!$AA$179)&lt;PolicyDate),1,Milestones!$AC$179)&amp;";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"&amp;IF(AND(Milestones!$AB$180="FT",Milestones!$AA$180=FT_Y5,EDATE($D138,Milestones!$AA$180)&lt;PolicyDate),1,Milestones!$AC$180)&amp;";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"&amp;IF(AND(Milestones!$AB$181="FT",Milestones!$AA$181=FT_Y5,EDATE($D138,Milestones!$AA$181)&lt;PolicyDate),1,Milestones!$AC$181)&amp;";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"&amp;IF(AND(Milestones!$AB$182="FT",Milestones!$AA$182=FT_Y5,EDATE($D138,Milestones!$AA$182)&lt;PolicyDate),1,Milestones!$AC$182)&amp;";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"&amp;IF(AND(Milestones!$AB$183="FT",Milestones!$AA$183=FT_Y5,EDATE($D138,Milestones!$AA$183)&lt;PolicyDate),1,Milestones!$AC$183)&amp;";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"&amp;IF(AND(Milestones!$AB$184="FT",Milestones!$AA$184=FT_Y5,EDATE($D138,Milestones!$AA$184)&lt;PolicyDate),1,Milestones!$AC$184)&amp;";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"&amp;IF(AND(Milestones!$AB$185="FT",Milestones!$AA$185=FT_Y5,EDATE($D138,Milestones!$AA$185)&lt;PolicyDate),1,Milestones!$AC$185)&amp;";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"&amp;IF(AND(Milestones!$AB$186="FT",Milestones!$AA$186=FT_Y5,EDATE($D138,Milestones!$AA$186)&lt;PolicyDate),1,Milestones!$AC$186)&amp;";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"&amp;IF(AND(Milestones!$AB$187="FT",Milestones!$AA$187=FT_Y5,EDATE($D138,Milestones!$AA$187)&lt;PolicyDate),1,Milestones!$AC$187)&amp;";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"&amp;IF(AND(Milestones!$AB$188="FT",Milestones!$AA$188=FT_Y5,EDATE($D138,Milestones!$AA$188)&lt;PolicyDate),1,Milestones!$AC$188)&amp;";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"&amp;IF(AND(Milestones!$AB$189="FT",Milestones!$AA$189=FT_Y5,EDATE($D138,Milestones!$AA$189)&lt;PolicyDate),1,Milestones!$AC$189)&amp;";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"&amp;IF(AND(Milestones!$AB$190="FT",Milestones!$AA$190=FT_Y5,EDATE($D138,Milestones!$AA$190)&lt;PolicyDate),1,Milestones!$AC$190)&amp;";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"&amp;IF(AND(Milestones!$AB$191="FT",Milestones!$AA$191=FT_Y5,EDATE($D138,Milestones!$AA$191)&lt;PolicyDate),1,Milestones!$AC$191)&amp;";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"&amp;IF(AND(Milestones!$AB$192="FT",Milestones!$AA$192=FT_Y5,EDATE($D138,Milestones!$AA$192)&lt;PolicyDate),1,Milestones!$AC$192)&amp;";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"&amp;IF(AND(Milestones!$AB$193="FT",Milestones!$AA$193=FT_Y5,EDATE($D138,Milestones!$AA$193)&lt;PolicyDate),1,Milestones!$AC$193)&amp;";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"&amp;IF(AND(Milestones!$AB$194="FT",Milestones!$AA$194=FT_Y5,EDATE($D138,Milestones!$AA$194)&lt;PolicyDate),1,Milestones!$AC$194)&amp;";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"&amp;IF(AND(Milestones!$AB$195="FT",Milestones!$AA$195=FT_Y5,EDATE($D138,Milestones!$AA$195)&lt;PolicyDate),1,Milestones!$AC$195)&amp;";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"&amp;IF(AND(Milestones!$AB$196="FT",Milestones!$AA$196=FT_Y5,EDATE($D138,Milestones!$AA$196)&lt;PolicyDate),1,Milestones!$AC$196)&amp;";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"&amp;IF(AND(Milestones!$AB$197="FT",Milestones!$AA$197=FT_Y5,EDATE($D138,Milestones!$AA$197)&lt;PolicyDate),1,Milestones!$AC$197)&amp;";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"&amp;IF(AND(Milestones!$AB$198="FT",Milestones!$AA$198=FT_Y5,EDATE($D138,Milestones!$AA$198)&lt;PolicyDate),1,Milestones!$AC$198)&amp;";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"&amp;IF(AND(Milestones!$AB$199="FT",Milestones!$AA$199=FT_Y5,EDATE($D138,Milestones!$AA$199)&lt;PolicyDate),1,Milestones!$AC$199)&amp;";  ",""))</f>
        <v/>
      </c>
      <c r="X138" s="0" t="str">
        <f aca="false">IF(Staff!$A138="","",Staff!$AJ138)</f>
        <v/>
      </c>
      <c r="Y138" s="0" t="str">
        <f aca="false">IF(Staff!$A138="","",Staff!$AL138)</f>
        <v/>
      </c>
      <c r="Z138" s="0" t="str">
        <f aca="false">IF(Staff!$A138="","",Staff!$AM138)</f>
        <v/>
      </c>
      <c r="AA138" s="0" t="str">
        <f aca="false">IF(Staff!$A138="","",Staff!$AQ138)</f>
        <v/>
      </c>
      <c r="AB138" s="0" t="str">
        <f aca="false">IF(Staff!$A138="","",Staff!$AR138)</f>
        <v/>
      </c>
      <c r="AC138" s="0" t="str">
        <f aca="false">IF(Staff!$A138="","",Staff!$AS138)</f>
        <v/>
      </c>
      <c r="AD138" s="0" t="str">
        <f aca="false">IF(Staff!$A138="","",Staff!$AT138)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IF(Staff!$A139="","",Staff!$AI139)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"&amp;IF(AND(Milestones!$AB$20="FT",Milestones!$AA$20=FT_Y5,EDATE($D139,Milestones!$AA$20)&lt;PolicyDate),1,Milestones!$AC$20)&amp;";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"&amp;IF(AND(Milestones!$AB$21="FT",Milestones!$AA$21=FT_Y5,EDATE($D139,Milestones!$AA$21)&lt;PolicyDate),1,Milestones!$AC$21)&amp;";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"&amp;IF(AND(Milestones!$AB$22="FT",Milestones!$AA$22=FT_Y5,EDATE($D139,Milestones!$AA$22)&lt;PolicyDate),1,Milestones!$AC$22)&amp;";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"&amp;IF(AND(Milestones!$AB$23="FT",Milestones!$AA$23=FT_Y5,EDATE($D139,Milestones!$AA$23)&lt;PolicyDate),1,Milestones!$AC$23)&amp;";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"&amp;IF(AND(Milestones!$AB$24="FT",Milestones!$AA$24=FT_Y5,EDATE($D139,Milestones!$AA$24)&lt;PolicyDate),1,Milestones!$AC$24)&amp;";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"&amp;IF(AND(Milestones!$AB$25="FT",Milestones!$AA$25=FT_Y5,EDATE($D139,Milestones!$AA$25)&lt;PolicyDate),1,Milestones!$AC$25)&amp;";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"&amp;IF(AND(Milestones!$AB$26="FT",Milestones!$AA$26=FT_Y5,EDATE($D139,Milestones!$AA$26)&lt;PolicyDate),1,Milestones!$AC$26)&amp;";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"&amp;IF(AND(Milestones!$AB$27="FT",Milestones!$AA$27=FT_Y5,EDATE($D139,Milestones!$AA$27)&lt;PolicyDate),1,Milestones!$AC$27)&amp;";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"&amp;IF(AND(Milestones!$AB$28="FT",Milestones!$AA$28=FT_Y5,EDATE($D139,Milestones!$AA$28)&lt;PolicyDate),1,Milestones!$AC$28)&amp;";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"&amp;IF(AND(Milestones!$AB$29="FT",Milestones!$AA$29=FT_Y5,EDATE($D139,Milestones!$AA$29)&lt;PolicyDate),1,Milestones!$AC$29)&amp;";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"&amp;IF(AND(Milestones!$AB$30="FT",Milestones!$AA$30=FT_Y5,EDATE($D139,Milestones!$AA$30)&lt;PolicyDate),1,Milestones!$AC$30)&amp;";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"&amp;IF(AND(Milestones!$AB$31="FT",Milestones!$AA$31=FT_Y5,EDATE($D139,Milestones!$AA$31)&lt;PolicyDate),1,Milestones!$AC$31)&amp;";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"&amp;IF(AND(Milestones!$AB$32="FT",Milestones!$AA$32=FT_Y5,EDATE($D139,Milestones!$AA$32)&lt;PolicyDate),1,Milestones!$AC$32)&amp;";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"&amp;IF(AND(Milestones!$AB$33="FT",Milestones!$AA$33=FT_Y5,EDATE($D139,Milestones!$AA$33)&lt;PolicyDate),1,Milestones!$AC$33)&amp;";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"&amp;IF(AND(Milestones!$AB$34="FT",Milestones!$AA$34=FT_Y5,EDATE($D139,Milestones!$AA$34)&lt;PolicyDate),1,Milestones!$AC$34)&amp;";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"&amp;IF(AND(Milestones!$AB$35="FT",Milestones!$AA$35=FT_Y5,EDATE($D139,Milestones!$AA$35)&lt;PolicyDate),1,Milestones!$AC$35)&amp;";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"&amp;IF(AND(Milestones!$AB$36="FT",Milestones!$AA$36=FT_Y5,EDATE($D139,Milestones!$AA$36)&lt;PolicyDate),1,Milestones!$AC$36)&amp;";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"&amp;IF(AND(Milestones!$AB$37="FT",Milestones!$AA$37=FT_Y5,EDATE($D139,Milestones!$AA$37)&lt;PolicyDate),1,Milestones!$AC$37)&amp;";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"&amp;IF(AND(Milestones!$AB$38="FT",Milestones!$AA$38=FT_Y5,EDATE($D139,Milestones!$AA$38)&lt;PolicyDate),1,Milestones!$AC$38)&amp;";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"&amp;IF(AND(Milestones!$AB$39="FT",Milestones!$AA$39=FT_Y5,EDATE($D139,Milestones!$AA$39)&lt;PolicyDate),1,Milestones!$AC$39)&amp;";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"&amp;IF(AND(Milestones!$AB$40="FT",Milestones!$AA$40=FT_Y5,EDATE($D139,Milestones!$AA$40)&lt;PolicyDate),1,Milestones!$AC$40)&amp;";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"&amp;IF(AND(Milestones!$AB$41="FT",Milestones!$AA$41=FT_Y5,EDATE($D139,Milestones!$AA$41)&lt;PolicyDate),1,Milestones!$AC$41)&amp;";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"&amp;IF(AND(Milestones!$AB$42="FT",Milestones!$AA$42=FT_Y5,EDATE($D139,Milestones!$AA$42)&lt;PolicyDate),1,Milestones!$AC$42)&amp;";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"&amp;IF(AND(Milestones!$AB$43="FT",Milestones!$AA$43=FT_Y5,EDATE($D139,Milestones!$AA$43)&lt;PolicyDate),1,Milestones!$AC$43)&amp;";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"&amp;IF(AND(Milestones!$AB$44="FT",Milestones!$AA$44=FT_Y5,EDATE($D139,Milestones!$AA$44)&lt;PolicyDate),1,Milestones!$AC$44)&amp;";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"&amp;IF(AND(Milestones!$AB$45="FT",Milestones!$AA$45=FT_Y5,EDATE($D139,Milestones!$AA$45)&lt;PolicyDate),1,Milestones!$AC$45)&amp;";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"&amp;IF(AND(Milestones!$AB$46="FT",Milestones!$AA$46=FT_Y5,EDATE($D139,Milestones!$AA$46)&lt;PolicyDate),1,Milestones!$AC$46)&amp;";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"&amp;IF(AND(Milestones!$AB$47="FT",Milestones!$AA$47=FT_Y5,EDATE($D139,Milestones!$AA$47)&lt;PolicyDate),1,Milestones!$AC$47)&amp;";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"&amp;IF(AND(Milestones!$AB$48="FT",Milestones!$AA$48=FT_Y5,EDATE($D139,Milestones!$AA$48)&lt;PolicyDate),1,Milestones!$AC$48)&amp;";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"&amp;IF(AND(Milestones!$AB$49="FT",Milestones!$AA$49=FT_Y5,EDATE($D139,Milestones!$AA$49)&lt;PolicyDate),1,Milestones!$AC$49)&amp;";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"&amp;IF(AND(Milestones!$AB$50="FT",Milestones!$AA$50=FT_Y5,EDATE($D139,Milestones!$AA$50)&lt;PolicyDate),1,Milestones!$AC$50)&amp;";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"&amp;IF(AND(Milestones!$AB$51="FT",Milestones!$AA$51=FT_Y5,EDATE($D139,Milestones!$AA$51)&lt;PolicyDate),1,Milestones!$AC$51)&amp;";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"&amp;IF(AND(Milestones!$AB$52="FT",Milestones!$AA$52=FT_Y5,EDATE($D139,Milestones!$AA$52)&lt;PolicyDate),1,Milestones!$AC$52)&amp;";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"&amp;IF(AND(Milestones!$AB$53="FT",Milestones!$AA$53=FT_Y5,EDATE($D139,Milestones!$AA$53)&lt;PolicyDate),1,Milestones!$AC$53)&amp;";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"&amp;IF(AND(Milestones!$AB$54="FT",Milestones!$AA$54=FT_Y5,EDATE($D139,Milestones!$AA$54)&lt;PolicyDate),1,Milestones!$AC$54)&amp;";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"&amp;IF(AND(Milestones!$AB$55="FT",Milestones!$AA$55=FT_Y5,EDATE($D139,Milestones!$AA$55)&lt;PolicyDate),1,Milestones!$AC$55)&amp;";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"&amp;IF(AND(Milestones!$AB$56="FT",Milestones!$AA$56=FT_Y5,EDATE($D139,Milestones!$AA$56)&lt;PolicyDate),1,Milestones!$AC$56)&amp;";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"&amp;IF(AND(Milestones!$AB$57="FT",Milestones!$AA$57=FT_Y5,EDATE($D139,Milestones!$AA$57)&lt;PolicyDate),1,Milestones!$AC$57)&amp;";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"&amp;IF(AND(Milestones!$AB$58="FT",Milestones!$AA$58=FT_Y5,EDATE($D139,Milestones!$AA$58)&lt;PolicyDate),1,Milestones!$AC$58)&amp;";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"&amp;IF(AND(Milestones!$AB$59="FT",Milestones!$AA$59=FT_Y5,EDATE($D139,Milestones!$AA$59)&lt;PolicyDate),1,Milestones!$AC$59)&amp;";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"&amp;IF(AND(Milestones!$AB$60="FT",Milestones!$AA$60=FT_Y5,EDATE($D139,Milestones!$AA$60)&lt;PolicyDate),1,Milestones!$AC$60)&amp;";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"&amp;IF(AND(Milestones!$AB$61="FT",Milestones!$AA$61=FT_Y5,EDATE($D139,Milestones!$AA$61)&lt;PolicyDate),1,Milestones!$AC$61)&amp;";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"&amp;IF(AND(Milestones!$AB$62="FT",Milestones!$AA$62=FT_Y5,EDATE($D139,Milestones!$AA$62)&lt;PolicyDate),1,Milestones!$AC$62)&amp;";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"&amp;IF(AND(Milestones!$AB$63="FT",Milestones!$AA$63=FT_Y5,EDATE($D139,Milestones!$AA$63)&lt;PolicyDate),1,Milestones!$AC$63)&amp;";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"&amp;IF(AND(Milestones!$AB$64="FT",Milestones!$AA$64=FT_Y5,EDATE($D139,Milestones!$AA$64)&lt;PolicyDate),1,Milestones!$AC$64)&amp;";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"&amp;IF(AND(Milestones!$AB$65="FT",Milestones!$AA$65=FT_Y5,EDATE($D139,Milestones!$AA$65)&lt;PolicyDate),1,Milestones!$AC$65)&amp;";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"&amp;IF(AND(Milestones!$AB$66="FT",Milestones!$AA$66=FT_Y5,EDATE($D139,Milestones!$AA$66)&lt;PolicyDate),1,Milestones!$AC$66)&amp;";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"&amp;IF(AND(Milestones!$AB$67="FT",Milestones!$AA$67=FT_Y5,EDATE($D139,Milestones!$AA$67)&lt;PolicyDate),1,Milestones!$AC$67)&amp;";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"&amp;IF(AND(Milestones!$AB$68="FT",Milestones!$AA$68=FT_Y5,EDATE($D139,Milestones!$AA$68)&lt;PolicyDate),1,Milestones!$AC$68)&amp;";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"&amp;IF(AND(Milestones!$AB$69="FT",Milestones!$AA$69=FT_Y5,EDATE($D139,Milestones!$AA$69)&lt;PolicyDate),1,Milestones!$AC$69)&amp;";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"&amp;IF(AND(Milestones!$AB$70="FT",Milestones!$AA$70=FT_Y5,EDATE($D139,Milestones!$AA$70)&lt;PolicyDate),1,Milestones!$AC$70)&amp;";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"&amp;IF(AND(Milestones!$AB$71="FT",Milestones!$AA$71=FT_Y5,EDATE($D139,Milestones!$AA$71)&lt;PolicyDate),1,Milestones!$AC$71)&amp;";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"&amp;IF(AND(Milestones!$AB$72="FT",Milestones!$AA$72=FT_Y5,EDATE($D139,Milestones!$AA$72)&lt;PolicyDate),1,Milestones!$AC$72)&amp;";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"&amp;IF(AND(Milestones!$AB$73="FT",Milestones!$AA$73=FT_Y5,EDATE($D139,Milestones!$AA$73)&lt;PolicyDate),1,Milestones!$AC$73)&amp;";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"&amp;IF(AND(Milestones!$AB$74="FT",Milestones!$AA$74=FT_Y5,EDATE($D139,Milestones!$AA$74)&lt;PolicyDate),1,Milestones!$AC$74)&amp;";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"&amp;IF(AND(Milestones!$AB$75="FT",Milestones!$AA$75=FT_Y5,EDATE($D139,Milestones!$AA$75)&lt;PolicyDate),1,Milestones!$AC$75)&amp;";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"&amp;IF(AND(Milestones!$AB$76="FT",Milestones!$AA$76=FT_Y5,EDATE($D139,Milestones!$AA$76)&lt;PolicyDate),1,Milestones!$AC$76)&amp;";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"&amp;IF(AND(Milestones!$AB$77="FT",Milestones!$AA$77=FT_Y5,EDATE($D139,Milestones!$AA$77)&lt;PolicyDate),1,Milestones!$AC$77)&amp;";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"&amp;IF(AND(Milestones!$AB$78="FT",Milestones!$AA$78=FT_Y5,EDATE($D139,Milestones!$AA$78)&lt;PolicyDate),1,Milestones!$AC$78)&amp;";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"&amp;IF(AND(Milestones!$AB$79="FT",Milestones!$AA$79=FT_Y5,EDATE($D139,Milestones!$AA$79)&lt;PolicyDate),1,Milestones!$AC$79)&amp;";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"&amp;IF(AND(Milestones!$AB$80="FT",Milestones!$AA$80=FT_Y5,EDATE($D139,Milestones!$AA$80)&lt;PolicyDate),1,Milestones!$AC$80)&amp;";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"&amp;IF(AND(Milestones!$AB$81="FT",Milestones!$AA$81=FT_Y5,EDATE($D139,Milestones!$AA$81)&lt;PolicyDate),1,Milestones!$AC$81)&amp;";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"&amp;IF(AND(Milestones!$AB$82="FT",Milestones!$AA$82=FT_Y5,EDATE($D139,Milestones!$AA$82)&lt;PolicyDate),1,Milestones!$AC$82)&amp;";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"&amp;IF(AND(Milestones!$AB$83="FT",Milestones!$AA$83=FT_Y5,EDATE($D139,Milestones!$AA$83)&lt;PolicyDate),1,Milestones!$AC$83)&amp;";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"&amp;IF(AND(Milestones!$AB$84="FT",Milestones!$AA$84=FT_Y5,EDATE($D139,Milestones!$AA$84)&lt;PolicyDate),1,Milestones!$AC$84)&amp;";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"&amp;IF(AND(Milestones!$AB$85="FT",Milestones!$AA$85=FT_Y5,EDATE($D139,Milestones!$AA$85)&lt;PolicyDate),1,Milestones!$AC$85)&amp;";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"&amp;IF(AND(Milestones!$AB$86="FT",Milestones!$AA$86=FT_Y5,EDATE($D139,Milestones!$AA$86)&lt;PolicyDate),1,Milestones!$AC$86)&amp;";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"&amp;IF(AND(Milestones!$AB$87="FT",Milestones!$AA$87=FT_Y5,EDATE($D139,Milestones!$AA$87)&lt;PolicyDate),1,Milestones!$AC$87)&amp;";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"&amp;IF(AND(Milestones!$AB$88="FT",Milestones!$AA$88=FT_Y5,EDATE($D139,Milestones!$AA$88)&lt;PolicyDate),1,Milestones!$AC$88)&amp;";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"&amp;IF(AND(Milestones!$AB$89="FT",Milestones!$AA$89=FT_Y5,EDATE($D139,Milestones!$AA$89)&lt;PolicyDate),1,Milestones!$AC$89)&amp;";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"&amp;IF(AND(Milestones!$AB$90="FT",Milestones!$AA$90=FT_Y5,EDATE($D139,Milestones!$AA$90)&lt;PolicyDate),1,Milestones!$AC$90)&amp;";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"&amp;IF(AND(Milestones!$AB$91="FT",Milestones!$AA$91=FT_Y5,EDATE($D139,Milestones!$AA$91)&lt;PolicyDate),1,Milestones!$AC$91)&amp;";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"&amp;IF(AND(Milestones!$AB$92="FT",Milestones!$AA$92=FT_Y5,EDATE($D139,Milestones!$AA$92)&lt;PolicyDate),1,Milestones!$AC$92)&amp;";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"&amp;IF(AND(Milestones!$AB$93="FT",Milestones!$AA$93=FT_Y5,EDATE($D139,Milestones!$AA$93)&lt;PolicyDate),1,Milestones!$AC$93)&amp;";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"&amp;IF(AND(Milestones!$AB$94="FT",Milestones!$AA$94=FT_Y5,EDATE($D139,Milestones!$AA$94)&lt;PolicyDate),1,Milestones!$AC$94)&amp;";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"&amp;IF(AND(Milestones!$AB$95="FT",Milestones!$AA$95=FT_Y5,EDATE($D139,Milestones!$AA$95)&lt;PolicyDate),1,Milestones!$AC$95)&amp;";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"&amp;IF(AND(Milestones!$AB$96="FT",Milestones!$AA$96=FT_Y5,EDATE($D139,Milestones!$AA$96)&lt;PolicyDate),1,Milestones!$AC$96)&amp;";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"&amp;IF(AND(Milestones!$AB$97="FT",Milestones!$AA$97=FT_Y5,EDATE($D139,Milestones!$AA$97)&lt;PolicyDate),1,Milestones!$AC$97)&amp;";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"&amp;IF(AND(Milestones!$AB$98="FT",Milestones!$AA$98=FT_Y5,EDATE($D139,Milestones!$AA$98)&lt;PolicyDate),1,Milestones!$AC$98)&amp;";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"&amp;IF(AND(Milestones!$AB$99="FT",Milestones!$AA$99=FT_Y5,EDATE($D139,Milestones!$AA$99)&lt;PolicyDate),1,Milestones!$AC$99)&amp;";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"&amp;IF(AND(Milestones!$AB$100="FT",Milestones!$AA$100=FT_Y5,EDATE($D139,Milestones!$AA$100)&lt;PolicyDate),1,Milestones!$AC$100)&amp;";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"&amp;IF(AND(Milestones!$AB$101="FT",Milestones!$AA$101=FT_Y5,EDATE($D139,Milestones!$AA$101)&lt;PolicyDate),1,Milestones!$AC$101)&amp;";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"&amp;IF(AND(Milestones!$AB$102="FT",Milestones!$AA$102=FT_Y5,EDATE($D139,Milestones!$AA$102)&lt;PolicyDate),1,Milestones!$AC$102)&amp;";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"&amp;IF(AND(Milestones!$AB$103="FT",Milestones!$AA$103=FT_Y5,EDATE($D139,Milestones!$AA$103)&lt;PolicyDate),1,Milestones!$AC$103)&amp;";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"&amp;IF(AND(Milestones!$AB$104="FT",Milestones!$AA$104=FT_Y5,EDATE($D139,Milestones!$AA$104)&lt;PolicyDate),1,Milestones!$AC$104)&amp;";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"&amp;IF(AND(Milestones!$AB$105="FT",Milestones!$AA$105=FT_Y5,EDATE($D139,Milestones!$AA$105)&lt;PolicyDate),1,Milestones!$AC$105)&amp;";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"&amp;IF(AND(Milestones!$AB$106="FT",Milestones!$AA$106=FT_Y5,EDATE($D139,Milestones!$AA$106)&lt;PolicyDate),1,Milestones!$AC$106)&amp;";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"&amp;IF(AND(Milestones!$AB$107="FT",Milestones!$AA$107=FT_Y5,EDATE($D139,Milestones!$AA$107)&lt;PolicyDate),1,Milestones!$AC$107)&amp;";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"&amp;IF(AND(Milestones!$AB$108="FT",Milestones!$AA$108=FT_Y5,EDATE($D139,Milestones!$AA$108)&lt;PolicyDate),1,Milestones!$AC$108)&amp;";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"&amp;IF(AND(Milestones!$AB$109="FT",Milestones!$AA$109=FT_Y5,EDATE($D139,Milestones!$AA$109)&lt;PolicyDate),1,Milestones!$AC$109)&amp;";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"&amp;IF(AND(Milestones!$AB$110="FT",Milestones!$AA$110=FT_Y5,EDATE($D139,Milestones!$AA$110)&lt;PolicyDate),1,Milestones!$AC$110)&amp;";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"&amp;IF(AND(Milestones!$AB$111="FT",Milestones!$AA$111=FT_Y5,EDATE($D139,Milestones!$AA$111)&lt;PolicyDate),1,Milestones!$AC$111)&amp;";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"&amp;IF(AND(Milestones!$AB$112="FT",Milestones!$AA$112=FT_Y5,EDATE($D139,Milestones!$AA$112)&lt;PolicyDate),1,Milestones!$AC$112)&amp;";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"&amp;IF(AND(Milestones!$AB$113="FT",Milestones!$AA$113=FT_Y5,EDATE($D139,Milestones!$AA$113)&lt;PolicyDate),1,Milestones!$AC$113)&amp;";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"&amp;IF(AND(Milestones!$AB$114="FT",Milestones!$AA$114=FT_Y5,EDATE($D139,Milestones!$AA$114)&lt;PolicyDate),1,Milestones!$AC$114)&amp;";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"&amp;IF(AND(Milestones!$AB$115="FT",Milestones!$AA$115=FT_Y5,EDATE($D139,Milestones!$AA$115)&lt;PolicyDate),1,Milestones!$AC$115)&amp;";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"&amp;IF(AND(Milestones!$AB$116="FT",Milestones!$AA$116=FT_Y5,EDATE($D139,Milestones!$AA$116)&lt;PolicyDate),1,Milestones!$AC$116)&amp;";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"&amp;IF(AND(Milestones!$AB$117="FT",Milestones!$AA$117=FT_Y5,EDATE($D139,Milestones!$AA$117)&lt;PolicyDate),1,Milestones!$AC$117)&amp;";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"&amp;IF(AND(Milestones!$AB$118="FT",Milestones!$AA$118=FT_Y5,EDATE($D139,Milestones!$AA$118)&lt;PolicyDate),1,Milestones!$AC$118)&amp;";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"&amp;IF(AND(Milestones!$AB$119="FT",Milestones!$AA$119=FT_Y5,EDATE($D139,Milestones!$AA$119)&lt;PolicyDate),1,Milestones!$AC$119)&amp;";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"&amp;IF(AND(Milestones!$AB$120="FT",Milestones!$AA$120=FT_Y5,EDATE($D139,Milestones!$AA$120)&lt;PolicyDate),1,Milestones!$AC$120)&amp;";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"&amp;IF(AND(Milestones!$AB$121="FT",Milestones!$AA$121=FT_Y5,EDATE($D139,Milestones!$AA$121)&lt;PolicyDate),1,Milestones!$AC$121)&amp;";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"&amp;IF(AND(Milestones!$AB$122="FT",Milestones!$AA$122=FT_Y5,EDATE($D139,Milestones!$AA$122)&lt;PolicyDate),1,Milestones!$AC$122)&amp;";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"&amp;IF(AND(Milestones!$AB$123="FT",Milestones!$AA$123=FT_Y5,EDATE($D139,Milestones!$AA$123)&lt;PolicyDate),1,Milestones!$AC$123)&amp;";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"&amp;IF(AND(Milestones!$AB$124="FT",Milestones!$AA$124=FT_Y5,EDATE($D139,Milestones!$AA$124)&lt;PolicyDate),1,Milestones!$AC$124)&amp;";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"&amp;IF(AND(Milestones!$AB$125="FT",Milestones!$AA$125=FT_Y5,EDATE($D139,Milestones!$AA$125)&lt;PolicyDate),1,Milestones!$AC$125)&amp;";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"&amp;IF(AND(Milestones!$AB$126="FT",Milestones!$AA$126=FT_Y5,EDATE($D139,Milestones!$AA$126)&lt;PolicyDate),1,Milestones!$AC$126)&amp;";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"&amp;IF(AND(Milestones!$AB$127="FT",Milestones!$AA$127=FT_Y5,EDATE($D139,Milestones!$AA$127)&lt;PolicyDate),1,Milestones!$AC$127)&amp;";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"&amp;IF(AND(Milestones!$AB$128="FT",Milestones!$AA$128=FT_Y5,EDATE($D139,Milestones!$AA$128)&lt;PolicyDate),1,Milestones!$AC$128)&amp;";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"&amp;IF(AND(Milestones!$AB$129="FT",Milestones!$AA$129=FT_Y5,EDATE($D139,Milestones!$AA$129)&lt;PolicyDate),1,Milestones!$AC$129)&amp;";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"&amp;IF(AND(Milestones!$AB$130="FT",Milestones!$AA$130=FT_Y5,EDATE($D139,Milestones!$AA$130)&lt;PolicyDate),1,Milestones!$AC$130)&amp;";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"&amp;IF(AND(Milestones!$AB$131="FT",Milestones!$AA$131=FT_Y5,EDATE($D139,Milestones!$AA$131)&lt;PolicyDate),1,Milestones!$AC$131)&amp;";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"&amp;IF(AND(Milestones!$AB$132="FT",Milestones!$AA$132=FT_Y5,EDATE($D139,Milestones!$AA$132)&lt;PolicyDate),1,Milestones!$AC$132)&amp;";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"&amp;IF(AND(Milestones!$AB$133="FT",Milestones!$AA$133=FT_Y5,EDATE($D139,Milestones!$AA$133)&lt;PolicyDate),1,Milestones!$AC$133)&amp;";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"&amp;IF(AND(Milestones!$AB$134="FT",Milestones!$AA$134=FT_Y5,EDATE($D139,Milestones!$AA$134)&lt;PolicyDate),1,Milestones!$AC$134)&amp;";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"&amp;IF(AND(Milestones!$AB$135="FT",Milestones!$AA$135=FT_Y5,EDATE($D139,Milestones!$AA$135)&lt;PolicyDate),1,Milestones!$AC$135)&amp;";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"&amp;IF(AND(Milestones!$AB$136="FT",Milestones!$AA$136=FT_Y5,EDATE($D139,Milestones!$AA$136)&lt;PolicyDate),1,Milestones!$AC$136)&amp;";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"&amp;IF(AND(Milestones!$AB$137="FT",Milestones!$AA$137=FT_Y5,EDATE($D139,Milestones!$AA$137)&lt;PolicyDate),1,Milestones!$AC$137)&amp;";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"&amp;IF(AND(Milestones!$AB$138="FT",Milestones!$AA$138=FT_Y5,EDATE($D139,Milestones!$AA$138)&lt;PolicyDate),1,Milestones!$AC$138)&amp;";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"&amp;IF(AND(Milestones!$AB$139="FT",Milestones!$AA$139=FT_Y5,EDATE($D139,Milestones!$AA$139)&lt;PolicyDate),1,Milestones!$AC$139)&amp;";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"&amp;IF(AND(Milestones!$AB$140="FT",Milestones!$AA$140=FT_Y5,EDATE($D139,Milestones!$AA$140)&lt;PolicyDate),1,Milestones!$AC$140)&amp;";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"&amp;IF(AND(Milestones!$AB$141="FT",Milestones!$AA$141=FT_Y5,EDATE($D139,Milestones!$AA$141)&lt;PolicyDate),1,Milestones!$AC$141)&amp;";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"&amp;IF(AND(Milestones!$AB$142="FT",Milestones!$AA$142=FT_Y5,EDATE($D139,Milestones!$AA$142)&lt;PolicyDate),1,Milestones!$AC$142)&amp;";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"&amp;IF(AND(Milestones!$AB$143="FT",Milestones!$AA$143=FT_Y5,EDATE($D139,Milestones!$AA$143)&lt;PolicyDate),1,Milestones!$AC$143)&amp;";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"&amp;IF(AND(Milestones!$AB$144="FT",Milestones!$AA$144=FT_Y5,EDATE($D139,Milestones!$AA$144)&lt;PolicyDate),1,Milestones!$AC$144)&amp;";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"&amp;IF(AND(Milestones!$AB$145="FT",Milestones!$AA$145=FT_Y5,EDATE($D139,Milestones!$AA$145)&lt;PolicyDate),1,Milestones!$AC$145)&amp;";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"&amp;IF(AND(Milestones!$AB$146="FT",Milestones!$AA$146=FT_Y5,EDATE($D139,Milestones!$AA$146)&lt;PolicyDate),1,Milestones!$AC$146)&amp;";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"&amp;IF(AND(Milestones!$AB$147="FT",Milestones!$AA$147=FT_Y5,EDATE($D139,Milestones!$AA$147)&lt;PolicyDate),1,Milestones!$AC$147)&amp;";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"&amp;IF(AND(Milestones!$AB$148="FT",Milestones!$AA$148=FT_Y5,EDATE($D139,Milestones!$AA$148)&lt;PolicyDate),1,Milestones!$AC$148)&amp;";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"&amp;IF(AND(Milestones!$AB$149="FT",Milestones!$AA$149=FT_Y5,EDATE($D139,Milestones!$AA$149)&lt;PolicyDate),1,Milestones!$AC$149)&amp;";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"&amp;IF(AND(Milestones!$AB$150="FT",Milestones!$AA$150=FT_Y5,EDATE($D139,Milestones!$AA$150)&lt;PolicyDate),1,Milestones!$AC$150)&amp;";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"&amp;IF(AND(Milestones!$AB$151="FT",Milestones!$AA$151=FT_Y5,EDATE($D139,Milestones!$AA$151)&lt;PolicyDate),1,Milestones!$AC$151)&amp;";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"&amp;IF(AND(Milestones!$AB$152="FT",Milestones!$AA$152=FT_Y5,EDATE($D139,Milestones!$AA$152)&lt;PolicyDate),1,Milestones!$AC$152)&amp;";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"&amp;IF(AND(Milestones!$AB$153="FT",Milestones!$AA$153=FT_Y5,EDATE($D139,Milestones!$AA$153)&lt;PolicyDate),1,Milestones!$AC$153)&amp;";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"&amp;IF(AND(Milestones!$AB$154="FT",Milestones!$AA$154=FT_Y5,EDATE($D139,Milestones!$AA$154)&lt;PolicyDate),1,Milestones!$AC$154)&amp;";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"&amp;IF(AND(Milestones!$AB$155="FT",Milestones!$AA$155=FT_Y5,EDATE($D139,Milestones!$AA$155)&lt;PolicyDate),1,Milestones!$AC$155)&amp;";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"&amp;IF(AND(Milestones!$AB$156="FT",Milestones!$AA$156=FT_Y5,EDATE($D139,Milestones!$AA$156)&lt;PolicyDate),1,Milestones!$AC$156)&amp;";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"&amp;IF(AND(Milestones!$AB$157="FT",Milestones!$AA$157=FT_Y5,EDATE($D139,Milestones!$AA$157)&lt;PolicyDate),1,Milestones!$AC$157)&amp;";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"&amp;IF(AND(Milestones!$AB$158="FT",Milestones!$AA$158=FT_Y5,EDATE($D139,Milestones!$AA$158)&lt;PolicyDate),1,Milestones!$AC$158)&amp;";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"&amp;IF(AND(Milestones!$AB$159="FT",Milestones!$AA$159=FT_Y5,EDATE($D139,Milestones!$AA$159)&lt;PolicyDate),1,Milestones!$AC$159)&amp;";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"&amp;IF(AND(Milestones!$AB$160="FT",Milestones!$AA$160=FT_Y5,EDATE($D139,Milestones!$AA$160)&lt;PolicyDate),1,Milestones!$AC$160)&amp;";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"&amp;IF(AND(Milestones!$AB$161="FT",Milestones!$AA$161=FT_Y5,EDATE($D139,Milestones!$AA$161)&lt;PolicyDate),1,Milestones!$AC$161)&amp;";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"&amp;IF(AND(Milestones!$AB$162="FT",Milestones!$AA$162=FT_Y5,EDATE($D139,Milestones!$AA$162)&lt;PolicyDate),1,Milestones!$AC$162)&amp;";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"&amp;IF(AND(Milestones!$AB$163="FT",Milestones!$AA$163=FT_Y5,EDATE($D139,Milestones!$AA$163)&lt;PolicyDate),1,Milestones!$AC$163)&amp;";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"&amp;IF(AND(Milestones!$AB$164="FT",Milestones!$AA$164=FT_Y5,EDATE($D139,Milestones!$AA$164)&lt;PolicyDate),1,Milestones!$AC$164)&amp;";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"&amp;IF(AND(Milestones!$AB$165="FT",Milestones!$AA$165=FT_Y5,EDATE($D139,Milestones!$AA$165)&lt;PolicyDate),1,Milestones!$AC$165)&amp;";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"&amp;IF(AND(Milestones!$AB$166="FT",Milestones!$AA$166=FT_Y5,EDATE($D139,Milestones!$AA$166)&lt;PolicyDate),1,Milestones!$AC$166)&amp;";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"&amp;IF(AND(Milestones!$AB$167="FT",Milestones!$AA$167=FT_Y5,EDATE($D139,Milestones!$AA$167)&lt;PolicyDate),1,Milestones!$AC$167)&amp;";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"&amp;IF(AND(Milestones!$AB$168="FT",Milestones!$AA$168=FT_Y5,EDATE($D139,Milestones!$AA$168)&lt;PolicyDate),1,Milestones!$AC$168)&amp;";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"&amp;IF(AND(Milestones!$AB$169="FT",Milestones!$AA$169=FT_Y5,EDATE($D139,Milestones!$AA$169)&lt;PolicyDate),1,Milestones!$AC$169)&amp;";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"&amp;IF(AND(Milestones!$AB$170="FT",Milestones!$AA$170=FT_Y5,EDATE($D139,Milestones!$AA$170)&lt;PolicyDate),1,Milestones!$AC$170)&amp;";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"&amp;IF(AND(Milestones!$AB$171="FT",Milestones!$AA$171=FT_Y5,EDATE($D139,Milestones!$AA$171)&lt;PolicyDate),1,Milestones!$AC$171)&amp;";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"&amp;IF(AND(Milestones!$AB$172="FT",Milestones!$AA$172=FT_Y5,EDATE($D139,Milestones!$AA$172)&lt;PolicyDate),1,Milestones!$AC$172)&amp;";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"&amp;IF(AND(Milestones!$AB$173="FT",Milestones!$AA$173=FT_Y5,EDATE($D139,Milestones!$AA$173)&lt;PolicyDate),1,Milestones!$AC$173)&amp;";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"&amp;IF(AND(Milestones!$AB$174="FT",Milestones!$AA$174=FT_Y5,EDATE($D139,Milestones!$AA$174)&lt;PolicyDate),1,Milestones!$AC$174)&amp;";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"&amp;IF(AND(Milestones!$AB$175="FT",Milestones!$AA$175=FT_Y5,EDATE($D139,Milestones!$AA$175)&lt;PolicyDate),1,Milestones!$AC$175)&amp;";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"&amp;IF(AND(Milestones!$AB$176="FT",Milestones!$AA$176=FT_Y5,EDATE($D139,Milestones!$AA$176)&lt;PolicyDate),1,Milestones!$AC$176)&amp;";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"&amp;IF(AND(Milestones!$AB$177="FT",Milestones!$AA$177=FT_Y5,EDATE($D139,Milestones!$AA$177)&lt;PolicyDate),1,Milestones!$AC$177)&amp;";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"&amp;IF(AND(Milestones!$AB$178="FT",Milestones!$AA$178=FT_Y5,EDATE($D139,Milestones!$AA$178)&lt;PolicyDate),1,Milestones!$AC$178)&amp;";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"&amp;IF(AND(Milestones!$AB$179="FT",Milestones!$AA$179=FT_Y5,EDATE($D139,Milestones!$AA$179)&lt;PolicyDate),1,Milestones!$AC$179)&amp;";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"&amp;IF(AND(Milestones!$AB$180="FT",Milestones!$AA$180=FT_Y5,EDATE($D139,Milestones!$AA$180)&lt;PolicyDate),1,Milestones!$AC$180)&amp;";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"&amp;IF(AND(Milestones!$AB$181="FT",Milestones!$AA$181=FT_Y5,EDATE($D139,Milestones!$AA$181)&lt;PolicyDate),1,Milestones!$AC$181)&amp;";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"&amp;IF(AND(Milestones!$AB$182="FT",Milestones!$AA$182=FT_Y5,EDATE($D139,Milestones!$AA$182)&lt;PolicyDate),1,Milestones!$AC$182)&amp;";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"&amp;IF(AND(Milestones!$AB$183="FT",Milestones!$AA$183=FT_Y5,EDATE($D139,Milestones!$AA$183)&lt;PolicyDate),1,Milestones!$AC$183)&amp;";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"&amp;IF(AND(Milestones!$AB$184="FT",Milestones!$AA$184=FT_Y5,EDATE($D139,Milestones!$AA$184)&lt;PolicyDate),1,Milestones!$AC$184)&amp;";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"&amp;IF(AND(Milestones!$AB$185="FT",Milestones!$AA$185=FT_Y5,EDATE($D139,Milestones!$AA$185)&lt;PolicyDate),1,Milestones!$AC$185)&amp;";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"&amp;IF(AND(Milestones!$AB$186="FT",Milestones!$AA$186=FT_Y5,EDATE($D139,Milestones!$AA$186)&lt;PolicyDate),1,Milestones!$AC$186)&amp;";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"&amp;IF(AND(Milestones!$AB$187="FT",Milestones!$AA$187=FT_Y5,EDATE($D139,Milestones!$AA$187)&lt;PolicyDate),1,Milestones!$AC$187)&amp;";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"&amp;IF(AND(Milestones!$AB$188="FT",Milestones!$AA$188=FT_Y5,EDATE($D139,Milestones!$AA$188)&lt;PolicyDate),1,Milestones!$AC$188)&amp;";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"&amp;IF(AND(Milestones!$AB$189="FT",Milestones!$AA$189=FT_Y5,EDATE($D139,Milestones!$AA$189)&lt;PolicyDate),1,Milestones!$AC$189)&amp;";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"&amp;IF(AND(Milestones!$AB$190="FT",Milestones!$AA$190=FT_Y5,EDATE($D139,Milestones!$AA$190)&lt;PolicyDate),1,Milestones!$AC$190)&amp;";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"&amp;IF(AND(Milestones!$AB$191="FT",Milestones!$AA$191=FT_Y5,EDATE($D139,Milestones!$AA$191)&lt;PolicyDate),1,Milestones!$AC$191)&amp;";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"&amp;IF(AND(Milestones!$AB$192="FT",Milestones!$AA$192=FT_Y5,EDATE($D139,Milestones!$AA$192)&lt;PolicyDate),1,Milestones!$AC$192)&amp;";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"&amp;IF(AND(Milestones!$AB$193="FT",Milestones!$AA$193=FT_Y5,EDATE($D139,Milestones!$AA$193)&lt;PolicyDate),1,Milestones!$AC$193)&amp;";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"&amp;IF(AND(Milestones!$AB$194="FT",Milestones!$AA$194=FT_Y5,EDATE($D139,Milestones!$AA$194)&lt;PolicyDate),1,Milestones!$AC$194)&amp;";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"&amp;IF(AND(Milestones!$AB$195="FT",Milestones!$AA$195=FT_Y5,EDATE($D139,Milestones!$AA$195)&lt;PolicyDate),1,Milestones!$AC$195)&amp;";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"&amp;IF(AND(Milestones!$AB$196="FT",Milestones!$AA$196=FT_Y5,EDATE($D139,Milestones!$AA$196)&lt;PolicyDate),1,Milestones!$AC$196)&amp;";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"&amp;IF(AND(Milestones!$AB$197="FT",Milestones!$AA$197=FT_Y5,EDATE($D139,Milestones!$AA$197)&lt;PolicyDate),1,Milestones!$AC$197)&amp;";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"&amp;IF(AND(Milestones!$AB$198="FT",Milestones!$AA$198=FT_Y5,EDATE($D139,Milestones!$AA$198)&lt;PolicyDate),1,Milestones!$AC$198)&amp;";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"&amp;IF(AND(Milestones!$AB$199="FT",Milestones!$AA$199=FT_Y5,EDATE($D139,Milestones!$AA$199)&lt;PolicyDate),1,Milestones!$AC$199)&amp;";  ",""))</f>
        <v/>
      </c>
      <c r="X139" s="0" t="str">
        <f aca="false">IF(Staff!$A139="","",Staff!$AJ139)</f>
        <v/>
      </c>
      <c r="Y139" s="0" t="str">
        <f aca="false">IF(Staff!$A139="","",Staff!$AL139)</f>
        <v/>
      </c>
      <c r="Z139" s="0" t="str">
        <f aca="false">IF(Staff!$A139="","",Staff!$AM139)</f>
        <v/>
      </c>
      <c r="AA139" s="0" t="str">
        <f aca="false">IF(Staff!$A139="","",Staff!$AQ139)</f>
        <v/>
      </c>
      <c r="AB139" s="0" t="str">
        <f aca="false">IF(Staff!$A139="","",Staff!$AR139)</f>
        <v/>
      </c>
      <c r="AC139" s="0" t="str">
        <f aca="false">IF(Staff!$A139="","",Staff!$AS139)</f>
        <v/>
      </c>
      <c r="AD139" s="0" t="str">
        <f aca="false">IF(Staff!$A139="","",Staff!$AT139)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IF(Staff!$A140="","",Staff!$AI140)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"&amp;IF(AND(Milestones!$AB$20="FT",Milestones!$AA$20=FT_Y5,EDATE($D140,Milestones!$AA$20)&lt;PolicyDate),1,Milestones!$AC$20)&amp;";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"&amp;IF(AND(Milestones!$AB$21="FT",Milestones!$AA$21=FT_Y5,EDATE($D140,Milestones!$AA$21)&lt;PolicyDate),1,Milestones!$AC$21)&amp;";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"&amp;IF(AND(Milestones!$AB$22="FT",Milestones!$AA$22=FT_Y5,EDATE($D140,Milestones!$AA$22)&lt;PolicyDate),1,Milestones!$AC$22)&amp;";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"&amp;IF(AND(Milestones!$AB$23="FT",Milestones!$AA$23=FT_Y5,EDATE($D140,Milestones!$AA$23)&lt;PolicyDate),1,Milestones!$AC$23)&amp;";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"&amp;IF(AND(Milestones!$AB$24="FT",Milestones!$AA$24=FT_Y5,EDATE($D140,Milestones!$AA$24)&lt;PolicyDate),1,Milestones!$AC$24)&amp;";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"&amp;IF(AND(Milestones!$AB$25="FT",Milestones!$AA$25=FT_Y5,EDATE($D140,Milestones!$AA$25)&lt;PolicyDate),1,Milestones!$AC$25)&amp;";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"&amp;IF(AND(Milestones!$AB$26="FT",Milestones!$AA$26=FT_Y5,EDATE($D140,Milestones!$AA$26)&lt;PolicyDate),1,Milestones!$AC$26)&amp;";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"&amp;IF(AND(Milestones!$AB$27="FT",Milestones!$AA$27=FT_Y5,EDATE($D140,Milestones!$AA$27)&lt;PolicyDate),1,Milestones!$AC$27)&amp;";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"&amp;IF(AND(Milestones!$AB$28="FT",Milestones!$AA$28=FT_Y5,EDATE($D140,Milestones!$AA$28)&lt;PolicyDate),1,Milestones!$AC$28)&amp;";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"&amp;IF(AND(Milestones!$AB$29="FT",Milestones!$AA$29=FT_Y5,EDATE($D140,Milestones!$AA$29)&lt;PolicyDate),1,Milestones!$AC$29)&amp;";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"&amp;IF(AND(Milestones!$AB$30="FT",Milestones!$AA$30=FT_Y5,EDATE($D140,Milestones!$AA$30)&lt;PolicyDate),1,Milestones!$AC$30)&amp;";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"&amp;IF(AND(Milestones!$AB$31="FT",Milestones!$AA$31=FT_Y5,EDATE($D140,Milestones!$AA$31)&lt;PolicyDate),1,Milestones!$AC$31)&amp;";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"&amp;IF(AND(Milestones!$AB$32="FT",Milestones!$AA$32=FT_Y5,EDATE($D140,Milestones!$AA$32)&lt;PolicyDate),1,Milestones!$AC$32)&amp;";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"&amp;IF(AND(Milestones!$AB$33="FT",Milestones!$AA$33=FT_Y5,EDATE($D140,Milestones!$AA$33)&lt;PolicyDate),1,Milestones!$AC$33)&amp;";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"&amp;IF(AND(Milestones!$AB$34="FT",Milestones!$AA$34=FT_Y5,EDATE($D140,Milestones!$AA$34)&lt;PolicyDate),1,Milestones!$AC$34)&amp;";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"&amp;IF(AND(Milestones!$AB$35="FT",Milestones!$AA$35=FT_Y5,EDATE($D140,Milestones!$AA$35)&lt;PolicyDate),1,Milestones!$AC$35)&amp;";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"&amp;IF(AND(Milestones!$AB$36="FT",Milestones!$AA$36=FT_Y5,EDATE($D140,Milestones!$AA$36)&lt;PolicyDate),1,Milestones!$AC$36)&amp;";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"&amp;IF(AND(Milestones!$AB$37="FT",Milestones!$AA$37=FT_Y5,EDATE($D140,Milestones!$AA$37)&lt;PolicyDate),1,Milestones!$AC$37)&amp;";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"&amp;IF(AND(Milestones!$AB$38="FT",Milestones!$AA$38=FT_Y5,EDATE($D140,Milestones!$AA$38)&lt;PolicyDate),1,Milestones!$AC$38)&amp;";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"&amp;IF(AND(Milestones!$AB$39="FT",Milestones!$AA$39=FT_Y5,EDATE($D140,Milestones!$AA$39)&lt;PolicyDate),1,Milestones!$AC$39)&amp;";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"&amp;IF(AND(Milestones!$AB$40="FT",Milestones!$AA$40=FT_Y5,EDATE($D140,Milestones!$AA$40)&lt;PolicyDate),1,Milestones!$AC$40)&amp;";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"&amp;IF(AND(Milestones!$AB$41="FT",Milestones!$AA$41=FT_Y5,EDATE($D140,Milestones!$AA$41)&lt;PolicyDate),1,Milestones!$AC$41)&amp;";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"&amp;IF(AND(Milestones!$AB$42="FT",Milestones!$AA$42=FT_Y5,EDATE($D140,Milestones!$AA$42)&lt;PolicyDate),1,Milestones!$AC$42)&amp;";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"&amp;IF(AND(Milestones!$AB$43="FT",Milestones!$AA$43=FT_Y5,EDATE($D140,Milestones!$AA$43)&lt;PolicyDate),1,Milestones!$AC$43)&amp;";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"&amp;IF(AND(Milestones!$AB$44="FT",Milestones!$AA$44=FT_Y5,EDATE($D140,Milestones!$AA$44)&lt;PolicyDate),1,Milestones!$AC$44)&amp;";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"&amp;IF(AND(Milestones!$AB$45="FT",Milestones!$AA$45=FT_Y5,EDATE($D140,Milestones!$AA$45)&lt;PolicyDate),1,Milestones!$AC$45)&amp;";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"&amp;IF(AND(Milestones!$AB$46="FT",Milestones!$AA$46=FT_Y5,EDATE($D140,Milestones!$AA$46)&lt;PolicyDate),1,Milestones!$AC$46)&amp;";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"&amp;IF(AND(Milestones!$AB$47="FT",Milestones!$AA$47=FT_Y5,EDATE($D140,Milestones!$AA$47)&lt;PolicyDate),1,Milestones!$AC$47)&amp;";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"&amp;IF(AND(Milestones!$AB$48="FT",Milestones!$AA$48=FT_Y5,EDATE($D140,Milestones!$AA$48)&lt;PolicyDate),1,Milestones!$AC$48)&amp;";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"&amp;IF(AND(Milestones!$AB$49="FT",Milestones!$AA$49=FT_Y5,EDATE($D140,Milestones!$AA$49)&lt;PolicyDate),1,Milestones!$AC$49)&amp;";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"&amp;IF(AND(Milestones!$AB$50="FT",Milestones!$AA$50=FT_Y5,EDATE($D140,Milestones!$AA$50)&lt;PolicyDate),1,Milestones!$AC$50)&amp;";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"&amp;IF(AND(Milestones!$AB$51="FT",Milestones!$AA$51=FT_Y5,EDATE($D140,Milestones!$AA$51)&lt;PolicyDate),1,Milestones!$AC$51)&amp;";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"&amp;IF(AND(Milestones!$AB$52="FT",Milestones!$AA$52=FT_Y5,EDATE($D140,Milestones!$AA$52)&lt;PolicyDate),1,Milestones!$AC$52)&amp;";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"&amp;IF(AND(Milestones!$AB$53="FT",Milestones!$AA$53=FT_Y5,EDATE($D140,Milestones!$AA$53)&lt;PolicyDate),1,Milestones!$AC$53)&amp;";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"&amp;IF(AND(Milestones!$AB$54="FT",Milestones!$AA$54=FT_Y5,EDATE($D140,Milestones!$AA$54)&lt;PolicyDate),1,Milestones!$AC$54)&amp;";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"&amp;IF(AND(Milestones!$AB$55="FT",Milestones!$AA$55=FT_Y5,EDATE($D140,Milestones!$AA$55)&lt;PolicyDate),1,Milestones!$AC$55)&amp;";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"&amp;IF(AND(Milestones!$AB$56="FT",Milestones!$AA$56=FT_Y5,EDATE($D140,Milestones!$AA$56)&lt;PolicyDate),1,Milestones!$AC$56)&amp;";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"&amp;IF(AND(Milestones!$AB$57="FT",Milestones!$AA$57=FT_Y5,EDATE($D140,Milestones!$AA$57)&lt;PolicyDate),1,Milestones!$AC$57)&amp;";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"&amp;IF(AND(Milestones!$AB$58="FT",Milestones!$AA$58=FT_Y5,EDATE($D140,Milestones!$AA$58)&lt;PolicyDate),1,Milestones!$AC$58)&amp;";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"&amp;IF(AND(Milestones!$AB$59="FT",Milestones!$AA$59=FT_Y5,EDATE($D140,Milestones!$AA$59)&lt;PolicyDate),1,Milestones!$AC$59)&amp;";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"&amp;IF(AND(Milestones!$AB$60="FT",Milestones!$AA$60=FT_Y5,EDATE($D140,Milestones!$AA$60)&lt;PolicyDate),1,Milestones!$AC$60)&amp;";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"&amp;IF(AND(Milestones!$AB$61="FT",Milestones!$AA$61=FT_Y5,EDATE($D140,Milestones!$AA$61)&lt;PolicyDate),1,Milestones!$AC$61)&amp;";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"&amp;IF(AND(Milestones!$AB$62="FT",Milestones!$AA$62=FT_Y5,EDATE($D140,Milestones!$AA$62)&lt;PolicyDate),1,Milestones!$AC$62)&amp;";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"&amp;IF(AND(Milestones!$AB$63="FT",Milestones!$AA$63=FT_Y5,EDATE($D140,Milestones!$AA$63)&lt;PolicyDate),1,Milestones!$AC$63)&amp;";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"&amp;IF(AND(Milestones!$AB$64="FT",Milestones!$AA$64=FT_Y5,EDATE($D140,Milestones!$AA$64)&lt;PolicyDate),1,Milestones!$AC$64)&amp;";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"&amp;IF(AND(Milestones!$AB$65="FT",Milestones!$AA$65=FT_Y5,EDATE($D140,Milestones!$AA$65)&lt;PolicyDate),1,Milestones!$AC$65)&amp;";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"&amp;IF(AND(Milestones!$AB$66="FT",Milestones!$AA$66=FT_Y5,EDATE($D140,Milestones!$AA$66)&lt;PolicyDate),1,Milestones!$AC$66)&amp;";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"&amp;IF(AND(Milestones!$AB$67="FT",Milestones!$AA$67=FT_Y5,EDATE($D140,Milestones!$AA$67)&lt;PolicyDate),1,Milestones!$AC$67)&amp;";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"&amp;IF(AND(Milestones!$AB$68="FT",Milestones!$AA$68=FT_Y5,EDATE($D140,Milestones!$AA$68)&lt;PolicyDate),1,Milestones!$AC$68)&amp;";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"&amp;IF(AND(Milestones!$AB$69="FT",Milestones!$AA$69=FT_Y5,EDATE($D140,Milestones!$AA$69)&lt;PolicyDate),1,Milestones!$AC$69)&amp;";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"&amp;IF(AND(Milestones!$AB$70="FT",Milestones!$AA$70=FT_Y5,EDATE($D140,Milestones!$AA$70)&lt;PolicyDate),1,Milestones!$AC$70)&amp;";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"&amp;IF(AND(Milestones!$AB$71="FT",Milestones!$AA$71=FT_Y5,EDATE($D140,Milestones!$AA$71)&lt;PolicyDate),1,Milestones!$AC$71)&amp;";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"&amp;IF(AND(Milestones!$AB$72="FT",Milestones!$AA$72=FT_Y5,EDATE($D140,Milestones!$AA$72)&lt;PolicyDate),1,Milestones!$AC$72)&amp;";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"&amp;IF(AND(Milestones!$AB$73="FT",Milestones!$AA$73=FT_Y5,EDATE($D140,Milestones!$AA$73)&lt;PolicyDate),1,Milestones!$AC$73)&amp;";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"&amp;IF(AND(Milestones!$AB$74="FT",Milestones!$AA$74=FT_Y5,EDATE($D140,Milestones!$AA$74)&lt;PolicyDate),1,Milestones!$AC$74)&amp;";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"&amp;IF(AND(Milestones!$AB$75="FT",Milestones!$AA$75=FT_Y5,EDATE($D140,Milestones!$AA$75)&lt;PolicyDate),1,Milestones!$AC$75)&amp;";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"&amp;IF(AND(Milestones!$AB$76="FT",Milestones!$AA$76=FT_Y5,EDATE($D140,Milestones!$AA$76)&lt;PolicyDate),1,Milestones!$AC$76)&amp;";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"&amp;IF(AND(Milestones!$AB$77="FT",Milestones!$AA$77=FT_Y5,EDATE($D140,Milestones!$AA$77)&lt;PolicyDate),1,Milestones!$AC$77)&amp;";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"&amp;IF(AND(Milestones!$AB$78="FT",Milestones!$AA$78=FT_Y5,EDATE($D140,Milestones!$AA$78)&lt;PolicyDate),1,Milestones!$AC$78)&amp;";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"&amp;IF(AND(Milestones!$AB$79="FT",Milestones!$AA$79=FT_Y5,EDATE($D140,Milestones!$AA$79)&lt;PolicyDate),1,Milestones!$AC$79)&amp;";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"&amp;IF(AND(Milestones!$AB$80="FT",Milestones!$AA$80=FT_Y5,EDATE($D140,Milestones!$AA$80)&lt;PolicyDate),1,Milestones!$AC$80)&amp;";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"&amp;IF(AND(Milestones!$AB$81="FT",Milestones!$AA$81=FT_Y5,EDATE($D140,Milestones!$AA$81)&lt;PolicyDate),1,Milestones!$AC$81)&amp;";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"&amp;IF(AND(Milestones!$AB$82="FT",Milestones!$AA$82=FT_Y5,EDATE($D140,Milestones!$AA$82)&lt;PolicyDate),1,Milestones!$AC$82)&amp;";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"&amp;IF(AND(Milestones!$AB$83="FT",Milestones!$AA$83=FT_Y5,EDATE($D140,Milestones!$AA$83)&lt;PolicyDate),1,Milestones!$AC$83)&amp;";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"&amp;IF(AND(Milestones!$AB$84="FT",Milestones!$AA$84=FT_Y5,EDATE($D140,Milestones!$AA$84)&lt;PolicyDate),1,Milestones!$AC$84)&amp;";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"&amp;IF(AND(Milestones!$AB$85="FT",Milestones!$AA$85=FT_Y5,EDATE($D140,Milestones!$AA$85)&lt;PolicyDate),1,Milestones!$AC$85)&amp;";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"&amp;IF(AND(Milestones!$AB$86="FT",Milestones!$AA$86=FT_Y5,EDATE($D140,Milestones!$AA$86)&lt;PolicyDate),1,Milestones!$AC$86)&amp;";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"&amp;IF(AND(Milestones!$AB$87="FT",Milestones!$AA$87=FT_Y5,EDATE($D140,Milestones!$AA$87)&lt;PolicyDate),1,Milestones!$AC$87)&amp;";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"&amp;IF(AND(Milestones!$AB$88="FT",Milestones!$AA$88=FT_Y5,EDATE($D140,Milestones!$AA$88)&lt;PolicyDate),1,Milestones!$AC$88)&amp;";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"&amp;IF(AND(Milestones!$AB$89="FT",Milestones!$AA$89=FT_Y5,EDATE($D140,Milestones!$AA$89)&lt;PolicyDate),1,Milestones!$AC$89)&amp;";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"&amp;IF(AND(Milestones!$AB$90="FT",Milestones!$AA$90=FT_Y5,EDATE($D140,Milestones!$AA$90)&lt;PolicyDate),1,Milestones!$AC$90)&amp;";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"&amp;IF(AND(Milestones!$AB$91="FT",Milestones!$AA$91=FT_Y5,EDATE($D140,Milestones!$AA$91)&lt;PolicyDate),1,Milestones!$AC$91)&amp;";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"&amp;IF(AND(Milestones!$AB$92="FT",Milestones!$AA$92=FT_Y5,EDATE($D140,Milestones!$AA$92)&lt;PolicyDate),1,Milestones!$AC$92)&amp;";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"&amp;IF(AND(Milestones!$AB$93="FT",Milestones!$AA$93=FT_Y5,EDATE($D140,Milestones!$AA$93)&lt;PolicyDate),1,Milestones!$AC$93)&amp;";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"&amp;IF(AND(Milestones!$AB$94="FT",Milestones!$AA$94=FT_Y5,EDATE($D140,Milestones!$AA$94)&lt;PolicyDate),1,Milestones!$AC$94)&amp;";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"&amp;IF(AND(Milestones!$AB$95="FT",Milestones!$AA$95=FT_Y5,EDATE($D140,Milestones!$AA$95)&lt;PolicyDate),1,Milestones!$AC$95)&amp;";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"&amp;IF(AND(Milestones!$AB$96="FT",Milestones!$AA$96=FT_Y5,EDATE($D140,Milestones!$AA$96)&lt;PolicyDate),1,Milestones!$AC$96)&amp;";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"&amp;IF(AND(Milestones!$AB$97="FT",Milestones!$AA$97=FT_Y5,EDATE($D140,Milestones!$AA$97)&lt;PolicyDate),1,Milestones!$AC$97)&amp;";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"&amp;IF(AND(Milestones!$AB$98="FT",Milestones!$AA$98=FT_Y5,EDATE($D140,Milestones!$AA$98)&lt;PolicyDate),1,Milestones!$AC$98)&amp;";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"&amp;IF(AND(Milestones!$AB$99="FT",Milestones!$AA$99=FT_Y5,EDATE($D140,Milestones!$AA$99)&lt;PolicyDate),1,Milestones!$AC$99)&amp;";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"&amp;IF(AND(Milestones!$AB$100="FT",Milestones!$AA$100=FT_Y5,EDATE($D140,Milestones!$AA$100)&lt;PolicyDate),1,Milestones!$AC$100)&amp;";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"&amp;IF(AND(Milestones!$AB$101="FT",Milestones!$AA$101=FT_Y5,EDATE($D140,Milestones!$AA$101)&lt;PolicyDate),1,Milestones!$AC$101)&amp;";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"&amp;IF(AND(Milestones!$AB$102="FT",Milestones!$AA$102=FT_Y5,EDATE($D140,Milestones!$AA$102)&lt;PolicyDate),1,Milestones!$AC$102)&amp;";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"&amp;IF(AND(Milestones!$AB$103="FT",Milestones!$AA$103=FT_Y5,EDATE($D140,Milestones!$AA$103)&lt;PolicyDate),1,Milestones!$AC$103)&amp;";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"&amp;IF(AND(Milestones!$AB$104="FT",Milestones!$AA$104=FT_Y5,EDATE($D140,Milestones!$AA$104)&lt;PolicyDate),1,Milestones!$AC$104)&amp;";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"&amp;IF(AND(Milestones!$AB$105="FT",Milestones!$AA$105=FT_Y5,EDATE($D140,Milestones!$AA$105)&lt;PolicyDate),1,Milestones!$AC$105)&amp;";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"&amp;IF(AND(Milestones!$AB$106="FT",Milestones!$AA$106=FT_Y5,EDATE($D140,Milestones!$AA$106)&lt;PolicyDate),1,Milestones!$AC$106)&amp;";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"&amp;IF(AND(Milestones!$AB$107="FT",Milestones!$AA$107=FT_Y5,EDATE($D140,Milestones!$AA$107)&lt;PolicyDate),1,Milestones!$AC$107)&amp;";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"&amp;IF(AND(Milestones!$AB$108="FT",Milestones!$AA$108=FT_Y5,EDATE($D140,Milestones!$AA$108)&lt;PolicyDate),1,Milestones!$AC$108)&amp;";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"&amp;IF(AND(Milestones!$AB$109="FT",Milestones!$AA$109=FT_Y5,EDATE($D140,Milestones!$AA$109)&lt;PolicyDate),1,Milestones!$AC$109)&amp;";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"&amp;IF(AND(Milestones!$AB$110="FT",Milestones!$AA$110=FT_Y5,EDATE($D140,Milestones!$AA$110)&lt;PolicyDate),1,Milestones!$AC$110)&amp;";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"&amp;IF(AND(Milestones!$AB$111="FT",Milestones!$AA$111=FT_Y5,EDATE($D140,Milestones!$AA$111)&lt;PolicyDate),1,Milestones!$AC$111)&amp;";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"&amp;IF(AND(Milestones!$AB$112="FT",Milestones!$AA$112=FT_Y5,EDATE($D140,Milestones!$AA$112)&lt;PolicyDate),1,Milestones!$AC$112)&amp;";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"&amp;IF(AND(Milestones!$AB$113="FT",Milestones!$AA$113=FT_Y5,EDATE($D140,Milestones!$AA$113)&lt;PolicyDate),1,Milestones!$AC$113)&amp;";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"&amp;IF(AND(Milestones!$AB$114="FT",Milestones!$AA$114=FT_Y5,EDATE($D140,Milestones!$AA$114)&lt;PolicyDate),1,Milestones!$AC$114)&amp;";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"&amp;IF(AND(Milestones!$AB$115="FT",Milestones!$AA$115=FT_Y5,EDATE($D140,Milestones!$AA$115)&lt;PolicyDate),1,Milestones!$AC$115)&amp;";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"&amp;IF(AND(Milestones!$AB$116="FT",Milestones!$AA$116=FT_Y5,EDATE($D140,Milestones!$AA$116)&lt;PolicyDate),1,Milestones!$AC$116)&amp;";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"&amp;IF(AND(Milestones!$AB$117="FT",Milestones!$AA$117=FT_Y5,EDATE($D140,Milestones!$AA$117)&lt;PolicyDate),1,Milestones!$AC$117)&amp;";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"&amp;IF(AND(Milestones!$AB$118="FT",Milestones!$AA$118=FT_Y5,EDATE($D140,Milestones!$AA$118)&lt;PolicyDate),1,Milestones!$AC$118)&amp;";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"&amp;IF(AND(Milestones!$AB$119="FT",Milestones!$AA$119=FT_Y5,EDATE($D140,Milestones!$AA$119)&lt;PolicyDate),1,Milestones!$AC$119)&amp;";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"&amp;IF(AND(Milestones!$AB$120="FT",Milestones!$AA$120=FT_Y5,EDATE($D140,Milestones!$AA$120)&lt;PolicyDate),1,Milestones!$AC$120)&amp;";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"&amp;IF(AND(Milestones!$AB$121="FT",Milestones!$AA$121=FT_Y5,EDATE($D140,Milestones!$AA$121)&lt;PolicyDate),1,Milestones!$AC$121)&amp;";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"&amp;IF(AND(Milestones!$AB$122="FT",Milestones!$AA$122=FT_Y5,EDATE($D140,Milestones!$AA$122)&lt;PolicyDate),1,Milestones!$AC$122)&amp;";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"&amp;IF(AND(Milestones!$AB$123="FT",Milestones!$AA$123=FT_Y5,EDATE($D140,Milestones!$AA$123)&lt;PolicyDate),1,Milestones!$AC$123)&amp;";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"&amp;IF(AND(Milestones!$AB$124="FT",Milestones!$AA$124=FT_Y5,EDATE($D140,Milestones!$AA$124)&lt;PolicyDate),1,Milestones!$AC$124)&amp;";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"&amp;IF(AND(Milestones!$AB$125="FT",Milestones!$AA$125=FT_Y5,EDATE($D140,Milestones!$AA$125)&lt;PolicyDate),1,Milestones!$AC$125)&amp;";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"&amp;IF(AND(Milestones!$AB$126="FT",Milestones!$AA$126=FT_Y5,EDATE($D140,Milestones!$AA$126)&lt;PolicyDate),1,Milestones!$AC$126)&amp;";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"&amp;IF(AND(Milestones!$AB$127="FT",Milestones!$AA$127=FT_Y5,EDATE($D140,Milestones!$AA$127)&lt;PolicyDate),1,Milestones!$AC$127)&amp;";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"&amp;IF(AND(Milestones!$AB$128="FT",Milestones!$AA$128=FT_Y5,EDATE($D140,Milestones!$AA$128)&lt;PolicyDate),1,Milestones!$AC$128)&amp;";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"&amp;IF(AND(Milestones!$AB$129="FT",Milestones!$AA$129=FT_Y5,EDATE($D140,Milestones!$AA$129)&lt;PolicyDate),1,Milestones!$AC$129)&amp;";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"&amp;IF(AND(Milestones!$AB$130="FT",Milestones!$AA$130=FT_Y5,EDATE($D140,Milestones!$AA$130)&lt;PolicyDate),1,Milestones!$AC$130)&amp;";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"&amp;IF(AND(Milestones!$AB$131="FT",Milestones!$AA$131=FT_Y5,EDATE($D140,Milestones!$AA$131)&lt;PolicyDate),1,Milestones!$AC$131)&amp;";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"&amp;IF(AND(Milestones!$AB$132="FT",Milestones!$AA$132=FT_Y5,EDATE($D140,Milestones!$AA$132)&lt;PolicyDate),1,Milestones!$AC$132)&amp;";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"&amp;IF(AND(Milestones!$AB$133="FT",Milestones!$AA$133=FT_Y5,EDATE($D140,Milestones!$AA$133)&lt;PolicyDate),1,Milestones!$AC$133)&amp;";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"&amp;IF(AND(Milestones!$AB$134="FT",Milestones!$AA$134=FT_Y5,EDATE($D140,Milestones!$AA$134)&lt;PolicyDate),1,Milestones!$AC$134)&amp;";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"&amp;IF(AND(Milestones!$AB$135="FT",Milestones!$AA$135=FT_Y5,EDATE($D140,Milestones!$AA$135)&lt;PolicyDate),1,Milestones!$AC$135)&amp;";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"&amp;IF(AND(Milestones!$AB$136="FT",Milestones!$AA$136=FT_Y5,EDATE($D140,Milestones!$AA$136)&lt;PolicyDate),1,Milestones!$AC$136)&amp;";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"&amp;IF(AND(Milestones!$AB$137="FT",Milestones!$AA$137=FT_Y5,EDATE($D140,Milestones!$AA$137)&lt;PolicyDate),1,Milestones!$AC$137)&amp;";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"&amp;IF(AND(Milestones!$AB$138="FT",Milestones!$AA$138=FT_Y5,EDATE($D140,Milestones!$AA$138)&lt;PolicyDate),1,Milestones!$AC$138)&amp;";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"&amp;IF(AND(Milestones!$AB$139="FT",Milestones!$AA$139=FT_Y5,EDATE($D140,Milestones!$AA$139)&lt;PolicyDate),1,Milestones!$AC$139)&amp;";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"&amp;IF(AND(Milestones!$AB$140="FT",Milestones!$AA$140=FT_Y5,EDATE($D140,Milestones!$AA$140)&lt;PolicyDate),1,Milestones!$AC$140)&amp;";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"&amp;IF(AND(Milestones!$AB$141="FT",Milestones!$AA$141=FT_Y5,EDATE($D140,Milestones!$AA$141)&lt;PolicyDate),1,Milestones!$AC$141)&amp;";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"&amp;IF(AND(Milestones!$AB$142="FT",Milestones!$AA$142=FT_Y5,EDATE($D140,Milestones!$AA$142)&lt;PolicyDate),1,Milestones!$AC$142)&amp;";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"&amp;IF(AND(Milestones!$AB$143="FT",Milestones!$AA$143=FT_Y5,EDATE($D140,Milestones!$AA$143)&lt;PolicyDate),1,Milestones!$AC$143)&amp;";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"&amp;IF(AND(Milestones!$AB$144="FT",Milestones!$AA$144=FT_Y5,EDATE($D140,Milestones!$AA$144)&lt;PolicyDate),1,Milestones!$AC$144)&amp;";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"&amp;IF(AND(Milestones!$AB$145="FT",Milestones!$AA$145=FT_Y5,EDATE($D140,Milestones!$AA$145)&lt;PolicyDate),1,Milestones!$AC$145)&amp;";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"&amp;IF(AND(Milestones!$AB$146="FT",Milestones!$AA$146=FT_Y5,EDATE($D140,Milestones!$AA$146)&lt;PolicyDate),1,Milestones!$AC$146)&amp;";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"&amp;IF(AND(Milestones!$AB$147="FT",Milestones!$AA$147=FT_Y5,EDATE($D140,Milestones!$AA$147)&lt;PolicyDate),1,Milestones!$AC$147)&amp;";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"&amp;IF(AND(Milestones!$AB$148="FT",Milestones!$AA$148=FT_Y5,EDATE($D140,Milestones!$AA$148)&lt;PolicyDate),1,Milestones!$AC$148)&amp;";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"&amp;IF(AND(Milestones!$AB$149="FT",Milestones!$AA$149=FT_Y5,EDATE($D140,Milestones!$AA$149)&lt;PolicyDate),1,Milestones!$AC$149)&amp;";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"&amp;IF(AND(Milestones!$AB$150="FT",Milestones!$AA$150=FT_Y5,EDATE($D140,Milestones!$AA$150)&lt;PolicyDate),1,Milestones!$AC$150)&amp;";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"&amp;IF(AND(Milestones!$AB$151="FT",Milestones!$AA$151=FT_Y5,EDATE($D140,Milestones!$AA$151)&lt;PolicyDate),1,Milestones!$AC$151)&amp;";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"&amp;IF(AND(Milestones!$AB$152="FT",Milestones!$AA$152=FT_Y5,EDATE($D140,Milestones!$AA$152)&lt;PolicyDate),1,Milestones!$AC$152)&amp;";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"&amp;IF(AND(Milestones!$AB$153="FT",Milestones!$AA$153=FT_Y5,EDATE($D140,Milestones!$AA$153)&lt;PolicyDate),1,Milestones!$AC$153)&amp;";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"&amp;IF(AND(Milestones!$AB$154="FT",Milestones!$AA$154=FT_Y5,EDATE($D140,Milestones!$AA$154)&lt;PolicyDate),1,Milestones!$AC$154)&amp;";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"&amp;IF(AND(Milestones!$AB$155="FT",Milestones!$AA$155=FT_Y5,EDATE($D140,Milestones!$AA$155)&lt;PolicyDate),1,Milestones!$AC$155)&amp;";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"&amp;IF(AND(Milestones!$AB$156="FT",Milestones!$AA$156=FT_Y5,EDATE($D140,Milestones!$AA$156)&lt;PolicyDate),1,Milestones!$AC$156)&amp;";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"&amp;IF(AND(Milestones!$AB$157="FT",Milestones!$AA$157=FT_Y5,EDATE($D140,Milestones!$AA$157)&lt;PolicyDate),1,Milestones!$AC$157)&amp;";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"&amp;IF(AND(Milestones!$AB$158="FT",Milestones!$AA$158=FT_Y5,EDATE($D140,Milestones!$AA$158)&lt;PolicyDate),1,Milestones!$AC$158)&amp;";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"&amp;IF(AND(Milestones!$AB$159="FT",Milestones!$AA$159=FT_Y5,EDATE($D140,Milestones!$AA$159)&lt;PolicyDate),1,Milestones!$AC$159)&amp;";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"&amp;IF(AND(Milestones!$AB$160="FT",Milestones!$AA$160=FT_Y5,EDATE($D140,Milestones!$AA$160)&lt;PolicyDate),1,Milestones!$AC$160)&amp;";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"&amp;IF(AND(Milestones!$AB$161="FT",Milestones!$AA$161=FT_Y5,EDATE($D140,Milestones!$AA$161)&lt;PolicyDate),1,Milestones!$AC$161)&amp;";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"&amp;IF(AND(Milestones!$AB$162="FT",Milestones!$AA$162=FT_Y5,EDATE($D140,Milestones!$AA$162)&lt;PolicyDate),1,Milestones!$AC$162)&amp;";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"&amp;IF(AND(Milestones!$AB$163="FT",Milestones!$AA$163=FT_Y5,EDATE($D140,Milestones!$AA$163)&lt;PolicyDate),1,Milestones!$AC$163)&amp;";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"&amp;IF(AND(Milestones!$AB$164="FT",Milestones!$AA$164=FT_Y5,EDATE($D140,Milestones!$AA$164)&lt;PolicyDate),1,Milestones!$AC$164)&amp;";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"&amp;IF(AND(Milestones!$AB$165="FT",Milestones!$AA$165=FT_Y5,EDATE($D140,Milestones!$AA$165)&lt;PolicyDate),1,Milestones!$AC$165)&amp;";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"&amp;IF(AND(Milestones!$AB$166="FT",Milestones!$AA$166=FT_Y5,EDATE($D140,Milestones!$AA$166)&lt;PolicyDate),1,Milestones!$AC$166)&amp;";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"&amp;IF(AND(Milestones!$AB$167="FT",Milestones!$AA$167=FT_Y5,EDATE($D140,Milestones!$AA$167)&lt;PolicyDate),1,Milestones!$AC$167)&amp;";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"&amp;IF(AND(Milestones!$AB$168="FT",Milestones!$AA$168=FT_Y5,EDATE($D140,Milestones!$AA$168)&lt;PolicyDate),1,Milestones!$AC$168)&amp;";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"&amp;IF(AND(Milestones!$AB$169="FT",Milestones!$AA$169=FT_Y5,EDATE($D140,Milestones!$AA$169)&lt;PolicyDate),1,Milestones!$AC$169)&amp;";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"&amp;IF(AND(Milestones!$AB$170="FT",Milestones!$AA$170=FT_Y5,EDATE($D140,Milestones!$AA$170)&lt;PolicyDate),1,Milestones!$AC$170)&amp;";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"&amp;IF(AND(Milestones!$AB$171="FT",Milestones!$AA$171=FT_Y5,EDATE($D140,Milestones!$AA$171)&lt;PolicyDate),1,Milestones!$AC$171)&amp;";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"&amp;IF(AND(Milestones!$AB$172="FT",Milestones!$AA$172=FT_Y5,EDATE($D140,Milestones!$AA$172)&lt;PolicyDate),1,Milestones!$AC$172)&amp;";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"&amp;IF(AND(Milestones!$AB$173="FT",Milestones!$AA$173=FT_Y5,EDATE($D140,Milestones!$AA$173)&lt;PolicyDate),1,Milestones!$AC$173)&amp;";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"&amp;IF(AND(Milestones!$AB$174="FT",Milestones!$AA$174=FT_Y5,EDATE($D140,Milestones!$AA$174)&lt;PolicyDate),1,Milestones!$AC$174)&amp;";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"&amp;IF(AND(Milestones!$AB$175="FT",Milestones!$AA$175=FT_Y5,EDATE($D140,Milestones!$AA$175)&lt;PolicyDate),1,Milestones!$AC$175)&amp;";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"&amp;IF(AND(Milestones!$AB$176="FT",Milestones!$AA$176=FT_Y5,EDATE($D140,Milestones!$AA$176)&lt;PolicyDate),1,Milestones!$AC$176)&amp;";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"&amp;IF(AND(Milestones!$AB$177="FT",Milestones!$AA$177=FT_Y5,EDATE($D140,Milestones!$AA$177)&lt;PolicyDate),1,Milestones!$AC$177)&amp;";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"&amp;IF(AND(Milestones!$AB$178="FT",Milestones!$AA$178=FT_Y5,EDATE($D140,Milestones!$AA$178)&lt;PolicyDate),1,Milestones!$AC$178)&amp;";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"&amp;IF(AND(Milestones!$AB$179="FT",Milestones!$AA$179=FT_Y5,EDATE($D140,Milestones!$AA$179)&lt;PolicyDate),1,Milestones!$AC$179)&amp;";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"&amp;IF(AND(Milestones!$AB$180="FT",Milestones!$AA$180=FT_Y5,EDATE($D140,Milestones!$AA$180)&lt;PolicyDate),1,Milestones!$AC$180)&amp;";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"&amp;IF(AND(Milestones!$AB$181="FT",Milestones!$AA$181=FT_Y5,EDATE($D140,Milestones!$AA$181)&lt;PolicyDate),1,Milestones!$AC$181)&amp;";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"&amp;IF(AND(Milestones!$AB$182="FT",Milestones!$AA$182=FT_Y5,EDATE($D140,Milestones!$AA$182)&lt;PolicyDate),1,Milestones!$AC$182)&amp;";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"&amp;IF(AND(Milestones!$AB$183="FT",Milestones!$AA$183=FT_Y5,EDATE($D140,Milestones!$AA$183)&lt;PolicyDate),1,Milestones!$AC$183)&amp;";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"&amp;IF(AND(Milestones!$AB$184="FT",Milestones!$AA$184=FT_Y5,EDATE($D140,Milestones!$AA$184)&lt;PolicyDate),1,Milestones!$AC$184)&amp;";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"&amp;IF(AND(Milestones!$AB$185="FT",Milestones!$AA$185=FT_Y5,EDATE($D140,Milestones!$AA$185)&lt;PolicyDate),1,Milestones!$AC$185)&amp;";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"&amp;IF(AND(Milestones!$AB$186="FT",Milestones!$AA$186=FT_Y5,EDATE($D140,Milestones!$AA$186)&lt;PolicyDate),1,Milestones!$AC$186)&amp;";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"&amp;IF(AND(Milestones!$AB$187="FT",Milestones!$AA$187=FT_Y5,EDATE($D140,Milestones!$AA$187)&lt;PolicyDate),1,Milestones!$AC$187)&amp;";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"&amp;IF(AND(Milestones!$AB$188="FT",Milestones!$AA$188=FT_Y5,EDATE($D140,Milestones!$AA$188)&lt;PolicyDate),1,Milestones!$AC$188)&amp;";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"&amp;IF(AND(Milestones!$AB$189="FT",Milestones!$AA$189=FT_Y5,EDATE($D140,Milestones!$AA$189)&lt;PolicyDate),1,Milestones!$AC$189)&amp;";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"&amp;IF(AND(Milestones!$AB$190="FT",Milestones!$AA$190=FT_Y5,EDATE($D140,Milestones!$AA$190)&lt;PolicyDate),1,Milestones!$AC$190)&amp;";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"&amp;IF(AND(Milestones!$AB$191="FT",Milestones!$AA$191=FT_Y5,EDATE($D140,Milestones!$AA$191)&lt;PolicyDate),1,Milestones!$AC$191)&amp;";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"&amp;IF(AND(Milestones!$AB$192="FT",Milestones!$AA$192=FT_Y5,EDATE($D140,Milestones!$AA$192)&lt;PolicyDate),1,Milestones!$AC$192)&amp;";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"&amp;IF(AND(Milestones!$AB$193="FT",Milestones!$AA$193=FT_Y5,EDATE($D140,Milestones!$AA$193)&lt;PolicyDate),1,Milestones!$AC$193)&amp;";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"&amp;IF(AND(Milestones!$AB$194="FT",Milestones!$AA$194=FT_Y5,EDATE($D140,Milestones!$AA$194)&lt;PolicyDate),1,Milestones!$AC$194)&amp;";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"&amp;IF(AND(Milestones!$AB$195="FT",Milestones!$AA$195=FT_Y5,EDATE($D140,Milestones!$AA$195)&lt;PolicyDate),1,Milestones!$AC$195)&amp;";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"&amp;IF(AND(Milestones!$AB$196="FT",Milestones!$AA$196=FT_Y5,EDATE($D140,Milestones!$AA$196)&lt;PolicyDate),1,Milestones!$AC$196)&amp;";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"&amp;IF(AND(Milestones!$AB$197="FT",Milestones!$AA$197=FT_Y5,EDATE($D140,Milestones!$AA$197)&lt;PolicyDate),1,Milestones!$AC$197)&amp;";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"&amp;IF(AND(Milestones!$AB$198="FT",Milestones!$AA$198=FT_Y5,EDATE($D140,Milestones!$AA$198)&lt;PolicyDate),1,Milestones!$AC$198)&amp;";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"&amp;IF(AND(Milestones!$AB$199="FT",Milestones!$AA$199=FT_Y5,EDATE($D140,Milestones!$AA$199)&lt;PolicyDate),1,Milestones!$AC$199)&amp;";  ",""))</f>
        <v/>
      </c>
      <c r="X140" s="0" t="str">
        <f aca="false">IF(Staff!$A140="","",Staff!$AJ140)</f>
        <v/>
      </c>
      <c r="Y140" s="0" t="str">
        <f aca="false">IF(Staff!$A140="","",Staff!$AL140)</f>
        <v/>
      </c>
      <c r="Z140" s="0" t="str">
        <f aca="false">IF(Staff!$A140="","",Staff!$AM140)</f>
        <v/>
      </c>
      <c r="AA140" s="0" t="str">
        <f aca="false">IF(Staff!$A140="","",Staff!$AQ140)</f>
        <v/>
      </c>
      <c r="AB140" s="0" t="str">
        <f aca="false">IF(Staff!$A140="","",Staff!$AR140)</f>
        <v/>
      </c>
      <c r="AC140" s="0" t="str">
        <f aca="false">IF(Staff!$A140="","",Staff!$AS140)</f>
        <v/>
      </c>
      <c r="AD140" s="0" t="str">
        <f aca="false">IF(Staff!$A140="","",Staff!$AT140)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IF(Staff!$A141="","",Staff!$AI141)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"&amp;IF(AND(Milestones!$AB$20="FT",Milestones!$AA$20=FT_Y5,EDATE($D141,Milestones!$AA$20)&lt;PolicyDate),1,Milestones!$AC$20)&amp;";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"&amp;IF(AND(Milestones!$AB$21="FT",Milestones!$AA$21=FT_Y5,EDATE($D141,Milestones!$AA$21)&lt;PolicyDate),1,Milestones!$AC$21)&amp;";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"&amp;IF(AND(Milestones!$AB$22="FT",Milestones!$AA$22=FT_Y5,EDATE($D141,Milestones!$AA$22)&lt;PolicyDate),1,Milestones!$AC$22)&amp;";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"&amp;IF(AND(Milestones!$AB$23="FT",Milestones!$AA$23=FT_Y5,EDATE($D141,Milestones!$AA$23)&lt;PolicyDate),1,Milestones!$AC$23)&amp;";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"&amp;IF(AND(Milestones!$AB$24="FT",Milestones!$AA$24=FT_Y5,EDATE($D141,Milestones!$AA$24)&lt;PolicyDate),1,Milestones!$AC$24)&amp;";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"&amp;IF(AND(Milestones!$AB$25="FT",Milestones!$AA$25=FT_Y5,EDATE($D141,Milestones!$AA$25)&lt;PolicyDate),1,Milestones!$AC$25)&amp;";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"&amp;IF(AND(Milestones!$AB$26="FT",Milestones!$AA$26=FT_Y5,EDATE($D141,Milestones!$AA$26)&lt;PolicyDate),1,Milestones!$AC$26)&amp;";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"&amp;IF(AND(Milestones!$AB$27="FT",Milestones!$AA$27=FT_Y5,EDATE($D141,Milestones!$AA$27)&lt;PolicyDate),1,Milestones!$AC$27)&amp;";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"&amp;IF(AND(Milestones!$AB$28="FT",Milestones!$AA$28=FT_Y5,EDATE($D141,Milestones!$AA$28)&lt;PolicyDate),1,Milestones!$AC$28)&amp;";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"&amp;IF(AND(Milestones!$AB$29="FT",Milestones!$AA$29=FT_Y5,EDATE($D141,Milestones!$AA$29)&lt;PolicyDate),1,Milestones!$AC$29)&amp;";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"&amp;IF(AND(Milestones!$AB$30="FT",Milestones!$AA$30=FT_Y5,EDATE($D141,Milestones!$AA$30)&lt;PolicyDate),1,Milestones!$AC$30)&amp;";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"&amp;IF(AND(Milestones!$AB$31="FT",Milestones!$AA$31=FT_Y5,EDATE($D141,Milestones!$AA$31)&lt;PolicyDate),1,Milestones!$AC$31)&amp;";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"&amp;IF(AND(Milestones!$AB$32="FT",Milestones!$AA$32=FT_Y5,EDATE($D141,Milestones!$AA$32)&lt;PolicyDate),1,Milestones!$AC$32)&amp;";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"&amp;IF(AND(Milestones!$AB$33="FT",Milestones!$AA$33=FT_Y5,EDATE($D141,Milestones!$AA$33)&lt;PolicyDate),1,Milestones!$AC$33)&amp;";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"&amp;IF(AND(Milestones!$AB$34="FT",Milestones!$AA$34=FT_Y5,EDATE($D141,Milestones!$AA$34)&lt;PolicyDate),1,Milestones!$AC$34)&amp;";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"&amp;IF(AND(Milestones!$AB$35="FT",Milestones!$AA$35=FT_Y5,EDATE($D141,Milestones!$AA$35)&lt;PolicyDate),1,Milestones!$AC$35)&amp;";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"&amp;IF(AND(Milestones!$AB$36="FT",Milestones!$AA$36=FT_Y5,EDATE($D141,Milestones!$AA$36)&lt;PolicyDate),1,Milestones!$AC$36)&amp;";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"&amp;IF(AND(Milestones!$AB$37="FT",Milestones!$AA$37=FT_Y5,EDATE($D141,Milestones!$AA$37)&lt;PolicyDate),1,Milestones!$AC$37)&amp;";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"&amp;IF(AND(Milestones!$AB$38="FT",Milestones!$AA$38=FT_Y5,EDATE($D141,Milestones!$AA$38)&lt;PolicyDate),1,Milestones!$AC$38)&amp;";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"&amp;IF(AND(Milestones!$AB$39="FT",Milestones!$AA$39=FT_Y5,EDATE($D141,Milestones!$AA$39)&lt;PolicyDate),1,Milestones!$AC$39)&amp;";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"&amp;IF(AND(Milestones!$AB$40="FT",Milestones!$AA$40=FT_Y5,EDATE($D141,Milestones!$AA$40)&lt;PolicyDate),1,Milestones!$AC$40)&amp;";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"&amp;IF(AND(Milestones!$AB$41="FT",Milestones!$AA$41=FT_Y5,EDATE($D141,Milestones!$AA$41)&lt;PolicyDate),1,Milestones!$AC$41)&amp;";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"&amp;IF(AND(Milestones!$AB$42="FT",Milestones!$AA$42=FT_Y5,EDATE($D141,Milestones!$AA$42)&lt;PolicyDate),1,Milestones!$AC$42)&amp;";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"&amp;IF(AND(Milestones!$AB$43="FT",Milestones!$AA$43=FT_Y5,EDATE($D141,Milestones!$AA$43)&lt;PolicyDate),1,Milestones!$AC$43)&amp;";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"&amp;IF(AND(Milestones!$AB$44="FT",Milestones!$AA$44=FT_Y5,EDATE($D141,Milestones!$AA$44)&lt;PolicyDate),1,Milestones!$AC$44)&amp;";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"&amp;IF(AND(Milestones!$AB$45="FT",Milestones!$AA$45=FT_Y5,EDATE($D141,Milestones!$AA$45)&lt;PolicyDate),1,Milestones!$AC$45)&amp;";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"&amp;IF(AND(Milestones!$AB$46="FT",Milestones!$AA$46=FT_Y5,EDATE($D141,Milestones!$AA$46)&lt;PolicyDate),1,Milestones!$AC$46)&amp;";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"&amp;IF(AND(Milestones!$AB$47="FT",Milestones!$AA$47=FT_Y5,EDATE($D141,Milestones!$AA$47)&lt;PolicyDate),1,Milestones!$AC$47)&amp;";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"&amp;IF(AND(Milestones!$AB$48="FT",Milestones!$AA$48=FT_Y5,EDATE($D141,Milestones!$AA$48)&lt;PolicyDate),1,Milestones!$AC$48)&amp;";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"&amp;IF(AND(Milestones!$AB$49="FT",Milestones!$AA$49=FT_Y5,EDATE($D141,Milestones!$AA$49)&lt;PolicyDate),1,Milestones!$AC$49)&amp;";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"&amp;IF(AND(Milestones!$AB$50="FT",Milestones!$AA$50=FT_Y5,EDATE($D141,Milestones!$AA$50)&lt;PolicyDate),1,Milestones!$AC$50)&amp;";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"&amp;IF(AND(Milestones!$AB$51="FT",Milestones!$AA$51=FT_Y5,EDATE($D141,Milestones!$AA$51)&lt;PolicyDate),1,Milestones!$AC$51)&amp;";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"&amp;IF(AND(Milestones!$AB$52="FT",Milestones!$AA$52=FT_Y5,EDATE($D141,Milestones!$AA$52)&lt;PolicyDate),1,Milestones!$AC$52)&amp;";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"&amp;IF(AND(Milestones!$AB$53="FT",Milestones!$AA$53=FT_Y5,EDATE($D141,Milestones!$AA$53)&lt;PolicyDate),1,Milestones!$AC$53)&amp;";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"&amp;IF(AND(Milestones!$AB$54="FT",Milestones!$AA$54=FT_Y5,EDATE($D141,Milestones!$AA$54)&lt;PolicyDate),1,Milestones!$AC$54)&amp;";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"&amp;IF(AND(Milestones!$AB$55="FT",Milestones!$AA$55=FT_Y5,EDATE($D141,Milestones!$AA$55)&lt;PolicyDate),1,Milestones!$AC$55)&amp;";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"&amp;IF(AND(Milestones!$AB$56="FT",Milestones!$AA$56=FT_Y5,EDATE($D141,Milestones!$AA$56)&lt;PolicyDate),1,Milestones!$AC$56)&amp;";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"&amp;IF(AND(Milestones!$AB$57="FT",Milestones!$AA$57=FT_Y5,EDATE($D141,Milestones!$AA$57)&lt;PolicyDate),1,Milestones!$AC$57)&amp;";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"&amp;IF(AND(Milestones!$AB$58="FT",Milestones!$AA$58=FT_Y5,EDATE($D141,Milestones!$AA$58)&lt;PolicyDate),1,Milestones!$AC$58)&amp;";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"&amp;IF(AND(Milestones!$AB$59="FT",Milestones!$AA$59=FT_Y5,EDATE($D141,Milestones!$AA$59)&lt;PolicyDate),1,Milestones!$AC$59)&amp;";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"&amp;IF(AND(Milestones!$AB$60="FT",Milestones!$AA$60=FT_Y5,EDATE($D141,Milestones!$AA$60)&lt;PolicyDate),1,Milestones!$AC$60)&amp;";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"&amp;IF(AND(Milestones!$AB$61="FT",Milestones!$AA$61=FT_Y5,EDATE($D141,Milestones!$AA$61)&lt;PolicyDate),1,Milestones!$AC$61)&amp;";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"&amp;IF(AND(Milestones!$AB$62="FT",Milestones!$AA$62=FT_Y5,EDATE($D141,Milestones!$AA$62)&lt;PolicyDate),1,Milestones!$AC$62)&amp;";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"&amp;IF(AND(Milestones!$AB$63="FT",Milestones!$AA$63=FT_Y5,EDATE($D141,Milestones!$AA$63)&lt;PolicyDate),1,Milestones!$AC$63)&amp;";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"&amp;IF(AND(Milestones!$AB$64="FT",Milestones!$AA$64=FT_Y5,EDATE($D141,Milestones!$AA$64)&lt;PolicyDate),1,Milestones!$AC$64)&amp;";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"&amp;IF(AND(Milestones!$AB$65="FT",Milestones!$AA$65=FT_Y5,EDATE($D141,Milestones!$AA$65)&lt;PolicyDate),1,Milestones!$AC$65)&amp;";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"&amp;IF(AND(Milestones!$AB$66="FT",Milestones!$AA$66=FT_Y5,EDATE($D141,Milestones!$AA$66)&lt;PolicyDate),1,Milestones!$AC$66)&amp;";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"&amp;IF(AND(Milestones!$AB$67="FT",Milestones!$AA$67=FT_Y5,EDATE($D141,Milestones!$AA$67)&lt;PolicyDate),1,Milestones!$AC$67)&amp;";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"&amp;IF(AND(Milestones!$AB$68="FT",Milestones!$AA$68=FT_Y5,EDATE($D141,Milestones!$AA$68)&lt;PolicyDate),1,Milestones!$AC$68)&amp;";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"&amp;IF(AND(Milestones!$AB$69="FT",Milestones!$AA$69=FT_Y5,EDATE($D141,Milestones!$AA$69)&lt;PolicyDate),1,Milestones!$AC$69)&amp;";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"&amp;IF(AND(Milestones!$AB$70="FT",Milestones!$AA$70=FT_Y5,EDATE($D141,Milestones!$AA$70)&lt;PolicyDate),1,Milestones!$AC$70)&amp;";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"&amp;IF(AND(Milestones!$AB$71="FT",Milestones!$AA$71=FT_Y5,EDATE($D141,Milestones!$AA$71)&lt;PolicyDate),1,Milestones!$AC$71)&amp;";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"&amp;IF(AND(Milestones!$AB$72="FT",Milestones!$AA$72=FT_Y5,EDATE($D141,Milestones!$AA$72)&lt;PolicyDate),1,Milestones!$AC$72)&amp;";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"&amp;IF(AND(Milestones!$AB$73="FT",Milestones!$AA$73=FT_Y5,EDATE($D141,Milestones!$AA$73)&lt;PolicyDate),1,Milestones!$AC$73)&amp;";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"&amp;IF(AND(Milestones!$AB$74="FT",Milestones!$AA$74=FT_Y5,EDATE($D141,Milestones!$AA$74)&lt;PolicyDate),1,Milestones!$AC$74)&amp;";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"&amp;IF(AND(Milestones!$AB$75="FT",Milestones!$AA$75=FT_Y5,EDATE($D141,Milestones!$AA$75)&lt;PolicyDate),1,Milestones!$AC$75)&amp;";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"&amp;IF(AND(Milestones!$AB$76="FT",Milestones!$AA$76=FT_Y5,EDATE($D141,Milestones!$AA$76)&lt;PolicyDate),1,Milestones!$AC$76)&amp;";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"&amp;IF(AND(Milestones!$AB$77="FT",Milestones!$AA$77=FT_Y5,EDATE($D141,Milestones!$AA$77)&lt;PolicyDate),1,Milestones!$AC$77)&amp;";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"&amp;IF(AND(Milestones!$AB$78="FT",Milestones!$AA$78=FT_Y5,EDATE($D141,Milestones!$AA$78)&lt;PolicyDate),1,Milestones!$AC$78)&amp;";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"&amp;IF(AND(Milestones!$AB$79="FT",Milestones!$AA$79=FT_Y5,EDATE($D141,Milestones!$AA$79)&lt;PolicyDate),1,Milestones!$AC$79)&amp;";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"&amp;IF(AND(Milestones!$AB$80="FT",Milestones!$AA$80=FT_Y5,EDATE($D141,Milestones!$AA$80)&lt;PolicyDate),1,Milestones!$AC$80)&amp;";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"&amp;IF(AND(Milestones!$AB$81="FT",Milestones!$AA$81=FT_Y5,EDATE($D141,Milestones!$AA$81)&lt;PolicyDate),1,Milestones!$AC$81)&amp;";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"&amp;IF(AND(Milestones!$AB$82="FT",Milestones!$AA$82=FT_Y5,EDATE($D141,Milestones!$AA$82)&lt;PolicyDate),1,Milestones!$AC$82)&amp;";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"&amp;IF(AND(Milestones!$AB$83="FT",Milestones!$AA$83=FT_Y5,EDATE($D141,Milestones!$AA$83)&lt;PolicyDate),1,Milestones!$AC$83)&amp;";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"&amp;IF(AND(Milestones!$AB$84="FT",Milestones!$AA$84=FT_Y5,EDATE($D141,Milestones!$AA$84)&lt;PolicyDate),1,Milestones!$AC$84)&amp;";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"&amp;IF(AND(Milestones!$AB$85="FT",Milestones!$AA$85=FT_Y5,EDATE($D141,Milestones!$AA$85)&lt;PolicyDate),1,Milestones!$AC$85)&amp;";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"&amp;IF(AND(Milestones!$AB$86="FT",Milestones!$AA$86=FT_Y5,EDATE($D141,Milestones!$AA$86)&lt;PolicyDate),1,Milestones!$AC$86)&amp;";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"&amp;IF(AND(Milestones!$AB$87="FT",Milestones!$AA$87=FT_Y5,EDATE($D141,Milestones!$AA$87)&lt;PolicyDate),1,Milestones!$AC$87)&amp;";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"&amp;IF(AND(Milestones!$AB$88="FT",Milestones!$AA$88=FT_Y5,EDATE($D141,Milestones!$AA$88)&lt;PolicyDate),1,Milestones!$AC$88)&amp;";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"&amp;IF(AND(Milestones!$AB$89="FT",Milestones!$AA$89=FT_Y5,EDATE($D141,Milestones!$AA$89)&lt;PolicyDate),1,Milestones!$AC$89)&amp;";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"&amp;IF(AND(Milestones!$AB$90="FT",Milestones!$AA$90=FT_Y5,EDATE($D141,Milestones!$AA$90)&lt;PolicyDate),1,Milestones!$AC$90)&amp;";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"&amp;IF(AND(Milestones!$AB$91="FT",Milestones!$AA$91=FT_Y5,EDATE($D141,Milestones!$AA$91)&lt;PolicyDate),1,Milestones!$AC$91)&amp;";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"&amp;IF(AND(Milestones!$AB$92="FT",Milestones!$AA$92=FT_Y5,EDATE($D141,Milestones!$AA$92)&lt;PolicyDate),1,Milestones!$AC$92)&amp;";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"&amp;IF(AND(Milestones!$AB$93="FT",Milestones!$AA$93=FT_Y5,EDATE($D141,Milestones!$AA$93)&lt;PolicyDate),1,Milestones!$AC$93)&amp;";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"&amp;IF(AND(Milestones!$AB$94="FT",Milestones!$AA$94=FT_Y5,EDATE($D141,Milestones!$AA$94)&lt;PolicyDate),1,Milestones!$AC$94)&amp;";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"&amp;IF(AND(Milestones!$AB$95="FT",Milestones!$AA$95=FT_Y5,EDATE($D141,Milestones!$AA$95)&lt;PolicyDate),1,Milestones!$AC$95)&amp;";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"&amp;IF(AND(Milestones!$AB$96="FT",Milestones!$AA$96=FT_Y5,EDATE($D141,Milestones!$AA$96)&lt;PolicyDate),1,Milestones!$AC$96)&amp;";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"&amp;IF(AND(Milestones!$AB$97="FT",Milestones!$AA$97=FT_Y5,EDATE($D141,Milestones!$AA$97)&lt;PolicyDate),1,Milestones!$AC$97)&amp;";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"&amp;IF(AND(Milestones!$AB$98="FT",Milestones!$AA$98=FT_Y5,EDATE($D141,Milestones!$AA$98)&lt;PolicyDate),1,Milestones!$AC$98)&amp;";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"&amp;IF(AND(Milestones!$AB$99="FT",Milestones!$AA$99=FT_Y5,EDATE($D141,Milestones!$AA$99)&lt;PolicyDate),1,Milestones!$AC$99)&amp;";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"&amp;IF(AND(Milestones!$AB$100="FT",Milestones!$AA$100=FT_Y5,EDATE($D141,Milestones!$AA$100)&lt;PolicyDate),1,Milestones!$AC$100)&amp;";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"&amp;IF(AND(Milestones!$AB$101="FT",Milestones!$AA$101=FT_Y5,EDATE($D141,Milestones!$AA$101)&lt;PolicyDate),1,Milestones!$AC$101)&amp;";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"&amp;IF(AND(Milestones!$AB$102="FT",Milestones!$AA$102=FT_Y5,EDATE($D141,Milestones!$AA$102)&lt;PolicyDate),1,Milestones!$AC$102)&amp;";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"&amp;IF(AND(Milestones!$AB$103="FT",Milestones!$AA$103=FT_Y5,EDATE($D141,Milestones!$AA$103)&lt;PolicyDate),1,Milestones!$AC$103)&amp;";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"&amp;IF(AND(Milestones!$AB$104="FT",Milestones!$AA$104=FT_Y5,EDATE($D141,Milestones!$AA$104)&lt;PolicyDate),1,Milestones!$AC$104)&amp;";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"&amp;IF(AND(Milestones!$AB$105="FT",Milestones!$AA$105=FT_Y5,EDATE($D141,Milestones!$AA$105)&lt;PolicyDate),1,Milestones!$AC$105)&amp;";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"&amp;IF(AND(Milestones!$AB$106="FT",Milestones!$AA$106=FT_Y5,EDATE($D141,Milestones!$AA$106)&lt;PolicyDate),1,Milestones!$AC$106)&amp;";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"&amp;IF(AND(Milestones!$AB$107="FT",Milestones!$AA$107=FT_Y5,EDATE($D141,Milestones!$AA$107)&lt;PolicyDate),1,Milestones!$AC$107)&amp;";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"&amp;IF(AND(Milestones!$AB$108="FT",Milestones!$AA$108=FT_Y5,EDATE($D141,Milestones!$AA$108)&lt;PolicyDate),1,Milestones!$AC$108)&amp;";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"&amp;IF(AND(Milestones!$AB$109="FT",Milestones!$AA$109=FT_Y5,EDATE($D141,Milestones!$AA$109)&lt;PolicyDate),1,Milestones!$AC$109)&amp;";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"&amp;IF(AND(Milestones!$AB$110="FT",Milestones!$AA$110=FT_Y5,EDATE($D141,Milestones!$AA$110)&lt;PolicyDate),1,Milestones!$AC$110)&amp;";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"&amp;IF(AND(Milestones!$AB$111="FT",Milestones!$AA$111=FT_Y5,EDATE($D141,Milestones!$AA$111)&lt;PolicyDate),1,Milestones!$AC$111)&amp;";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"&amp;IF(AND(Milestones!$AB$112="FT",Milestones!$AA$112=FT_Y5,EDATE($D141,Milestones!$AA$112)&lt;PolicyDate),1,Milestones!$AC$112)&amp;";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"&amp;IF(AND(Milestones!$AB$113="FT",Milestones!$AA$113=FT_Y5,EDATE($D141,Milestones!$AA$113)&lt;PolicyDate),1,Milestones!$AC$113)&amp;";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"&amp;IF(AND(Milestones!$AB$114="FT",Milestones!$AA$114=FT_Y5,EDATE($D141,Milestones!$AA$114)&lt;PolicyDate),1,Milestones!$AC$114)&amp;";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"&amp;IF(AND(Milestones!$AB$115="FT",Milestones!$AA$115=FT_Y5,EDATE($D141,Milestones!$AA$115)&lt;PolicyDate),1,Milestones!$AC$115)&amp;";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"&amp;IF(AND(Milestones!$AB$116="FT",Milestones!$AA$116=FT_Y5,EDATE($D141,Milestones!$AA$116)&lt;PolicyDate),1,Milestones!$AC$116)&amp;";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"&amp;IF(AND(Milestones!$AB$117="FT",Milestones!$AA$117=FT_Y5,EDATE($D141,Milestones!$AA$117)&lt;PolicyDate),1,Milestones!$AC$117)&amp;";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"&amp;IF(AND(Milestones!$AB$118="FT",Milestones!$AA$118=FT_Y5,EDATE($D141,Milestones!$AA$118)&lt;PolicyDate),1,Milestones!$AC$118)&amp;";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"&amp;IF(AND(Milestones!$AB$119="FT",Milestones!$AA$119=FT_Y5,EDATE($D141,Milestones!$AA$119)&lt;PolicyDate),1,Milestones!$AC$119)&amp;";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"&amp;IF(AND(Milestones!$AB$120="FT",Milestones!$AA$120=FT_Y5,EDATE($D141,Milestones!$AA$120)&lt;PolicyDate),1,Milestones!$AC$120)&amp;";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"&amp;IF(AND(Milestones!$AB$121="FT",Milestones!$AA$121=FT_Y5,EDATE($D141,Milestones!$AA$121)&lt;PolicyDate),1,Milestones!$AC$121)&amp;";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"&amp;IF(AND(Milestones!$AB$122="FT",Milestones!$AA$122=FT_Y5,EDATE($D141,Milestones!$AA$122)&lt;PolicyDate),1,Milestones!$AC$122)&amp;";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"&amp;IF(AND(Milestones!$AB$123="FT",Milestones!$AA$123=FT_Y5,EDATE($D141,Milestones!$AA$123)&lt;PolicyDate),1,Milestones!$AC$123)&amp;";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"&amp;IF(AND(Milestones!$AB$124="FT",Milestones!$AA$124=FT_Y5,EDATE($D141,Milestones!$AA$124)&lt;PolicyDate),1,Milestones!$AC$124)&amp;";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"&amp;IF(AND(Milestones!$AB$125="FT",Milestones!$AA$125=FT_Y5,EDATE($D141,Milestones!$AA$125)&lt;PolicyDate),1,Milestones!$AC$125)&amp;";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"&amp;IF(AND(Milestones!$AB$126="FT",Milestones!$AA$126=FT_Y5,EDATE($D141,Milestones!$AA$126)&lt;PolicyDate),1,Milestones!$AC$126)&amp;";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"&amp;IF(AND(Milestones!$AB$127="FT",Milestones!$AA$127=FT_Y5,EDATE($D141,Milestones!$AA$127)&lt;PolicyDate),1,Milestones!$AC$127)&amp;";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"&amp;IF(AND(Milestones!$AB$128="FT",Milestones!$AA$128=FT_Y5,EDATE($D141,Milestones!$AA$128)&lt;PolicyDate),1,Milestones!$AC$128)&amp;";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"&amp;IF(AND(Milestones!$AB$129="FT",Milestones!$AA$129=FT_Y5,EDATE($D141,Milestones!$AA$129)&lt;PolicyDate),1,Milestones!$AC$129)&amp;";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"&amp;IF(AND(Milestones!$AB$130="FT",Milestones!$AA$130=FT_Y5,EDATE($D141,Milestones!$AA$130)&lt;PolicyDate),1,Milestones!$AC$130)&amp;";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"&amp;IF(AND(Milestones!$AB$131="FT",Milestones!$AA$131=FT_Y5,EDATE($D141,Milestones!$AA$131)&lt;PolicyDate),1,Milestones!$AC$131)&amp;";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"&amp;IF(AND(Milestones!$AB$132="FT",Milestones!$AA$132=FT_Y5,EDATE($D141,Milestones!$AA$132)&lt;PolicyDate),1,Milestones!$AC$132)&amp;";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"&amp;IF(AND(Milestones!$AB$133="FT",Milestones!$AA$133=FT_Y5,EDATE($D141,Milestones!$AA$133)&lt;PolicyDate),1,Milestones!$AC$133)&amp;";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"&amp;IF(AND(Milestones!$AB$134="FT",Milestones!$AA$134=FT_Y5,EDATE($D141,Milestones!$AA$134)&lt;PolicyDate),1,Milestones!$AC$134)&amp;";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"&amp;IF(AND(Milestones!$AB$135="FT",Milestones!$AA$135=FT_Y5,EDATE($D141,Milestones!$AA$135)&lt;PolicyDate),1,Milestones!$AC$135)&amp;";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"&amp;IF(AND(Milestones!$AB$136="FT",Milestones!$AA$136=FT_Y5,EDATE($D141,Milestones!$AA$136)&lt;PolicyDate),1,Milestones!$AC$136)&amp;";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"&amp;IF(AND(Milestones!$AB$137="FT",Milestones!$AA$137=FT_Y5,EDATE($D141,Milestones!$AA$137)&lt;PolicyDate),1,Milestones!$AC$137)&amp;";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"&amp;IF(AND(Milestones!$AB$138="FT",Milestones!$AA$138=FT_Y5,EDATE($D141,Milestones!$AA$138)&lt;PolicyDate),1,Milestones!$AC$138)&amp;";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"&amp;IF(AND(Milestones!$AB$139="FT",Milestones!$AA$139=FT_Y5,EDATE($D141,Milestones!$AA$139)&lt;PolicyDate),1,Milestones!$AC$139)&amp;";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"&amp;IF(AND(Milestones!$AB$140="FT",Milestones!$AA$140=FT_Y5,EDATE($D141,Milestones!$AA$140)&lt;PolicyDate),1,Milestones!$AC$140)&amp;";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"&amp;IF(AND(Milestones!$AB$141="FT",Milestones!$AA$141=FT_Y5,EDATE($D141,Milestones!$AA$141)&lt;PolicyDate),1,Milestones!$AC$141)&amp;";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"&amp;IF(AND(Milestones!$AB$142="FT",Milestones!$AA$142=FT_Y5,EDATE($D141,Milestones!$AA$142)&lt;PolicyDate),1,Milestones!$AC$142)&amp;";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"&amp;IF(AND(Milestones!$AB$143="FT",Milestones!$AA$143=FT_Y5,EDATE($D141,Milestones!$AA$143)&lt;PolicyDate),1,Milestones!$AC$143)&amp;";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"&amp;IF(AND(Milestones!$AB$144="FT",Milestones!$AA$144=FT_Y5,EDATE($D141,Milestones!$AA$144)&lt;PolicyDate),1,Milestones!$AC$144)&amp;";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"&amp;IF(AND(Milestones!$AB$145="FT",Milestones!$AA$145=FT_Y5,EDATE($D141,Milestones!$AA$145)&lt;PolicyDate),1,Milestones!$AC$145)&amp;";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"&amp;IF(AND(Milestones!$AB$146="FT",Milestones!$AA$146=FT_Y5,EDATE($D141,Milestones!$AA$146)&lt;PolicyDate),1,Milestones!$AC$146)&amp;";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"&amp;IF(AND(Milestones!$AB$147="FT",Milestones!$AA$147=FT_Y5,EDATE($D141,Milestones!$AA$147)&lt;PolicyDate),1,Milestones!$AC$147)&amp;";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"&amp;IF(AND(Milestones!$AB$148="FT",Milestones!$AA$148=FT_Y5,EDATE($D141,Milestones!$AA$148)&lt;PolicyDate),1,Milestones!$AC$148)&amp;";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"&amp;IF(AND(Milestones!$AB$149="FT",Milestones!$AA$149=FT_Y5,EDATE($D141,Milestones!$AA$149)&lt;PolicyDate),1,Milestones!$AC$149)&amp;";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"&amp;IF(AND(Milestones!$AB$150="FT",Milestones!$AA$150=FT_Y5,EDATE($D141,Milestones!$AA$150)&lt;PolicyDate),1,Milestones!$AC$150)&amp;";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"&amp;IF(AND(Milestones!$AB$151="FT",Milestones!$AA$151=FT_Y5,EDATE($D141,Milestones!$AA$151)&lt;PolicyDate),1,Milestones!$AC$151)&amp;";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"&amp;IF(AND(Milestones!$AB$152="FT",Milestones!$AA$152=FT_Y5,EDATE($D141,Milestones!$AA$152)&lt;PolicyDate),1,Milestones!$AC$152)&amp;";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"&amp;IF(AND(Milestones!$AB$153="FT",Milestones!$AA$153=FT_Y5,EDATE($D141,Milestones!$AA$153)&lt;PolicyDate),1,Milestones!$AC$153)&amp;";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"&amp;IF(AND(Milestones!$AB$154="FT",Milestones!$AA$154=FT_Y5,EDATE($D141,Milestones!$AA$154)&lt;PolicyDate),1,Milestones!$AC$154)&amp;";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"&amp;IF(AND(Milestones!$AB$155="FT",Milestones!$AA$155=FT_Y5,EDATE($D141,Milestones!$AA$155)&lt;PolicyDate),1,Milestones!$AC$155)&amp;";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"&amp;IF(AND(Milestones!$AB$156="FT",Milestones!$AA$156=FT_Y5,EDATE($D141,Milestones!$AA$156)&lt;PolicyDate),1,Milestones!$AC$156)&amp;";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"&amp;IF(AND(Milestones!$AB$157="FT",Milestones!$AA$157=FT_Y5,EDATE($D141,Milestones!$AA$157)&lt;PolicyDate),1,Milestones!$AC$157)&amp;";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"&amp;IF(AND(Milestones!$AB$158="FT",Milestones!$AA$158=FT_Y5,EDATE($D141,Milestones!$AA$158)&lt;PolicyDate),1,Milestones!$AC$158)&amp;";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"&amp;IF(AND(Milestones!$AB$159="FT",Milestones!$AA$159=FT_Y5,EDATE($D141,Milestones!$AA$159)&lt;PolicyDate),1,Milestones!$AC$159)&amp;";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"&amp;IF(AND(Milestones!$AB$160="FT",Milestones!$AA$160=FT_Y5,EDATE($D141,Milestones!$AA$160)&lt;PolicyDate),1,Milestones!$AC$160)&amp;";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"&amp;IF(AND(Milestones!$AB$161="FT",Milestones!$AA$161=FT_Y5,EDATE($D141,Milestones!$AA$161)&lt;PolicyDate),1,Milestones!$AC$161)&amp;";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"&amp;IF(AND(Milestones!$AB$162="FT",Milestones!$AA$162=FT_Y5,EDATE($D141,Milestones!$AA$162)&lt;PolicyDate),1,Milestones!$AC$162)&amp;";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"&amp;IF(AND(Milestones!$AB$163="FT",Milestones!$AA$163=FT_Y5,EDATE($D141,Milestones!$AA$163)&lt;PolicyDate),1,Milestones!$AC$163)&amp;";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"&amp;IF(AND(Milestones!$AB$164="FT",Milestones!$AA$164=FT_Y5,EDATE($D141,Milestones!$AA$164)&lt;PolicyDate),1,Milestones!$AC$164)&amp;";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"&amp;IF(AND(Milestones!$AB$165="FT",Milestones!$AA$165=FT_Y5,EDATE($D141,Milestones!$AA$165)&lt;PolicyDate),1,Milestones!$AC$165)&amp;";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"&amp;IF(AND(Milestones!$AB$166="FT",Milestones!$AA$166=FT_Y5,EDATE($D141,Milestones!$AA$166)&lt;PolicyDate),1,Milestones!$AC$166)&amp;";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"&amp;IF(AND(Milestones!$AB$167="FT",Milestones!$AA$167=FT_Y5,EDATE($D141,Milestones!$AA$167)&lt;PolicyDate),1,Milestones!$AC$167)&amp;";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"&amp;IF(AND(Milestones!$AB$168="FT",Milestones!$AA$168=FT_Y5,EDATE($D141,Milestones!$AA$168)&lt;PolicyDate),1,Milestones!$AC$168)&amp;";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"&amp;IF(AND(Milestones!$AB$169="FT",Milestones!$AA$169=FT_Y5,EDATE($D141,Milestones!$AA$169)&lt;PolicyDate),1,Milestones!$AC$169)&amp;";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"&amp;IF(AND(Milestones!$AB$170="FT",Milestones!$AA$170=FT_Y5,EDATE($D141,Milestones!$AA$170)&lt;PolicyDate),1,Milestones!$AC$170)&amp;";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"&amp;IF(AND(Milestones!$AB$171="FT",Milestones!$AA$171=FT_Y5,EDATE($D141,Milestones!$AA$171)&lt;PolicyDate),1,Milestones!$AC$171)&amp;";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"&amp;IF(AND(Milestones!$AB$172="FT",Milestones!$AA$172=FT_Y5,EDATE($D141,Milestones!$AA$172)&lt;PolicyDate),1,Milestones!$AC$172)&amp;";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"&amp;IF(AND(Milestones!$AB$173="FT",Milestones!$AA$173=FT_Y5,EDATE($D141,Milestones!$AA$173)&lt;PolicyDate),1,Milestones!$AC$173)&amp;";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"&amp;IF(AND(Milestones!$AB$174="FT",Milestones!$AA$174=FT_Y5,EDATE($D141,Milestones!$AA$174)&lt;PolicyDate),1,Milestones!$AC$174)&amp;";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"&amp;IF(AND(Milestones!$AB$175="FT",Milestones!$AA$175=FT_Y5,EDATE($D141,Milestones!$AA$175)&lt;PolicyDate),1,Milestones!$AC$175)&amp;";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"&amp;IF(AND(Milestones!$AB$176="FT",Milestones!$AA$176=FT_Y5,EDATE($D141,Milestones!$AA$176)&lt;PolicyDate),1,Milestones!$AC$176)&amp;";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"&amp;IF(AND(Milestones!$AB$177="FT",Milestones!$AA$177=FT_Y5,EDATE($D141,Milestones!$AA$177)&lt;PolicyDate),1,Milestones!$AC$177)&amp;";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"&amp;IF(AND(Milestones!$AB$178="FT",Milestones!$AA$178=FT_Y5,EDATE($D141,Milestones!$AA$178)&lt;PolicyDate),1,Milestones!$AC$178)&amp;";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"&amp;IF(AND(Milestones!$AB$179="FT",Milestones!$AA$179=FT_Y5,EDATE($D141,Milestones!$AA$179)&lt;PolicyDate),1,Milestones!$AC$179)&amp;";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"&amp;IF(AND(Milestones!$AB$180="FT",Milestones!$AA$180=FT_Y5,EDATE($D141,Milestones!$AA$180)&lt;PolicyDate),1,Milestones!$AC$180)&amp;";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"&amp;IF(AND(Milestones!$AB$181="FT",Milestones!$AA$181=FT_Y5,EDATE($D141,Milestones!$AA$181)&lt;PolicyDate),1,Milestones!$AC$181)&amp;";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"&amp;IF(AND(Milestones!$AB$182="FT",Milestones!$AA$182=FT_Y5,EDATE($D141,Milestones!$AA$182)&lt;PolicyDate),1,Milestones!$AC$182)&amp;";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"&amp;IF(AND(Milestones!$AB$183="FT",Milestones!$AA$183=FT_Y5,EDATE($D141,Milestones!$AA$183)&lt;PolicyDate),1,Milestones!$AC$183)&amp;";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"&amp;IF(AND(Milestones!$AB$184="FT",Milestones!$AA$184=FT_Y5,EDATE($D141,Milestones!$AA$184)&lt;PolicyDate),1,Milestones!$AC$184)&amp;";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"&amp;IF(AND(Milestones!$AB$185="FT",Milestones!$AA$185=FT_Y5,EDATE($D141,Milestones!$AA$185)&lt;PolicyDate),1,Milestones!$AC$185)&amp;";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"&amp;IF(AND(Milestones!$AB$186="FT",Milestones!$AA$186=FT_Y5,EDATE($D141,Milestones!$AA$186)&lt;PolicyDate),1,Milestones!$AC$186)&amp;";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"&amp;IF(AND(Milestones!$AB$187="FT",Milestones!$AA$187=FT_Y5,EDATE($D141,Milestones!$AA$187)&lt;PolicyDate),1,Milestones!$AC$187)&amp;";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"&amp;IF(AND(Milestones!$AB$188="FT",Milestones!$AA$188=FT_Y5,EDATE($D141,Milestones!$AA$188)&lt;PolicyDate),1,Milestones!$AC$188)&amp;";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"&amp;IF(AND(Milestones!$AB$189="FT",Milestones!$AA$189=FT_Y5,EDATE($D141,Milestones!$AA$189)&lt;PolicyDate),1,Milestones!$AC$189)&amp;";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"&amp;IF(AND(Milestones!$AB$190="FT",Milestones!$AA$190=FT_Y5,EDATE($D141,Milestones!$AA$190)&lt;PolicyDate),1,Milestones!$AC$190)&amp;";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"&amp;IF(AND(Milestones!$AB$191="FT",Milestones!$AA$191=FT_Y5,EDATE($D141,Milestones!$AA$191)&lt;PolicyDate),1,Milestones!$AC$191)&amp;";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"&amp;IF(AND(Milestones!$AB$192="FT",Milestones!$AA$192=FT_Y5,EDATE($D141,Milestones!$AA$192)&lt;PolicyDate),1,Milestones!$AC$192)&amp;";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"&amp;IF(AND(Milestones!$AB$193="FT",Milestones!$AA$193=FT_Y5,EDATE($D141,Milestones!$AA$193)&lt;PolicyDate),1,Milestones!$AC$193)&amp;";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"&amp;IF(AND(Milestones!$AB$194="FT",Milestones!$AA$194=FT_Y5,EDATE($D141,Milestones!$AA$194)&lt;PolicyDate),1,Milestones!$AC$194)&amp;";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"&amp;IF(AND(Milestones!$AB$195="FT",Milestones!$AA$195=FT_Y5,EDATE($D141,Milestones!$AA$195)&lt;PolicyDate),1,Milestones!$AC$195)&amp;";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"&amp;IF(AND(Milestones!$AB$196="FT",Milestones!$AA$196=FT_Y5,EDATE($D141,Milestones!$AA$196)&lt;PolicyDate),1,Milestones!$AC$196)&amp;";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"&amp;IF(AND(Milestones!$AB$197="FT",Milestones!$AA$197=FT_Y5,EDATE($D141,Milestones!$AA$197)&lt;PolicyDate),1,Milestones!$AC$197)&amp;";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"&amp;IF(AND(Milestones!$AB$198="FT",Milestones!$AA$198=FT_Y5,EDATE($D141,Milestones!$AA$198)&lt;PolicyDate),1,Milestones!$AC$198)&amp;";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"&amp;IF(AND(Milestones!$AB$199="FT",Milestones!$AA$199=FT_Y5,EDATE($D141,Milestones!$AA$199)&lt;PolicyDate),1,Milestones!$AC$199)&amp;";  ",""))</f>
        <v/>
      </c>
      <c r="X141" s="0" t="str">
        <f aca="false">IF(Staff!$A141="","",Staff!$AJ141)</f>
        <v/>
      </c>
      <c r="Y141" s="0" t="str">
        <f aca="false">IF(Staff!$A141="","",Staff!$AL141)</f>
        <v/>
      </c>
      <c r="Z141" s="0" t="str">
        <f aca="false">IF(Staff!$A141="","",Staff!$AM141)</f>
        <v/>
      </c>
      <c r="AA141" s="0" t="str">
        <f aca="false">IF(Staff!$A141="","",Staff!$AQ141)</f>
        <v/>
      </c>
      <c r="AB141" s="0" t="str">
        <f aca="false">IF(Staff!$A141="","",Staff!$AR141)</f>
        <v/>
      </c>
      <c r="AC141" s="0" t="str">
        <f aca="false">IF(Staff!$A141="","",Staff!$AS141)</f>
        <v/>
      </c>
      <c r="AD141" s="0" t="str">
        <f aca="false">IF(Staff!$A141="","",Staff!$AT141)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IF(Staff!$A142="","",Staff!$AI142)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"&amp;IF(AND(Milestones!$AB$20="FT",Milestones!$AA$20=FT_Y5,EDATE($D142,Milestones!$AA$20)&lt;PolicyDate),1,Milestones!$AC$20)&amp;";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"&amp;IF(AND(Milestones!$AB$21="FT",Milestones!$AA$21=FT_Y5,EDATE($D142,Milestones!$AA$21)&lt;PolicyDate),1,Milestones!$AC$21)&amp;";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"&amp;IF(AND(Milestones!$AB$22="FT",Milestones!$AA$22=FT_Y5,EDATE($D142,Milestones!$AA$22)&lt;PolicyDate),1,Milestones!$AC$22)&amp;";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"&amp;IF(AND(Milestones!$AB$23="FT",Milestones!$AA$23=FT_Y5,EDATE($D142,Milestones!$AA$23)&lt;PolicyDate),1,Milestones!$AC$23)&amp;";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"&amp;IF(AND(Milestones!$AB$24="FT",Milestones!$AA$24=FT_Y5,EDATE($D142,Milestones!$AA$24)&lt;PolicyDate),1,Milestones!$AC$24)&amp;";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"&amp;IF(AND(Milestones!$AB$25="FT",Milestones!$AA$25=FT_Y5,EDATE($D142,Milestones!$AA$25)&lt;PolicyDate),1,Milestones!$AC$25)&amp;";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"&amp;IF(AND(Milestones!$AB$26="FT",Milestones!$AA$26=FT_Y5,EDATE($D142,Milestones!$AA$26)&lt;PolicyDate),1,Milestones!$AC$26)&amp;";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"&amp;IF(AND(Milestones!$AB$27="FT",Milestones!$AA$27=FT_Y5,EDATE($D142,Milestones!$AA$27)&lt;PolicyDate),1,Milestones!$AC$27)&amp;";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"&amp;IF(AND(Milestones!$AB$28="FT",Milestones!$AA$28=FT_Y5,EDATE($D142,Milestones!$AA$28)&lt;PolicyDate),1,Milestones!$AC$28)&amp;";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"&amp;IF(AND(Milestones!$AB$29="FT",Milestones!$AA$29=FT_Y5,EDATE($D142,Milestones!$AA$29)&lt;PolicyDate),1,Milestones!$AC$29)&amp;";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"&amp;IF(AND(Milestones!$AB$30="FT",Milestones!$AA$30=FT_Y5,EDATE($D142,Milestones!$AA$30)&lt;PolicyDate),1,Milestones!$AC$30)&amp;";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"&amp;IF(AND(Milestones!$AB$31="FT",Milestones!$AA$31=FT_Y5,EDATE($D142,Milestones!$AA$31)&lt;PolicyDate),1,Milestones!$AC$31)&amp;";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"&amp;IF(AND(Milestones!$AB$32="FT",Milestones!$AA$32=FT_Y5,EDATE($D142,Milestones!$AA$32)&lt;PolicyDate),1,Milestones!$AC$32)&amp;";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"&amp;IF(AND(Milestones!$AB$33="FT",Milestones!$AA$33=FT_Y5,EDATE($D142,Milestones!$AA$33)&lt;PolicyDate),1,Milestones!$AC$33)&amp;";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"&amp;IF(AND(Milestones!$AB$34="FT",Milestones!$AA$34=FT_Y5,EDATE($D142,Milestones!$AA$34)&lt;PolicyDate),1,Milestones!$AC$34)&amp;";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"&amp;IF(AND(Milestones!$AB$35="FT",Milestones!$AA$35=FT_Y5,EDATE($D142,Milestones!$AA$35)&lt;PolicyDate),1,Milestones!$AC$35)&amp;";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"&amp;IF(AND(Milestones!$AB$36="FT",Milestones!$AA$36=FT_Y5,EDATE($D142,Milestones!$AA$36)&lt;PolicyDate),1,Milestones!$AC$36)&amp;";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"&amp;IF(AND(Milestones!$AB$37="FT",Milestones!$AA$37=FT_Y5,EDATE($D142,Milestones!$AA$37)&lt;PolicyDate),1,Milestones!$AC$37)&amp;";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"&amp;IF(AND(Milestones!$AB$38="FT",Milestones!$AA$38=FT_Y5,EDATE($D142,Milestones!$AA$38)&lt;PolicyDate),1,Milestones!$AC$38)&amp;";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"&amp;IF(AND(Milestones!$AB$39="FT",Milestones!$AA$39=FT_Y5,EDATE($D142,Milestones!$AA$39)&lt;PolicyDate),1,Milestones!$AC$39)&amp;";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"&amp;IF(AND(Milestones!$AB$40="FT",Milestones!$AA$40=FT_Y5,EDATE($D142,Milestones!$AA$40)&lt;PolicyDate),1,Milestones!$AC$40)&amp;";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"&amp;IF(AND(Milestones!$AB$41="FT",Milestones!$AA$41=FT_Y5,EDATE($D142,Milestones!$AA$41)&lt;PolicyDate),1,Milestones!$AC$41)&amp;";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"&amp;IF(AND(Milestones!$AB$42="FT",Milestones!$AA$42=FT_Y5,EDATE($D142,Milestones!$AA$42)&lt;PolicyDate),1,Milestones!$AC$42)&amp;";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"&amp;IF(AND(Milestones!$AB$43="FT",Milestones!$AA$43=FT_Y5,EDATE($D142,Milestones!$AA$43)&lt;PolicyDate),1,Milestones!$AC$43)&amp;";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"&amp;IF(AND(Milestones!$AB$44="FT",Milestones!$AA$44=FT_Y5,EDATE($D142,Milestones!$AA$44)&lt;PolicyDate),1,Milestones!$AC$44)&amp;";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"&amp;IF(AND(Milestones!$AB$45="FT",Milestones!$AA$45=FT_Y5,EDATE($D142,Milestones!$AA$45)&lt;PolicyDate),1,Milestones!$AC$45)&amp;";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"&amp;IF(AND(Milestones!$AB$46="FT",Milestones!$AA$46=FT_Y5,EDATE($D142,Milestones!$AA$46)&lt;PolicyDate),1,Milestones!$AC$46)&amp;";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"&amp;IF(AND(Milestones!$AB$47="FT",Milestones!$AA$47=FT_Y5,EDATE($D142,Milestones!$AA$47)&lt;PolicyDate),1,Milestones!$AC$47)&amp;";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"&amp;IF(AND(Milestones!$AB$48="FT",Milestones!$AA$48=FT_Y5,EDATE($D142,Milestones!$AA$48)&lt;PolicyDate),1,Milestones!$AC$48)&amp;";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"&amp;IF(AND(Milestones!$AB$49="FT",Milestones!$AA$49=FT_Y5,EDATE($D142,Milestones!$AA$49)&lt;PolicyDate),1,Milestones!$AC$49)&amp;";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"&amp;IF(AND(Milestones!$AB$50="FT",Milestones!$AA$50=FT_Y5,EDATE($D142,Milestones!$AA$50)&lt;PolicyDate),1,Milestones!$AC$50)&amp;";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"&amp;IF(AND(Milestones!$AB$51="FT",Milestones!$AA$51=FT_Y5,EDATE($D142,Milestones!$AA$51)&lt;PolicyDate),1,Milestones!$AC$51)&amp;";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"&amp;IF(AND(Milestones!$AB$52="FT",Milestones!$AA$52=FT_Y5,EDATE($D142,Milestones!$AA$52)&lt;PolicyDate),1,Milestones!$AC$52)&amp;";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"&amp;IF(AND(Milestones!$AB$53="FT",Milestones!$AA$53=FT_Y5,EDATE($D142,Milestones!$AA$53)&lt;PolicyDate),1,Milestones!$AC$53)&amp;";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"&amp;IF(AND(Milestones!$AB$54="FT",Milestones!$AA$54=FT_Y5,EDATE($D142,Milestones!$AA$54)&lt;PolicyDate),1,Milestones!$AC$54)&amp;";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"&amp;IF(AND(Milestones!$AB$55="FT",Milestones!$AA$55=FT_Y5,EDATE($D142,Milestones!$AA$55)&lt;PolicyDate),1,Milestones!$AC$55)&amp;";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"&amp;IF(AND(Milestones!$AB$56="FT",Milestones!$AA$56=FT_Y5,EDATE($D142,Milestones!$AA$56)&lt;PolicyDate),1,Milestones!$AC$56)&amp;";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"&amp;IF(AND(Milestones!$AB$57="FT",Milestones!$AA$57=FT_Y5,EDATE($D142,Milestones!$AA$57)&lt;PolicyDate),1,Milestones!$AC$57)&amp;";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"&amp;IF(AND(Milestones!$AB$58="FT",Milestones!$AA$58=FT_Y5,EDATE($D142,Milestones!$AA$58)&lt;PolicyDate),1,Milestones!$AC$58)&amp;";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"&amp;IF(AND(Milestones!$AB$59="FT",Milestones!$AA$59=FT_Y5,EDATE($D142,Milestones!$AA$59)&lt;PolicyDate),1,Milestones!$AC$59)&amp;";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"&amp;IF(AND(Milestones!$AB$60="FT",Milestones!$AA$60=FT_Y5,EDATE($D142,Milestones!$AA$60)&lt;PolicyDate),1,Milestones!$AC$60)&amp;";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"&amp;IF(AND(Milestones!$AB$61="FT",Milestones!$AA$61=FT_Y5,EDATE($D142,Milestones!$AA$61)&lt;PolicyDate),1,Milestones!$AC$61)&amp;";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"&amp;IF(AND(Milestones!$AB$62="FT",Milestones!$AA$62=FT_Y5,EDATE($D142,Milestones!$AA$62)&lt;PolicyDate),1,Milestones!$AC$62)&amp;";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"&amp;IF(AND(Milestones!$AB$63="FT",Milestones!$AA$63=FT_Y5,EDATE($D142,Milestones!$AA$63)&lt;PolicyDate),1,Milestones!$AC$63)&amp;";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"&amp;IF(AND(Milestones!$AB$64="FT",Milestones!$AA$64=FT_Y5,EDATE($D142,Milestones!$AA$64)&lt;PolicyDate),1,Milestones!$AC$64)&amp;";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"&amp;IF(AND(Milestones!$AB$65="FT",Milestones!$AA$65=FT_Y5,EDATE($D142,Milestones!$AA$65)&lt;PolicyDate),1,Milestones!$AC$65)&amp;";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"&amp;IF(AND(Milestones!$AB$66="FT",Milestones!$AA$66=FT_Y5,EDATE($D142,Milestones!$AA$66)&lt;PolicyDate),1,Milestones!$AC$66)&amp;";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"&amp;IF(AND(Milestones!$AB$67="FT",Milestones!$AA$67=FT_Y5,EDATE($D142,Milestones!$AA$67)&lt;PolicyDate),1,Milestones!$AC$67)&amp;";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"&amp;IF(AND(Milestones!$AB$68="FT",Milestones!$AA$68=FT_Y5,EDATE($D142,Milestones!$AA$68)&lt;PolicyDate),1,Milestones!$AC$68)&amp;";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"&amp;IF(AND(Milestones!$AB$69="FT",Milestones!$AA$69=FT_Y5,EDATE($D142,Milestones!$AA$69)&lt;PolicyDate),1,Milestones!$AC$69)&amp;";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"&amp;IF(AND(Milestones!$AB$70="FT",Milestones!$AA$70=FT_Y5,EDATE($D142,Milestones!$AA$70)&lt;PolicyDate),1,Milestones!$AC$70)&amp;";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"&amp;IF(AND(Milestones!$AB$71="FT",Milestones!$AA$71=FT_Y5,EDATE($D142,Milestones!$AA$71)&lt;PolicyDate),1,Milestones!$AC$71)&amp;";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"&amp;IF(AND(Milestones!$AB$72="FT",Milestones!$AA$72=FT_Y5,EDATE($D142,Milestones!$AA$72)&lt;PolicyDate),1,Milestones!$AC$72)&amp;";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"&amp;IF(AND(Milestones!$AB$73="FT",Milestones!$AA$73=FT_Y5,EDATE($D142,Milestones!$AA$73)&lt;PolicyDate),1,Milestones!$AC$73)&amp;";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"&amp;IF(AND(Milestones!$AB$74="FT",Milestones!$AA$74=FT_Y5,EDATE($D142,Milestones!$AA$74)&lt;PolicyDate),1,Milestones!$AC$74)&amp;";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"&amp;IF(AND(Milestones!$AB$75="FT",Milestones!$AA$75=FT_Y5,EDATE($D142,Milestones!$AA$75)&lt;PolicyDate),1,Milestones!$AC$75)&amp;";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"&amp;IF(AND(Milestones!$AB$76="FT",Milestones!$AA$76=FT_Y5,EDATE($D142,Milestones!$AA$76)&lt;PolicyDate),1,Milestones!$AC$76)&amp;";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"&amp;IF(AND(Milestones!$AB$77="FT",Milestones!$AA$77=FT_Y5,EDATE($D142,Milestones!$AA$77)&lt;PolicyDate),1,Milestones!$AC$77)&amp;";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"&amp;IF(AND(Milestones!$AB$78="FT",Milestones!$AA$78=FT_Y5,EDATE($D142,Milestones!$AA$78)&lt;PolicyDate),1,Milestones!$AC$78)&amp;";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"&amp;IF(AND(Milestones!$AB$79="FT",Milestones!$AA$79=FT_Y5,EDATE($D142,Milestones!$AA$79)&lt;PolicyDate),1,Milestones!$AC$79)&amp;";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"&amp;IF(AND(Milestones!$AB$80="FT",Milestones!$AA$80=FT_Y5,EDATE($D142,Milestones!$AA$80)&lt;PolicyDate),1,Milestones!$AC$80)&amp;";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"&amp;IF(AND(Milestones!$AB$81="FT",Milestones!$AA$81=FT_Y5,EDATE($D142,Milestones!$AA$81)&lt;PolicyDate),1,Milestones!$AC$81)&amp;";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"&amp;IF(AND(Milestones!$AB$82="FT",Milestones!$AA$82=FT_Y5,EDATE($D142,Milestones!$AA$82)&lt;PolicyDate),1,Milestones!$AC$82)&amp;";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"&amp;IF(AND(Milestones!$AB$83="FT",Milestones!$AA$83=FT_Y5,EDATE($D142,Milestones!$AA$83)&lt;PolicyDate),1,Milestones!$AC$83)&amp;";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"&amp;IF(AND(Milestones!$AB$84="FT",Milestones!$AA$84=FT_Y5,EDATE($D142,Milestones!$AA$84)&lt;PolicyDate),1,Milestones!$AC$84)&amp;";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"&amp;IF(AND(Milestones!$AB$85="FT",Milestones!$AA$85=FT_Y5,EDATE($D142,Milestones!$AA$85)&lt;PolicyDate),1,Milestones!$AC$85)&amp;";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"&amp;IF(AND(Milestones!$AB$86="FT",Milestones!$AA$86=FT_Y5,EDATE($D142,Milestones!$AA$86)&lt;PolicyDate),1,Milestones!$AC$86)&amp;";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"&amp;IF(AND(Milestones!$AB$87="FT",Milestones!$AA$87=FT_Y5,EDATE($D142,Milestones!$AA$87)&lt;PolicyDate),1,Milestones!$AC$87)&amp;";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"&amp;IF(AND(Milestones!$AB$88="FT",Milestones!$AA$88=FT_Y5,EDATE($D142,Milestones!$AA$88)&lt;PolicyDate),1,Milestones!$AC$88)&amp;";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"&amp;IF(AND(Milestones!$AB$89="FT",Milestones!$AA$89=FT_Y5,EDATE($D142,Milestones!$AA$89)&lt;PolicyDate),1,Milestones!$AC$89)&amp;";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"&amp;IF(AND(Milestones!$AB$90="FT",Milestones!$AA$90=FT_Y5,EDATE($D142,Milestones!$AA$90)&lt;PolicyDate),1,Milestones!$AC$90)&amp;";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"&amp;IF(AND(Milestones!$AB$91="FT",Milestones!$AA$91=FT_Y5,EDATE($D142,Milestones!$AA$91)&lt;PolicyDate),1,Milestones!$AC$91)&amp;";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"&amp;IF(AND(Milestones!$AB$92="FT",Milestones!$AA$92=FT_Y5,EDATE($D142,Milestones!$AA$92)&lt;PolicyDate),1,Milestones!$AC$92)&amp;";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"&amp;IF(AND(Milestones!$AB$93="FT",Milestones!$AA$93=FT_Y5,EDATE($D142,Milestones!$AA$93)&lt;PolicyDate),1,Milestones!$AC$93)&amp;";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"&amp;IF(AND(Milestones!$AB$94="FT",Milestones!$AA$94=FT_Y5,EDATE($D142,Milestones!$AA$94)&lt;PolicyDate),1,Milestones!$AC$94)&amp;";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"&amp;IF(AND(Milestones!$AB$95="FT",Milestones!$AA$95=FT_Y5,EDATE($D142,Milestones!$AA$95)&lt;PolicyDate),1,Milestones!$AC$95)&amp;";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"&amp;IF(AND(Milestones!$AB$96="FT",Milestones!$AA$96=FT_Y5,EDATE($D142,Milestones!$AA$96)&lt;PolicyDate),1,Milestones!$AC$96)&amp;";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"&amp;IF(AND(Milestones!$AB$97="FT",Milestones!$AA$97=FT_Y5,EDATE($D142,Milestones!$AA$97)&lt;PolicyDate),1,Milestones!$AC$97)&amp;";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"&amp;IF(AND(Milestones!$AB$98="FT",Milestones!$AA$98=FT_Y5,EDATE($D142,Milestones!$AA$98)&lt;PolicyDate),1,Milestones!$AC$98)&amp;";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"&amp;IF(AND(Milestones!$AB$99="FT",Milestones!$AA$99=FT_Y5,EDATE($D142,Milestones!$AA$99)&lt;PolicyDate),1,Milestones!$AC$99)&amp;";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"&amp;IF(AND(Milestones!$AB$100="FT",Milestones!$AA$100=FT_Y5,EDATE($D142,Milestones!$AA$100)&lt;PolicyDate),1,Milestones!$AC$100)&amp;";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"&amp;IF(AND(Milestones!$AB$101="FT",Milestones!$AA$101=FT_Y5,EDATE($D142,Milestones!$AA$101)&lt;PolicyDate),1,Milestones!$AC$101)&amp;";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"&amp;IF(AND(Milestones!$AB$102="FT",Milestones!$AA$102=FT_Y5,EDATE($D142,Milestones!$AA$102)&lt;PolicyDate),1,Milestones!$AC$102)&amp;";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"&amp;IF(AND(Milestones!$AB$103="FT",Milestones!$AA$103=FT_Y5,EDATE($D142,Milestones!$AA$103)&lt;PolicyDate),1,Milestones!$AC$103)&amp;";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"&amp;IF(AND(Milestones!$AB$104="FT",Milestones!$AA$104=FT_Y5,EDATE($D142,Milestones!$AA$104)&lt;PolicyDate),1,Milestones!$AC$104)&amp;";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"&amp;IF(AND(Milestones!$AB$105="FT",Milestones!$AA$105=FT_Y5,EDATE($D142,Milestones!$AA$105)&lt;PolicyDate),1,Milestones!$AC$105)&amp;";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"&amp;IF(AND(Milestones!$AB$106="FT",Milestones!$AA$106=FT_Y5,EDATE($D142,Milestones!$AA$106)&lt;PolicyDate),1,Milestones!$AC$106)&amp;";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"&amp;IF(AND(Milestones!$AB$107="FT",Milestones!$AA$107=FT_Y5,EDATE($D142,Milestones!$AA$107)&lt;PolicyDate),1,Milestones!$AC$107)&amp;";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"&amp;IF(AND(Milestones!$AB$108="FT",Milestones!$AA$108=FT_Y5,EDATE($D142,Milestones!$AA$108)&lt;PolicyDate),1,Milestones!$AC$108)&amp;";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"&amp;IF(AND(Milestones!$AB$109="FT",Milestones!$AA$109=FT_Y5,EDATE($D142,Milestones!$AA$109)&lt;PolicyDate),1,Milestones!$AC$109)&amp;";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"&amp;IF(AND(Milestones!$AB$110="FT",Milestones!$AA$110=FT_Y5,EDATE($D142,Milestones!$AA$110)&lt;PolicyDate),1,Milestones!$AC$110)&amp;";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"&amp;IF(AND(Milestones!$AB$111="FT",Milestones!$AA$111=FT_Y5,EDATE($D142,Milestones!$AA$111)&lt;PolicyDate),1,Milestones!$AC$111)&amp;";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"&amp;IF(AND(Milestones!$AB$112="FT",Milestones!$AA$112=FT_Y5,EDATE($D142,Milestones!$AA$112)&lt;PolicyDate),1,Milestones!$AC$112)&amp;";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"&amp;IF(AND(Milestones!$AB$113="FT",Milestones!$AA$113=FT_Y5,EDATE($D142,Milestones!$AA$113)&lt;PolicyDate),1,Milestones!$AC$113)&amp;";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"&amp;IF(AND(Milestones!$AB$114="FT",Milestones!$AA$114=FT_Y5,EDATE($D142,Milestones!$AA$114)&lt;PolicyDate),1,Milestones!$AC$114)&amp;";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"&amp;IF(AND(Milestones!$AB$115="FT",Milestones!$AA$115=FT_Y5,EDATE($D142,Milestones!$AA$115)&lt;PolicyDate),1,Milestones!$AC$115)&amp;";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"&amp;IF(AND(Milestones!$AB$116="FT",Milestones!$AA$116=FT_Y5,EDATE($D142,Milestones!$AA$116)&lt;PolicyDate),1,Milestones!$AC$116)&amp;";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"&amp;IF(AND(Milestones!$AB$117="FT",Milestones!$AA$117=FT_Y5,EDATE($D142,Milestones!$AA$117)&lt;PolicyDate),1,Milestones!$AC$117)&amp;";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"&amp;IF(AND(Milestones!$AB$118="FT",Milestones!$AA$118=FT_Y5,EDATE($D142,Milestones!$AA$118)&lt;PolicyDate),1,Milestones!$AC$118)&amp;";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"&amp;IF(AND(Milestones!$AB$119="FT",Milestones!$AA$119=FT_Y5,EDATE($D142,Milestones!$AA$119)&lt;PolicyDate),1,Milestones!$AC$119)&amp;";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"&amp;IF(AND(Milestones!$AB$120="FT",Milestones!$AA$120=FT_Y5,EDATE($D142,Milestones!$AA$120)&lt;PolicyDate),1,Milestones!$AC$120)&amp;";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"&amp;IF(AND(Milestones!$AB$121="FT",Milestones!$AA$121=FT_Y5,EDATE($D142,Milestones!$AA$121)&lt;PolicyDate),1,Milestones!$AC$121)&amp;";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"&amp;IF(AND(Milestones!$AB$122="FT",Milestones!$AA$122=FT_Y5,EDATE($D142,Milestones!$AA$122)&lt;PolicyDate),1,Milestones!$AC$122)&amp;";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"&amp;IF(AND(Milestones!$AB$123="FT",Milestones!$AA$123=FT_Y5,EDATE($D142,Milestones!$AA$123)&lt;PolicyDate),1,Milestones!$AC$123)&amp;";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"&amp;IF(AND(Milestones!$AB$124="FT",Milestones!$AA$124=FT_Y5,EDATE($D142,Milestones!$AA$124)&lt;PolicyDate),1,Milestones!$AC$124)&amp;";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"&amp;IF(AND(Milestones!$AB$125="FT",Milestones!$AA$125=FT_Y5,EDATE($D142,Milestones!$AA$125)&lt;PolicyDate),1,Milestones!$AC$125)&amp;";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"&amp;IF(AND(Milestones!$AB$126="FT",Milestones!$AA$126=FT_Y5,EDATE($D142,Milestones!$AA$126)&lt;PolicyDate),1,Milestones!$AC$126)&amp;";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"&amp;IF(AND(Milestones!$AB$127="FT",Milestones!$AA$127=FT_Y5,EDATE($D142,Milestones!$AA$127)&lt;PolicyDate),1,Milestones!$AC$127)&amp;";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"&amp;IF(AND(Milestones!$AB$128="FT",Milestones!$AA$128=FT_Y5,EDATE($D142,Milestones!$AA$128)&lt;PolicyDate),1,Milestones!$AC$128)&amp;";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"&amp;IF(AND(Milestones!$AB$129="FT",Milestones!$AA$129=FT_Y5,EDATE($D142,Milestones!$AA$129)&lt;PolicyDate),1,Milestones!$AC$129)&amp;";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"&amp;IF(AND(Milestones!$AB$130="FT",Milestones!$AA$130=FT_Y5,EDATE($D142,Milestones!$AA$130)&lt;PolicyDate),1,Milestones!$AC$130)&amp;";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"&amp;IF(AND(Milestones!$AB$131="FT",Milestones!$AA$131=FT_Y5,EDATE($D142,Milestones!$AA$131)&lt;PolicyDate),1,Milestones!$AC$131)&amp;";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"&amp;IF(AND(Milestones!$AB$132="FT",Milestones!$AA$132=FT_Y5,EDATE($D142,Milestones!$AA$132)&lt;PolicyDate),1,Milestones!$AC$132)&amp;";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"&amp;IF(AND(Milestones!$AB$133="FT",Milestones!$AA$133=FT_Y5,EDATE($D142,Milestones!$AA$133)&lt;PolicyDate),1,Milestones!$AC$133)&amp;";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"&amp;IF(AND(Milestones!$AB$134="FT",Milestones!$AA$134=FT_Y5,EDATE($D142,Milestones!$AA$134)&lt;PolicyDate),1,Milestones!$AC$134)&amp;";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"&amp;IF(AND(Milestones!$AB$135="FT",Milestones!$AA$135=FT_Y5,EDATE($D142,Milestones!$AA$135)&lt;PolicyDate),1,Milestones!$AC$135)&amp;";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"&amp;IF(AND(Milestones!$AB$136="FT",Milestones!$AA$136=FT_Y5,EDATE($D142,Milestones!$AA$136)&lt;PolicyDate),1,Milestones!$AC$136)&amp;";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"&amp;IF(AND(Milestones!$AB$137="FT",Milestones!$AA$137=FT_Y5,EDATE($D142,Milestones!$AA$137)&lt;PolicyDate),1,Milestones!$AC$137)&amp;";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"&amp;IF(AND(Milestones!$AB$138="FT",Milestones!$AA$138=FT_Y5,EDATE($D142,Milestones!$AA$138)&lt;PolicyDate),1,Milestones!$AC$138)&amp;";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"&amp;IF(AND(Milestones!$AB$139="FT",Milestones!$AA$139=FT_Y5,EDATE($D142,Milestones!$AA$139)&lt;PolicyDate),1,Milestones!$AC$139)&amp;";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"&amp;IF(AND(Milestones!$AB$140="FT",Milestones!$AA$140=FT_Y5,EDATE($D142,Milestones!$AA$140)&lt;PolicyDate),1,Milestones!$AC$140)&amp;";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"&amp;IF(AND(Milestones!$AB$141="FT",Milestones!$AA$141=FT_Y5,EDATE($D142,Milestones!$AA$141)&lt;PolicyDate),1,Milestones!$AC$141)&amp;";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"&amp;IF(AND(Milestones!$AB$142="FT",Milestones!$AA$142=FT_Y5,EDATE($D142,Milestones!$AA$142)&lt;PolicyDate),1,Milestones!$AC$142)&amp;";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"&amp;IF(AND(Milestones!$AB$143="FT",Milestones!$AA$143=FT_Y5,EDATE($D142,Milestones!$AA$143)&lt;PolicyDate),1,Milestones!$AC$143)&amp;";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"&amp;IF(AND(Milestones!$AB$144="FT",Milestones!$AA$144=FT_Y5,EDATE($D142,Milestones!$AA$144)&lt;PolicyDate),1,Milestones!$AC$144)&amp;";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"&amp;IF(AND(Milestones!$AB$145="FT",Milestones!$AA$145=FT_Y5,EDATE($D142,Milestones!$AA$145)&lt;PolicyDate),1,Milestones!$AC$145)&amp;";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"&amp;IF(AND(Milestones!$AB$146="FT",Milestones!$AA$146=FT_Y5,EDATE($D142,Milestones!$AA$146)&lt;PolicyDate),1,Milestones!$AC$146)&amp;";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"&amp;IF(AND(Milestones!$AB$147="FT",Milestones!$AA$147=FT_Y5,EDATE($D142,Milestones!$AA$147)&lt;PolicyDate),1,Milestones!$AC$147)&amp;";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"&amp;IF(AND(Milestones!$AB$148="FT",Milestones!$AA$148=FT_Y5,EDATE($D142,Milestones!$AA$148)&lt;PolicyDate),1,Milestones!$AC$148)&amp;";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"&amp;IF(AND(Milestones!$AB$149="FT",Milestones!$AA$149=FT_Y5,EDATE($D142,Milestones!$AA$149)&lt;PolicyDate),1,Milestones!$AC$149)&amp;";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"&amp;IF(AND(Milestones!$AB$150="FT",Milestones!$AA$150=FT_Y5,EDATE($D142,Milestones!$AA$150)&lt;PolicyDate),1,Milestones!$AC$150)&amp;";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"&amp;IF(AND(Milestones!$AB$151="FT",Milestones!$AA$151=FT_Y5,EDATE($D142,Milestones!$AA$151)&lt;PolicyDate),1,Milestones!$AC$151)&amp;";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"&amp;IF(AND(Milestones!$AB$152="FT",Milestones!$AA$152=FT_Y5,EDATE($D142,Milestones!$AA$152)&lt;PolicyDate),1,Milestones!$AC$152)&amp;";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"&amp;IF(AND(Milestones!$AB$153="FT",Milestones!$AA$153=FT_Y5,EDATE($D142,Milestones!$AA$153)&lt;PolicyDate),1,Milestones!$AC$153)&amp;";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"&amp;IF(AND(Milestones!$AB$154="FT",Milestones!$AA$154=FT_Y5,EDATE($D142,Milestones!$AA$154)&lt;PolicyDate),1,Milestones!$AC$154)&amp;";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"&amp;IF(AND(Milestones!$AB$155="FT",Milestones!$AA$155=FT_Y5,EDATE($D142,Milestones!$AA$155)&lt;PolicyDate),1,Milestones!$AC$155)&amp;";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"&amp;IF(AND(Milestones!$AB$156="FT",Milestones!$AA$156=FT_Y5,EDATE($D142,Milestones!$AA$156)&lt;PolicyDate),1,Milestones!$AC$156)&amp;";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"&amp;IF(AND(Milestones!$AB$157="FT",Milestones!$AA$157=FT_Y5,EDATE($D142,Milestones!$AA$157)&lt;PolicyDate),1,Milestones!$AC$157)&amp;";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"&amp;IF(AND(Milestones!$AB$158="FT",Milestones!$AA$158=FT_Y5,EDATE($D142,Milestones!$AA$158)&lt;PolicyDate),1,Milestones!$AC$158)&amp;";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"&amp;IF(AND(Milestones!$AB$159="FT",Milestones!$AA$159=FT_Y5,EDATE($D142,Milestones!$AA$159)&lt;PolicyDate),1,Milestones!$AC$159)&amp;";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"&amp;IF(AND(Milestones!$AB$160="FT",Milestones!$AA$160=FT_Y5,EDATE($D142,Milestones!$AA$160)&lt;PolicyDate),1,Milestones!$AC$160)&amp;";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"&amp;IF(AND(Milestones!$AB$161="FT",Milestones!$AA$161=FT_Y5,EDATE($D142,Milestones!$AA$161)&lt;PolicyDate),1,Milestones!$AC$161)&amp;";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"&amp;IF(AND(Milestones!$AB$162="FT",Milestones!$AA$162=FT_Y5,EDATE($D142,Milestones!$AA$162)&lt;PolicyDate),1,Milestones!$AC$162)&amp;";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"&amp;IF(AND(Milestones!$AB$163="FT",Milestones!$AA$163=FT_Y5,EDATE($D142,Milestones!$AA$163)&lt;PolicyDate),1,Milestones!$AC$163)&amp;";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"&amp;IF(AND(Milestones!$AB$164="FT",Milestones!$AA$164=FT_Y5,EDATE($D142,Milestones!$AA$164)&lt;PolicyDate),1,Milestones!$AC$164)&amp;";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"&amp;IF(AND(Milestones!$AB$165="FT",Milestones!$AA$165=FT_Y5,EDATE($D142,Milestones!$AA$165)&lt;PolicyDate),1,Milestones!$AC$165)&amp;";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"&amp;IF(AND(Milestones!$AB$166="FT",Milestones!$AA$166=FT_Y5,EDATE($D142,Milestones!$AA$166)&lt;PolicyDate),1,Milestones!$AC$166)&amp;";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"&amp;IF(AND(Milestones!$AB$167="FT",Milestones!$AA$167=FT_Y5,EDATE($D142,Milestones!$AA$167)&lt;PolicyDate),1,Milestones!$AC$167)&amp;";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"&amp;IF(AND(Milestones!$AB$168="FT",Milestones!$AA$168=FT_Y5,EDATE($D142,Milestones!$AA$168)&lt;PolicyDate),1,Milestones!$AC$168)&amp;";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"&amp;IF(AND(Milestones!$AB$169="FT",Milestones!$AA$169=FT_Y5,EDATE($D142,Milestones!$AA$169)&lt;PolicyDate),1,Milestones!$AC$169)&amp;";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"&amp;IF(AND(Milestones!$AB$170="FT",Milestones!$AA$170=FT_Y5,EDATE($D142,Milestones!$AA$170)&lt;PolicyDate),1,Milestones!$AC$170)&amp;";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"&amp;IF(AND(Milestones!$AB$171="FT",Milestones!$AA$171=FT_Y5,EDATE($D142,Milestones!$AA$171)&lt;PolicyDate),1,Milestones!$AC$171)&amp;";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"&amp;IF(AND(Milestones!$AB$172="FT",Milestones!$AA$172=FT_Y5,EDATE($D142,Milestones!$AA$172)&lt;PolicyDate),1,Milestones!$AC$172)&amp;";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"&amp;IF(AND(Milestones!$AB$173="FT",Milestones!$AA$173=FT_Y5,EDATE($D142,Milestones!$AA$173)&lt;PolicyDate),1,Milestones!$AC$173)&amp;";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"&amp;IF(AND(Milestones!$AB$174="FT",Milestones!$AA$174=FT_Y5,EDATE($D142,Milestones!$AA$174)&lt;PolicyDate),1,Milestones!$AC$174)&amp;";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"&amp;IF(AND(Milestones!$AB$175="FT",Milestones!$AA$175=FT_Y5,EDATE($D142,Milestones!$AA$175)&lt;PolicyDate),1,Milestones!$AC$175)&amp;";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"&amp;IF(AND(Milestones!$AB$176="FT",Milestones!$AA$176=FT_Y5,EDATE($D142,Milestones!$AA$176)&lt;PolicyDate),1,Milestones!$AC$176)&amp;";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"&amp;IF(AND(Milestones!$AB$177="FT",Milestones!$AA$177=FT_Y5,EDATE($D142,Milestones!$AA$177)&lt;PolicyDate),1,Milestones!$AC$177)&amp;";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"&amp;IF(AND(Milestones!$AB$178="FT",Milestones!$AA$178=FT_Y5,EDATE($D142,Milestones!$AA$178)&lt;PolicyDate),1,Milestones!$AC$178)&amp;";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"&amp;IF(AND(Milestones!$AB$179="FT",Milestones!$AA$179=FT_Y5,EDATE($D142,Milestones!$AA$179)&lt;PolicyDate),1,Milestones!$AC$179)&amp;";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"&amp;IF(AND(Milestones!$AB$180="FT",Milestones!$AA$180=FT_Y5,EDATE($D142,Milestones!$AA$180)&lt;PolicyDate),1,Milestones!$AC$180)&amp;";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"&amp;IF(AND(Milestones!$AB$181="FT",Milestones!$AA$181=FT_Y5,EDATE($D142,Milestones!$AA$181)&lt;PolicyDate),1,Milestones!$AC$181)&amp;";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"&amp;IF(AND(Milestones!$AB$182="FT",Milestones!$AA$182=FT_Y5,EDATE($D142,Milestones!$AA$182)&lt;PolicyDate),1,Milestones!$AC$182)&amp;";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"&amp;IF(AND(Milestones!$AB$183="FT",Milestones!$AA$183=FT_Y5,EDATE($D142,Milestones!$AA$183)&lt;PolicyDate),1,Milestones!$AC$183)&amp;";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"&amp;IF(AND(Milestones!$AB$184="FT",Milestones!$AA$184=FT_Y5,EDATE($D142,Milestones!$AA$184)&lt;PolicyDate),1,Milestones!$AC$184)&amp;";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"&amp;IF(AND(Milestones!$AB$185="FT",Milestones!$AA$185=FT_Y5,EDATE($D142,Milestones!$AA$185)&lt;PolicyDate),1,Milestones!$AC$185)&amp;";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"&amp;IF(AND(Milestones!$AB$186="FT",Milestones!$AA$186=FT_Y5,EDATE($D142,Milestones!$AA$186)&lt;PolicyDate),1,Milestones!$AC$186)&amp;";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"&amp;IF(AND(Milestones!$AB$187="FT",Milestones!$AA$187=FT_Y5,EDATE($D142,Milestones!$AA$187)&lt;PolicyDate),1,Milestones!$AC$187)&amp;";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"&amp;IF(AND(Milestones!$AB$188="FT",Milestones!$AA$188=FT_Y5,EDATE($D142,Milestones!$AA$188)&lt;PolicyDate),1,Milestones!$AC$188)&amp;";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"&amp;IF(AND(Milestones!$AB$189="FT",Milestones!$AA$189=FT_Y5,EDATE($D142,Milestones!$AA$189)&lt;PolicyDate),1,Milestones!$AC$189)&amp;";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"&amp;IF(AND(Milestones!$AB$190="FT",Milestones!$AA$190=FT_Y5,EDATE($D142,Milestones!$AA$190)&lt;PolicyDate),1,Milestones!$AC$190)&amp;";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"&amp;IF(AND(Milestones!$AB$191="FT",Milestones!$AA$191=FT_Y5,EDATE($D142,Milestones!$AA$191)&lt;PolicyDate),1,Milestones!$AC$191)&amp;";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"&amp;IF(AND(Milestones!$AB$192="FT",Milestones!$AA$192=FT_Y5,EDATE($D142,Milestones!$AA$192)&lt;PolicyDate),1,Milestones!$AC$192)&amp;";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"&amp;IF(AND(Milestones!$AB$193="FT",Milestones!$AA$193=FT_Y5,EDATE($D142,Milestones!$AA$193)&lt;PolicyDate),1,Milestones!$AC$193)&amp;";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"&amp;IF(AND(Milestones!$AB$194="FT",Milestones!$AA$194=FT_Y5,EDATE($D142,Milestones!$AA$194)&lt;PolicyDate),1,Milestones!$AC$194)&amp;";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"&amp;IF(AND(Milestones!$AB$195="FT",Milestones!$AA$195=FT_Y5,EDATE($D142,Milestones!$AA$195)&lt;PolicyDate),1,Milestones!$AC$195)&amp;";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"&amp;IF(AND(Milestones!$AB$196="FT",Milestones!$AA$196=FT_Y5,EDATE($D142,Milestones!$AA$196)&lt;PolicyDate),1,Milestones!$AC$196)&amp;";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"&amp;IF(AND(Milestones!$AB$197="FT",Milestones!$AA$197=FT_Y5,EDATE($D142,Milestones!$AA$197)&lt;PolicyDate),1,Milestones!$AC$197)&amp;";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"&amp;IF(AND(Milestones!$AB$198="FT",Milestones!$AA$198=FT_Y5,EDATE($D142,Milestones!$AA$198)&lt;PolicyDate),1,Milestones!$AC$198)&amp;";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"&amp;IF(AND(Milestones!$AB$199="FT",Milestones!$AA$199=FT_Y5,EDATE($D142,Milestones!$AA$199)&lt;PolicyDate),1,Milestones!$AC$199)&amp;";  ",""))</f>
        <v/>
      </c>
      <c r="X142" s="0" t="str">
        <f aca="false">IF(Staff!$A142="","",Staff!$AJ142)</f>
        <v/>
      </c>
      <c r="Y142" s="0" t="str">
        <f aca="false">IF(Staff!$A142="","",Staff!$AL142)</f>
        <v/>
      </c>
      <c r="Z142" s="0" t="str">
        <f aca="false">IF(Staff!$A142="","",Staff!$AM142)</f>
        <v/>
      </c>
      <c r="AA142" s="0" t="str">
        <f aca="false">IF(Staff!$A142="","",Staff!$AQ142)</f>
        <v/>
      </c>
      <c r="AB142" s="0" t="str">
        <f aca="false">IF(Staff!$A142="","",Staff!$AR142)</f>
        <v/>
      </c>
      <c r="AC142" s="0" t="str">
        <f aca="false">IF(Staff!$A142="","",Staff!$AS142)</f>
        <v/>
      </c>
      <c r="AD142" s="0" t="str">
        <f aca="false">IF(Staff!$A142="","",Staff!$AT142)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IF(Staff!$A143="","",Staff!$AI143)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"&amp;IF(AND(Milestones!$AB$20="FT",Milestones!$AA$20=FT_Y5,EDATE($D143,Milestones!$AA$20)&lt;PolicyDate),1,Milestones!$AC$20)&amp;";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"&amp;IF(AND(Milestones!$AB$21="FT",Milestones!$AA$21=FT_Y5,EDATE($D143,Milestones!$AA$21)&lt;PolicyDate),1,Milestones!$AC$21)&amp;";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"&amp;IF(AND(Milestones!$AB$22="FT",Milestones!$AA$22=FT_Y5,EDATE($D143,Milestones!$AA$22)&lt;PolicyDate),1,Milestones!$AC$22)&amp;";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"&amp;IF(AND(Milestones!$AB$23="FT",Milestones!$AA$23=FT_Y5,EDATE($D143,Milestones!$AA$23)&lt;PolicyDate),1,Milestones!$AC$23)&amp;";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"&amp;IF(AND(Milestones!$AB$24="FT",Milestones!$AA$24=FT_Y5,EDATE($D143,Milestones!$AA$24)&lt;PolicyDate),1,Milestones!$AC$24)&amp;";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"&amp;IF(AND(Milestones!$AB$25="FT",Milestones!$AA$25=FT_Y5,EDATE($D143,Milestones!$AA$25)&lt;PolicyDate),1,Milestones!$AC$25)&amp;";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"&amp;IF(AND(Milestones!$AB$26="FT",Milestones!$AA$26=FT_Y5,EDATE($D143,Milestones!$AA$26)&lt;PolicyDate),1,Milestones!$AC$26)&amp;";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"&amp;IF(AND(Milestones!$AB$27="FT",Milestones!$AA$27=FT_Y5,EDATE($D143,Milestones!$AA$27)&lt;PolicyDate),1,Milestones!$AC$27)&amp;";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"&amp;IF(AND(Milestones!$AB$28="FT",Milestones!$AA$28=FT_Y5,EDATE($D143,Milestones!$AA$28)&lt;PolicyDate),1,Milestones!$AC$28)&amp;";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"&amp;IF(AND(Milestones!$AB$29="FT",Milestones!$AA$29=FT_Y5,EDATE($D143,Milestones!$AA$29)&lt;PolicyDate),1,Milestones!$AC$29)&amp;";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"&amp;IF(AND(Milestones!$AB$30="FT",Milestones!$AA$30=FT_Y5,EDATE($D143,Milestones!$AA$30)&lt;PolicyDate),1,Milestones!$AC$30)&amp;";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"&amp;IF(AND(Milestones!$AB$31="FT",Milestones!$AA$31=FT_Y5,EDATE($D143,Milestones!$AA$31)&lt;PolicyDate),1,Milestones!$AC$31)&amp;";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"&amp;IF(AND(Milestones!$AB$32="FT",Milestones!$AA$32=FT_Y5,EDATE($D143,Milestones!$AA$32)&lt;PolicyDate),1,Milestones!$AC$32)&amp;";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"&amp;IF(AND(Milestones!$AB$33="FT",Milestones!$AA$33=FT_Y5,EDATE($D143,Milestones!$AA$33)&lt;PolicyDate),1,Milestones!$AC$33)&amp;";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"&amp;IF(AND(Milestones!$AB$34="FT",Milestones!$AA$34=FT_Y5,EDATE($D143,Milestones!$AA$34)&lt;PolicyDate),1,Milestones!$AC$34)&amp;";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"&amp;IF(AND(Milestones!$AB$35="FT",Milestones!$AA$35=FT_Y5,EDATE($D143,Milestones!$AA$35)&lt;PolicyDate),1,Milestones!$AC$35)&amp;";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"&amp;IF(AND(Milestones!$AB$36="FT",Milestones!$AA$36=FT_Y5,EDATE($D143,Milestones!$AA$36)&lt;PolicyDate),1,Milestones!$AC$36)&amp;";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"&amp;IF(AND(Milestones!$AB$37="FT",Milestones!$AA$37=FT_Y5,EDATE($D143,Milestones!$AA$37)&lt;PolicyDate),1,Milestones!$AC$37)&amp;";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"&amp;IF(AND(Milestones!$AB$38="FT",Milestones!$AA$38=FT_Y5,EDATE($D143,Milestones!$AA$38)&lt;PolicyDate),1,Milestones!$AC$38)&amp;";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"&amp;IF(AND(Milestones!$AB$39="FT",Milestones!$AA$39=FT_Y5,EDATE($D143,Milestones!$AA$39)&lt;PolicyDate),1,Milestones!$AC$39)&amp;";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"&amp;IF(AND(Milestones!$AB$40="FT",Milestones!$AA$40=FT_Y5,EDATE($D143,Milestones!$AA$40)&lt;PolicyDate),1,Milestones!$AC$40)&amp;";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"&amp;IF(AND(Milestones!$AB$41="FT",Milestones!$AA$41=FT_Y5,EDATE($D143,Milestones!$AA$41)&lt;PolicyDate),1,Milestones!$AC$41)&amp;";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"&amp;IF(AND(Milestones!$AB$42="FT",Milestones!$AA$42=FT_Y5,EDATE($D143,Milestones!$AA$42)&lt;PolicyDate),1,Milestones!$AC$42)&amp;";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"&amp;IF(AND(Milestones!$AB$43="FT",Milestones!$AA$43=FT_Y5,EDATE($D143,Milestones!$AA$43)&lt;PolicyDate),1,Milestones!$AC$43)&amp;";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"&amp;IF(AND(Milestones!$AB$44="FT",Milestones!$AA$44=FT_Y5,EDATE($D143,Milestones!$AA$44)&lt;PolicyDate),1,Milestones!$AC$44)&amp;";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"&amp;IF(AND(Milestones!$AB$45="FT",Milestones!$AA$45=FT_Y5,EDATE($D143,Milestones!$AA$45)&lt;PolicyDate),1,Milestones!$AC$45)&amp;";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"&amp;IF(AND(Milestones!$AB$46="FT",Milestones!$AA$46=FT_Y5,EDATE($D143,Milestones!$AA$46)&lt;PolicyDate),1,Milestones!$AC$46)&amp;";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"&amp;IF(AND(Milestones!$AB$47="FT",Milestones!$AA$47=FT_Y5,EDATE($D143,Milestones!$AA$47)&lt;PolicyDate),1,Milestones!$AC$47)&amp;";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"&amp;IF(AND(Milestones!$AB$48="FT",Milestones!$AA$48=FT_Y5,EDATE($D143,Milestones!$AA$48)&lt;PolicyDate),1,Milestones!$AC$48)&amp;";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"&amp;IF(AND(Milestones!$AB$49="FT",Milestones!$AA$49=FT_Y5,EDATE($D143,Milestones!$AA$49)&lt;PolicyDate),1,Milestones!$AC$49)&amp;";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"&amp;IF(AND(Milestones!$AB$50="FT",Milestones!$AA$50=FT_Y5,EDATE($D143,Milestones!$AA$50)&lt;PolicyDate),1,Milestones!$AC$50)&amp;";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"&amp;IF(AND(Milestones!$AB$51="FT",Milestones!$AA$51=FT_Y5,EDATE($D143,Milestones!$AA$51)&lt;PolicyDate),1,Milestones!$AC$51)&amp;";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"&amp;IF(AND(Milestones!$AB$52="FT",Milestones!$AA$52=FT_Y5,EDATE($D143,Milestones!$AA$52)&lt;PolicyDate),1,Milestones!$AC$52)&amp;";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"&amp;IF(AND(Milestones!$AB$53="FT",Milestones!$AA$53=FT_Y5,EDATE($D143,Milestones!$AA$53)&lt;PolicyDate),1,Milestones!$AC$53)&amp;";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"&amp;IF(AND(Milestones!$AB$54="FT",Milestones!$AA$54=FT_Y5,EDATE($D143,Milestones!$AA$54)&lt;PolicyDate),1,Milestones!$AC$54)&amp;";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"&amp;IF(AND(Milestones!$AB$55="FT",Milestones!$AA$55=FT_Y5,EDATE($D143,Milestones!$AA$55)&lt;PolicyDate),1,Milestones!$AC$55)&amp;";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"&amp;IF(AND(Milestones!$AB$56="FT",Milestones!$AA$56=FT_Y5,EDATE($D143,Milestones!$AA$56)&lt;PolicyDate),1,Milestones!$AC$56)&amp;";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"&amp;IF(AND(Milestones!$AB$57="FT",Milestones!$AA$57=FT_Y5,EDATE($D143,Milestones!$AA$57)&lt;PolicyDate),1,Milestones!$AC$57)&amp;";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"&amp;IF(AND(Milestones!$AB$58="FT",Milestones!$AA$58=FT_Y5,EDATE($D143,Milestones!$AA$58)&lt;PolicyDate),1,Milestones!$AC$58)&amp;";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"&amp;IF(AND(Milestones!$AB$59="FT",Milestones!$AA$59=FT_Y5,EDATE($D143,Milestones!$AA$59)&lt;PolicyDate),1,Milestones!$AC$59)&amp;";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"&amp;IF(AND(Milestones!$AB$60="FT",Milestones!$AA$60=FT_Y5,EDATE($D143,Milestones!$AA$60)&lt;PolicyDate),1,Milestones!$AC$60)&amp;";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"&amp;IF(AND(Milestones!$AB$61="FT",Milestones!$AA$61=FT_Y5,EDATE($D143,Milestones!$AA$61)&lt;PolicyDate),1,Milestones!$AC$61)&amp;";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"&amp;IF(AND(Milestones!$AB$62="FT",Milestones!$AA$62=FT_Y5,EDATE($D143,Milestones!$AA$62)&lt;PolicyDate),1,Milestones!$AC$62)&amp;";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"&amp;IF(AND(Milestones!$AB$63="FT",Milestones!$AA$63=FT_Y5,EDATE($D143,Milestones!$AA$63)&lt;PolicyDate),1,Milestones!$AC$63)&amp;";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"&amp;IF(AND(Milestones!$AB$64="FT",Milestones!$AA$64=FT_Y5,EDATE($D143,Milestones!$AA$64)&lt;PolicyDate),1,Milestones!$AC$64)&amp;";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"&amp;IF(AND(Milestones!$AB$65="FT",Milestones!$AA$65=FT_Y5,EDATE($D143,Milestones!$AA$65)&lt;PolicyDate),1,Milestones!$AC$65)&amp;";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"&amp;IF(AND(Milestones!$AB$66="FT",Milestones!$AA$66=FT_Y5,EDATE($D143,Milestones!$AA$66)&lt;PolicyDate),1,Milestones!$AC$66)&amp;";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"&amp;IF(AND(Milestones!$AB$67="FT",Milestones!$AA$67=FT_Y5,EDATE($D143,Milestones!$AA$67)&lt;PolicyDate),1,Milestones!$AC$67)&amp;";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"&amp;IF(AND(Milestones!$AB$68="FT",Milestones!$AA$68=FT_Y5,EDATE($D143,Milestones!$AA$68)&lt;PolicyDate),1,Milestones!$AC$68)&amp;";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"&amp;IF(AND(Milestones!$AB$69="FT",Milestones!$AA$69=FT_Y5,EDATE($D143,Milestones!$AA$69)&lt;PolicyDate),1,Milestones!$AC$69)&amp;";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"&amp;IF(AND(Milestones!$AB$70="FT",Milestones!$AA$70=FT_Y5,EDATE($D143,Milestones!$AA$70)&lt;PolicyDate),1,Milestones!$AC$70)&amp;";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"&amp;IF(AND(Milestones!$AB$71="FT",Milestones!$AA$71=FT_Y5,EDATE($D143,Milestones!$AA$71)&lt;PolicyDate),1,Milestones!$AC$71)&amp;";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"&amp;IF(AND(Milestones!$AB$72="FT",Milestones!$AA$72=FT_Y5,EDATE($D143,Milestones!$AA$72)&lt;PolicyDate),1,Milestones!$AC$72)&amp;";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"&amp;IF(AND(Milestones!$AB$73="FT",Milestones!$AA$73=FT_Y5,EDATE($D143,Milestones!$AA$73)&lt;PolicyDate),1,Milestones!$AC$73)&amp;";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"&amp;IF(AND(Milestones!$AB$74="FT",Milestones!$AA$74=FT_Y5,EDATE($D143,Milestones!$AA$74)&lt;PolicyDate),1,Milestones!$AC$74)&amp;";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"&amp;IF(AND(Milestones!$AB$75="FT",Milestones!$AA$75=FT_Y5,EDATE($D143,Milestones!$AA$75)&lt;PolicyDate),1,Milestones!$AC$75)&amp;";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"&amp;IF(AND(Milestones!$AB$76="FT",Milestones!$AA$76=FT_Y5,EDATE($D143,Milestones!$AA$76)&lt;PolicyDate),1,Milestones!$AC$76)&amp;";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"&amp;IF(AND(Milestones!$AB$77="FT",Milestones!$AA$77=FT_Y5,EDATE($D143,Milestones!$AA$77)&lt;PolicyDate),1,Milestones!$AC$77)&amp;";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"&amp;IF(AND(Milestones!$AB$78="FT",Milestones!$AA$78=FT_Y5,EDATE($D143,Milestones!$AA$78)&lt;PolicyDate),1,Milestones!$AC$78)&amp;";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"&amp;IF(AND(Milestones!$AB$79="FT",Milestones!$AA$79=FT_Y5,EDATE($D143,Milestones!$AA$79)&lt;PolicyDate),1,Milestones!$AC$79)&amp;";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"&amp;IF(AND(Milestones!$AB$80="FT",Milestones!$AA$80=FT_Y5,EDATE($D143,Milestones!$AA$80)&lt;PolicyDate),1,Milestones!$AC$80)&amp;";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"&amp;IF(AND(Milestones!$AB$81="FT",Milestones!$AA$81=FT_Y5,EDATE($D143,Milestones!$AA$81)&lt;PolicyDate),1,Milestones!$AC$81)&amp;";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"&amp;IF(AND(Milestones!$AB$82="FT",Milestones!$AA$82=FT_Y5,EDATE($D143,Milestones!$AA$82)&lt;PolicyDate),1,Milestones!$AC$82)&amp;";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"&amp;IF(AND(Milestones!$AB$83="FT",Milestones!$AA$83=FT_Y5,EDATE($D143,Milestones!$AA$83)&lt;PolicyDate),1,Milestones!$AC$83)&amp;";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"&amp;IF(AND(Milestones!$AB$84="FT",Milestones!$AA$84=FT_Y5,EDATE($D143,Milestones!$AA$84)&lt;PolicyDate),1,Milestones!$AC$84)&amp;";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"&amp;IF(AND(Milestones!$AB$85="FT",Milestones!$AA$85=FT_Y5,EDATE($D143,Milestones!$AA$85)&lt;PolicyDate),1,Milestones!$AC$85)&amp;";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"&amp;IF(AND(Milestones!$AB$86="FT",Milestones!$AA$86=FT_Y5,EDATE($D143,Milestones!$AA$86)&lt;PolicyDate),1,Milestones!$AC$86)&amp;";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"&amp;IF(AND(Milestones!$AB$87="FT",Milestones!$AA$87=FT_Y5,EDATE($D143,Milestones!$AA$87)&lt;PolicyDate),1,Milestones!$AC$87)&amp;";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"&amp;IF(AND(Milestones!$AB$88="FT",Milestones!$AA$88=FT_Y5,EDATE($D143,Milestones!$AA$88)&lt;PolicyDate),1,Milestones!$AC$88)&amp;";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"&amp;IF(AND(Milestones!$AB$89="FT",Milestones!$AA$89=FT_Y5,EDATE($D143,Milestones!$AA$89)&lt;PolicyDate),1,Milestones!$AC$89)&amp;";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"&amp;IF(AND(Milestones!$AB$90="FT",Milestones!$AA$90=FT_Y5,EDATE($D143,Milestones!$AA$90)&lt;PolicyDate),1,Milestones!$AC$90)&amp;";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"&amp;IF(AND(Milestones!$AB$91="FT",Milestones!$AA$91=FT_Y5,EDATE($D143,Milestones!$AA$91)&lt;PolicyDate),1,Milestones!$AC$91)&amp;";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"&amp;IF(AND(Milestones!$AB$92="FT",Milestones!$AA$92=FT_Y5,EDATE($D143,Milestones!$AA$92)&lt;PolicyDate),1,Milestones!$AC$92)&amp;";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"&amp;IF(AND(Milestones!$AB$93="FT",Milestones!$AA$93=FT_Y5,EDATE($D143,Milestones!$AA$93)&lt;PolicyDate),1,Milestones!$AC$93)&amp;";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"&amp;IF(AND(Milestones!$AB$94="FT",Milestones!$AA$94=FT_Y5,EDATE($D143,Milestones!$AA$94)&lt;PolicyDate),1,Milestones!$AC$94)&amp;";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"&amp;IF(AND(Milestones!$AB$95="FT",Milestones!$AA$95=FT_Y5,EDATE($D143,Milestones!$AA$95)&lt;PolicyDate),1,Milestones!$AC$95)&amp;";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"&amp;IF(AND(Milestones!$AB$96="FT",Milestones!$AA$96=FT_Y5,EDATE($D143,Milestones!$AA$96)&lt;PolicyDate),1,Milestones!$AC$96)&amp;";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"&amp;IF(AND(Milestones!$AB$97="FT",Milestones!$AA$97=FT_Y5,EDATE($D143,Milestones!$AA$97)&lt;PolicyDate),1,Milestones!$AC$97)&amp;";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"&amp;IF(AND(Milestones!$AB$98="FT",Milestones!$AA$98=FT_Y5,EDATE($D143,Milestones!$AA$98)&lt;PolicyDate),1,Milestones!$AC$98)&amp;";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"&amp;IF(AND(Milestones!$AB$99="FT",Milestones!$AA$99=FT_Y5,EDATE($D143,Milestones!$AA$99)&lt;PolicyDate),1,Milestones!$AC$99)&amp;";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"&amp;IF(AND(Milestones!$AB$100="FT",Milestones!$AA$100=FT_Y5,EDATE($D143,Milestones!$AA$100)&lt;PolicyDate),1,Milestones!$AC$100)&amp;";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"&amp;IF(AND(Milestones!$AB$101="FT",Milestones!$AA$101=FT_Y5,EDATE($D143,Milestones!$AA$101)&lt;PolicyDate),1,Milestones!$AC$101)&amp;";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"&amp;IF(AND(Milestones!$AB$102="FT",Milestones!$AA$102=FT_Y5,EDATE($D143,Milestones!$AA$102)&lt;PolicyDate),1,Milestones!$AC$102)&amp;";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"&amp;IF(AND(Milestones!$AB$103="FT",Milestones!$AA$103=FT_Y5,EDATE($D143,Milestones!$AA$103)&lt;PolicyDate),1,Milestones!$AC$103)&amp;";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"&amp;IF(AND(Milestones!$AB$104="FT",Milestones!$AA$104=FT_Y5,EDATE($D143,Milestones!$AA$104)&lt;PolicyDate),1,Milestones!$AC$104)&amp;";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"&amp;IF(AND(Milestones!$AB$105="FT",Milestones!$AA$105=FT_Y5,EDATE($D143,Milestones!$AA$105)&lt;PolicyDate),1,Milestones!$AC$105)&amp;";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"&amp;IF(AND(Milestones!$AB$106="FT",Milestones!$AA$106=FT_Y5,EDATE($D143,Milestones!$AA$106)&lt;PolicyDate),1,Milestones!$AC$106)&amp;";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"&amp;IF(AND(Milestones!$AB$107="FT",Milestones!$AA$107=FT_Y5,EDATE($D143,Milestones!$AA$107)&lt;PolicyDate),1,Milestones!$AC$107)&amp;";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"&amp;IF(AND(Milestones!$AB$108="FT",Milestones!$AA$108=FT_Y5,EDATE($D143,Milestones!$AA$108)&lt;PolicyDate),1,Milestones!$AC$108)&amp;";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"&amp;IF(AND(Milestones!$AB$109="FT",Milestones!$AA$109=FT_Y5,EDATE($D143,Milestones!$AA$109)&lt;PolicyDate),1,Milestones!$AC$109)&amp;";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"&amp;IF(AND(Milestones!$AB$110="FT",Milestones!$AA$110=FT_Y5,EDATE($D143,Milestones!$AA$110)&lt;PolicyDate),1,Milestones!$AC$110)&amp;";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"&amp;IF(AND(Milestones!$AB$111="FT",Milestones!$AA$111=FT_Y5,EDATE($D143,Milestones!$AA$111)&lt;PolicyDate),1,Milestones!$AC$111)&amp;";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"&amp;IF(AND(Milestones!$AB$112="FT",Milestones!$AA$112=FT_Y5,EDATE($D143,Milestones!$AA$112)&lt;PolicyDate),1,Milestones!$AC$112)&amp;";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"&amp;IF(AND(Milestones!$AB$113="FT",Milestones!$AA$113=FT_Y5,EDATE($D143,Milestones!$AA$113)&lt;PolicyDate),1,Milestones!$AC$113)&amp;";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"&amp;IF(AND(Milestones!$AB$114="FT",Milestones!$AA$114=FT_Y5,EDATE($D143,Milestones!$AA$114)&lt;PolicyDate),1,Milestones!$AC$114)&amp;";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"&amp;IF(AND(Milestones!$AB$115="FT",Milestones!$AA$115=FT_Y5,EDATE($D143,Milestones!$AA$115)&lt;PolicyDate),1,Milestones!$AC$115)&amp;";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"&amp;IF(AND(Milestones!$AB$116="FT",Milestones!$AA$116=FT_Y5,EDATE($D143,Milestones!$AA$116)&lt;PolicyDate),1,Milestones!$AC$116)&amp;";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"&amp;IF(AND(Milestones!$AB$117="FT",Milestones!$AA$117=FT_Y5,EDATE($D143,Milestones!$AA$117)&lt;PolicyDate),1,Milestones!$AC$117)&amp;";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"&amp;IF(AND(Milestones!$AB$118="FT",Milestones!$AA$118=FT_Y5,EDATE($D143,Milestones!$AA$118)&lt;PolicyDate),1,Milestones!$AC$118)&amp;";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"&amp;IF(AND(Milestones!$AB$119="FT",Milestones!$AA$119=FT_Y5,EDATE($D143,Milestones!$AA$119)&lt;PolicyDate),1,Milestones!$AC$119)&amp;";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"&amp;IF(AND(Milestones!$AB$120="FT",Milestones!$AA$120=FT_Y5,EDATE($D143,Milestones!$AA$120)&lt;PolicyDate),1,Milestones!$AC$120)&amp;";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"&amp;IF(AND(Milestones!$AB$121="FT",Milestones!$AA$121=FT_Y5,EDATE($D143,Milestones!$AA$121)&lt;PolicyDate),1,Milestones!$AC$121)&amp;";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"&amp;IF(AND(Milestones!$AB$122="FT",Milestones!$AA$122=FT_Y5,EDATE($D143,Milestones!$AA$122)&lt;PolicyDate),1,Milestones!$AC$122)&amp;";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"&amp;IF(AND(Milestones!$AB$123="FT",Milestones!$AA$123=FT_Y5,EDATE($D143,Milestones!$AA$123)&lt;PolicyDate),1,Milestones!$AC$123)&amp;";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"&amp;IF(AND(Milestones!$AB$124="FT",Milestones!$AA$124=FT_Y5,EDATE($D143,Milestones!$AA$124)&lt;PolicyDate),1,Milestones!$AC$124)&amp;";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"&amp;IF(AND(Milestones!$AB$125="FT",Milestones!$AA$125=FT_Y5,EDATE($D143,Milestones!$AA$125)&lt;PolicyDate),1,Milestones!$AC$125)&amp;";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"&amp;IF(AND(Milestones!$AB$126="FT",Milestones!$AA$126=FT_Y5,EDATE($D143,Milestones!$AA$126)&lt;PolicyDate),1,Milestones!$AC$126)&amp;";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"&amp;IF(AND(Milestones!$AB$127="FT",Milestones!$AA$127=FT_Y5,EDATE($D143,Milestones!$AA$127)&lt;PolicyDate),1,Milestones!$AC$127)&amp;";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"&amp;IF(AND(Milestones!$AB$128="FT",Milestones!$AA$128=FT_Y5,EDATE($D143,Milestones!$AA$128)&lt;PolicyDate),1,Milestones!$AC$128)&amp;";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"&amp;IF(AND(Milestones!$AB$129="FT",Milestones!$AA$129=FT_Y5,EDATE($D143,Milestones!$AA$129)&lt;PolicyDate),1,Milestones!$AC$129)&amp;";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"&amp;IF(AND(Milestones!$AB$130="FT",Milestones!$AA$130=FT_Y5,EDATE($D143,Milestones!$AA$130)&lt;PolicyDate),1,Milestones!$AC$130)&amp;";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"&amp;IF(AND(Milestones!$AB$131="FT",Milestones!$AA$131=FT_Y5,EDATE($D143,Milestones!$AA$131)&lt;PolicyDate),1,Milestones!$AC$131)&amp;";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"&amp;IF(AND(Milestones!$AB$132="FT",Milestones!$AA$132=FT_Y5,EDATE($D143,Milestones!$AA$132)&lt;PolicyDate),1,Milestones!$AC$132)&amp;";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"&amp;IF(AND(Milestones!$AB$133="FT",Milestones!$AA$133=FT_Y5,EDATE($D143,Milestones!$AA$133)&lt;PolicyDate),1,Milestones!$AC$133)&amp;";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"&amp;IF(AND(Milestones!$AB$134="FT",Milestones!$AA$134=FT_Y5,EDATE($D143,Milestones!$AA$134)&lt;PolicyDate),1,Milestones!$AC$134)&amp;";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"&amp;IF(AND(Milestones!$AB$135="FT",Milestones!$AA$135=FT_Y5,EDATE($D143,Milestones!$AA$135)&lt;PolicyDate),1,Milestones!$AC$135)&amp;";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"&amp;IF(AND(Milestones!$AB$136="FT",Milestones!$AA$136=FT_Y5,EDATE($D143,Milestones!$AA$136)&lt;PolicyDate),1,Milestones!$AC$136)&amp;";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"&amp;IF(AND(Milestones!$AB$137="FT",Milestones!$AA$137=FT_Y5,EDATE($D143,Milestones!$AA$137)&lt;PolicyDate),1,Milestones!$AC$137)&amp;";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"&amp;IF(AND(Milestones!$AB$138="FT",Milestones!$AA$138=FT_Y5,EDATE($D143,Milestones!$AA$138)&lt;PolicyDate),1,Milestones!$AC$138)&amp;";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"&amp;IF(AND(Milestones!$AB$139="FT",Milestones!$AA$139=FT_Y5,EDATE($D143,Milestones!$AA$139)&lt;PolicyDate),1,Milestones!$AC$139)&amp;";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"&amp;IF(AND(Milestones!$AB$140="FT",Milestones!$AA$140=FT_Y5,EDATE($D143,Milestones!$AA$140)&lt;PolicyDate),1,Milestones!$AC$140)&amp;";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"&amp;IF(AND(Milestones!$AB$141="FT",Milestones!$AA$141=FT_Y5,EDATE($D143,Milestones!$AA$141)&lt;PolicyDate),1,Milestones!$AC$141)&amp;";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"&amp;IF(AND(Milestones!$AB$142="FT",Milestones!$AA$142=FT_Y5,EDATE($D143,Milestones!$AA$142)&lt;PolicyDate),1,Milestones!$AC$142)&amp;";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"&amp;IF(AND(Milestones!$AB$143="FT",Milestones!$AA$143=FT_Y5,EDATE($D143,Milestones!$AA$143)&lt;PolicyDate),1,Milestones!$AC$143)&amp;";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"&amp;IF(AND(Milestones!$AB$144="FT",Milestones!$AA$144=FT_Y5,EDATE($D143,Milestones!$AA$144)&lt;PolicyDate),1,Milestones!$AC$144)&amp;";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"&amp;IF(AND(Milestones!$AB$145="FT",Milestones!$AA$145=FT_Y5,EDATE($D143,Milestones!$AA$145)&lt;PolicyDate),1,Milestones!$AC$145)&amp;";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"&amp;IF(AND(Milestones!$AB$146="FT",Milestones!$AA$146=FT_Y5,EDATE($D143,Milestones!$AA$146)&lt;PolicyDate),1,Milestones!$AC$146)&amp;";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"&amp;IF(AND(Milestones!$AB$147="FT",Milestones!$AA$147=FT_Y5,EDATE($D143,Milestones!$AA$147)&lt;PolicyDate),1,Milestones!$AC$147)&amp;";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"&amp;IF(AND(Milestones!$AB$148="FT",Milestones!$AA$148=FT_Y5,EDATE($D143,Milestones!$AA$148)&lt;PolicyDate),1,Milestones!$AC$148)&amp;";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"&amp;IF(AND(Milestones!$AB$149="FT",Milestones!$AA$149=FT_Y5,EDATE($D143,Milestones!$AA$149)&lt;PolicyDate),1,Milestones!$AC$149)&amp;";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"&amp;IF(AND(Milestones!$AB$150="FT",Milestones!$AA$150=FT_Y5,EDATE($D143,Milestones!$AA$150)&lt;PolicyDate),1,Milestones!$AC$150)&amp;";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"&amp;IF(AND(Milestones!$AB$151="FT",Milestones!$AA$151=FT_Y5,EDATE($D143,Milestones!$AA$151)&lt;PolicyDate),1,Milestones!$AC$151)&amp;";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"&amp;IF(AND(Milestones!$AB$152="FT",Milestones!$AA$152=FT_Y5,EDATE($D143,Milestones!$AA$152)&lt;PolicyDate),1,Milestones!$AC$152)&amp;";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"&amp;IF(AND(Milestones!$AB$153="FT",Milestones!$AA$153=FT_Y5,EDATE($D143,Milestones!$AA$153)&lt;PolicyDate),1,Milestones!$AC$153)&amp;";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"&amp;IF(AND(Milestones!$AB$154="FT",Milestones!$AA$154=FT_Y5,EDATE($D143,Milestones!$AA$154)&lt;PolicyDate),1,Milestones!$AC$154)&amp;";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"&amp;IF(AND(Milestones!$AB$155="FT",Milestones!$AA$155=FT_Y5,EDATE($D143,Milestones!$AA$155)&lt;PolicyDate),1,Milestones!$AC$155)&amp;";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"&amp;IF(AND(Milestones!$AB$156="FT",Milestones!$AA$156=FT_Y5,EDATE($D143,Milestones!$AA$156)&lt;PolicyDate),1,Milestones!$AC$156)&amp;";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"&amp;IF(AND(Milestones!$AB$157="FT",Milestones!$AA$157=FT_Y5,EDATE($D143,Milestones!$AA$157)&lt;PolicyDate),1,Milestones!$AC$157)&amp;";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"&amp;IF(AND(Milestones!$AB$158="FT",Milestones!$AA$158=FT_Y5,EDATE($D143,Milestones!$AA$158)&lt;PolicyDate),1,Milestones!$AC$158)&amp;";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"&amp;IF(AND(Milestones!$AB$159="FT",Milestones!$AA$159=FT_Y5,EDATE($D143,Milestones!$AA$159)&lt;PolicyDate),1,Milestones!$AC$159)&amp;";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"&amp;IF(AND(Milestones!$AB$160="FT",Milestones!$AA$160=FT_Y5,EDATE($D143,Milestones!$AA$160)&lt;PolicyDate),1,Milestones!$AC$160)&amp;";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"&amp;IF(AND(Milestones!$AB$161="FT",Milestones!$AA$161=FT_Y5,EDATE($D143,Milestones!$AA$161)&lt;PolicyDate),1,Milestones!$AC$161)&amp;";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"&amp;IF(AND(Milestones!$AB$162="FT",Milestones!$AA$162=FT_Y5,EDATE($D143,Milestones!$AA$162)&lt;PolicyDate),1,Milestones!$AC$162)&amp;";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"&amp;IF(AND(Milestones!$AB$163="FT",Milestones!$AA$163=FT_Y5,EDATE($D143,Milestones!$AA$163)&lt;PolicyDate),1,Milestones!$AC$163)&amp;";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"&amp;IF(AND(Milestones!$AB$164="FT",Milestones!$AA$164=FT_Y5,EDATE($D143,Milestones!$AA$164)&lt;PolicyDate),1,Milestones!$AC$164)&amp;";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"&amp;IF(AND(Milestones!$AB$165="FT",Milestones!$AA$165=FT_Y5,EDATE($D143,Milestones!$AA$165)&lt;PolicyDate),1,Milestones!$AC$165)&amp;";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"&amp;IF(AND(Milestones!$AB$166="FT",Milestones!$AA$166=FT_Y5,EDATE($D143,Milestones!$AA$166)&lt;PolicyDate),1,Milestones!$AC$166)&amp;";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"&amp;IF(AND(Milestones!$AB$167="FT",Milestones!$AA$167=FT_Y5,EDATE($D143,Milestones!$AA$167)&lt;PolicyDate),1,Milestones!$AC$167)&amp;";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"&amp;IF(AND(Milestones!$AB$168="FT",Milestones!$AA$168=FT_Y5,EDATE($D143,Milestones!$AA$168)&lt;PolicyDate),1,Milestones!$AC$168)&amp;";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"&amp;IF(AND(Milestones!$AB$169="FT",Milestones!$AA$169=FT_Y5,EDATE($D143,Milestones!$AA$169)&lt;PolicyDate),1,Milestones!$AC$169)&amp;";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"&amp;IF(AND(Milestones!$AB$170="FT",Milestones!$AA$170=FT_Y5,EDATE($D143,Milestones!$AA$170)&lt;PolicyDate),1,Milestones!$AC$170)&amp;";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"&amp;IF(AND(Milestones!$AB$171="FT",Milestones!$AA$171=FT_Y5,EDATE($D143,Milestones!$AA$171)&lt;PolicyDate),1,Milestones!$AC$171)&amp;";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"&amp;IF(AND(Milestones!$AB$172="FT",Milestones!$AA$172=FT_Y5,EDATE($D143,Milestones!$AA$172)&lt;PolicyDate),1,Milestones!$AC$172)&amp;";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"&amp;IF(AND(Milestones!$AB$173="FT",Milestones!$AA$173=FT_Y5,EDATE($D143,Milestones!$AA$173)&lt;PolicyDate),1,Milestones!$AC$173)&amp;";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"&amp;IF(AND(Milestones!$AB$174="FT",Milestones!$AA$174=FT_Y5,EDATE($D143,Milestones!$AA$174)&lt;PolicyDate),1,Milestones!$AC$174)&amp;";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"&amp;IF(AND(Milestones!$AB$175="FT",Milestones!$AA$175=FT_Y5,EDATE($D143,Milestones!$AA$175)&lt;PolicyDate),1,Milestones!$AC$175)&amp;";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"&amp;IF(AND(Milestones!$AB$176="FT",Milestones!$AA$176=FT_Y5,EDATE($D143,Milestones!$AA$176)&lt;PolicyDate),1,Milestones!$AC$176)&amp;";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"&amp;IF(AND(Milestones!$AB$177="FT",Milestones!$AA$177=FT_Y5,EDATE($D143,Milestones!$AA$177)&lt;PolicyDate),1,Milestones!$AC$177)&amp;";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"&amp;IF(AND(Milestones!$AB$178="FT",Milestones!$AA$178=FT_Y5,EDATE($D143,Milestones!$AA$178)&lt;PolicyDate),1,Milestones!$AC$178)&amp;";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"&amp;IF(AND(Milestones!$AB$179="FT",Milestones!$AA$179=FT_Y5,EDATE($D143,Milestones!$AA$179)&lt;PolicyDate),1,Milestones!$AC$179)&amp;";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"&amp;IF(AND(Milestones!$AB$180="FT",Milestones!$AA$180=FT_Y5,EDATE($D143,Milestones!$AA$180)&lt;PolicyDate),1,Milestones!$AC$180)&amp;";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"&amp;IF(AND(Milestones!$AB$181="FT",Milestones!$AA$181=FT_Y5,EDATE($D143,Milestones!$AA$181)&lt;PolicyDate),1,Milestones!$AC$181)&amp;";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"&amp;IF(AND(Milestones!$AB$182="FT",Milestones!$AA$182=FT_Y5,EDATE($D143,Milestones!$AA$182)&lt;PolicyDate),1,Milestones!$AC$182)&amp;";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"&amp;IF(AND(Milestones!$AB$183="FT",Milestones!$AA$183=FT_Y5,EDATE($D143,Milestones!$AA$183)&lt;PolicyDate),1,Milestones!$AC$183)&amp;";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"&amp;IF(AND(Milestones!$AB$184="FT",Milestones!$AA$184=FT_Y5,EDATE($D143,Milestones!$AA$184)&lt;PolicyDate),1,Milestones!$AC$184)&amp;";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"&amp;IF(AND(Milestones!$AB$185="FT",Milestones!$AA$185=FT_Y5,EDATE($D143,Milestones!$AA$185)&lt;PolicyDate),1,Milestones!$AC$185)&amp;";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"&amp;IF(AND(Milestones!$AB$186="FT",Milestones!$AA$186=FT_Y5,EDATE($D143,Milestones!$AA$186)&lt;PolicyDate),1,Milestones!$AC$186)&amp;";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"&amp;IF(AND(Milestones!$AB$187="FT",Milestones!$AA$187=FT_Y5,EDATE($D143,Milestones!$AA$187)&lt;PolicyDate),1,Milestones!$AC$187)&amp;";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"&amp;IF(AND(Milestones!$AB$188="FT",Milestones!$AA$188=FT_Y5,EDATE($D143,Milestones!$AA$188)&lt;PolicyDate),1,Milestones!$AC$188)&amp;";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"&amp;IF(AND(Milestones!$AB$189="FT",Milestones!$AA$189=FT_Y5,EDATE($D143,Milestones!$AA$189)&lt;PolicyDate),1,Milestones!$AC$189)&amp;";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"&amp;IF(AND(Milestones!$AB$190="FT",Milestones!$AA$190=FT_Y5,EDATE($D143,Milestones!$AA$190)&lt;PolicyDate),1,Milestones!$AC$190)&amp;";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"&amp;IF(AND(Milestones!$AB$191="FT",Milestones!$AA$191=FT_Y5,EDATE($D143,Milestones!$AA$191)&lt;PolicyDate),1,Milestones!$AC$191)&amp;";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"&amp;IF(AND(Milestones!$AB$192="FT",Milestones!$AA$192=FT_Y5,EDATE($D143,Milestones!$AA$192)&lt;PolicyDate),1,Milestones!$AC$192)&amp;";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"&amp;IF(AND(Milestones!$AB$193="FT",Milestones!$AA$193=FT_Y5,EDATE($D143,Milestones!$AA$193)&lt;PolicyDate),1,Milestones!$AC$193)&amp;";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"&amp;IF(AND(Milestones!$AB$194="FT",Milestones!$AA$194=FT_Y5,EDATE($D143,Milestones!$AA$194)&lt;PolicyDate),1,Milestones!$AC$194)&amp;";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"&amp;IF(AND(Milestones!$AB$195="FT",Milestones!$AA$195=FT_Y5,EDATE($D143,Milestones!$AA$195)&lt;PolicyDate),1,Milestones!$AC$195)&amp;";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"&amp;IF(AND(Milestones!$AB$196="FT",Milestones!$AA$196=FT_Y5,EDATE($D143,Milestones!$AA$196)&lt;PolicyDate),1,Milestones!$AC$196)&amp;";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"&amp;IF(AND(Milestones!$AB$197="FT",Milestones!$AA$197=FT_Y5,EDATE($D143,Milestones!$AA$197)&lt;PolicyDate),1,Milestones!$AC$197)&amp;";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"&amp;IF(AND(Milestones!$AB$198="FT",Milestones!$AA$198=FT_Y5,EDATE($D143,Milestones!$AA$198)&lt;PolicyDate),1,Milestones!$AC$198)&amp;";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"&amp;IF(AND(Milestones!$AB$199="FT",Milestones!$AA$199=FT_Y5,EDATE($D143,Milestones!$AA$199)&lt;PolicyDate),1,Milestones!$AC$199)&amp;";  ",""))</f>
        <v/>
      </c>
      <c r="X143" s="0" t="str">
        <f aca="false">IF(Staff!$A143="","",Staff!$AJ143)</f>
        <v/>
      </c>
      <c r="Y143" s="0" t="str">
        <f aca="false">IF(Staff!$A143="","",Staff!$AL143)</f>
        <v/>
      </c>
      <c r="Z143" s="0" t="str">
        <f aca="false">IF(Staff!$A143="","",Staff!$AM143)</f>
        <v/>
      </c>
      <c r="AA143" s="0" t="str">
        <f aca="false">IF(Staff!$A143="","",Staff!$AQ143)</f>
        <v/>
      </c>
      <c r="AB143" s="0" t="str">
        <f aca="false">IF(Staff!$A143="","",Staff!$AR143)</f>
        <v/>
      </c>
      <c r="AC143" s="0" t="str">
        <f aca="false">IF(Staff!$A143="","",Staff!$AS143)</f>
        <v/>
      </c>
      <c r="AD143" s="0" t="str">
        <f aca="false">IF(Staff!$A143="","",Staff!$AT143)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IF(Staff!$A144="","",Staff!$AI144)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"&amp;IF(AND(Milestones!$AB$20="FT",Milestones!$AA$20=FT_Y5,EDATE($D144,Milestones!$AA$20)&lt;PolicyDate),1,Milestones!$AC$20)&amp;";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"&amp;IF(AND(Milestones!$AB$21="FT",Milestones!$AA$21=FT_Y5,EDATE($D144,Milestones!$AA$21)&lt;PolicyDate),1,Milestones!$AC$21)&amp;";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"&amp;IF(AND(Milestones!$AB$22="FT",Milestones!$AA$22=FT_Y5,EDATE($D144,Milestones!$AA$22)&lt;PolicyDate),1,Milestones!$AC$22)&amp;";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"&amp;IF(AND(Milestones!$AB$23="FT",Milestones!$AA$23=FT_Y5,EDATE($D144,Milestones!$AA$23)&lt;PolicyDate),1,Milestones!$AC$23)&amp;";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"&amp;IF(AND(Milestones!$AB$24="FT",Milestones!$AA$24=FT_Y5,EDATE($D144,Milestones!$AA$24)&lt;PolicyDate),1,Milestones!$AC$24)&amp;";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"&amp;IF(AND(Milestones!$AB$25="FT",Milestones!$AA$25=FT_Y5,EDATE($D144,Milestones!$AA$25)&lt;PolicyDate),1,Milestones!$AC$25)&amp;";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"&amp;IF(AND(Milestones!$AB$26="FT",Milestones!$AA$26=FT_Y5,EDATE($D144,Milestones!$AA$26)&lt;PolicyDate),1,Milestones!$AC$26)&amp;";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"&amp;IF(AND(Milestones!$AB$27="FT",Milestones!$AA$27=FT_Y5,EDATE($D144,Milestones!$AA$27)&lt;PolicyDate),1,Milestones!$AC$27)&amp;";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"&amp;IF(AND(Milestones!$AB$28="FT",Milestones!$AA$28=FT_Y5,EDATE($D144,Milestones!$AA$28)&lt;PolicyDate),1,Milestones!$AC$28)&amp;";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"&amp;IF(AND(Milestones!$AB$29="FT",Milestones!$AA$29=FT_Y5,EDATE($D144,Milestones!$AA$29)&lt;PolicyDate),1,Milestones!$AC$29)&amp;";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"&amp;IF(AND(Milestones!$AB$30="FT",Milestones!$AA$30=FT_Y5,EDATE($D144,Milestones!$AA$30)&lt;PolicyDate),1,Milestones!$AC$30)&amp;";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"&amp;IF(AND(Milestones!$AB$31="FT",Milestones!$AA$31=FT_Y5,EDATE($D144,Milestones!$AA$31)&lt;PolicyDate),1,Milestones!$AC$31)&amp;";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"&amp;IF(AND(Milestones!$AB$32="FT",Milestones!$AA$32=FT_Y5,EDATE($D144,Milestones!$AA$32)&lt;PolicyDate),1,Milestones!$AC$32)&amp;";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"&amp;IF(AND(Milestones!$AB$33="FT",Milestones!$AA$33=FT_Y5,EDATE($D144,Milestones!$AA$33)&lt;PolicyDate),1,Milestones!$AC$33)&amp;";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"&amp;IF(AND(Milestones!$AB$34="FT",Milestones!$AA$34=FT_Y5,EDATE($D144,Milestones!$AA$34)&lt;PolicyDate),1,Milestones!$AC$34)&amp;";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"&amp;IF(AND(Milestones!$AB$35="FT",Milestones!$AA$35=FT_Y5,EDATE($D144,Milestones!$AA$35)&lt;PolicyDate),1,Milestones!$AC$35)&amp;";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"&amp;IF(AND(Milestones!$AB$36="FT",Milestones!$AA$36=FT_Y5,EDATE($D144,Milestones!$AA$36)&lt;PolicyDate),1,Milestones!$AC$36)&amp;";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"&amp;IF(AND(Milestones!$AB$37="FT",Milestones!$AA$37=FT_Y5,EDATE($D144,Milestones!$AA$37)&lt;PolicyDate),1,Milestones!$AC$37)&amp;";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"&amp;IF(AND(Milestones!$AB$38="FT",Milestones!$AA$38=FT_Y5,EDATE($D144,Milestones!$AA$38)&lt;PolicyDate),1,Milestones!$AC$38)&amp;";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"&amp;IF(AND(Milestones!$AB$39="FT",Milestones!$AA$39=FT_Y5,EDATE($D144,Milestones!$AA$39)&lt;PolicyDate),1,Milestones!$AC$39)&amp;";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"&amp;IF(AND(Milestones!$AB$40="FT",Milestones!$AA$40=FT_Y5,EDATE($D144,Milestones!$AA$40)&lt;PolicyDate),1,Milestones!$AC$40)&amp;";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"&amp;IF(AND(Milestones!$AB$41="FT",Milestones!$AA$41=FT_Y5,EDATE($D144,Milestones!$AA$41)&lt;PolicyDate),1,Milestones!$AC$41)&amp;";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"&amp;IF(AND(Milestones!$AB$42="FT",Milestones!$AA$42=FT_Y5,EDATE($D144,Milestones!$AA$42)&lt;PolicyDate),1,Milestones!$AC$42)&amp;";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"&amp;IF(AND(Milestones!$AB$43="FT",Milestones!$AA$43=FT_Y5,EDATE($D144,Milestones!$AA$43)&lt;PolicyDate),1,Milestones!$AC$43)&amp;";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"&amp;IF(AND(Milestones!$AB$44="FT",Milestones!$AA$44=FT_Y5,EDATE($D144,Milestones!$AA$44)&lt;PolicyDate),1,Milestones!$AC$44)&amp;";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"&amp;IF(AND(Milestones!$AB$45="FT",Milestones!$AA$45=FT_Y5,EDATE($D144,Milestones!$AA$45)&lt;PolicyDate),1,Milestones!$AC$45)&amp;";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"&amp;IF(AND(Milestones!$AB$46="FT",Milestones!$AA$46=FT_Y5,EDATE($D144,Milestones!$AA$46)&lt;PolicyDate),1,Milestones!$AC$46)&amp;";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"&amp;IF(AND(Milestones!$AB$47="FT",Milestones!$AA$47=FT_Y5,EDATE($D144,Milestones!$AA$47)&lt;PolicyDate),1,Milestones!$AC$47)&amp;";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"&amp;IF(AND(Milestones!$AB$48="FT",Milestones!$AA$48=FT_Y5,EDATE($D144,Milestones!$AA$48)&lt;PolicyDate),1,Milestones!$AC$48)&amp;";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"&amp;IF(AND(Milestones!$AB$49="FT",Milestones!$AA$49=FT_Y5,EDATE($D144,Milestones!$AA$49)&lt;PolicyDate),1,Milestones!$AC$49)&amp;";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"&amp;IF(AND(Milestones!$AB$50="FT",Milestones!$AA$50=FT_Y5,EDATE($D144,Milestones!$AA$50)&lt;PolicyDate),1,Milestones!$AC$50)&amp;";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"&amp;IF(AND(Milestones!$AB$51="FT",Milestones!$AA$51=FT_Y5,EDATE($D144,Milestones!$AA$51)&lt;PolicyDate),1,Milestones!$AC$51)&amp;";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"&amp;IF(AND(Milestones!$AB$52="FT",Milestones!$AA$52=FT_Y5,EDATE($D144,Milestones!$AA$52)&lt;PolicyDate),1,Milestones!$AC$52)&amp;";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"&amp;IF(AND(Milestones!$AB$53="FT",Milestones!$AA$53=FT_Y5,EDATE($D144,Milestones!$AA$53)&lt;PolicyDate),1,Milestones!$AC$53)&amp;";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"&amp;IF(AND(Milestones!$AB$54="FT",Milestones!$AA$54=FT_Y5,EDATE($D144,Milestones!$AA$54)&lt;PolicyDate),1,Milestones!$AC$54)&amp;";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"&amp;IF(AND(Milestones!$AB$55="FT",Milestones!$AA$55=FT_Y5,EDATE($D144,Milestones!$AA$55)&lt;PolicyDate),1,Milestones!$AC$55)&amp;";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"&amp;IF(AND(Milestones!$AB$56="FT",Milestones!$AA$56=FT_Y5,EDATE($D144,Milestones!$AA$56)&lt;PolicyDate),1,Milestones!$AC$56)&amp;";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"&amp;IF(AND(Milestones!$AB$57="FT",Milestones!$AA$57=FT_Y5,EDATE($D144,Milestones!$AA$57)&lt;PolicyDate),1,Milestones!$AC$57)&amp;";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"&amp;IF(AND(Milestones!$AB$58="FT",Milestones!$AA$58=FT_Y5,EDATE($D144,Milestones!$AA$58)&lt;PolicyDate),1,Milestones!$AC$58)&amp;";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"&amp;IF(AND(Milestones!$AB$59="FT",Milestones!$AA$59=FT_Y5,EDATE($D144,Milestones!$AA$59)&lt;PolicyDate),1,Milestones!$AC$59)&amp;";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"&amp;IF(AND(Milestones!$AB$60="FT",Milestones!$AA$60=FT_Y5,EDATE($D144,Milestones!$AA$60)&lt;PolicyDate),1,Milestones!$AC$60)&amp;";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"&amp;IF(AND(Milestones!$AB$61="FT",Milestones!$AA$61=FT_Y5,EDATE($D144,Milestones!$AA$61)&lt;PolicyDate),1,Milestones!$AC$61)&amp;";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"&amp;IF(AND(Milestones!$AB$62="FT",Milestones!$AA$62=FT_Y5,EDATE($D144,Milestones!$AA$62)&lt;PolicyDate),1,Milestones!$AC$62)&amp;";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"&amp;IF(AND(Milestones!$AB$63="FT",Milestones!$AA$63=FT_Y5,EDATE($D144,Milestones!$AA$63)&lt;PolicyDate),1,Milestones!$AC$63)&amp;";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"&amp;IF(AND(Milestones!$AB$64="FT",Milestones!$AA$64=FT_Y5,EDATE($D144,Milestones!$AA$64)&lt;PolicyDate),1,Milestones!$AC$64)&amp;";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"&amp;IF(AND(Milestones!$AB$65="FT",Milestones!$AA$65=FT_Y5,EDATE($D144,Milestones!$AA$65)&lt;PolicyDate),1,Milestones!$AC$65)&amp;";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"&amp;IF(AND(Milestones!$AB$66="FT",Milestones!$AA$66=FT_Y5,EDATE($D144,Milestones!$AA$66)&lt;PolicyDate),1,Milestones!$AC$66)&amp;";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"&amp;IF(AND(Milestones!$AB$67="FT",Milestones!$AA$67=FT_Y5,EDATE($D144,Milestones!$AA$67)&lt;PolicyDate),1,Milestones!$AC$67)&amp;";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"&amp;IF(AND(Milestones!$AB$68="FT",Milestones!$AA$68=FT_Y5,EDATE($D144,Milestones!$AA$68)&lt;PolicyDate),1,Milestones!$AC$68)&amp;";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"&amp;IF(AND(Milestones!$AB$69="FT",Milestones!$AA$69=FT_Y5,EDATE($D144,Milestones!$AA$69)&lt;PolicyDate),1,Milestones!$AC$69)&amp;";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"&amp;IF(AND(Milestones!$AB$70="FT",Milestones!$AA$70=FT_Y5,EDATE($D144,Milestones!$AA$70)&lt;PolicyDate),1,Milestones!$AC$70)&amp;";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"&amp;IF(AND(Milestones!$AB$71="FT",Milestones!$AA$71=FT_Y5,EDATE($D144,Milestones!$AA$71)&lt;PolicyDate),1,Milestones!$AC$71)&amp;";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"&amp;IF(AND(Milestones!$AB$72="FT",Milestones!$AA$72=FT_Y5,EDATE($D144,Milestones!$AA$72)&lt;PolicyDate),1,Milestones!$AC$72)&amp;";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"&amp;IF(AND(Milestones!$AB$73="FT",Milestones!$AA$73=FT_Y5,EDATE($D144,Milestones!$AA$73)&lt;PolicyDate),1,Milestones!$AC$73)&amp;";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"&amp;IF(AND(Milestones!$AB$74="FT",Milestones!$AA$74=FT_Y5,EDATE($D144,Milestones!$AA$74)&lt;PolicyDate),1,Milestones!$AC$74)&amp;";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"&amp;IF(AND(Milestones!$AB$75="FT",Milestones!$AA$75=FT_Y5,EDATE($D144,Milestones!$AA$75)&lt;PolicyDate),1,Milestones!$AC$75)&amp;";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"&amp;IF(AND(Milestones!$AB$76="FT",Milestones!$AA$76=FT_Y5,EDATE($D144,Milestones!$AA$76)&lt;PolicyDate),1,Milestones!$AC$76)&amp;";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"&amp;IF(AND(Milestones!$AB$77="FT",Milestones!$AA$77=FT_Y5,EDATE($D144,Milestones!$AA$77)&lt;PolicyDate),1,Milestones!$AC$77)&amp;";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"&amp;IF(AND(Milestones!$AB$78="FT",Milestones!$AA$78=FT_Y5,EDATE($D144,Milestones!$AA$78)&lt;PolicyDate),1,Milestones!$AC$78)&amp;";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"&amp;IF(AND(Milestones!$AB$79="FT",Milestones!$AA$79=FT_Y5,EDATE($D144,Milestones!$AA$79)&lt;PolicyDate),1,Milestones!$AC$79)&amp;";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"&amp;IF(AND(Milestones!$AB$80="FT",Milestones!$AA$80=FT_Y5,EDATE($D144,Milestones!$AA$80)&lt;PolicyDate),1,Milestones!$AC$80)&amp;";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"&amp;IF(AND(Milestones!$AB$81="FT",Milestones!$AA$81=FT_Y5,EDATE($D144,Milestones!$AA$81)&lt;PolicyDate),1,Milestones!$AC$81)&amp;";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"&amp;IF(AND(Milestones!$AB$82="FT",Milestones!$AA$82=FT_Y5,EDATE($D144,Milestones!$AA$82)&lt;PolicyDate),1,Milestones!$AC$82)&amp;";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"&amp;IF(AND(Milestones!$AB$83="FT",Milestones!$AA$83=FT_Y5,EDATE($D144,Milestones!$AA$83)&lt;PolicyDate),1,Milestones!$AC$83)&amp;";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"&amp;IF(AND(Milestones!$AB$84="FT",Milestones!$AA$84=FT_Y5,EDATE($D144,Milestones!$AA$84)&lt;PolicyDate),1,Milestones!$AC$84)&amp;";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"&amp;IF(AND(Milestones!$AB$85="FT",Milestones!$AA$85=FT_Y5,EDATE($D144,Milestones!$AA$85)&lt;PolicyDate),1,Milestones!$AC$85)&amp;";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"&amp;IF(AND(Milestones!$AB$86="FT",Milestones!$AA$86=FT_Y5,EDATE($D144,Milestones!$AA$86)&lt;PolicyDate),1,Milestones!$AC$86)&amp;";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"&amp;IF(AND(Milestones!$AB$87="FT",Milestones!$AA$87=FT_Y5,EDATE($D144,Milestones!$AA$87)&lt;PolicyDate),1,Milestones!$AC$87)&amp;";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"&amp;IF(AND(Milestones!$AB$88="FT",Milestones!$AA$88=FT_Y5,EDATE($D144,Milestones!$AA$88)&lt;PolicyDate),1,Milestones!$AC$88)&amp;";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"&amp;IF(AND(Milestones!$AB$89="FT",Milestones!$AA$89=FT_Y5,EDATE($D144,Milestones!$AA$89)&lt;PolicyDate),1,Milestones!$AC$89)&amp;";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"&amp;IF(AND(Milestones!$AB$90="FT",Milestones!$AA$90=FT_Y5,EDATE($D144,Milestones!$AA$90)&lt;PolicyDate),1,Milestones!$AC$90)&amp;";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"&amp;IF(AND(Milestones!$AB$91="FT",Milestones!$AA$91=FT_Y5,EDATE($D144,Milestones!$AA$91)&lt;PolicyDate),1,Milestones!$AC$91)&amp;";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"&amp;IF(AND(Milestones!$AB$92="FT",Milestones!$AA$92=FT_Y5,EDATE($D144,Milestones!$AA$92)&lt;PolicyDate),1,Milestones!$AC$92)&amp;";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"&amp;IF(AND(Milestones!$AB$93="FT",Milestones!$AA$93=FT_Y5,EDATE($D144,Milestones!$AA$93)&lt;PolicyDate),1,Milestones!$AC$93)&amp;";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"&amp;IF(AND(Milestones!$AB$94="FT",Milestones!$AA$94=FT_Y5,EDATE($D144,Milestones!$AA$94)&lt;PolicyDate),1,Milestones!$AC$94)&amp;";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"&amp;IF(AND(Milestones!$AB$95="FT",Milestones!$AA$95=FT_Y5,EDATE($D144,Milestones!$AA$95)&lt;PolicyDate),1,Milestones!$AC$95)&amp;";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"&amp;IF(AND(Milestones!$AB$96="FT",Milestones!$AA$96=FT_Y5,EDATE($D144,Milestones!$AA$96)&lt;PolicyDate),1,Milestones!$AC$96)&amp;";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"&amp;IF(AND(Milestones!$AB$97="FT",Milestones!$AA$97=FT_Y5,EDATE($D144,Milestones!$AA$97)&lt;PolicyDate),1,Milestones!$AC$97)&amp;";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"&amp;IF(AND(Milestones!$AB$98="FT",Milestones!$AA$98=FT_Y5,EDATE($D144,Milestones!$AA$98)&lt;PolicyDate),1,Milestones!$AC$98)&amp;";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"&amp;IF(AND(Milestones!$AB$99="FT",Milestones!$AA$99=FT_Y5,EDATE($D144,Milestones!$AA$99)&lt;PolicyDate),1,Milestones!$AC$99)&amp;";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"&amp;IF(AND(Milestones!$AB$100="FT",Milestones!$AA$100=FT_Y5,EDATE($D144,Milestones!$AA$100)&lt;PolicyDate),1,Milestones!$AC$100)&amp;";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"&amp;IF(AND(Milestones!$AB$101="FT",Milestones!$AA$101=FT_Y5,EDATE($D144,Milestones!$AA$101)&lt;PolicyDate),1,Milestones!$AC$101)&amp;";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"&amp;IF(AND(Milestones!$AB$102="FT",Milestones!$AA$102=FT_Y5,EDATE($D144,Milestones!$AA$102)&lt;PolicyDate),1,Milestones!$AC$102)&amp;";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"&amp;IF(AND(Milestones!$AB$103="FT",Milestones!$AA$103=FT_Y5,EDATE($D144,Milestones!$AA$103)&lt;PolicyDate),1,Milestones!$AC$103)&amp;";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"&amp;IF(AND(Milestones!$AB$104="FT",Milestones!$AA$104=FT_Y5,EDATE($D144,Milestones!$AA$104)&lt;PolicyDate),1,Milestones!$AC$104)&amp;";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"&amp;IF(AND(Milestones!$AB$105="FT",Milestones!$AA$105=FT_Y5,EDATE($D144,Milestones!$AA$105)&lt;PolicyDate),1,Milestones!$AC$105)&amp;";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"&amp;IF(AND(Milestones!$AB$106="FT",Milestones!$AA$106=FT_Y5,EDATE($D144,Milestones!$AA$106)&lt;PolicyDate),1,Milestones!$AC$106)&amp;";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"&amp;IF(AND(Milestones!$AB$107="FT",Milestones!$AA$107=FT_Y5,EDATE($D144,Milestones!$AA$107)&lt;PolicyDate),1,Milestones!$AC$107)&amp;";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"&amp;IF(AND(Milestones!$AB$108="FT",Milestones!$AA$108=FT_Y5,EDATE($D144,Milestones!$AA$108)&lt;PolicyDate),1,Milestones!$AC$108)&amp;";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"&amp;IF(AND(Milestones!$AB$109="FT",Milestones!$AA$109=FT_Y5,EDATE($D144,Milestones!$AA$109)&lt;PolicyDate),1,Milestones!$AC$109)&amp;";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"&amp;IF(AND(Milestones!$AB$110="FT",Milestones!$AA$110=FT_Y5,EDATE($D144,Milestones!$AA$110)&lt;PolicyDate),1,Milestones!$AC$110)&amp;";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"&amp;IF(AND(Milestones!$AB$111="FT",Milestones!$AA$111=FT_Y5,EDATE($D144,Milestones!$AA$111)&lt;PolicyDate),1,Milestones!$AC$111)&amp;";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"&amp;IF(AND(Milestones!$AB$112="FT",Milestones!$AA$112=FT_Y5,EDATE($D144,Milestones!$AA$112)&lt;PolicyDate),1,Milestones!$AC$112)&amp;";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"&amp;IF(AND(Milestones!$AB$113="FT",Milestones!$AA$113=FT_Y5,EDATE($D144,Milestones!$AA$113)&lt;PolicyDate),1,Milestones!$AC$113)&amp;";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"&amp;IF(AND(Milestones!$AB$114="FT",Milestones!$AA$114=FT_Y5,EDATE($D144,Milestones!$AA$114)&lt;PolicyDate),1,Milestones!$AC$114)&amp;";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"&amp;IF(AND(Milestones!$AB$115="FT",Milestones!$AA$115=FT_Y5,EDATE($D144,Milestones!$AA$115)&lt;PolicyDate),1,Milestones!$AC$115)&amp;";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"&amp;IF(AND(Milestones!$AB$116="FT",Milestones!$AA$116=FT_Y5,EDATE($D144,Milestones!$AA$116)&lt;PolicyDate),1,Milestones!$AC$116)&amp;";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"&amp;IF(AND(Milestones!$AB$117="FT",Milestones!$AA$117=FT_Y5,EDATE($D144,Milestones!$AA$117)&lt;PolicyDate),1,Milestones!$AC$117)&amp;";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"&amp;IF(AND(Milestones!$AB$118="FT",Milestones!$AA$118=FT_Y5,EDATE($D144,Milestones!$AA$118)&lt;PolicyDate),1,Milestones!$AC$118)&amp;";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"&amp;IF(AND(Milestones!$AB$119="FT",Milestones!$AA$119=FT_Y5,EDATE($D144,Milestones!$AA$119)&lt;PolicyDate),1,Milestones!$AC$119)&amp;";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"&amp;IF(AND(Milestones!$AB$120="FT",Milestones!$AA$120=FT_Y5,EDATE($D144,Milestones!$AA$120)&lt;PolicyDate),1,Milestones!$AC$120)&amp;";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"&amp;IF(AND(Milestones!$AB$121="FT",Milestones!$AA$121=FT_Y5,EDATE($D144,Milestones!$AA$121)&lt;PolicyDate),1,Milestones!$AC$121)&amp;";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"&amp;IF(AND(Milestones!$AB$122="FT",Milestones!$AA$122=FT_Y5,EDATE($D144,Milestones!$AA$122)&lt;PolicyDate),1,Milestones!$AC$122)&amp;";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"&amp;IF(AND(Milestones!$AB$123="FT",Milestones!$AA$123=FT_Y5,EDATE($D144,Milestones!$AA$123)&lt;PolicyDate),1,Milestones!$AC$123)&amp;";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"&amp;IF(AND(Milestones!$AB$124="FT",Milestones!$AA$124=FT_Y5,EDATE($D144,Milestones!$AA$124)&lt;PolicyDate),1,Milestones!$AC$124)&amp;";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"&amp;IF(AND(Milestones!$AB$125="FT",Milestones!$AA$125=FT_Y5,EDATE($D144,Milestones!$AA$125)&lt;PolicyDate),1,Milestones!$AC$125)&amp;";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"&amp;IF(AND(Milestones!$AB$126="FT",Milestones!$AA$126=FT_Y5,EDATE($D144,Milestones!$AA$126)&lt;PolicyDate),1,Milestones!$AC$126)&amp;";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"&amp;IF(AND(Milestones!$AB$127="FT",Milestones!$AA$127=FT_Y5,EDATE($D144,Milestones!$AA$127)&lt;PolicyDate),1,Milestones!$AC$127)&amp;";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"&amp;IF(AND(Milestones!$AB$128="FT",Milestones!$AA$128=FT_Y5,EDATE($D144,Milestones!$AA$128)&lt;PolicyDate),1,Milestones!$AC$128)&amp;";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"&amp;IF(AND(Milestones!$AB$129="FT",Milestones!$AA$129=FT_Y5,EDATE($D144,Milestones!$AA$129)&lt;PolicyDate),1,Milestones!$AC$129)&amp;";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"&amp;IF(AND(Milestones!$AB$130="FT",Milestones!$AA$130=FT_Y5,EDATE($D144,Milestones!$AA$130)&lt;PolicyDate),1,Milestones!$AC$130)&amp;";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"&amp;IF(AND(Milestones!$AB$131="FT",Milestones!$AA$131=FT_Y5,EDATE($D144,Milestones!$AA$131)&lt;PolicyDate),1,Milestones!$AC$131)&amp;";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"&amp;IF(AND(Milestones!$AB$132="FT",Milestones!$AA$132=FT_Y5,EDATE($D144,Milestones!$AA$132)&lt;PolicyDate),1,Milestones!$AC$132)&amp;";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"&amp;IF(AND(Milestones!$AB$133="FT",Milestones!$AA$133=FT_Y5,EDATE($D144,Milestones!$AA$133)&lt;PolicyDate),1,Milestones!$AC$133)&amp;";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"&amp;IF(AND(Milestones!$AB$134="FT",Milestones!$AA$134=FT_Y5,EDATE($D144,Milestones!$AA$134)&lt;PolicyDate),1,Milestones!$AC$134)&amp;";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"&amp;IF(AND(Milestones!$AB$135="FT",Milestones!$AA$135=FT_Y5,EDATE($D144,Milestones!$AA$135)&lt;PolicyDate),1,Milestones!$AC$135)&amp;";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"&amp;IF(AND(Milestones!$AB$136="FT",Milestones!$AA$136=FT_Y5,EDATE($D144,Milestones!$AA$136)&lt;PolicyDate),1,Milestones!$AC$136)&amp;";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"&amp;IF(AND(Milestones!$AB$137="FT",Milestones!$AA$137=FT_Y5,EDATE($D144,Milestones!$AA$137)&lt;PolicyDate),1,Milestones!$AC$137)&amp;";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"&amp;IF(AND(Milestones!$AB$138="FT",Milestones!$AA$138=FT_Y5,EDATE($D144,Milestones!$AA$138)&lt;PolicyDate),1,Milestones!$AC$138)&amp;";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"&amp;IF(AND(Milestones!$AB$139="FT",Milestones!$AA$139=FT_Y5,EDATE($D144,Milestones!$AA$139)&lt;PolicyDate),1,Milestones!$AC$139)&amp;";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"&amp;IF(AND(Milestones!$AB$140="FT",Milestones!$AA$140=FT_Y5,EDATE($D144,Milestones!$AA$140)&lt;PolicyDate),1,Milestones!$AC$140)&amp;";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"&amp;IF(AND(Milestones!$AB$141="FT",Milestones!$AA$141=FT_Y5,EDATE($D144,Milestones!$AA$141)&lt;PolicyDate),1,Milestones!$AC$141)&amp;";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"&amp;IF(AND(Milestones!$AB$142="FT",Milestones!$AA$142=FT_Y5,EDATE($D144,Milestones!$AA$142)&lt;PolicyDate),1,Milestones!$AC$142)&amp;";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"&amp;IF(AND(Milestones!$AB$143="FT",Milestones!$AA$143=FT_Y5,EDATE($D144,Milestones!$AA$143)&lt;PolicyDate),1,Milestones!$AC$143)&amp;";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"&amp;IF(AND(Milestones!$AB$144="FT",Milestones!$AA$144=FT_Y5,EDATE($D144,Milestones!$AA$144)&lt;PolicyDate),1,Milestones!$AC$144)&amp;";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"&amp;IF(AND(Milestones!$AB$145="FT",Milestones!$AA$145=FT_Y5,EDATE($D144,Milestones!$AA$145)&lt;PolicyDate),1,Milestones!$AC$145)&amp;";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"&amp;IF(AND(Milestones!$AB$146="FT",Milestones!$AA$146=FT_Y5,EDATE($D144,Milestones!$AA$146)&lt;PolicyDate),1,Milestones!$AC$146)&amp;";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"&amp;IF(AND(Milestones!$AB$147="FT",Milestones!$AA$147=FT_Y5,EDATE($D144,Milestones!$AA$147)&lt;PolicyDate),1,Milestones!$AC$147)&amp;";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"&amp;IF(AND(Milestones!$AB$148="FT",Milestones!$AA$148=FT_Y5,EDATE($D144,Milestones!$AA$148)&lt;PolicyDate),1,Milestones!$AC$148)&amp;";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"&amp;IF(AND(Milestones!$AB$149="FT",Milestones!$AA$149=FT_Y5,EDATE($D144,Milestones!$AA$149)&lt;PolicyDate),1,Milestones!$AC$149)&amp;";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"&amp;IF(AND(Milestones!$AB$150="FT",Milestones!$AA$150=FT_Y5,EDATE($D144,Milestones!$AA$150)&lt;PolicyDate),1,Milestones!$AC$150)&amp;";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"&amp;IF(AND(Milestones!$AB$151="FT",Milestones!$AA$151=FT_Y5,EDATE($D144,Milestones!$AA$151)&lt;PolicyDate),1,Milestones!$AC$151)&amp;";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"&amp;IF(AND(Milestones!$AB$152="FT",Milestones!$AA$152=FT_Y5,EDATE($D144,Milestones!$AA$152)&lt;PolicyDate),1,Milestones!$AC$152)&amp;";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"&amp;IF(AND(Milestones!$AB$153="FT",Milestones!$AA$153=FT_Y5,EDATE($D144,Milestones!$AA$153)&lt;PolicyDate),1,Milestones!$AC$153)&amp;";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"&amp;IF(AND(Milestones!$AB$154="FT",Milestones!$AA$154=FT_Y5,EDATE($D144,Milestones!$AA$154)&lt;PolicyDate),1,Milestones!$AC$154)&amp;";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"&amp;IF(AND(Milestones!$AB$155="FT",Milestones!$AA$155=FT_Y5,EDATE($D144,Milestones!$AA$155)&lt;PolicyDate),1,Milestones!$AC$155)&amp;";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"&amp;IF(AND(Milestones!$AB$156="FT",Milestones!$AA$156=FT_Y5,EDATE($D144,Milestones!$AA$156)&lt;PolicyDate),1,Milestones!$AC$156)&amp;";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"&amp;IF(AND(Milestones!$AB$157="FT",Milestones!$AA$157=FT_Y5,EDATE($D144,Milestones!$AA$157)&lt;PolicyDate),1,Milestones!$AC$157)&amp;";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"&amp;IF(AND(Milestones!$AB$158="FT",Milestones!$AA$158=FT_Y5,EDATE($D144,Milestones!$AA$158)&lt;PolicyDate),1,Milestones!$AC$158)&amp;";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"&amp;IF(AND(Milestones!$AB$159="FT",Milestones!$AA$159=FT_Y5,EDATE($D144,Milestones!$AA$159)&lt;PolicyDate),1,Milestones!$AC$159)&amp;";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"&amp;IF(AND(Milestones!$AB$160="FT",Milestones!$AA$160=FT_Y5,EDATE($D144,Milestones!$AA$160)&lt;PolicyDate),1,Milestones!$AC$160)&amp;";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"&amp;IF(AND(Milestones!$AB$161="FT",Milestones!$AA$161=FT_Y5,EDATE($D144,Milestones!$AA$161)&lt;PolicyDate),1,Milestones!$AC$161)&amp;";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"&amp;IF(AND(Milestones!$AB$162="FT",Milestones!$AA$162=FT_Y5,EDATE($D144,Milestones!$AA$162)&lt;PolicyDate),1,Milestones!$AC$162)&amp;";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"&amp;IF(AND(Milestones!$AB$163="FT",Milestones!$AA$163=FT_Y5,EDATE($D144,Milestones!$AA$163)&lt;PolicyDate),1,Milestones!$AC$163)&amp;";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"&amp;IF(AND(Milestones!$AB$164="FT",Milestones!$AA$164=FT_Y5,EDATE($D144,Milestones!$AA$164)&lt;PolicyDate),1,Milestones!$AC$164)&amp;";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"&amp;IF(AND(Milestones!$AB$165="FT",Milestones!$AA$165=FT_Y5,EDATE($D144,Milestones!$AA$165)&lt;PolicyDate),1,Milestones!$AC$165)&amp;";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"&amp;IF(AND(Milestones!$AB$166="FT",Milestones!$AA$166=FT_Y5,EDATE($D144,Milestones!$AA$166)&lt;PolicyDate),1,Milestones!$AC$166)&amp;";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"&amp;IF(AND(Milestones!$AB$167="FT",Milestones!$AA$167=FT_Y5,EDATE($D144,Milestones!$AA$167)&lt;PolicyDate),1,Milestones!$AC$167)&amp;";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"&amp;IF(AND(Milestones!$AB$168="FT",Milestones!$AA$168=FT_Y5,EDATE($D144,Milestones!$AA$168)&lt;PolicyDate),1,Milestones!$AC$168)&amp;";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"&amp;IF(AND(Milestones!$AB$169="FT",Milestones!$AA$169=FT_Y5,EDATE($D144,Milestones!$AA$169)&lt;PolicyDate),1,Milestones!$AC$169)&amp;";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"&amp;IF(AND(Milestones!$AB$170="FT",Milestones!$AA$170=FT_Y5,EDATE($D144,Milestones!$AA$170)&lt;PolicyDate),1,Milestones!$AC$170)&amp;";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"&amp;IF(AND(Milestones!$AB$171="FT",Milestones!$AA$171=FT_Y5,EDATE($D144,Milestones!$AA$171)&lt;PolicyDate),1,Milestones!$AC$171)&amp;";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"&amp;IF(AND(Milestones!$AB$172="FT",Milestones!$AA$172=FT_Y5,EDATE($D144,Milestones!$AA$172)&lt;PolicyDate),1,Milestones!$AC$172)&amp;";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"&amp;IF(AND(Milestones!$AB$173="FT",Milestones!$AA$173=FT_Y5,EDATE($D144,Milestones!$AA$173)&lt;PolicyDate),1,Milestones!$AC$173)&amp;";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"&amp;IF(AND(Milestones!$AB$174="FT",Milestones!$AA$174=FT_Y5,EDATE($D144,Milestones!$AA$174)&lt;PolicyDate),1,Milestones!$AC$174)&amp;";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"&amp;IF(AND(Milestones!$AB$175="FT",Milestones!$AA$175=FT_Y5,EDATE($D144,Milestones!$AA$175)&lt;PolicyDate),1,Milestones!$AC$175)&amp;";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"&amp;IF(AND(Milestones!$AB$176="FT",Milestones!$AA$176=FT_Y5,EDATE($D144,Milestones!$AA$176)&lt;PolicyDate),1,Milestones!$AC$176)&amp;";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"&amp;IF(AND(Milestones!$AB$177="FT",Milestones!$AA$177=FT_Y5,EDATE($D144,Milestones!$AA$177)&lt;PolicyDate),1,Milestones!$AC$177)&amp;";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"&amp;IF(AND(Milestones!$AB$178="FT",Milestones!$AA$178=FT_Y5,EDATE($D144,Milestones!$AA$178)&lt;PolicyDate),1,Milestones!$AC$178)&amp;";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"&amp;IF(AND(Milestones!$AB$179="FT",Milestones!$AA$179=FT_Y5,EDATE($D144,Milestones!$AA$179)&lt;PolicyDate),1,Milestones!$AC$179)&amp;";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"&amp;IF(AND(Milestones!$AB$180="FT",Milestones!$AA$180=FT_Y5,EDATE($D144,Milestones!$AA$180)&lt;PolicyDate),1,Milestones!$AC$180)&amp;";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"&amp;IF(AND(Milestones!$AB$181="FT",Milestones!$AA$181=FT_Y5,EDATE($D144,Milestones!$AA$181)&lt;PolicyDate),1,Milestones!$AC$181)&amp;";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"&amp;IF(AND(Milestones!$AB$182="FT",Milestones!$AA$182=FT_Y5,EDATE($D144,Milestones!$AA$182)&lt;PolicyDate),1,Milestones!$AC$182)&amp;";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"&amp;IF(AND(Milestones!$AB$183="FT",Milestones!$AA$183=FT_Y5,EDATE($D144,Milestones!$AA$183)&lt;PolicyDate),1,Milestones!$AC$183)&amp;";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"&amp;IF(AND(Milestones!$AB$184="FT",Milestones!$AA$184=FT_Y5,EDATE($D144,Milestones!$AA$184)&lt;PolicyDate),1,Milestones!$AC$184)&amp;";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"&amp;IF(AND(Milestones!$AB$185="FT",Milestones!$AA$185=FT_Y5,EDATE($D144,Milestones!$AA$185)&lt;PolicyDate),1,Milestones!$AC$185)&amp;";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"&amp;IF(AND(Milestones!$AB$186="FT",Milestones!$AA$186=FT_Y5,EDATE($D144,Milestones!$AA$186)&lt;PolicyDate),1,Milestones!$AC$186)&amp;";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"&amp;IF(AND(Milestones!$AB$187="FT",Milestones!$AA$187=FT_Y5,EDATE($D144,Milestones!$AA$187)&lt;PolicyDate),1,Milestones!$AC$187)&amp;";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"&amp;IF(AND(Milestones!$AB$188="FT",Milestones!$AA$188=FT_Y5,EDATE($D144,Milestones!$AA$188)&lt;PolicyDate),1,Milestones!$AC$188)&amp;";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"&amp;IF(AND(Milestones!$AB$189="FT",Milestones!$AA$189=FT_Y5,EDATE($D144,Milestones!$AA$189)&lt;PolicyDate),1,Milestones!$AC$189)&amp;";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"&amp;IF(AND(Milestones!$AB$190="FT",Milestones!$AA$190=FT_Y5,EDATE($D144,Milestones!$AA$190)&lt;PolicyDate),1,Milestones!$AC$190)&amp;";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"&amp;IF(AND(Milestones!$AB$191="FT",Milestones!$AA$191=FT_Y5,EDATE($D144,Milestones!$AA$191)&lt;PolicyDate),1,Milestones!$AC$191)&amp;";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"&amp;IF(AND(Milestones!$AB$192="FT",Milestones!$AA$192=FT_Y5,EDATE($D144,Milestones!$AA$192)&lt;PolicyDate),1,Milestones!$AC$192)&amp;";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"&amp;IF(AND(Milestones!$AB$193="FT",Milestones!$AA$193=FT_Y5,EDATE($D144,Milestones!$AA$193)&lt;PolicyDate),1,Milestones!$AC$193)&amp;";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"&amp;IF(AND(Milestones!$AB$194="FT",Milestones!$AA$194=FT_Y5,EDATE($D144,Milestones!$AA$194)&lt;PolicyDate),1,Milestones!$AC$194)&amp;";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"&amp;IF(AND(Milestones!$AB$195="FT",Milestones!$AA$195=FT_Y5,EDATE($D144,Milestones!$AA$195)&lt;PolicyDate),1,Milestones!$AC$195)&amp;";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"&amp;IF(AND(Milestones!$AB$196="FT",Milestones!$AA$196=FT_Y5,EDATE($D144,Milestones!$AA$196)&lt;PolicyDate),1,Milestones!$AC$196)&amp;";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"&amp;IF(AND(Milestones!$AB$197="FT",Milestones!$AA$197=FT_Y5,EDATE($D144,Milestones!$AA$197)&lt;PolicyDate),1,Milestones!$AC$197)&amp;";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"&amp;IF(AND(Milestones!$AB$198="FT",Milestones!$AA$198=FT_Y5,EDATE($D144,Milestones!$AA$198)&lt;PolicyDate),1,Milestones!$AC$198)&amp;";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"&amp;IF(AND(Milestones!$AB$199="FT",Milestones!$AA$199=FT_Y5,EDATE($D144,Milestones!$AA$199)&lt;PolicyDate),1,Milestones!$AC$199)&amp;";  ",""))</f>
        <v/>
      </c>
      <c r="X144" s="0" t="str">
        <f aca="false">IF(Staff!$A144="","",Staff!$AJ144)</f>
        <v/>
      </c>
      <c r="Y144" s="0" t="str">
        <f aca="false">IF(Staff!$A144="","",Staff!$AL144)</f>
        <v/>
      </c>
      <c r="Z144" s="0" t="str">
        <f aca="false">IF(Staff!$A144="","",Staff!$AM144)</f>
        <v/>
      </c>
      <c r="AA144" s="0" t="str">
        <f aca="false">IF(Staff!$A144="","",Staff!$AQ144)</f>
        <v/>
      </c>
      <c r="AB144" s="0" t="str">
        <f aca="false">IF(Staff!$A144="","",Staff!$AR144)</f>
        <v/>
      </c>
      <c r="AC144" s="0" t="str">
        <f aca="false">IF(Staff!$A144="","",Staff!$AS144)</f>
        <v/>
      </c>
      <c r="AD144" s="0" t="str">
        <f aca="false">IF(Staff!$A144="","",Staff!$AT144)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IF(Staff!$A145="","",Staff!$AI145)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"&amp;IF(AND(Milestones!$AB$20="FT",Milestones!$AA$20=FT_Y5,EDATE($D145,Milestones!$AA$20)&lt;PolicyDate),1,Milestones!$AC$20)&amp;";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"&amp;IF(AND(Milestones!$AB$21="FT",Milestones!$AA$21=FT_Y5,EDATE($D145,Milestones!$AA$21)&lt;PolicyDate),1,Milestones!$AC$21)&amp;";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"&amp;IF(AND(Milestones!$AB$22="FT",Milestones!$AA$22=FT_Y5,EDATE($D145,Milestones!$AA$22)&lt;PolicyDate),1,Milestones!$AC$22)&amp;";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"&amp;IF(AND(Milestones!$AB$23="FT",Milestones!$AA$23=FT_Y5,EDATE($D145,Milestones!$AA$23)&lt;PolicyDate),1,Milestones!$AC$23)&amp;";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"&amp;IF(AND(Milestones!$AB$24="FT",Milestones!$AA$24=FT_Y5,EDATE($D145,Milestones!$AA$24)&lt;PolicyDate),1,Milestones!$AC$24)&amp;";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"&amp;IF(AND(Milestones!$AB$25="FT",Milestones!$AA$25=FT_Y5,EDATE($D145,Milestones!$AA$25)&lt;PolicyDate),1,Milestones!$AC$25)&amp;";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"&amp;IF(AND(Milestones!$AB$26="FT",Milestones!$AA$26=FT_Y5,EDATE($D145,Milestones!$AA$26)&lt;PolicyDate),1,Milestones!$AC$26)&amp;";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"&amp;IF(AND(Milestones!$AB$27="FT",Milestones!$AA$27=FT_Y5,EDATE($D145,Milestones!$AA$27)&lt;PolicyDate),1,Milestones!$AC$27)&amp;";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"&amp;IF(AND(Milestones!$AB$28="FT",Milestones!$AA$28=FT_Y5,EDATE($D145,Milestones!$AA$28)&lt;PolicyDate),1,Milestones!$AC$28)&amp;";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"&amp;IF(AND(Milestones!$AB$29="FT",Milestones!$AA$29=FT_Y5,EDATE($D145,Milestones!$AA$29)&lt;PolicyDate),1,Milestones!$AC$29)&amp;";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"&amp;IF(AND(Milestones!$AB$30="FT",Milestones!$AA$30=FT_Y5,EDATE($D145,Milestones!$AA$30)&lt;PolicyDate),1,Milestones!$AC$30)&amp;";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"&amp;IF(AND(Milestones!$AB$31="FT",Milestones!$AA$31=FT_Y5,EDATE($D145,Milestones!$AA$31)&lt;PolicyDate),1,Milestones!$AC$31)&amp;";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"&amp;IF(AND(Milestones!$AB$32="FT",Milestones!$AA$32=FT_Y5,EDATE($D145,Milestones!$AA$32)&lt;PolicyDate),1,Milestones!$AC$32)&amp;";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"&amp;IF(AND(Milestones!$AB$33="FT",Milestones!$AA$33=FT_Y5,EDATE($D145,Milestones!$AA$33)&lt;PolicyDate),1,Milestones!$AC$33)&amp;";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"&amp;IF(AND(Milestones!$AB$34="FT",Milestones!$AA$34=FT_Y5,EDATE($D145,Milestones!$AA$34)&lt;PolicyDate),1,Milestones!$AC$34)&amp;";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"&amp;IF(AND(Milestones!$AB$35="FT",Milestones!$AA$35=FT_Y5,EDATE($D145,Milestones!$AA$35)&lt;PolicyDate),1,Milestones!$AC$35)&amp;";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"&amp;IF(AND(Milestones!$AB$36="FT",Milestones!$AA$36=FT_Y5,EDATE($D145,Milestones!$AA$36)&lt;PolicyDate),1,Milestones!$AC$36)&amp;";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"&amp;IF(AND(Milestones!$AB$37="FT",Milestones!$AA$37=FT_Y5,EDATE($D145,Milestones!$AA$37)&lt;PolicyDate),1,Milestones!$AC$37)&amp;";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"&amp;IF(AND(Milestones!$AB$38="FT",Milestones!$AA$38=FT_Y5,EDATE($D145,Milestones!$AA$38)&lt;PolicyDate),1,Milestones!$AC$38)&amp;";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"&amp;IF(AND(Milestones!$AB$39="FT",Milestones!$AA$39=FT_Y5,EDATE($D145,Milestones!$AA$39)&lt;PolicyDate),1,Milestones!$AC$39)&amp;";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"&amp;IF(AND(Milestones!$AB$40="FT",Milestones!$AA$40=FT_Y5,EDATE($D145,Milestones!$AA$40)&lt;PolicyDate),1,Milestones!$AC$40)&amp;";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"&amp;IF(AND(Milestones!$AB$41="FT",Milestones!$AA$41=FT_Y5,EDATE($D145,Milestones!$AA$41)&lt;PolicyDate),1,Milestones!$AC$41)&amp;";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"&amp;IF(AND(Milestones!$AB$42="FT",Milestones!$AA$42=FT_Y5,EDATE($D145,Milestones!$AA$42)&lt;PolicyDate),1,Milestones!$AC$42)&amp;";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"&amp;IF(AND(Milestones!$AB$43="FT",Milestones!$AA$43=FT_Y5,EDATE($D145,Milestones!$AA$43)&lt;PolicyDate),1,Milestones!$AC$43)&amp;";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"&amp;IF(AND(Milestones!$AB$44="FT",Milestones!$AA$44=FT_Y5,EDATE($D145,Milestones!$AA$44)&lt;PolicyDate),1,Milestones!$AC$44)&amp;";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"&amp;IF(AND(Milestones!$AB$45="FT",Milestones!$AA$45=FT_Y5,EDATE($D145,Milestones!$AA$45)&lt;PolicyDate),1,Milestones!$AC$45)&amp;";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"&amp;IF(AND(Milestones!$AB$46="FT",Milestones!$AA$46=FT_Y5,EDATE($D145,Milestones!$AA$46)&lt;PolicyDate),1,Milestones!$AC$46)&amp;";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"&amp;IF(AND(Milestones!$AB$47="FT",Milestones!$AA$47=FT_Y5,EDATE($D145,Milestones!$AA$47)&lt;PolicyDate),1,Milestones!$AC$47)&amp;";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"&amp;IF(AND(Milestones!$AB$48="FT",Milestones!$AA$48=FT_Y5,EDATE($D145,Milestones!$AA$48)&lt;PolicyDate),1,Milestones!$AC$48)&amp;";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"&amp;IF(AND(Milestones!$AB$49="FT",Milestones!$AA$49=FT_Y5,EDATE($D145,Milestones!$AA$49)&lt;PolicyDate),1,Milestones!$AC$49)&amp;";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"&amp;IF(AND(Milestones!$AB$50="FT",Milestones!$AA$50=FT_Y5,EDATE($D145,Milestones!$AA$50)&lt;PolicyDate),1,Milestones!$AC$50)&amp;";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"&amp;IF(AND(Milestones!$AB$51="FT",Milestones!$AA$51=FT_Y5,EDATE($D145,Milestones!$AA$51)&lt;PolicyDate),1,Milestones!$AC$51)&amp;";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"&amp;IF(AND(Milestones!$AB$52="FT",Milestones!$AA$52=FT_Y5,EDATE($D145,Milestones!$AA$52)&lt;PolicyDate),1,Milestones!$AC$52)&amp;";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"&amp;IF(AND(Milestones!$AB$53="FT",Milestones!$AA$53=FT_Y5,EDATE($D145,Milestones!$AA$53)&lt;PolicyDate),1,Milestones!$AC$53)&amp;";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"&amp;IF(AND(Milestones!$AB$54="FT",Milestones!$AA$54=FT_Y5,EDATE($D145,Milestones!$AA$54)&lt;PolicyDate),1,Milestones!$AC$54)&amp;";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"&amp;IF(AND(Milestones!$AB$55="FT",Milestones!$AA$55=FT_Y5,EDATE($D145,Milestones!$AA$55)&lt;PolicyDate),1,Milestones!$AC$55)&amp;";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"&amp;IF(AND(Milestones!$AB$56="FT",Milestones!$AA$56=FT_Y5,EDATE($D145,Milestones!$AA$56)&lt;PolicyDate),1,Milestones!$AC$56)&amp;";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"&amp;IF(AND(Milestones!$AB$57="FT",Milestones!$AA$57=FT_Y5,EDATE($D145,Milestones!$AA$57)&lt;PolicyDate),1,Milestones!$AC$57)&amp;";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"&amp;IF(AND(Milestones!$AB$58="FT",Milestones!$AA$58=FT_Y5,EDATE($D145,Milestones!$AA$58)&lt;PolicyDate),1,Milestones!$AC$58)&amp;";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"&amp;IF(AND(Milestones!$AB$59="FT",Milestones!$AA$59=FT_Y5,EDATE($D145,Milestones!$AA$59)&lt;PolicyDate),1,Milestones!$AC$59)&amp;";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"&amp;IF(AND(Milestones!$AB$60="FT",Milestones!$AA$60=FT_Y5,EDATE($D145,Milestones!$AA$60)&lt;PolicyDate),1,Milestones!$AC$60)&amp;";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"&amp;IF(AND(Milestones!$AB$61="FT",Milestones!$AA$61=FT_Y5,EDATE($D145,Milestones!$AA$61)&lt;PolicyDate),1,Milestones!$AC$61)&amp;";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"&amp;IF(AND(Milestones!$AB$62="FT",Milestones!$AA$62=FT_Y5,EDATE($D145,Milestones!$AA$62)&lt;PolicyDate),1,Milestones!$AC$62)&amp;";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"&amp;IF(AND(Milestones!$AB$63="FT",Milestones!$AA$63=FT_Y5,EDATE($D145,Milestones!$AA$63)&lt;PolicyDate),1,Milestones!$AC$63)&amp;";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"&amp;IF(AND(Milestones!$AB$64="FT",Milestones!$AA$64=FT_Y5,EDATE($D145,Milestones!$AA$64)&lt;PolicyDate),1,Milestones!$AC$64)&amp;";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"&amp;IF(AND(Milestones!$AB$65="FT",Milestones!$AA$65=FT_Y5,EDATE($D145,Milestones!$AA$65)&lt;PolicyDate),1,Milestones!$AC$65)&amp;";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"&amp;IF(AND(Milestones!$AB$66="FT",Milestones!$AA$66=FT_Y5,EDATE($D145,Milestones!$AA$66)&lt;PolicyDate),1,Milestones!$AC$66)&amp;";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"&amp;IF(AND(Milestones!$AB$67="FT",Milestones!$AA$67=FT_Y5,EDATE($D145,Milestones!$AA$67)&lt;PolicyDate),1,Milestones!$AC$67)&amp;";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"&amp;IF(AND(Milestones!$AB$68="FT",Milestones!$AA$68=FT_Y5,EDATE($D145,Milestones!$AA$68)&lt;PolicyDate),1,Milestones!$AC$68)&amp;";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"&amp;IF(AND(Milestones!$AB$69="FT",Milestones!$AA$69=FT_Y5,EDATE($D145,Milestones!$AA$69)&lt;PolicyDate),1,Milestones!$AC$69)&amp;";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"&amp;IF(AND(Milestones!$AB$70="FT",Milestones!$AA$70=FT_Y5,EDATE($D145,Milestones!$AA$70)&lt;PolicyDate),1,Milestones!$AC$70)&amp;";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"&amp;IF(AND(Milestones!$AB$71="FT",Milestones!$AA$71=FT_Y5,EDATE($D145,Milestones!$AA$71)&lt;PolicyDate),1,Milestones!$AC$71)&amp;";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"&amp;IF(AND(Milestones!$AB$72="FT",Milestones!$AA$72=FT_Y5,EDATE($D145,Milestones!$AA$72)&lt;PolicyDate),1,Milestones!$AC$72)&amp;";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"&amp;IF(AND(Milestones!$AB$73="FT",Milestones!$AA$73=FT_Y5,EDATE($D145,Milestones!$AA$73)&lt;PolicyDate),1,Milestones!$AC$73)&amp;";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"&amp;IF(AND(Milestones!$AB$74="FT",Milestones!$AA$74=FT_Y5,EDATE($D145,Milestones!$AA$74)&lt;PolicyDate),1,Milestones!$AC$74)&amp;";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"&amp;IF(AND(Milestones!$AB$75="FT",Milestones!$AA$75=FT_Y5,EDATE($D145,Milestones!$AA$75)&lt;PolicyDate),1,Milestones!$AC$75)&amp;";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"&amp;IF(AND(Milestones!$AB$76="FT",Milestones!$AA$76=FT_Y5,EDATE($D145,Milestones!$AA$76)&lt;PolicyDate),1,Milestones!$AC$76)&amp;";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"&amp;IF(AND(Milestones!$AB$77="FT",Milestones!$AA$77=FT_Y5,EDATE($D145,Milestones!$AA$77)&lt;PolicyDate),1,Milestones!$AC$77)&amp;";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"&amp;IF(AND(Milestones!$AB$78="FT",Milestones!$AA$78=FT_Y5,EDATE($D145,Milestones!$AA$78)&lt;PolicyDate),1,Milestones!$AC$78)&amp;";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"&amp;IF(AND(Milestones!$AB$79="FT",Milestones!$AA$79=FT_Y5,EDATE($D145,Milestones!$AA$79)&lt;PolicyDate),1,Milestones!$AC$79)&amp;";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"&amp;IF(AND(Milestones!$AB$80="FT",Milestones!$AA$80=FT_Y5,EDATE($D145,Milestones!$AA$80)&lt;PolicyDate),1,Milestones!$AC$80)&amp;";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"&amp;IF(AND(Milestones!$AB$81="FT",Milestones!$AA$81=FT_Y5,EDATE($D145,Milestones!$AA$81)&lt;PolicyDate),1,Milestones!$AC$81)&amp;";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"&amp;IF(AND(Milestones!$AB$82="FT",Milestones!$AA$82=FT_Y5,EDATE($D145,Milestones!$AA$82)&lt;PolicyDate),1,Milestones!$AC$82)&amp;";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"&amp;IF(AND(Milestones!$AB$83="FT",Milestones!$AA$83=FT_Y5,EDATE($D145,Milestones!$AA$83)&lt;PolicyDate),1,Milestones!$AC$83)&amp;";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"&amp;IF(AND(Milestones!$AB$84="FT",Milestones!$AA$84=FT_Y5,EDATE($D145,Milestones!$AA$84)&lt;PolicyDate),1,Milestones!$AC$84)&amp;";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"&amp;IF(AND(Milestones!$AB$85="FT",Milestones!$AA$85=FT_Y5,EDATE($D145,Milestones!$AA$85)&lt;PolicyDate),1,Milestones!$AC$85)&amp;";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"&amp;IF(AND(Milestones!$AB$86="FT",Milestones!$AA$86=FT_Y5,EDATE($D145,Milestones!$AA$86)&lt;PolicyDate),1,Milestones!$AC$86)&amp;";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"&amp;IF(AND(Milestones!$AB$87="FT",Milestones!$AA$87=FT_Y5,EDATE($D145,Milestones!$AA$87)&lt;PolicyDate),1,Milestones!$AC$87)&amp;";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"&amp;IF(AND(Milestones!$AB$88="FT",Milestones!$AA$88=FT_Y5,EDATE($D145,Milestones!$AA$88)&lt;PolicyDate),1,Milestones!$AC$88)&amp;";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"&amp;IF(AND(Milestones!$AB$89="FT",Milestones!$AA$89=FT_Y5,EDATE($D145,Milestones!$AA$89)&lt;PolicyDate),1,Milestones!$AC$89)&amp;";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"&amp;IF(AND(Milestones!$AB$90="FT",Milestones!$AA$90=FT_Y5,EDATE($D145,Milestones!$AA$90)&lt;PolicyDate),1,Milestones!$AC$90)&amp;";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"&amp;IF(AND(Milestones!$AB$91="FT",Milestones!$AA$91=FT_Y5,EDATE($D145,Milestones!$AA$91)&lt;PolicyDate),1,Milestones!$AC$91)&amp;";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"&amp;IF(AND(Milestones!$AB$92="FT",Milestones!$AA$92=FT_Y5,EDATE($D145,Milestones!$AA$92)&lt;PolicyDate),1,Milestones!$AC$92)&amp;";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"&amp;IF(AND(Milestones!$AB$93="FT",Milestones!$AA$93=FT_Y5,EDATE($D145,Milestones!$AA$93)&lt;PolicyDate),1,Milestones!$AC$93)&amp;";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"&amp;IF(AND(Milestones!$AB$94="FT",Milestones!$AA$94=FT_Y5,EDATE($D145,Milestones!$AA$94)&lt;PolicyDate),1,Milestones!$AC$94)&amp;";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"&amp;IF(AND(Milestones!$AB$95="FT",Milestones!$AA$95=FT_Y5,EDATE($D145,Milestones!$AA$95)&lt;PolicyDate),1,Milestones!$AC$95)&amp;";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"&amp;IF(AND(Milestones!$AB$96="FT",Milestones!$AA$96=FT_Y5,EDATE($D145,Milestones!$AA$96)&lt;PolicyDate),1,Milestones!$AC$96)&amp;";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"&amp;IF(AND(Milestones!$AB$97="FT",Milestones!$AA$97=FT_Y5,EDATE($D145,Milestones!$AA$97)&lt;PolicyDate),1,Milestones!$AC$97)&amp;";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"&amp;IF(AND(Milestones!$AB$98="FT",Milestones!$AA$98=FT_Y5,EDATE($D145,Milestones!$AA$98)&lt;PolicyDate),1,Milestones!$AC$98)&amp;";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"&amp;IF(AND(Milestones!$AB$99="FT",Milestones!$AA$99=FT_Y5,EDATE($D145,Milestones!$AA$99)&lt;PolicyDate),1,Milestones!$AC$99)&amp;";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"&amp;IF(AND(Milestones!$AB$100="FT",Milestones!$AA$100=FT_Y5,EDATE($D145,Milestones!$AA$100)&lt;PolicyDate),1,Milestones!$AC$100)&amp;";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"&amp;IF(AND(Milestones!$AB$101="FT",Milestones!$AA$101=FT_Y5,EDATE($D145,Milestones!$AA$101)&lt;PolicyDate),1,Milestones!$AC$101)&amp;";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"&amp;IF(AND(Milestones!$AB$102="FT",Milestones!$AA$102=FT_Y5,EDATE($D145,Milestones!$AA$102)&lt;PolicyDate),1,Milestones!$AC$102)&amp;";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"&amp;IF(AND(Milestones!$AB$103="FT",Milestones!$AA$103=FT_Y5,EDATE($D145,Milestones!$AA$103)&lt;PolicyDate),1,Milestones!$AC$103)&amp;";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"&amp;IF(AND(Milestones!$AB$104="FT",Milestones!$AA$104=FT_Y5,EDATE($D145,Milestones!$AA$104)&lt;PolicyDate),1,Milestones!$AC$104)&amp;";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"&amp;IF(AND(Milestones!$AB$105="FT",Milestones!$AA$105=FT_Y5,EDATE($D145,Milestones!$AA$105)&lt;PolicyDate),1,Milestones!$AC$105)&amp;";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"&amp;IF(AND(Milestones!$AB$106="FT",Milestones!$AA$106=FT_Y5,EDATE($D145,Milestones!$AA$106)&lt;PolicyDate),1,Milestones!$AC$106)&amp;";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"&amp;IF(AND(Milestones!$AB$107="FT",Milestones!$AA$107=FT_Y5,EDATE($D145,Milestones!$AA$107)&lt;PolicyDate),1,Milestones!$AC$107)&amp;";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"&amp;IF(AND(Milestones!$AB$108="FT",Milestones!$AA$108=FT_Y5,EDATE($D145,Milestones!$AA$108)&lt;PolicyDate),1,Milestones!$AC$108)&amp;";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"&amp;IF(AND(Milestones!$AB$109="FT",Milestones!$AA$109=FT_Y5,EDATE($D145,Milestones!$AA$109)&lt;PolicyDate),1,Milestones!$AC$109)&amp;";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"&amp;IF(AND(Milestones!$AB$110="FT",Milestones!$AA$110=FT_Y5,EDATE($D145,Milestones!$AA$110)&lt;PolicyDate),1,Milestones!$AC$110)&amp;";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"&amp;IF(AND(Milestones!$AB$111="FT",Milestones!$AA$111=FT_Y5,EDATE($D145,Milestones!$AA$111)&lt;PolicyDate),1,Milestones!$AC$111)&amp;";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"&amp;IF(AND(Milestones!$AB$112="FT",Milestones!$AA$112=FT_Y5,EDATE($D145,Milestones!$AA$112)&lt;PolicyDate),1,Milestones!$AC$112)&amp;";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"&amp;IF(AND(Milestones!$AB$113="FT",Milestones!$AA$113=FT_Y5,EDATE($D145,Milestones!$AA$113)&lt;PolicyDate),1,Milestones!$AC$113)&amp;";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"&amp;IF(AND(Milestones!$AB$114="FT",Milestones!$AA$114=FT_Y5,EDATE($D145,Milestones!$AA$114)&lt;PolicyDate),1,Milestones!$AC$114)&amp;";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"&amp;IF(AND(Milestones!$AB$115="FT",Milestones!$AA$115=FT_Y5,EDATE($D145,Milestones!$AA$115)&lt;PolicyDate),1,Milestones!$AC$115)&amp;";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"&amp;IF(AND(Milestones!$AB$116="FT",Milestones!$AA$116=FT_Y5,EDATE($D145,Milestones!$AA$116)&lt;PolicyDate),1,Milestones!$AC$116)&amp;";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"&amp;IF(AND(Milestones!$AB$117="FT",Milestones!$AA$117=FT_Y5,EDATE($D145,Milestones!$AA$117)&lt;PolicyDate),1,Milestones!$AC$117)&amp;";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"&amp;IF(AND(Milestones!$AB$118="FT",Milestones!$AA$118=FT_Y5,EDATE($D145,Milestones!$AA$118)&lt;PolicyDate),1,Milestones!$AC$118)&amp;";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"&amp;IF(AND(Milestones!$AB$119="FT",Milestones!$AA$119=FT_Y5,EDATE($D145,Milestones!$AA$119)&lt;PolicyDate),1,Milestones!$AC$119)&amp;";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"&amp;IF(AND(Milestones!$AB$120="FT",Milestones!$AA$120=FT_Y5,EDATE($D145,Milestones!$AA$120)&lt;PolicyDate),1,Milestones!$AC$120)&amp;";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"&amp;IF(AND(Milestones!$AB$121="FT",Milestones!$AA$121=FT_Y5,EDATE($D145,Milestones!$AA$121)&lt;PolicyDate),1,Milestones!$AC$121)&amp;";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"&amp;IF(AND(Milestones!$AB$122="FT",Milestones!$AA$122=FT_Y5,EDATE($D145,Milestones!$AA$122)&lt;PolicyDate),1,Milestones!$AC$122)&amp;";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"&amp;IF(AND(Milestones!$AB$123="FT",Milestones!$AA$123=FT_Y5,EDATE($D145,Milestones!$AA$123)&lt;PolicyDate),1,Milestones!$AC$123)&amp;";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"&amp;IF(AND(Milestones!$AB$124="FT",Milestones!$AA$124=FT_Y5,EDATE($D145,Milestones!$AA$124)&lt;PolicyDate),1,Milestones!$AC$124)&amp;";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"&amp;IF(AND(Milestones!$AB$125="FT",Milestones!$AA$125=FT_Y5,EDATE($D145,Milestones!$AA$125)&lt;PolicyDate),1,Milestones!$AC$125)&amp;";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"&amp;IF(AND(Milestones!$AB$126="FT",Milestones!$AA$126=FT_Y5,EDATE($D145,Milestones!$AA$126)&lt;PolicyDate),1,Milestones!$AC$126)&amp;";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"&amp;IF(AND(Milestones!$AB$127="FT",Milestones!$AA$127=FT_Y5,EDATE($D145,Milestones!$AA$127)&lt;PolicyDate),1,Milestones!$AC$127)&amp;";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"&amp;IF(AND(Milestones!$AB$128="FT",Milestones!$AA$128=FT_Y5,EDATE($D145,Milestones!$AA$128)&lt;PolicyDate),1,Milestones!$AC$128)&amp;";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"&amp;IF(AND(Milestones!$AB$129="FT",Milestones!$AA$129=FT_Y5,EDATE($D145,Milestones!$AA$129)&lt;PolicyDate),1,Milestones!$AC$129)&amp;";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"&amp;IF(AND(Milestones!$AB$130="FT",Milestones!$AA$130=FT_Y5,EDATE($D145,Milestones!$AA$130)&lt;PolicyDate),1,Milestones!$AC$130)&amp;";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"&amp;IF(AND(Milestones!$AB$131="FT",Milestones!$AA$131=FT_Y5,EDATE($D145,Milestones!$AA$131)&lt;PolicyDate),1,Milestones!$AC$131)&amp;";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"&amp;IF(AND(Milestones!$AB$132="FT",Milestones!$AA$132=FT_Y5,EDATE($D145,Milestones!$AA$132)&lt;PolicyDate),1,Milestones!$AC$132)&amp;";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"&amp;IF(AND(Milestones!$AB$133="FT",Milestones!$AA$133=FT_Y5,EDATE($D145,Milestones!$AA$133)&lt;PolicyDate),1,Milestones!$AC$133)&amp;";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"&amp;IF(AND(Milestones!$AB$134="FT",Milestones!$AA$134=FT_Y5,EDATE($D145,Milestones!$AA$134)&lt;PolicyDate),1,Milestones!$AC$134)&amp;";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"&amp;IF(AND(Milestones!$AB$135="FT",Milestones!$AA$135=FT_Y5,EDATE($D145,Milestones!$AA$135)&lt;PolicyDate),1,Milestones!$AC$135)&amp;";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"&amp;IF(AND(Milestones!$AB$136="FT",Milestones!$AA$136=FT_Y5,EDATE($D145,Milestones!$AA$136)&lt;PolicyDate),1,Milestones!$AC$136)&amp;";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"&amp;IF(AND(Milestones!$AB$137="FT",Milestones!$AA$137=FT_Y5,EDATE($D145,Milestones!$AA$137)&lt;PolicyDate),1,Milestones!$AC$137)&amp;";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"&amp;IF(AND(Milestones!$AB$138="FT",Milestones!$AA$138=FT_Y5,EDATE($D145,Milestones!$AA$138)&lt;PolicyDate),1,Milestones!$AC$138)&amp;";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"&amp;IF(AND(Milestones!$AB$139="FT",Milestones!$AA$139=FT_Y5,EDATE($D145,Milestones!$AA$139)&lt;PolicyDate),1,Milestones!$AC$139)&amp;";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"&amp;IF(AND(Milestones!$AB$140="FT",Milestones!$AA$140=FT_Y5,EDATE($D145,Milestones!$AA$140)&lt;PolicyDate),1,Milestones!$AC$140)&amp;";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"&amp;IF(AND(Milestones!$AB$141="FT",Milestones!$AA$141=FT_Y5,EDATE($D145,Milestones!$AA$141)&lt;PolicyDate),1,Milestones!$AC$141)&amp;";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"&amp;IF(AND(Milestones!$AB$142="FT",Milestones!$AA$142=FT_Y5,EDATE($D145,Milestones!$AA$142)&lt;PolicyDate),1,Milestones!$AC$142)&amp;";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"&amp;IF(AND(Milestones!$AB$143="FT",Milestones!$AA$143=FT_Y5,EDATE($D145,Milestones!$AA$143)&lt;PolicyDate),1,Milestones!$AC$143)&amp;";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"&amp;IF(AND(Milestones!$AB$144="FT",Milestones!$AA$144=FT_Y5,EDATE($D145,Milestones!$AA$144)&lt;PolicyDate),1,Milestones!$AC$144)&amp;";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"&amp;IF(AND(Milestones!$AB$145="FT",Milestones!$AA$145=FT_Y5,EDATE($D145,Milestones!$AA$145)&lt;PolicyDate),1,Milestones!$AC$145)&amp;";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"&amp;IF(AND(Milestones!$AB$146="FT",Milestones!$AA$146=FT_Y5,EDATE($D145,Milestones!$AA$146)&lt;PolicyDate),1,Milestones!$AC$146)&amp;";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"&amp;IF(AND(Milestones!$AB$147="FT",Milestones!$AA$147=FT_Y5,EDATE($D145,Milestones!$AA$147)&lt;PolicyDate),1,Milestones!$AC$147)&amp;";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"&amp;IF(AND(Milestones!$AB$148="FT",Milestones!$AA$148=FT_Y5,EDATE($D145,Milestones!$AA$148)&lt;PolicyDate),1,Milestones!$AC$148)&amp;";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"&amp;IF(AND(Milestones!$AB$149="FT",Milestones!$AA$149=FT_Y5,EDATE($D145,Milestones!$AA$149)&lt;PolicyDate),1,Milestones!$AC$149)&amp;";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"&amp;IF(AND(Milestones!$AB$150="FT",Milestones!$AA$150=FT_Y5,EDATE($D145,Milestones!$AA$150)&lt;PolicyDate),1,Milestones!$AC$150)&amp;";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"&amp;IF(AND(Milestones!$AB$151="FT",Milestones!$AA$151=FT_Y5,EDATE($D145,Milestones!$AA$151)&lt;PolicyDate),1,Milestones!$AC$151)&amp;";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"&amp;IF(AND(Milestones!$AB$152="FT",Milestones!$AA$152=FT_Y5,EDATE($D145,Milestones!$AA$152)&lt;PolicyDate),1,Milestones!$AC$152)&amp;";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"&amp;IF(AND(Milestones!$AB$153="FT",Milestones!$AA$153=FT_Y5,EDATE($D145,Milestones!$AA$153)&lt;PolicyDate),1,Milestones!$AC$153)&amp;";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"&amp;IF(AND(Milestones!$AB$154="FT",Milestones!$AA$154=FT_Y5,EDATE($D145,Milestones!$AA$154)&lt;PolicyDate),1,Milestones!$AC$154)&amp;";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"&amp;IF(AND(Milestones!$AB$155="FT",Milestones!$AA$155=FT_Y5,EDATE($D145,Milestones!$AA$155)&lt;PolicyDate),1,Milestones!$AC$155)&amp;";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"&amp;IF(AND(Milestones!$AB$156="FT",Milestones!$AA$156=FT_Y5,EDATE($D145,Milestones!$AA$156)&lt;PolicyDate),1,Milestones!$AC$156)&amp;";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"&amp;IF(AND(Milestones!$AB$157="FT",Milestones!$AA$157=FT_Y5,EDATE($D145,Milestones!$AA$157)&lt;PolicyDate),1,Milestones!$AC$157)&amp;";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"&amp;IF(AND(Milestones!$AB$158="FT",Milestones!$AA$158=FT_Y5,EDATE($D145,Milestones!$AA$158)&lt;PolicyDate),1,Milestones!$AC$158)&amp;";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"&amp;IF(AND(Milestones!$AB$159="FT",Milestones!$AA$159=FT_Y5,EDATE($D145,Milestones!$AA$159)&lt;PolicyDate),1,Milestones!$AC$159)&amp;";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"&amp;IF(AND(Milestones!$AB$160="FT",Milestones!$AA$160=FT_Y5,EDATE($D145,Milestones!$AA$160)&lt;PolicyDate),1,Milestones!$AC$160)&amp;";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"&amp;IF(AND(Milestones!$AB$161="FT",Milestones!$AA$161=FT_Y5,EDATE($D145,Milestones!$AA$161)&lt;PolicyDate),1,Milestones!$AC$161)&amp;";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"&amp;IF(AND(Milestones!$AB$162="FT",Milestones!$AA$162=FT_Y5,EDATE($D145,Milestones!$AA$162)&lt;PolicyDate),1,Milestones!$AC$162)&amp;";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"&amp;IF(AND(Milestones!$AB$163="FT",Milestones!$AA$163=FT_Y5,EDATE($D145,Milestones!$AA$163)&lt;PolicyDate),1,Milestones!$AC$163)&amp;";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"&amp;IF(AND(Milestones!$AB$164="FT",Milestones!$AA$164=FT_Y5,EDATE($D145,Milestones!$AA$164)&lt;PolicyDate),1,Milestones!$AC$164)&amp;";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"&amp;IF(AND(Milestones!$AB$165="FT",Milestones!$AA$165=FT_Y5,EDATE($D145,Milestones!$AA$165)&lt;PolicyDate),1,Milestones!$AC$165)&amp;";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"&amp;IF(AND(Milestones!$AB$166="FT",Milestones!$AA$166=FT_Y5,EDATE($D145,Milestones!$AA$166)&lt;PolicyDate),1,Milestones!$AC$166)&amp;";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"&amp;IF(AND(Milestones!$AB$167="FT",Milestones!$AA$167=FT_Y5,EDATE($D145,Milestones!$AA$167)&lt;PolicyDate),1,Milestones!$AC$167)&amp;";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"&amp;IF(AND(Milestones!$AB$168="FT",Milestones!$AA$168=FT_Y5,EDATE($D145,Milestones!$AA$168)&lt;PolicyDate),1,Milestones!$AC$168)&amp;";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"&amp;IF(AND(Milestones!$AB$169="FT",Milestones!$AA$169=FT_Y5,EDATE($D145,Milestones!$AA$169)&lt;PolicyDate),1,Milestones!$AC$169)&amp;";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"&amp;IF(AND(Milestones!$AB$170="FT",Milestones!$AA$170=FT_Y5,EDATE($D145,Milestones!$AA$170)&lt;PolicyDate),1,Milestones!$AC$170)&amp;";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"&amp;IF(AND(Milestones!$AB$171="FT",Milestones!$AA$171=FT_Y5,EDATE($D145,Milestones!$AA$171)&lt;PolicyDate),1,Milestones!$AC$171)&amp;";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"&amp;IF(AND(Milestones!$AB$172="FT",Milestones!$AA$172=FT_Y5,EDATE($D145,Milestones!$AA$172)&lt;PolicyDate),1,Milestones!$AC$172)&amp;";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"&amp;IF(AND(Milestones!$AB$173="FT",Milestones!$AA$173=FT_Y5,EDATE($D145,Milestones!$AA$173)&lt;PolicyDate),1,Milestones!$AC$173)&amp;";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"&amp;IF(AND(Milestones!$AB$174="FT",Milestones!$AA$174=FT_Y5,EDATE($D145,Milestones!$AA$174)&lt;PolicyDate),1,Milestones!$AC$174)&amp;";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"&amp;IF(AND(Milestones!$AB$175="FT",Milestones!$AA$175=FT_Y5,EDATE($D145,Milestones!$AA$175)&lt;PolicyDate),1,Milestones!$AC$175)&amp;";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"&amp;IF(AND(Milestones!$AB$176="FT",Milestones!$AA$176=FT_Y5,EDATE($D145,Milestones!$AA$176)&lt;PolicyDate),1,Milestones!$AC$176)&amp;";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"&amp;IF(AND(Milestones!$AB$177="FT",Milestones!$AA$177=FT_Y5,EDATE($D145,Milestones!$AA$177)&lt;PolicyDate),1,Milestones!$AC$177)&amp;";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"&amp;IF(AND(Milestones!$AB$178="FT",Milestones!$AA$178=FT_Y5,EDATE($D145,Milestones!$AA$178)&lt;PolicyDate),1,Milestones!$AC$178)&amp;";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"&amp;IF(AND(Milestones!$AB$179="FT",Milestones!$AA$179=FT_Y5,EDATE($D145,Milestones!$AA$179)&lt;PolicyDate),1,Milestones!$AC$179)&amp;";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"&amp;IF(AND(Milestones!$AB$180="FT",Milestones!$AA$180=FT_Y5,EDATE($D145,Milestones!$AA$180)&lt;PolicyDate),1,Milestones!$AC$180)&amp;";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"&amp;IF(AND(Milestones!$AB$181="FT",Milestones!$AA$181=FT_Y5,EDATE($D145,Milestones!$AA$181)&lt;PolicyDate),1,Milestones!$AC$181)&amp;";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"&amp;IF(AND(Milestones!$AB$182="FT",Milestones!$AA$182=FT_Y5,EDATE($D145,Milestones!$AA$182)&lt;PolicyDate),1,Milestones!$AC$182)&amp;";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"&amp;IF(AND(Milestones!$AB$183="FT",Milestones!$AA$183=FT_Y5,EDATE($D145,Milestones!$AA$183)&lt;PolicyDate),1,Milestones!$AC$183)&amp;";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"&amp;IF(AND(Milestones!$AB$184="FT",Milestones!$AA$184=FT_Y5,EDATE($D145,Milestones!$AA$184)&lt;PolicyDate),1,Milestones!$AC$184)&amp;";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"&amp;IF(AND(Milestones!$AB$185="FT",Milestones!$AA$185=FT_Y5,EDATE($D145,Milestones!$AA$185)&lt;PolicyDate),1,Milestones!$AC$185)&amp;";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"&amp;IF(AND(Milestones!$AB$186="FT",Milestones!$AA$186=FT_Y5,EDATE($D145,Milestones!$AA$186)&lt;PolicyDate),1,Milestones!$AC$186)&amp;";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"&amp;IF(AND(Milestones!$AB$187="FT",Milestones!$AA$187=FT_Y5,EDATE($D145,Milestones!$AA$187)&lt;PolicyDate),1,Milestones!$AC$187)&amp;";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"&amp;IF(AND(Milestones!$AB$188="FT",Milestones!$AA$188=FT_Y5,EDATE($D145,Milestones!$AA$188)&lt;PolicyDate),1,Milestones!$AC$188)&amp;";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"&amp;IF(AND(Milestones!$AB$189="FT",Milestones!$AA$189=FT_Y5,EDATE($D145,Milestones!$AA$189)&lt;PolicyDate),1,Milestones!$AC$189)&amp;";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"&amp;IF(AND(Milestones!$AB$190="FT",Milestones!$AA$190=FT_Y5,EDATE($D145,Milestones!$AA$190)&lt;PolicyDate),1,Milestones!$AC$190)&amp;";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"&amp;IF(AND(Milestones!$AB$191="FT",Milestones!$AA$191=FT_Y5,EDATE($D145,Milestones!$AA$191)&lt;PolicyDate),1,Milestones!$AC$191)&amp;";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"&amp;IF(AND(Milestones!$AB$192="FT",Milestones!$AA$192=FT_Y5,EDATE($D145,Milestones!$AA$192)&lt;PolicyDate),1,Milestones!$AC$192)&amp;";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"&amp;IF(AND(Milestones!$AB$193="FT",Milestones!$AA$193=FT_Y5,EDATE($D145,Milestones!$AA$193)&lt;PolicyDate),1,Milestones!$AC$193)&amp;";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"&amp;IF(AND(Milestones!$AB$194="FT",Milestones!$AA$194=FT_Y5,EDATE($D145,Milestones!$AA$194)&lt;PolicyDate),1,Milestones!$AC$194)&amp;";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"&amp;IF(AND(Milestones!$AB$195="FT",Milestones!$AA$195=FT_Y5,EDATE($D145,Milestones!$AA$195)&lt;PolicyDate),1,Milestones!$AC$195)&amp;";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"&amp;IF(AND(Milestones!$AB$196="FT",Milestones!$AA$196=FT_Y5,EDATE($D145,Milestones!$AA$196)&lt;PolicyDate),1,Milestones!$AC$196)&amp;";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"&amp;IF(AND(Milestones!$AB$197="FT",Milestones!$AA$197=FT_Y5,EDATE($D145,Milestones!$AA$197)&lt;PolicyDate),1,Milestones!$AC$197)&amp;";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"&amp;IF(AND(Milestones!$AB$198="FT",Milestones!$AA$198=FT_Y5,EDATE($D145,Milestones!$AA$198)&lt;PolicyDate),1,Milestones!$AC$198)&amp;";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"&amp;IF(AND(Milestones!$AB$199="FT",Milestones!$AA$199=FT_Y5,EDATE($D145,Milestones!$AA$199)&lt;PolicyDate),1,Milestones!$AC$199)&amp;";  ",""))</f>
        <v/>
      </c>
      <c r="X145" s="0" t="str">
        <f aca="false">IF(Staff!$A145="","",Staff!$AJ145)</f>
        <v/>
      </c>
      <c r="Y145" s="0" t="str">
        <f aca="false">IF(Staff!$A145="","",Staff!$AL145)</f>
        <v/>
      </c>
      <c r="Z145" s="0" t="str">
        <f aca="false">IF(Staff!$A145="","",Staff!$AM145)</f>
        <v/>
      </c>
      <c r="AA145" s="0" t="str">
        <f aca="false">IF(Staff!$A145="","",Staff!$AQ145)</f>
        <v/>
      </c>
      <c r="AB145" s="0" t="str">
        <f aca="false">IF(Staff!$A145="","",Staff!$AR145)</f>
        <v/>
      </c>
      <c r="AC145" s="0" t="str">
        <f aca="false">IF(Staff!$A145="","",Staff!$AS145)</f>
        <v/>
      </c>
      <c r="AD145" s="0" t="str">
        <f aca="false">IF(Staff!$A145="","",Staff!$AT145)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IF(Staff!$A146="","",Staff!$AI146)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"&amp;IF(AND(Milestones!$AB$20="FT",Milestones!$AA$20=FT_Y5,EDATE($D146,Milestones!$AA$20)&lt;PolicyDate),1,Milestones!$AC$20)&amp;";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"&amp;IF(AND(Milestones!$AB$21="FT",Milestones!$AA$21=FT_Y5,EDATE($D146,Milestones!$AA$21)&lt;PolicyDate),1,Milestones!$AC$21)&amp;";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"&amp;IF(AND(Milestones!$AB$22="FT",Milestones!$AA$22=FT_Y5,EDATE($D146,Milestones!$AA$22)&lt;PolicyDate),1,Milestones!$AC$22)&amp;";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"&amp;IF(AND(Milestones!$AB$23="FT",Milestones!$AA$23=FT_Y5,EDATE($D146,Milestones!$AA$23)&lt;PolicyDate),1,Milestones!$AC$23)&amp;";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"&amp;IF(AND(Milestones!$AB$24="FT",Milestones!$AA$24=FT_Y5,EDATE($D146,Milestones!$AA$24)&lt;PolicyDate),1,Milestones!$AC$24)&amp;";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"&amp;IF(AND(Milestones!$AB$25="FT",Milestones!$AA$25=FT_Y5,EDATE($D146,Milestones!$AA$25)&lt;PolicyDate),1,Milestones!$AC$25)&amp;";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"&amp;IF(AND(Milestones!$AB$26="FT",Milestones!$AA$26=FT_Y5,EDATE($D146,Milestones!$AA$26)&lt;PolicyDate),1,Milestones!$AC$26)&amp;";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"&amp;IF(AND(Milestones!$AB$27="FT",Milestones!$AA$27=FT_Y5,EDATE($D146,Milestones!$AA$27)&lt;PolicyDate),1,Milestones!$AC$27)&amp;";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"&amp;IF(AND(Milestones!$AB$28="FT",Milestones!$AA$28=FT_Y5,EDATE($D146,Milestones!$AA$28)&lt;PolicyDate),1,Milestones!$AC$28)&amp;";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"&amp;IF(AND(Milestones!$AB$29="FT",Milestones!$AA$29=FT_Y5,EDATE($D146,Milestones!$AA$29)&lt;PolicyDate),1,Milestones!$AC$29)&amp;";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"&amp;IF(AND(Milestones!$AB$30="FT",Milestones!$AA$30=FT_Y5,EDATE($D146,Milestones!$AA$30)&lt;PolicyDate),1,Milestones!$AC$30)&amp;";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"&amp;IF(AND(Milestones!$AB$31="FT",Milestones!$AA$31=FT_Y5,EDATE($D146,Milestones!$AA$31)&lt;PolicyDate),1,Milestones!$AC$31)&amp;";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"&amp;IF(AND(Milestones!$AB$32="FT",Milestones!$AA$32=FT_Y5,EDATE($D146,Milestones!$AA$32)&lt;PolicyDate),1,Milestones!$AC$32)&amp;";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"&amp;IF(AND(Milestones!$AB$33="FT",Milestones!$AA$33=FT_Y5,EDATE($D146,Milestones!$AA$33)&lt;PolicyDate),1,Milestones!$AC$33)&amp;";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"&amp;IF(AND(Milestones!$AB$34="FT",Milestones!$AA$34=FT_Y5,EDATE($D146,Milestones!$AA$34)&lt;PolicyDate),1,Milestones!$AC$34)&amp;";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"&amp;IF(AND(Milestones!$AB$35="FT",Milestones!$AA$35=FT_Y5,EDATE($D146,Milestones!$AA$35)&lt;PolicyDate),1,Milestones!$AC$35)&amp;";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"&amp;IF(AND(Milestones!$AB$36="FT",Milestones!$AA$36=FT_Y5,EDATE($D146,Milestones!$AA$36)&lt;PolicyDate),1,Milestones!$AC$36)&amp;";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"&amp;IF(AND(Milestones!$AB$37="FT",Milestones!$AA$37=FT_Y5,EDATE($D146,Milestones!$AA$37)&lt;PolicyDate),1,Milestones!$AC$37)&amp;";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"&amp;IF(AND(Milestones!$AB$38="FT",Milestones!$AA$38=FT_Y5,EDATE($D146,Milestones!$AA$38)&lt;PolicyDate),1,Milestones!$AC$38)&amp;";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"&amp;IF(AND(Milestones!$AB$39="FT",Milestones!$AA$39=FT_Y5,EDATE($D146,Milestones!$AA$39)&lt;PolicyDate),1,Milestones!$AC$39)&amp;";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"&amp;IF(AND(Milestones!$AB$40="FT",Milestones!$AA$40=FT_Y5,EDATE($D146,Milestones!$AA$40)&lt;PolicyDate),1,Milestones!$AC$40)&amp;";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"&amp;IF(AND(Milestones!$AB$41="FT",Milestones!$AA$41=FT_Y5,EDATE($D146,Milestones!$AA$41)&lt;PolicyDate),1,Milestones!$AC$41)&amp;";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"&amp;IF(AND(Milestones!$AB$42="FT",Milestones!$AA$42=FT_Y5,EDATE($D146,Milestones!$AA$42)&lt;PolicyDate),1,Milestones!$AC$42)&amp;";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"&amp;IF(AND(Milestones!$AB$43="FT",Milestones!$AA$43=FT_Y5,EDATE($D146,Milestones!$AA$43)&lt;PolicyDate),1,Milestones!$AC$43)&amp;";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"&amp;IF(AND(Milestones!$AB$44="FT",Milestones!$AA$44=FT_Y5,EDATE($D146,Milestones!$AA$44)&lt;PolicyDate),1,Milestones!$AC$44)&amp;";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"&amp;IF(AND(Milestones!$AB$45="FT",Milestones!$AA$45=FT_Y5,EDATE($D146,Milestones!$AA$45)&lt;PolicyDate),1,Milestones!$AC$45)&amp;";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"&amp;IF(AND(Milestones!$AB$46="FT",Milestones!$AA$46=FT_Y5,EDATE($D146,Milestones!$AA$46)&lt;PolicyDate),1,Milestones!$AC$46)&amp;";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"&amp;IF(AND(Milestones!$AB$47="FT",Milestones!$AA$47=FT_Y5,EDATE($D146,Milestones!$AA$47)&lt;PolicyDate),1,Milestones!$AC$47)&amp;";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"&amp;IF(AND(Milestones!$AB$48="FT",Milestones!$AA$48=FT_Y5,EDATE($D146,Milestones!$AA$48)&lt;PolicyDate),1,Milestones!$AC$48)&amp;";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"&amp;IF(AND(Milestones!$AB$49="FT",Milestones!$AA$49=FT_Y5,EDATE($D146,Milestones!$AA$49)&lt;PolicyDate),1,Milestones!$AC$49)&amp;";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"&amp;IF(AND(Milestones!$AB$50="FT",Milestones!$AA$50=FT_Y5,EDATE($D146,Milestones!$AA$50)&lt;PolicyDate),1,Milestones!$AC$50)&amp;";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"&amp;IF(AND(Milestones!$AB$51="FT",Milestones!$AA$51=FT_Y5,EDATE($D146,Milestones!$AA$51)&lt;PolicyDate),1,Milestones!$AC$51)&amp;";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"&amp;IF(AND(Milestones!$AB$52="FT",Milestones!$AA$52=FT_Y5,EDATE($D146,Milestones!$AA$52)&lt;PolicyDate),1,Milestones!$AC$52)&amp;";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"&amp;IF(AND(Milestones!$AB$53="FT",Milestones!$AA$53=FT_Y5,EDATE($D146,Milestones!$AA$53)&lt;PolicyDate),1,Milestones!$AC$53)&amp;";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"&amp;IF(AND(Milestones!$AB$54="FT",Milestones!$AA$54=FT_Y5,EDATE($D146,Milestones!$AA$54)&lt;PolicyDate),1,Milestones!$AC$54)&amp;";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"&amp;IF(AND(Milestones!$AB$55="FT",Milestones!$AA$55=FT_Y5,EDATE($D146,Milestones!$AA$55)&lt;PolicyDate),1,Milestones!$AC$55)&amp;";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"&amp;IF(AND(Milestones!$AB$56="FT",Milestones!$AA$56=FT_Y5,EDATE($D146,Milestones!$AA$56)&lt;PolicyDate),1,Milestones!$AC$56)&amp;";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"&amp;IF(AND(Milestones!$AB$57="FT",Milestones!$AA$57=FT_Y5,EDATE($D146,Milestones!$AA$57)&lt;PolicyDate),1,Milestones!$AC$57)&amp;";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"&amp;IF(AND(Milestones!$AB$58="FT",Milestones!$AA$58=FT_Y5,EDATE($D146,Milestones!$AA$58)&lt;PolicyDate),1,Milestones!$AC$58)&amp;";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"&amp;IF(AND(Milestones!$AB$59="FT",Milestones!$AA$59=FT_Y5,EDATE($D146,Milestones!$AA$59)&lt;PolicyDate),1,Milestones!$AC$59)&amp;";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"&amp;IF(AND(Milestones!$AB$60="FT",Milestones!$AA$60=FT_Y5,EDATE($D146,Milestones!$AA$60)&lt;PolicyDate),1,Milestones!$AC$60)&amp;";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"&amp;IF(AND(Milestones!$AB$61="FT",Milestones!$AA$61=FT_Y5,EDATE($D146,Milestones!$AA$61)&lt;PolicyDate),1,Milestones!$AC$61)&amp;";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"&amp;IF(AND(Milestones!$AB$62="FT",Milestones!$AA$62=FT_Y5,EDATE($D146,Milestones!$AA$62)&lt;PolicyDate),1,Milestones!$AC$62)&amp;";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"&amp;IF(AND(Milestones!$AB$63="FT",Milestones!$AA$63=FT_Y5,EDATE($D146,Milestones!$AA$63)&lt;PolicyDate),1,Milestones!$AC$63)&amp;";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"&amp;IF(AND(Milestones!$AB$64="FT",Milestones!$AA$64=FT_Y5,EDATE($D146,Milestones!$AA$64)&lt;PolicyDate),1,Milestones!$AC$64)&amp;";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"&amp;IF(AND(Milestones!$AB$65="FT",Milestones!$AA$65=FT_Y5,EDATE($D146,Milestones!$AA$65)&lt;PolicyDate),1,Milestones!$AC$65)&amp;";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"&amp;IF(AND(Milestones!$AB$66="FT",Milestones!$AA$66=FT_Y5,EDATE($D146,Milestones!$AA$66)&lt;PolicyDate),1,Milestones!$AC$66)&amp;";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"&amp;IF(AND(Milestones!$AB$67="FT",Milestones!$AA$67=FT_Y5,EDATE($D146,Milestones!$AA$67)&lt;PolicyDate),1,Milestones!$AC$67)&amp;";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"&amp;IF(AND(Milestones!$AB$68="FT",Milestones!$AA$68=FT_Y5,EDATE($D146,Milestones!$AA$68)&lt;PolicyDate),1,Milestones!$AC$68)&amp;";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"&amp;IF(AND(Milestones!$AB$69="FT",Milestones!$AA$69=FT_Y5,EDATE($D146,Milestones!$AA$69)&lt;PolicyDate),1,Milestones!$AC$69)&amp;";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"&amp;IF(AND(Milestones!$AB$70="FT",Milestones!$AA$70=FT_Y5,EDATE($D146,Milestones!$AA$70)&lt;PolicyDate),1,Milestones!$AC$70)&amp;";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"&amp;IF(AND(Milestones!$AB$71="FT",Milestones!$AA$71=FT_Y5,EDATE($D146,Milestones!$AA$71)&lt;PolicyDate),1,Milestones!$AC$71)&amp;";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"&amp;IF(AND(Milestones!$AB$72="FT",Milestones!$AA$72=FT_Y5,EDATE($D146,Milestones!$AA$72)&lt;PolicyDate),1,Milestones!$AC$72)&amp;";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"&amp;IF(AND(Milestones!$AB$73="FT",Milestones!$AA$73=FT_Y5,EDATE($D146,Milestones!$AA$73)&lt;PolicyDate),1,Milestones!$AC$73)&amp;";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"&amp;IF(AND(Milestones!$AB$74="FT",Milestones!$AA$74=FT_Y5,EDATE($D146,Milestones!$AA$74)&lt;PolicyDate),1,Milestones!$AC$74)&amp;";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"&amp;IF(AND(Milestones!$AB$75="FT",Milestones!$AA$75=FT_Y5,EDATE($D146,Milestones!$AA$75)&lt;PolicyDate),1,Milestones!$AC$75)&amp;";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"&amp;IF(AND(Milestones!$AB$76="FT",Milestones!$AA$76=FT_Y5,EDATE($D146,Milestones!$AA$76)&lt;PolicyDate),1,Milestones!$AC$76)&amp;";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"&amp;IF(AND(Milestones!$AB$77="FT",Milestones!$AA$77=FT_Y5,EDATE($D146,Milestones!$AA$77)&lt;PolicyDate),1,Milestones!$AC$77)&amp;";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"&amp;IF(AND(Milestones!$AB$78="FT",Milestones!$AA$78=FT_Y5,EDATE($D146,Milestones!$AA$78)&lt;PolicyDate),1,Milestones!$AC$78)&amp;";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"&amp;IF(AND(Milestones!$AB$79="FT",Milestones!$AA$79=FT_Y5,EDATE($D146,Milestones!$AA$79)&lt;PolicyDate),1,Milestones!$AC$79)&amp;";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"&amp;IF(AND(Milestones!$AB$80="FT",Milestones!$AA$80=FT_Y5,EDATE($D146,Milestones!$AA$80)&lt;PolicyDate),1,Milestones!$AC$80)&amp;";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"&amp;IF(AND(Milestones!$AB$81="FT",Milestones!$AA$81=FT_Y5,EDATE($D146,Milestones!$AA$81)&lt;PolicyDate),1,Milestones!$AC$81)&amp;";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"&amp;IF(AND(Milestones!$AB$82="FT",Milestones!$AA$82=FT_Y5,EDATE($D146,Milestones!$AA$82)&lt;PolicyDate),1,Milestones!$AC$82)&amp;";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"&amp;IF(AND(Milestones!$AB$83="FT",Milestones!$AA$83=FT_Y5,EDATE($D146,Milestones!$AA$83)&lt;PolicyDate),1,Milestones!$AC$83)&amp;";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"&amp;IF(AND(Milestones!$AB$84="FT",Milestones!$AA$84=FT_Y5,EDATE($D146,Milestones!$AA$84)&lt;PolicyDate),1,Milestones!$AC$84)&amp;";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"&amp;IF(AND(Milestones!$AB$85="FT",Milestones!$AA$85=FT_Y5,EDATE($D146,Milestones!$AA$85)&lt;PolicyDate),1,Milestones!$AC$85)&amp;";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"&amp;IF(AND(Milestones!$AB$86="FT",Milestones!$AA$86=FT_Y5,EDATE($D146,Milestones!$AA$86)&lt;PolicyDate),1,Milestones!$AC$86)&amp;";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"&amp;IF(AND(Milestones!$AB$87="FT",Milestones!$AA$87=FT_Y5,EDATE($D146,Milestones!$AA$87)&lt;PolicyDate),1,Milestones!$AC$87)&amp;";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"&amp;IF(AND(Milestones!$AB$88="FT",Milestones!$AA$88=FT_Y5,EDATE($D146,Milestones!$AA$88)&lt;PolicyDate),1,Milestones!$AC$88)&amp;";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"&amp;IF(AND(Milestones!$AB$89="FT",Milestones!$AA$89=FT_Y5,EDATE($D146,Milestones!$AA$89)&lt;PolicyDate),1,Milestones!$AC$89)&amp;";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"&amp;IF(AND(Milestones!$AB$90="FT",Milestones!$AA$90=FT_Y5,EDATE($D146,Milestones!$AA$90)&lt;PolicyDate),1,Milestones!$AC$90)&amp;";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"&amp;IF(AND(Milestones!$AB$91="FT",Milestones!$AA$91=FT_Y5,EDATE($D146,Milestones!$AA$91)&lt;PolicyDate),1,Milestones!$AC$91)&amp;";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"&amp;IF(AND(Milestones!$AB$92="FT",Milestones!$AA$92=FT_Y5,EDATE($D146,Milestones!$AA$92)&lt;PolicyDate),1,Milestones!$AC$92)&amp;";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"&amp;IF(AND(Milestones!$AB$93="FT",Milestones!$AA$93=FT_Y5,EDATE($D146,Milestones!$AA$93)&lt;PolicyDate),1,Milestones!$AC$93)&amp;";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"&amp;IF(AND(Milestones!$AB$94="FT",Milestones!$AA$94=FT_Y5,EDATE($D146,Milestones!$AA$94)&lt;PolicyDate),1,Milestones!$AC$94)&amp;";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"&amp;IF(AND(Milestones!$AB$95="FT",Milestones!$AA$95=FT_Y5,EDATE($D146,Milestones!$AA$95)&lt;PolicyDate),1,Milestones!$AC$95)&amp;";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"&amp;IF(AND(Milestones!$AB$96="FT",Milestones!$AA$96=FT_Y5,EDATE($D146,Milestones!$AA$96)&lt;PolicyDate),1,Milestones!$AC$96)&amp;";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"&amp;IF(AND(Milestones!$AB$97="FT",Milestones!$AA$97=FT_Y5,EDATE($D146,Milestones!$AA$97)&lt;PolicyDate),1,Milestones!$AC$97)&amp;";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"&amp;IF(AND(Milestones!$AB$98="FT",Milestones!$AA$98=FT_Y5,EDATE($D146,Milestones!$AA$98)&lt;PolicyDate),1,Milestones!$AC$98)&amp;";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"&amp;IF(AND(Milestones!$AB$99="FT",Milestones!$AA$99=FT_Y5,EDATE($D146,Milestones!$AA$99)&lt;PolicyDate),1,Milestones!$AC$99)&amp;";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"&amp;IF(AND(Milestones!$AB$100="FT",Milestones!$AA$100=FT_Y5,EDATE($D146,Milestones!$AA$100)&lt;PolicyDate),1,Milestones!$AC$100)&amp;";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"&amp;IF(AND(Milestones!$AB$101="FT",Milestones!$AA$101=FT_Y5,EDATE($D146,Milestones!$AA$101)&lt;PolicyDate),1,Milestones!$AC$101)&amp;";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"&amp;IF(AND(Milestones!$AB$102="FT",Milestones!$AA$102=FT_Y5,EDATE($D146,Milestones!$AA$102)&lt;PolicyDate),1,Milestones!$AC$102)&amp;";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"&amp;IF(AND(Milestones!$AB$103="FT",Milestones!$AA$103=FT_Y5,EDATE($D146,Milestones!$AA$103)&lt;PolicyDate),1,Milestones!$AC$103)&amp;";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"&amp;IF(AND(Milestones!$AB$104="FT",Milestones!$AA$104=FT_Y5,EDATE($D146,Milestones!$AA$104)&lt;PolicyDate),1,Milestones!$AC$104)&amp;";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"&amp;IF(AND(Milestones!$AB$105="FT",Milestones!$AA$105=FT_Y5,EDATE($D146,Milestones!$AA$105)&lt;PolicyDate),1,Milestones!$AC$105)&amp;";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"&amp;IF(AND(Milestones!$AB$106="FT",Milestones!$AA$106=FT_Y5,EDATE($D146,Milestones!$AA$106)&lt;PolicyDate),1,Milestones!$AC$106)&amp;";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"&amp;IF(AND(Milestones!$AB$107="FT",Milestones!$AA$107=FT_Y5,EDATE($D146,Milestones!$AA$107)&lt;PolicyDate),1,Milestones!$AC$107)&amp;";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"&amp;IF(AND(Milestones!$AB$108="FT",Milestones!$AA$108=FT_Y5,EDATE($D146,Milestones!$AA$108)&lt;PolicyDate),1,Milestones!$AC$108)&amp;";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"&amp;IF(AND(Milestones!$AB$109="FT",Milestones!$AA$109=FT_Y5,EDATE($D146,Milestones!$AA$109)&lt;PolicyDate),1,Milestones!$AC$109)&amp;";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"&amp;IF(AND(Milestones!$AB$110="FT",Milestones!$AA$110=FT_Y5,EDATE($D146,Milestones!$AA$110)&lt;PolicyDate),1,Milestones!$AC$110)&amp;";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"&amp;IF(AND(Milestones!$AB$111="FT",Milestones!$AA$111=FT_Y5,EDATE($D146,Milestones!$AA$111)&lt;PolicyDate),1,Milestones!$AC$111)&amp;";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"&amp;IF(AND(Milestones!$AB$112="FT",Milestones!$AA$112=FT_Y5,EDATE($D146,Milestones!$AA$112)&lt;PolicyDate),1,Milestones!$AC$112)&amp;";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"&amp;IF(AND(Milestones!$AB$113="FT",Milestones!$AA$113=FT_Y5,EDATE($D146,Milestones!$AA$113)&lt;PolicyDate),1,Milestones!$AC$113)&amp;";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"&amp;IF(AND(Milestones!$AB$114="FT",Milestones!$AA$114=FT_Y5,EDATE($D146,Milestones!$AA$114)&lt;PolicyDate),1,Milestones!$AC$114)&amp;";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"&amp;IF(AND(Milestones!$AB$115="FT",Milestones!$AA$115=FT_Y5,EDATE($D146,Milestones!$AA$115)&lt;PolicyDate),1,Milestones!$AC$115)&amp;";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"&amp;IF(AND(Milestones!$AB$116="FT",Milestones!$AA$116=FT_Y5,EDATE($D146,Milestones!$AA$116)&lt;PolicyDate),1,Milestones!$AC$116)&amp;";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"&amp;IF(AND(Milestones!$AB$117="FT",Milestones!$AA$117=FT_Y5,EDATE($D146,Milestones!$AA$117)&lt;PolicyDate),1,Milestones!$AC$117)&amp;";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"&amp;IF(AND(Milestones!$AB$118="FT",Milestones!$AA$118=FT_Y5,EDATE($D146,Milestones!$AA$118)&lt;PolicyDate),1,Milestones!$AC$118)&amp;";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"&amp;IF(AND(Milestones!$AB$119="FT",Milestones!$AA$119=FT_Y5,EDATE($D146,Milestones!$AA$119)&lt;PolicyDate),1,Milestones!$AC$119)&amp;";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"&amp;IF(AND(Milestones!$AB$120="FT",Milestones!$AA$120=FT_Y5,EDATE($D146,Milestones!$AA$120)&lt;PolicyDate),1,Milestones!$AC$120)&amp;";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"&amp;IF(AND(Milestones!$AB$121="FT",Milestones!$AA$121=FT_Y5,EDATE($D146,Milestones!$AA$121)&lt;PolicyDate),1,Milestones!$AC$121)&amp;";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"&amp;IF(AND(Milestones!$AB$122="FT",Milestones!$AA$122=FT_Y5,EDATE($D146,Milestones!$AA$122)&lt;PolicyDate),1,Milestones!$AC$122)&amp;";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"&amp;IF(AND(Milestones!$AB$123="FT",Milestones!$AA$123=FT_Y5,EDATE($D146,Milestones!$AA$123)&lt;PolicyDate),1,Milestones!$AC$123)&amp;";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"&amp;IF(AND(Milestones!$AB$124="FT",Milestones!$AA$124=FT_Y5,EDATE($D146,Milestones!$AA$124)&lt;PolicyDate),1,Milestones!$AC$124)&amp;";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"&amp;IF(AND(Milestones!$AB$125="FT",Milestones!$AA$125=FT_Y5,EDATE($D146,Milestones!$AA$125)&lt;PolicyDate),1,Milestones!$AC$125)&amp;";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"&amp;IF(AND(Milestones!$AB$126="FT",Milestones!$AA$126=FT_Y5,EDATE($D146,Milestones!$AA$126)&lt;PolicyDate),1,Milestones!$AC$126)&amp;";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"&amp;IF(AND(Milestones!$AB$127="FT",Milestones!$AA$127=FT_Y5,EDATE($D146,Milestones!$AA$127)&lt;PolicyDate),1,Milestones!$AC$127)&amp;";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"&amp;IF(AND(Milestones!$AB$128="FT",Milestones!$AA$128=FT_Y5,EDATE($D146,Milestones!$AA$128)&lt;PolicyDate),1,Milestones!$AC$128)&amp;";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"&amp;IF(AND(Milestones!$AB$129="FT",Milestones!$AA$129=FT_Y5,EDATE($D146,Milestones!$AA$129)&lt;PolicyDate),1,Milestones!$AC$129)&amp;";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"&amp;IF(AND(Milestones!$AB$130="FT",Milestones!$AA$130=FT_Y5,EDATE($D146,Milestones!$AA$130)&lt;PolicyDate),1,Milestones!$AC$130)&amp;";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"&amp;IF(AND(Milestones!$AB$131="FT",Milestones!$AA$131=FT_Y5,EDATE($D146,Milestones!$AA$131)&lt;PolicyDate),1,Milestones!$AC$131)&amp;";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"&amp;IF(AND(Milestones!$AB$132="FT",Milestones!$AA$132=FT_Y5,EDATE($D146,Milestones!$AA$132)&lt;PolicyDate),1,Milestones!$AC$132)&amp;";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"&amp;IF(AND(Milestones!$AB$133="FT",Milestones!$AA$133=FT_Y5,EDATE($D146,Milestones!$AA$133)&lt;PolicyDate),1,Milestones!$AC$133)&amp;";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"&amp;IF(AND(Milestones!$AB$134="FT",Milestones!$AA$134=FT_Y5,EDATE($D146,Milestones!$AA$134)&lt;PolicyDate),1,Milestones!$AC$134)&amp;";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"&amp;IF(AND(Milestones!$AB$135="FT",Milestones!$AA$135=FT_Y5,EDATE($D146,Milestones!$AA$135)&lt;PolicyDate),1,Milestones!$AC$135)&amp;";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"&amp;IF(AND(Milestones!$AB$136="FT",Milestones!$AA$136=FT_Y5,EDATE($D146,Milestones!$AA$136)&lt;PolicyDate),1,Milestones!$AC$136)&amp;";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"&amp;IF(AND(Milestones!$AB$137="FT",Milestones!$AA$137=FT_Y5,EDATE($D146,Milestones!$AA$137)&lt;PolicyDate),1,Milestones!$AC$137)&amp;";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"&amp;IF(AND(Milestones!$AB$138="FT",Milestones!$AA$138=FT_Y5,EDATE($D146,Milestones!$AA$138)&lt;PolicyDate),1,Milestones!$AC$138)&amp;";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"&amp;IF(AND(Milestones!$AB$139="FT",Milestones!$AA$139=FT_Y5,EDATE($D146,Milestones!$AA$139)&lt;PolicyDate),1,Milestones!$AC$139)&amp;";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"&amp;IF(AND(Milestones!$AB$140="FT",Milestones!$AA$140=FT_Y5,EDATE($D146,Milestones!$AA$140)&lt;PolicyDate),1,Milestones!$AC$140)&amp;";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"&amp;IF(AND(Milestones!$AB$141="FT",Milestones!$AA$141=FT_Y5,EDATE($D146,Milestones!$AA$141)&lt;PolicyDate),1,Milestones!$AC$141)&amp;";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"&amp;IF(AND(Milestones!$AB$142="FT",Milestones!$AA$142=FT_Y5,EDATE($D146,Milestones!$AA$142)&lt;PolicyDate),1,Milestones!$AC$142)&amp;";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"&amp;IF(AND(Milestones!$AB$143="FT",Milestones!$AA$143=FT_Y5,EDATE($D146,Milestones!$AA$143)&lt;PolicyDate),1,Milestones!$AC$143)&amp;";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"&amp;IF(AND(Milestones!$AB$144="FT",Milestones!$AA$144=FT_Y5,EDATE($D146,Milestones!$AA$144)&lt;PolicyDate),1,Milestones!$AC$144)&amp;";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"&amp;IF(AND(Milestones!$AB$145="FT",Milestones!$AA$145=FT_Y5,EDATE($D146,Milestones!$AA$145)&lt;PolicyDate),1,Milestones!$AC$145)&amp;";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"&amp;IF(AND(Milestones!$AB$146="FT",Milestones!$AA$146=FT_Y5,EDATE($D146,Milestones!$AA$146)&lt;PolicyDate),1,Milestones!$AC$146)&amp;";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"&amp;IF(AND(Milestones!$AB$147="FT",Milestones!$AA$147=FT_Y5,EDATE($D146,Milestones!$AA$147)&lt;PolicyDate),1,Milestones!$AC$147)&amp;";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"&amp;IF(AND(Milestones!$AB$148="FT",Milestones!$AA$148=FT_Y5,EDATE($D146,Milestones!$AA$148)&lt;PolicyDate),1,Milestones!$AC$148)&amp;";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"&amp;IF(AND(Milestones!$AB$149="FT",Milestones!$AA$149=FT_Y5,EDATE($D146,Milestones!$AA$149)&lt;PolicyDate),1,Milestones!$AC$149)&amp;";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"&amp;IF(AND(Milestones!$AB$150="FT",Milestones!$AA$150=FT_Y5,EDATE($D146,Milestones!$AA$150)&lt;PolicyDate),1,Milestones!$AC$150)&amp;";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"&amp;IF(AND(Milestones!$AB$151="FT",Milestones!$AA$151=FT_Y5,EDATE($D146,Milestones!$AA$151)&lt;PolicyDate),1,Milestones!$AC$151)&amp;";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"&amp;IF(AND(Milestones!$AB$152="FT",Milestones!$AA$152=FT_Y5,EDATE($D146,Milestones!$AA$152)&lt;PolicyDate),1,Milestones!$AC$152)&amp;";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"&amp;IF(AND(Milestones!$AB$153="FT",Milestones!$AA$153=FT_Y5,EDATE($D146,Milestones!$AA$153)&lt;PolicyDate),1,Milestones!$AC$153)&amp;";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"&amp;IF(AND(Milestones!$AB$154="FT",Milestones!$AA$154=FT_Y5,EDATE($D146,Milestones!$AA$154)&lt;PolicyDate),1,Milestones!$AC$154)&amp;";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"&amp;IF(AND(Milestones!$AB$155="FT",Milestones!$AA$155=FT_Y5,EDATE($D146,Milestones!$AA$155)&lt;PolicyDate),1,Milestones!$AC$155)&amp;";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"&amp;IF(AND(Milestones!$AB$156="FT",Milestones!$AA$156=FT_Y5,EDATE($D146,Milestones!$AA$156)&lt;PolicyDate),1,Milestones!$AC$156)&amp;";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"&amp;IF(AND(Milestones!$AB$157="FT",Milestones!$AA$157=FT_Y5,EDATE($D146,Milestones!$AA$157)&lt;PolicyDate),1,Milestones!$AC$157)&amp;";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"&amp;IF(AND(Milestones!$AB$158="FT",Milestones!$AA$158=FT_Y5,EDATE($D146,Milestones!$AA$158)&lt;PolicyDate),1,Milestones!$AC$158)&amp;";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"&amp;IF(AND(Milestones!$AB$159="FT",Milestones!$AA$159=FT_Y5,EDATE($D146,Milestones!$AA$159)&lt;PolicyDate),1,Milestones!$AC$159)&amp;";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"&amp;IF(AND(Milestones!$AB$160="FT",Milestones!$AA$160=FT_Y5,EDATE($D146,Milestones!$AA$160)&lt;PolicyDate),1,Milestones!$AC$160)&amp;";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"&amp;IF(AND(Milestones!$AB$161="FT",Milestones!$AA$161=FT_Y5,EDATE($D146,Milestones!$AA$161)&lt;PolicyDate),1,Milestones!$AC$161)&amp;";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"&amp;IF(AND(Milestones!$AB$162="FT",Milestones!$AA$162=FT_Y5,EDATE($D146,Milestones!$AA$162)&lt;PolicyDate),1,Milestones!$AC$162)&amp;";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"&amp;IF(AND(Milestones!$AB$163="FT",Milestones!$AA$163=FT_Y5,EDATE($D146,Milestones!$AA$163)&lt;PolicyDate),1,Milestones!$AC$163)&amp;";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"&amp;IF(AND(Milestones!$AB$164="FT",Milestones!$AA$164=FT_Y5,EDATE($D146,Milestones!$AA$164)&lt;PolicyDate),1,Milestones!$AC$164)&amp;";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"&amp;IF(AND(Milestones!$AB$165="FT",Milestones!$AA$165=FT_Y5,EDATE($D146,Milestones!$AA$165)&lt;PolicyDate),1,Milestones!$AC$165)&amp;";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"&amp;IF(AND(Milestones!$AB$166="FT",Milestones!$AA$166=FT_Y5,EDATE($D146,Milestones!$AA$166)&lt;PolicyDate),1,Milestones!$AC$166)&amp;";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"&amp;IF(AND(Milestones!$AB$167="FT",Milestones!$AA$167=FT_Y5,EDATE($D146,Milestones!$AA$167)&lt;PolicyDate),1,Milestones!$AC$167)&amp;";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"&amp;IF(AND(Milestones!$AB$168="FT",Milestones!$AA$168=FT_Y5,EDATE($D146,Milestones!$AA$168)&lt;PolicyDate),1,Milestones!$AC$168)&amp;";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"&amp;IF(AND(Milestones!$AB$169="FT",Milestones!$AA$169=FT_Y5,EDATE($D146,Milestones!$AA$169)&lt;PolicyDate),1,Milestones!$AC$169)&amp;";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"&amp;IF(AND(Milestones!$AB$170="FT",Milestones!$AA$170=FT_Y5,EDATE($D146,Milestones!$AA$170)&lt;PolicyDate),1,Milestones!$AC$170)&amp;";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"&amp;IF(AND(Milestones!$AB$171="FT",Milestones!$AA$171=FT_Y5,EDATE($D146,Milestones!$AA$171)&lt;PolicyDate),1,Milestones!$AC$171)&amp;";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"&amp;IF(AND(Milestones!$AB$172="FT",Milestones!$AA$172=FT_Y5,EDATE($D146,Milestones!$AA$172)&lt;PolicyDate),1,Milestones!$AC$172)&amp;";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"&amp;IF(AND(Milestones!$AB$173="FT",Milestones!$AA$173=FT_Y5,EDATE($D146,Milestones!$AA$173)&lt;PolicyDate),1,Milestones!$AC$173)&amp;";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"&amp;IF(AND(Milestones!$AB$174="FT",Milestones!$AA$174=FT_Y5,EDATE($D146,Milestones!$AA$174)&lt;PolicyDate),1,Milestones!$AC$174)&amp;";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"&amp;IF(AND(Milestones!$AB$175="FT",Milestones!$AA$175=FT_Y5,EDATE($D146,Milestones!$AA$175)&lt;PolicyDate),1,Milestones!$AC$175)&amp;";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"&amp;IF(AND(Milestones!$AB$176="FT",Milestones!$AA$176=FT_Y5,EDATE($D146,Milestones!$AA$176)&lt;PolicyDate),1,Milestones!$AC$176)&amp;";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"&amp;IF(AND(Milestones!$AB$177="FT",Milestones!$AA$177=FT_Y5,EDATE($D146,Milestones!$AA$177)&lt;PolicyDate),1,Milestones!$AC$177)&amp;";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"&amp;IF(AND(Milestones!$AB$178="FT",Milestones!$AA$178=FT_Y5,EDATE($D146,Milestones!$AA$178)&lt;PolicyDate),1,Milestones!$AC$178)&amp;";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"&amp;IF(AND(Milestones!$AB$179="FT",Milestones!$AA$179=FT_Y5,EDATE($D146,Milestones!$AA$179)&lt;PolicyDate),1,Milestones!$AC$179)&amp;";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"&amp;IF(AND(Milestones!$AB$180="FT",Milestones!$AA$180=FT_Y5,EDATE($D146,Milestones!$AA$180)&lt;PolicyDate),1,Milestones!$AC$180)&amp;";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"&amp;IF(AND(Milestones!$AB$181="FT",Milestones!$AA$181=FT_Y5,EDATE($D146,Milestones!$AA$181)&lt;PolicyDate),1,Milestones!$AC$181)&amp;";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"&amp;IF(AND(Milestones!$AB$182="FT",Milestones!$AA$182=FT_Y5,EDATE($D146,Milestones!$AA$182)&lt;PolicyDate),1,Milestones!$AC$182)&amp;";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"&amp;IF(AND(Milestones!$AB$183="FT",Milestones!$AA$183=FT_Y5,EDATE($D146,Milestones!$AA$183)&lt;PolicyDate),1,Milestones!$AC$183)&amp;";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"&amp;IF(AND(Milestones!$AB$184="FT",Milestones!$AA$184=FT_Y5,EDATE($D146,Milestones!$AA$184)&lt;PolicyDate),1,Milestones!$AC$184)&amp;";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"&amp;IF(AND(Milestones!$AB$185="FT",Milestones!$AA$185=FT_Y5,EDATE($D146,Milestones!$AA$185)&lt;PolicyDate),1,Milestones!$AC$185)&amp;";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"&amp;IF(AND(Milestones!$AB$186="FT",Milestones!$AA$186=FT_Y5,EDATE($D146,Milestones!$AA$186)&lt;PolicyDate),1,Milestones!$AC$186)&amp;";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"&amp;IF(AND(Milestones!$AB$187="FT",Milestones!$AA$187=FT_Y5,EDATE($D146,Milestones!$AA$187)&lt;PolicyDate),1,Milestones!$AC$187)&amp;";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"&amp;IF(AND(Milestones!$AB$188="FT",Milestones!$AA$188=FT_Y5,EDATE($D146,Milestones!$AA$188)&lt;PolicyDate),1,Milestones!$AC$188)&amp;";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"&amp;IF(AND(Milestones!$AB$189="FT",Milestones!$AA$189=FT_Y5,EDATE($D146,Milestones!$AA$189)&lt;PolicyDate),1,Milestones!$AC$189)&amp;";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"&amp;IF(AND(Milestones!$AB$190="FT",Milestones!$AA$190=FT_Y5,EDATE($D146,Milestones!$AA$190)&lt;PolicyDate),1,Milestones!$AC$190)&amp;";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"&amp;IF(AND(Milestones!$AB$191="FT",Milestones!$AA$191=FT_Y5,EDATE($D146,Milestones!$AA$191)&lt;PolicyDate),1,Milestones!$AC$191)&amp;";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"&amp;IF(AND(Milestones!$AB$192="FT",Milestones!$AA$192=FT_Y5,EDATE($D146,Milestones!$AA$192)&lt;PolicyDate),1,Milestones!$AC$192)&amp;";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"&amp;IF(AND(Milestones!$AB$193="FT",Milestones!$AA$193=FT_Y5,EDATE($D146,Milestones!$AA$193)&lt;PolicyDate),1,Milestones!$AC$193)&amp;";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"&amp;IF(AND(Milestones!$AB$194="FT",Milestones!$AA$194=FT_Y5,EDATE($D146,Milestones!$AA$194)&lt;PolicyDate),1,Milestones!$AC$194)&amp;";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"&amp;IF(AND(Milestones!$AB$195="FT",Milestones!$AA$195=FT_Y5,EDATE($D146,Milestones!$AA$195)&lt;PolicyDate),1,Milestones!$AC$195)&amp;";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"&amp;IF(AND(Milestones!$AB$196="FT",Milestones!$AA$196=FT_Y5,EDATE($D146,Milestones!$AA$196)&lt;PolicyDate),1,Milestones!$AC$196)&amp;";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"&amp;IF(AND(Milestones!$AB$197="FT",Milestones!$AA$197=FT_Y5,EDATE($D146,Milestones!$AA$197)&lt;PolicyDate),1,Milestones!$AC$197)&amp;";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"&amp;IF(AND(Milestones!$AB$198="FT",Milestones!$AA$198=FT_Y5,EDATE($D146,Milestones!$AA$198)&lt;PolicyDate),1,Milestones!$AC$198)&amp;";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"&amp;IF(AND(Milestones!$AB$199="FT",Milestones!$AA$199=FT_Y5,EDATE($D146,Milestones!$AA$199)&lt;PolicyDate),1,Milestones!$AC$199)&amp;";  ",""))</f>
        <v/>
      </c>
      <c r="X146" s="0" t="str">
        <f aca="false">IF(Staff!$A146="","",Staff!$AJ146)</f>
        <v/>
      </c>
      <c r="Y146" s="0" t="str">
        <f aca="false">IF(Staff!$A146="","",Staff!$AL146)</f>
        <v/>
      </c>
      <c r="Z146" s="0" t="str">
        <f aca="false">IF(Staff!$A146="","",Staff!$AM146)</f>
        <v/>
      </c>
      <c r="AA146" s="0" t="str">
        <f aca="false">IF(Staff!$A146="","",Staff!$AQ146)</f>
        <v/>
      </c>
      <c r="AB146" s="0" t="str">
        <f aca="false">IF(Staff!$A146="","",Staff!$AR146)</f>
        <v/>
      </c>
      <c r="AC146" s="0" t="str">
        <f aca="false">IF(Staff!$A146="","",Staff!$AS146)</f>
        <v/>
      </c>
      <c r="AD146" s="0" t="str">
        <f aca="false">IF(Staff!$A146="","",Staff!$AT146)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IF(Staff!$A147="","",Staff!$AI147)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"&amp;IF(AND(Milestones!$AB$20="FT",Milestones!$AA$20=FT_Y5,EDATE($D147,Milestones!$AA$20)&lt;PolicyDate),1,Milestones!$AC$20)&amp;";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"&amp;IF(AND(Milestones!$AB$21="FT",Milestones!$AA$21=FT_Y5,EDATE($D147,Milestones!$AA$21)&lt;PolicyDate),1,Milestones!$AC$21)&amp;";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"&amp;IF(AND(Milestones!$AB$22="FT",Milestones!$AA$22=FT_Y5,EDATE($D147,Milestones!$AA$22)&lt;PolicyDate),1,Milestones!$AC$22)&amp;";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"&amp;IF(AND(Milestones!$AB$23="FT",Milestones!$AA$23=FT_Y5,EDATE($D147,Milestones!$AA$23)&lt;PolicyDate),1,Milestones!$AC$23)&amp;";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"&amp;IF(AND(Milestones!$AB$24="FT",Milestones!$AA$24=FT_Y5,EDATE($D147,Milestones!$AA$24)&lt;PolicyDate),1,Milestones!$AC$24)&amp;";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"&amp;IF(AND(Milestones!$AB$25="FT",Milestones!$AA$25=FT_Y5,EDATE($D147,Milestones!$AA$25)&lt;PolicyDate),1,Milestones!$AC$25)&amp;";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"&amp;IF(AND(Milestones!$AB$26="FT",Milestones!$AA$26=FT_Y5,EDATE($D147,Milestones!$AA$26)&lt;PolicyDate),1,Milestones!$AC$26)&amp;";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"&amp;IF(AND(Milestones!$AB$27="FT",Milestones!$AA$27=FT_Y5,EDATE($D147,Milestones!$AA$27)&lt;PolicyDate),1,Milestones!$AC$27)&amp;";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"&amp;IF(AND(Milestones!$AB$28="FT",Milestones!$AA$28=FT_Y5,EDATE($D147,Milestones!$AA$28)&lt;PolicyDate),1,Milestones!$AC$28)&amp;";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"&amp;IF(AND(Milestones!$AB$29="FT",Milestones!$AA$29=FT_Y5,EDATE($D147,Milestones!$AA$29)&lt;PolicyDate),1,Milestones!$AC$29)&amp;";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"&amp;IF(AND(Milestones!$AB$30="FT",Milestones!$AA$30=FT_Y5,EDATE($D147,Milestones!$AA$30)&lt;PolicyDate),1,Milestones!$AC$30)&amp;";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"&amp;IF(AND(Milestones!$AB$31="FT",Milestones!$AA$31=FT_Y5,EDATE($D147,Milestones!$AA$31)&lt;PolicyDate),1,Milestones!$AC$31)&amp;";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"&amp;IF(AND(Milestones!$AB$32="FT",Milestones!$AA$32=FT_Y5,EDATE($D147,Milestones!$AA$32)&lt;PolicyDate),1,Milestones!$AC$32)&amp;";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"&amp;IF(AND(Milestones!$AB$33="FT",Milestones!$AA$33=FT_Y5,EDATE($D147,Milestones!$AA$33)&lt;PolicyDate),1,Milestones!$AC$33)&amp;";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"&amp;IF(AND(Milestones!$AB$34="FT",Milestones!$AA$34=FT_Y5,EDATE($D147,Milestones!$AA$34)&lt;PolicyDate),1,Milestones!$AC$34)&amp;";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"&amp;IF(AND(Milestones!$AB$35="FT",Milestones!$AA$35=FT_Y5,EDATE($D147,Milestones!$AA$35)&lt;PolicyDate),1,Milestones!$AC$35)&amp;";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"&amp;IF(AND(Milestones!$AB$36="FT",Milestones!$AA$36=FT_Y5,EDATE($D147,Milestones!$AA$36)&lt;PolicyDate),1,Milestones!$AC$36)&amp;";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"&amp;IF(AND(Milestones!$AB$37="FT",Milestones!$AA$37=FT_Y5,EDATE($D147,Milestones!$AA$37)&lt;PolicyDate),1,Milestones!$AC$37)&amp;";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"&amp;IF(AND(Milestones!$AB$38="FT",Milestones!$AA$38=FT_Y5,EDATE($D147,Milestones!$AA$38)&lt;PolicyDate),1,Milestones!$AC$38)&amp;";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"&amp;IF(AND(Milestones!$AB$39="FT",Milestones!$AA$39=FT_Y5,EDATE($D147,Milestones!$AA$39)&lt;PolicyDate),1,Milestones!$AC$39)&amp;";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"&amp;IF(AND(Milestones!$AB$40="FT",Milestones!$AA$40=FT_Y5,EDATE($D147,Milestones!$AA$40)&lt;PolicyDate),1,Milestones!$AC$40)&amp;";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"&amp;IF(AND(Milestones!$AB$41="FT",Milestones!$AA$41=FT_Y5,EDATE($D147,Milestones!$AA$41)&lt;PolicyDate),1,Milestones!$AC$41)&amp;";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"&amp;IF(AND(Milestones!$AB$42="FT",Milestones!$AA$42=FT_Y5,EDATE($D147,Milestones!$AA$42)&lt;PolicyDate),1,Milestones!$AC$42)&amp;";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"&amp;IF(AND(Milestones!$AB$43="FT",Milestones!$AA$43=FT_Y5,EDATE($D147,Milestones!$AA$43)&lt;PolicyDate),1,Milestones!$AC$43)&amp;";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"&amp;IF(AND(Milestones!$AB$44="FT",Milestones!$AA$44=FT_Y5,EDATE($D147,Milestones!$AA$44)&lt;PolicyDate),1,Milestones!$AC$44)&amp;";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"&amp;IF(AND(Milestones!$AB$45="FT",Milestones!$AA$45=FT_Y5,EDATE($D147,Milestones!$AA$45)&lt;PolicyDate),1,Milestones!$AC$45)&amp;";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"&amp;IF(AND(Milestones!$AB$46="FT",Milestones!$AA$46=FT_Y5,EDATE($D147,Milestones!$AA$46)&lt;PolicyDate),1,Milestones!$AC$46)&amp;";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"&amp;IF(AND(Milestones!$AB$47="FT",Milestones!$AA$47=FT_Y5,EDATE($D147,Milestones!$AA$47)&lt;PolicyDate),1,Milestones!$AC$47)&amp;";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"&amp;IF(AND(Milestones!$AB$48="FT",Milestones!$AA$48=FT_Y5,EDATE($D147,Milestones!$AA$48)&lt;PolicyDate),1,Milestones!$AC$48)&amp;";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"&amp;IF(AND(Milestones!$AB$49="FT",Milestones!$AA$49=FT_Y5,EDATE($D147,Milestones!$AA$49)&lt;PolicyDate),1,Milestones!$AC$49)&amp;";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"&amp;IF(AND(Milestones!$AB$50="FT",Milestones!$AA$50=FT_Y5,EDATE($D147,Milestones!$AA$50)&lt;PolicyDate),1,Milestones!$AC$50)&amp;";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"&amp;IF(AND(Milestones!$AB$51="FT",Milestones!$AA$51=FT_Y5,EDATE($D147,Milestones!$AA$51)&lt;PolicyDate),1,Milestones!$AC$51)&amp;";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"&amp;IF(AND(Milestones!$AB$52="FT",Milestones!$AA$52=FT_Y5,EDATE($D147,Milestones!$AA$52)&lt;PolicyDate),1,Milestones!$AC$52)&amp;";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"&amp;IF(AND(Milestones!$AB$53="FT",Milestones!$AA$53=FT_Y5,EDATE($D147,Milestones!$AA$53)&lt;PolicyDate),1,Milestones!$AC$53)&amp;";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"&amp;IF(AND(Milestones!$AB$54="FT",Milestones!$AA$54=FT_Y5,EDATE($D147,Milestones!$AA$54)&lt;PolicyDate),1,Milestones!$AC$54)&amp;";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"&amp;IF(AND(Milestones!$AB$55="FT",Milestones!$AA$55=FT_Y5,EDATE($D147,Milestones!$AA$55)&lt;PolicyDate),1,Milestones!$AC$55)&amp;";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"&amp;IF(AND(Milestones!$AB$56="FT",Milestones!$AA$56=FT_Y5,EDATE($D147,Milestones!$AA$56)&lt;PolicyDate),1,Milestones!$AC$56)&amp;";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"&amp;IF(AND(Milestones!$AB$57="FT",Milestones!$AA$57=FT_Y5,EDATE($D147,Milestones!$AA$57)&lt;PolicyDate),1,Milestones!$AC$57)&amp;";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"&amp;IF(AND(Milestones!$AB$58="FT",Milestones!$AA$58=FT_Y5,EDATE($D147,Milestones!$AA$58)&lt;PolicyDate),1,Milestones!$AC$58)&amp;";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"&amp;IF(AND(Milestones!$AB$59="FT",Milestones!$AA$59=FT_Y5,EDATE($D147,Milestones!$AA$59)&lt;PolicyDate),1,Milestones!$AC$59)&amp;";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"&amp;IF(AND(Milestones!$AB$60="FT",Milestones!$AA$60=FT_Y5,EDATE($D147,Milestones!$AA$60)&lt;PolicyDate),1,Milestones!$AC$60)&amp;";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"&amp;IF(AND(Milestones!$AB$61="FT",Milestones!$AA$61=FT_Y5,EDATE($D147,Milestones!$AA$61)&lt;PolicyDate),1,Milestones!$AC$61)&amp;";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"&amp;IF(AND(Milestones!$AB$62="FT",Milestones!$AA$62=FT_Y5,EDATE($D147,Milestones!$AA$62)&lt;PolicyDate),1,Milestones!$AC$62)&amp;";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"&amp;IF(AND(Milestones!$AB$63="FT",Milestones!$AA$63=FT_Y5,EDATE($D147,Milestones!$AA$63)&lt;PolicyDate),1,Milestones!$AC$63)&amp;";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"&amp;IF(AND(Milestones!$AB$64="FT",Milestones!$AA$64=FT_Y5,EDATE($D147,Milestones!$AA$64)&lt;PolicyDate),1,Milestones!$AC$64)&amp;";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"&amp;IF(AND(Milestones!$AB$65="FT",Milestones!$AA$65=FT_Y5,EDATE($D147,Milestones!$AA$65)&lt;PolicyDate),1,Milestones!$AC$65)&amp;";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"&amp;IF(AND(Milestones!$AB$66="FT",Milestones!$AA$66=FT_Y5,EDATE($D147,Milestones!$AA$66)&lt;PolicyDate),1,Milestones!$AC$66)&amp;";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"&amp;IF(AND(Milestones!$AB$67="FT",Milestones!$AA$67=FT_Y5,EDATE($D147,Milestones!$AA$67)&lt;PolicyDate),1,Milestones!$AC$67)&amp;";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"&amp;IF(AND(Milestones!$AB$68="FT",Milestones!$AA$68=FT_Y5,EDATE($D147,Milestones!$AA$68)&lt;PolicyDate),1,Milestones!$AC$68)&amp;";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"&amp;IF(AND(Milestones!$AB$69="FT",Milestones!$AA$69=FT_Y5,EDATE($D147,Milestones!$AA$69)&lt;PolicyDate),1,Milestones!$AC$69)&amp;";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"&amp;IF(AND(Milestones!$AB$70="FT",Milestones!$AA$70=FT_Y5,EDATE($D147,Milestones!$AA$70)&lt;PolicyDate),1,Milestones!$AC$70)&amp;";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"&amp;IF(AND(Milestones!$AB$71="FT",Milestones!$AA$71=FT_Y5,EDATE($D147,Milestones!$AA$71)&lt;PolicyDate),1,Milestones!$AC$71)&amp;";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"&amp;IF(AND(Milestones!$AB$72="FT",Milestones!$AA$72=FT_Y5,EDATE($D147,Milestones!$AA$72)&lt;PolicyDate),1,Milestones!$AC$72)&amp;";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"&amp;IF(AND(Milestones!$AB$73="FT",Milestones!$AA$73=FT_Y5,EDATE($D147,Milestones!$AA$73)&lt;PolicyDate),1,Milestones!$AC$73)&amp;";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"&amp;IF(AND(Milestones!$AB$74="FT",Milestones!$AA$74=FT_Y5,EDATE($D147,Milestones!$AA$74)&lt;PolicyDate),1,Milestones!$AC$74)&amp;";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"&amp;IF(AND(Milestones!$AB$75="FT",Milestones!$AA$75=FT_Y5,EDATE($D147,Milestones!$AA$75)&lt;PolicyDate),1,Milestones!$AC$75)&amp;";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"&amp;IF(AND(Milestones!$AB$76="FT",Milestones!$AA$76=FT_Y5,EDATE($D147,Milestones!$AA$76)&lt;PolicyDate),1,Milestones!$AC$76)&amp;";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"&amp;IF(AND(Milestones!$AB$77="FT",Milestones!$AA$77=FT_Y5,EDATE($D147,Milestones!$AA$77)&lt;PolicyDate),1,Milestones!$AC$77)&amp;";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"&amp;IF(AND(Milestones!$AB$78="FT",Milestones!$AA$78=FT_Y5,EDATE($D147,Milestones!$AA$78)&lt;PolicyDate),1,Milestones!$AC$78)&amp;";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"&amp;IF(AND(Milestones!$AB$79="FT",Milestones!$AA$79=FT_Y5,EDATE($D147,Milestones!$AA$79)&lt;PolicyDate),1,Milestones!$AC$79)&amp;";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"&amp;IF(AND(Milestones!$AB$80="FT",Milestones!$AA$80=FT_Y5,EDATE($D147,Milestones!$AA$80)&lt;PolicyDate),1,Milestones!$AC$80)&amp;";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"&amp;IF(AND(Milestones!$AB$81="FT",Milestones!$AA$81=FT_Y5,EDATE($D147,Milestones!$AA$81)&lt;PolicyDate),1,Milestones!$AC$81)&amp;";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"&amp;IF(AND(Milestones!$AB$82="FT",Milestones!$AA$82=FT_Y5,EDATE($D147,Milestones!$AA$82)&lt;PolicyDate),1,Milestones!$AC$82)&amp;";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"&amp;IF(AND(Milestones!$AB$83="FT",Milestones!$AA$83=FT_Y5,EDATE($D147,Milestones!$AA$83)&lt;PolicyDate),1,Milestones!$AC$83)&amp;";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"&amp;IF(AND(Milestones!$AB$84="FT",Milestones!$AA$84=FT_Y5,EDATE($D147,Milestones!$AA$84)&lt;PolicyDate),1,Milestones!$AC$84)&amp;";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"&amp;IF(AND(Milestones!$AB$85="FT",Milestones!$AA$85=FT_Y5,EDATE($D147,Milestones!$AA$85)&lt;PolicyDate),1,Milestones!$AC$85)&amp;";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"&amp;IF(AND(Milestones!$AB$86="FT",Milestones!$AA$86=FT_Y5,EDATE($D147,Milestones!$AA$86)&lt;PolicyDate),1,Milestones!$AC$86)&amp;";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"&amp;IF(AND(Milestones!$AB$87="FT",Milestones!$AA$87=FT_Y5,EDATE($D147,Milestones!$AA$87)&lt;PolicyDate),1,Milestones!$AC$87)&amp;";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"&amp;IF(AND(Milestones!$AB$88="FT",Milestones!$AA$88=FT_Y5,EDATE($D147,Milestones!$AA$88)&lt;PolicyDate),1,Milestones!$AC$88)&amp;";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"&amp;IF(AND(Milestones!$AB$89="FT",Milestones!$AA$89=FT_Y5,EDATE($D147,Milestones!$AA$89)&lt;PolicyDate),1,Milestones!$AC$89)&amp;";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"&amp;IF(AND(Milestones!$AB$90="FT",Milestones!$AA$90=FT_Y5,EDATE($D147,Milestones!$AA$90)&lt;PolicyDate),1,Milestones!$AC$90)&amp;";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"&amp;IF(AND(Milestones!$AB$91="FT",Milestones!$AA$91=FT_Y5,EDATE($D147,Milestones!$AA$91)&lt;PolicyDate),1,Milestones!$AC$91)&amp;";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"&amp;IF(AND(Milestones!$AB$92="FT",Milestones!$AA$92=FT_Y5,EDATE($D147,Milestones!$AA$92)&lt;PolicyDate),1,Milestones!$AC$92)&amp;";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"&amp;IF(AND(Milestones!$AB$93="FT",Milestones!$AA$93=FT_Y5,EDATE($D147,Milestones!$AA$93)&lt;PolicyDate),1,Milestones!$AC$93)&amp;";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"&amp;IF(AND(Milestones!$AB$94="FT",Milestones!$AA$94=FT_Y5,EDATE($D147,Milestones!$AA$94)&lt;PolicyDate),1,Milestones!$AC$94)&amp;";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"&amp;IF(AND(Milestones!$AB$95="FT",Milestones!$AA$95=FT_Y5,EDATE($D147,Milestones!$AA$95)&lt;PolicyDate),1,Milestones!$AC$95)&amp;";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"&amp;IF(AND(Milestones!$AB$96="FT",Milestones!$AA$96=FT_Y5,EDATE($D147,Milestones!$AA$96)&lt;PolicyDate),1,Milestones!$AC$96)&amp;";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"&amp;IF(AND(Milestones!$AB$97="FT",Milestones!$AA$97=FT_Y5,EDATE($D147,Milestones!$AA$97)&lt;PolicyDate),1,Milestones!$AC$97)&amp;";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"&amp;IF(AND(Milestones!$AB$98="FT",Milestones!$AA$98=FT_Y5,EDATE($D147,Milestones!$AA$98)&lt;PolicyDate),1,Milestones!$AC$98)&amp;";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"&amp;IF(AND(Milestones!$AB$99="FT",Milestones!$AA$99=FT_Y5,EDATE($D147,Milestones!$AA$99)&lt;PolicyDate),1,Milestones!$AC$99)&amp;";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"&amp;IF(AND(Milestones!$AB$100="FT",Milestones!$AA$100=FT_Y5,EDATE($D147,Milestones!$AA$100)&lt;PolicyDate),1,Milestones!$AC$100)&amp;";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"&amp;IF(AND(Milestones!$AB$101="FT",Milestones!$AA$101=FT_Y5,EDATE($D147,Milestones!$AA$101)&lt;PolicyDate),1,Milestones!$AC$101)&amp;";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"&amp;IF(AND(Milestones!$AB$102="FT",Milestones!$AA$102=FT_Y5,EDATE($D147,Milestones!$AA$102)&lt;PolicyDate),1,Milestones!$AC$102)&amp;";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"&amp;IF(AND(Milestones!$AB$103="FT",Milestones!$AA$103=FT_Y5,EDATE($D147,Milestones!$AA$103)&lt;PolicyDate),1,Milestones!$AC$103)&amp;";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"&amp;IF(AND(Milestones!$AB$104="FT",Milestones!$AA$104=FT_Y5,EDATE($D147,Milestones!$AA$104)&lt;PolicyDate),1,Milestones!$AC$104)&amp;";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"&amp;IF(AND(Milestones!$AB$105="FT",Milestones!$AA$105=FT_Y5,EDATE($D147,Milestones!$AA$105)&lt;PolicyDate),1,Milestones!$AC$105)&amp;";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"&amp;IF(AND(Milestones!$AB$106="FT",Milestones!$AA$106=FT_Y5,EDATE($D147,Milestones!$AA$106)&lt;PolicyDate),1,Milestones!$AC$106)&amp;";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"&amp;IF(AND(Milestones!$AB$107="FT",Milestones!$AA$107=FT_Y5,EDATE($D147,Milestones!$AA$107)&lt;PolicyDate),1,Milestones!$AC$107)&amp;";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"&amp;IF(AND(Milestones!$AB$108="FT",Milestones!$AA$108=FT_Y5,EDATE($D147,Milestones!$AA$108)&lt;PolicyDate),1,Milestones!$AC$108)&amp;";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"&amp;IF(AND(Milestones!$AB$109="FT",Milestones!$AA$109=FT_Y5,EDATE($D147,Milestones!$AA$109)&lt;PolicyDate),1,Milestones!$AC$109)&amp;";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"&amp;IF(AND(Milestones!$AB$110="FT",Milestones!$AA$110=FT_Y5,EDATE($D147,Milestones!$AA$110)&lt;PolicyDate),1,Milestones!$AC$110)&amp;";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"&amp;IF(AND(Milestones!$AB$111="FT",Milestones!$AA$111=FT_Y5,EDATE($D147,Milestones!$AA$111)&lt;PolicyDate),1,Milestones!$AC$111)&amp;";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"&amp;IF(AND(Milestones!$AB$112="FT",Milestones!$AA$112=FT_Y5,EDATE($D147,Milestones!$AA$112)&lt;PolicyDate),1,Milestones!$AC$112)&amp;";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"&amp;IF(AND(Milestones!$AB$113="FT",Milestones!$AA$113=FT_Y5,EDATE($D147,Milestones!$AA$113)&lt;PolicyDate),1,Milestones!$AC$113)&amp;";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"&amp;IF(AND(Milestones!$AB$114="FT",Milestones!$AA$114=FT_Y5,EDATE($D147,Milestones!$AA$114)&lt;PolicyDate),1,Milestones!$AC$114)&amp;";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"&amp;IF(AND(Milestones!$AB$115="FT",Milestones!$AA$115=FT_Y5,EDATE($D147,Milestones!$AA$115)&lt;PolicyDate),1,Milestones!$AC$115)&amp;";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"&amp;IF(AND(Milestones!$AB$116="FT",Milestones!$AA$116=FT_Y5,EDATE($D147,Milestones!$AA$116)&lt;PolicyDate),1,Milestones!$AC$116)&amp;";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"&amp;IF(AND(Milestones!$AB$117="FT",Milestones!$AA$117=FT_Y5,EDATE($D147,Milestones!$AA$117)&lt;PolicyDate),1,Milestones!$AC$117)&amp;";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"&amp;IF(AND(Milestones!$AB$118="FT",Milestones!$AA$118=FT_Y5,EDATE($D147,Milestones!$AA$118)&lt;PolicyDate),1,Milestones!$AC$118)&amp;";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"&amp;IF(AND(Milestones!$AB$119="FT",Milestones!$AA$119=FT_Y5,EDATE($D147,Milestones!$AA$119)&lt;PolicyDate),1,Milestones!$AC$119)&amp;";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"&amp;IF(AND(Milestones!$AB$120="FT",Milestones!$AA$120=FT_Y5,EDATE($D147,Milestones!$AA$120)&lt;PolicyDate),1,Milestones!$AC$120)&amp;";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"&amp;IF(AND(Milestones!$AB$121="FT",Milestones!$AA$121=FT_Y5,EDATE($D147,Milestones!$AA$121)&lt;PolicyDate),1,Milestones!$AC$121)&amp;";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"&amp;IF(AND(Milestones!$AB$122="FT",Milestones!$AA$122=FT_Y5,EDATE($D147,Milestones!$AA$122)&lt;PolicyDate),1,Milestones!$AC$122)&amp;";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"&amp;IF(AND(Milestones!$AB$123="FT",Milestones!$AA$123=FT_Y5,EDATE($D147,Milestones!$AA$123)&lt;PolicyDate),1,Milestones!$AC$123)&amp;";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"&amp;IF(AND(Milestones!$AB$124="FT",Milestones!$AA$124=FT_Y5,EDATE($D147,Milestones!$AA$124)&lt;PolicyDate),1,Milestones!$AC$124)&amp;";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"&amp;IF(AND(Milestones!$AB$125="FT",Milestones!$AA$125=FT_Y5,EDATE($D147,Milestones!$AA$125)&lt;PolicyDate),1,Milestones!$AC$125)&amp;";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"&amp;IF(AND(Milestones!$AB$126="FT",Milestones!$AA$126=FT_Y5,EDATE($D147,Milestones!$AA$126)&lt;PolicyDate),1,Milestones!$AC$126)&amp;";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"&amp;IF(AND(Milestones!$AB$127="FT",Milestones!$AA$127=FT_Y5,EDATE($D147,Milestones!$AA$127)&lt;PolicyDate),1,Milestones!$AC$127)&amp;";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"&amp;IF(AND(Milestones!$AB$128="FT",Milestones!$AA$128=FT_Y5,EDATE($D147,Milestones!$AA$128)&lt;PolicyDate),1,Milestones!$AC$128)&amp;";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"&amp;IF(AND(Milestones!$AB$129="FT",Milestones!$AA$129=FT_Y5,EDATE($D147,Milestones!$AA$129)&lt;PolicyDate),1,Milestones!$AC$129)&amp;";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"&amp;IF(AND(Milestones!$AB$130="FT",Milestones!$AA$130=FT_Y5,EDATE($D147,Milestones!$AA$130)&lt;PolicyDate),1,Milestones!$AC$130)&amp;";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"&amp;IF(AND(Milestones!$AB$131="FT",Milestones!$AA$131=FT_Y5,EDATE($D147,Milestones!$AA$131)&lt;PolicyDate),1,Milestones!$AC$131)&amp;";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"&amp;IF(AND(Milestones!$AB$132="FT",Milestones!$AA$132=FT_Y5,EDATE($D147,Milestones!$AA$132)&lt;PolicyDate),1,Milestones!$AC$132)&amp;";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"&amp;IF(AND(Milestones!$AB$133="FT",Milestones!$AA$133=FT_Y5,EDATE($D147,Milestones!$AA$133)&lt;PolicyDate),1,Milestones!$AC$133)&amp;";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"&amp;IF(AND(Milestones!$AB$134="FT",Milestones!$AA$134=FT_Y5,EDATE($D147,Milestones!$AA$134)&lt;PolicyDate),1,Milestones!$AC$134)&amp;";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"&amp;IF(AND(Milestones!$AB$135="FT",Milestones!$AA$135=FT_Y5,EDATE($D147,Milestones!$AA$135)&lt;PolicyDate),1,Milestones!$AC$135)&amp;";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"&amp;IF(AND(Milestones!$AB$136="FT",Milestones!$AA$136=FT_Y5,EDATE($D147,Milestones!$AA$136)&lt;PolicyDate),1,Milestones!$AC$136)&amp;";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"&amp;IF(AND(Milestones!$AB$137="FT",Milestones!$AA$137=FT_Y5,EDATE($D147,Milestones!$AA$137)&lt;PolicyDate),1,Milestones!$AC$137)&amp;";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"&amp;IF(AND(Milestones!$AB$138="FT",Milestones!$AA$138=FT_Y5,EDATE($D147,Milestones!$AA$138)&lt;PolicyDate),1,Milestones!$AC$138)&amp;";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"&amp;IF(AND(Milestones!$AB$139="FT",Milestones!$AA$139=FT_Y5,EDATE($D147,Milestones!$AA$139)&lt;PolicyDate),1,Milestones!$AC$139)&amp;";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"&amp;IF(AND(Milestones!$AB$140="FT",Milestones!$AA$140=FT_Y5,EDATE($D147,Milestones!$AA$140)&lt;PolicyDate),1,Milestones!$AC$140)&amp;";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"&amp;IF(AND(Milestones!$AB$141="FT",Milestones!$AA$141=FT_Y5,EDATE($D147,Milestones!$AA$141)&lt;PolicyDate),1,Milestones!$AC$141)&amp;";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"&amp;IF(AND(Milestones!$AB$142="FT",Milestones!$AA$142=FT_Y5,EDATE($D147,Milestones!$AA$142)&lt;PolicyDate),1,Milestones!$AC$142)&amp;";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"&amp;IF(AND(Milestones!$AB$143="FT",Milestones!$AA$143=FT_Y5,EDATE($D147,Milestones!$AA$143)&lt;PolicyDate),1,Milestones!$AC$143)&amp;";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"&amp;IF(AND(Milestones!$AB$144="FT",Milestones!$AA$144=FT_Y5,EDATE($D147,Milestones!$AA$144)&lt;PolicyDate),1,Milestones!$AC$144)&amp;";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"&amp;IF(AND(Milestones!$AB$145="FT",Milestones!$AA$145=FT_Y5,EDATE($D147,Milestones!$AA$145)&lt;PolicyDate),1,Milestones!$AC$145)&amp;";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"&amp;IF(AND(Milestones!$AB$146="FT",Milestones!$AA$146=FT_Y5,EDATE($D147,Milestones!$AA$146)&lt;PolicyDate),1,Milestones!$AC$146)&amp;";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"&amp;IF(AND(Milestones!$AB$147="FT",Milestones!$AA$147=FT_Y5,EDATE($D147,Milestones!$AA$147)&lt;PolicyDate),1,Milestones!$AC$147)&amp;";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"&amp;IF(AND(Milestones!$AB$148="FT",Milestones!$AA$148=FT_Y5,EDATE($D147,Milestones!$AA$148)&lt;PolicyDate),1,Milestones!$AC$148)&amp;";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"&amp;IF(AND(Milestones!$AB$149="FT",Milestones!$AA$149=FT_Y5,EDATE($D147,Milestones!$AA$149)&lt;PolicyDate),1,Milestones!$AC$149)&amp;";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"&amp;IF(AND(Milestones!$AB$150="FT",Milestones!$AA$150=FT_Y5,EDATE($D147,Milestones!$AA$150)&lt;PolicyDate),1,Milestones!$AC$150)&amp;";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"&amp;IF(AND(Milestones!$AB$151="FT",Milestones!$AA$151=FT_Y5,EDATE($D147,Milestones!$AA$151)&lt;PolicyDate),1,Milestones!$AC$151)&amp;";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"&amp;IF(AND(Milestones!$AB$152="FT",Milestones!$AA$152=FT_Y5,EDATE($D147,Milestones!$AA$152)&lt;PolicyDate),1,Milestones!$AC$152)&amp;";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"&amp;IF(AND(Milestones!$AB$153="FT",Milestones!$AA$153=FT_Y5,EDATE($D147,Milestones!$AA$153)&lt;PolicyDate),1,Milestones!$AC$153)&amp;";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"&amp;IF(AND(Milestones!$AB$154="FT",Milestones!$AA$154=FT_Y5,EDATE($D147,Milestones!$AA$154)&lt;PolicyDate),1,Milestones!$AC$154)&amp;";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"&amp;IF(AND(Milestones!$AB$155="FT",Milestones!$AA$155=FT_Y5,EDATE($D147,Milestones!$AA$155)&lt;PolicyDate),1,Milestones!$AC$155)&amp;";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"&amp;IF(AND(Milestones!$AB$156="FT",Milestones!$AA$156=FT_Y5,EDATE($D147,Milestones!$AA$156)&lt;PolicyDate),1,Milestones!$AC$156)&amp;";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"&amp;IF(AND(Milestones!$AB$157="FT",Milestones!$AA$157=FT_Y5,EDATE($D147,Milestones!$AA$157)&lt;PolicyDate),1,Milestones!$AC$157)&amp;";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"&amp;IF(AND(Milestones!$AB$158="FT",Milestones!$AA$158=FT_Y5,EDATE($D147,Milestones!$AA$158)&lt;PolicyDate),1,Milestones!$AC$158)&amp;";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"&amp;IF(AND(Milestones!$AB$159="FT",Milestones!$AA$159=FT_Y5,EDATE($D147,Milestones!$AA$159)&lt;PolicyDate),1,Milestones!$AC$159)&amp;";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"&amp;IF(AND(Milestones!$AB$160="FT",Milestones!$AA$160=FT_Y5,EDATE($D147,Milestones!$AA$160)&lt;PolicyDate),1,Milestones!$AC$160)&amp;";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"&amp;IF(AND(Milestones!$AB$161="FT",Milestones!$AA$161=FT_Y5,EDATE($D147,Milestones!$AA$161)&lt;PolicyDate),1,Milestones!$AC$161)&amp;";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"&amp;IF(AND(Milestones!$AB$162="FT",Milestones!$AA$162=FT_Y5,EDATE($D147,Milestones!$AA$162)&lt;PolicyDate),1,Milestones!$AC$162)&amp;";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"&amp;IF(AND(Milestones!$AB$163="FT",Milestones!$AA$163=FT_Y5,EDATE($D147,Milestones!$AA$163)&lt;PolicyDate),1,Milestones!$AC$163)&amp;";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"&amp;IF(AND(Milestones!$AB$164="FT",Milestones!$AA$164=FT_Y5,EDATE($D147,Milestones!$AA$164)&lt;PolicyDate),1,Milestones!$AC$164)&amp;";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"&amp;IF(AND(Milestones!$AB$165="FT",Milestones!$AA$165=FT_Y5,EDATE($D147,Milestones!$AA$165)&lt;PolicyDate),1,Milestones!$AC$165)&amp;";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"&amp;IF(AND(Milestones!$AB$166="FT",Milestones!$AA$166=FT_Y5,EDATE($D147,Milestones!$AA$166)&lt;PolicyDate),1,Milestones!$AC$166)&amp;";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"&amp;IF(AND(Milestones!$AB$167="FT",Milestones!$AA$167=FT_Y5,EDATE($D147,Milestones!$AA$167)&lt;PolicyDate),1,Milestones!$AC$167)&amp;";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"&amp;IF(AND(Milestones!$AB$168="FT",Milestones!$AA$168=FT_Y5,EDATE($D147,Milestones!$AA$168)&lt;PolicyDate),1,Milestones!$AC$168)&amp;";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"&amp;IF(AND(Milestones!$AB$169="FT",Milestones!$AA$169=FT_Y5,EDATE($D147,Milestones!$AA$169)&lt;PolicyDate),1,Milestones!$AC$169)&amp;";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"&amp;IF(AND(Milestones!$AB$170="FT",Milestones!$AA$170=FT_Y5,EDATE($D147,Milestones!$AA$170)&lt;PolicyDate),1,Milestones!$AC$170)&amp;";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"&amp;IF(AND(Milestones!$AB$171="FT",Milestones!$AA$171=FT_Y5,EDATE($D147,Milestones!$AA$171)&lt;PolicyDate),1,Milestones!$AC$171)&amp;";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"&amp;IF(AND(Milestones!$AB$172="FT",Milestones!$AA$172=FT_Y5,EDATE($D147,Milestones!$AA$172)&lt;PolicyDate),1,Milestones!$AC$172)&amp;";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"&amp;IF(AND(Milestones!$AB$173="FT",Milestones!$AA$173=FT_Y5,EDATE($D147,Milestones!$AA$173)&lt;PolicyDate),1,Milestones!$AC$173)&amp;";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"&amp;IF(AND(Milestones!$AB$174="FT",Milestones!$AA$174=FT_Y5,EDATE($D147,Milestones!$AA$174)&lt;PolicyDate),1,Milestones!$AC$174)&amp;";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"&amp;IF(AND(Milestones!$AB$175="FT",Milestones!$AA$175=FT_Y5,EDATE($D147,Milestones!$AA$175)&lt;PolicyDate),1,Milestones!$AC$175)&amp;";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"&amp;IF(AND(Milestones!$AB$176="FT",Milestones!$AA$176=FT_Y5,EDATE($D147,Milestones!$AA$176)&lt;PolicyDate),1,Milestones!$AC$176)&amp;";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"&amp;IF(AND(Milestones!$AB$177="FT",Milestones!$AA$177=FT_Y5,EDATE($D147,Milestones!$AA$177)&lt;PolicyDate),1,Milestones!$AC$177)&amp;";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"&amp;IF(AND(Milestones!$AB$178="FT",Milestones!$AA$178=FT_Y5,EDATE($D147,Milestones!$AA$178)&lt;PolicyDate),1,Milestones!$AC$178)&amp;";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"&amp;IF(AND(Milestones!$AB$179="FT",Milestones!$AA$179=FT_Y5,EDATE($D147,Milestones!$AA$179)&lt;PolicyDate),1,Milestones!$AC$179)&amp;";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"&amp;IF(AND(Milestones!$AB$180="FT",Milestones!$AA$180=FT_Y5,EDATE($D147,Milestones!$AA$180)&lt;PolicyDate),1,Milestones!$AC$180)&amp;";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"&amp;IF(AND(Milestones!$AB$181="FT",Milestones!$AA$181=FT_Y5,EDATE($D147,Milestones!$AA$181)&lt;PolicyDate),1,Milestones!$AC$181)&amp;";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"&amp;IF(AND(Milestones!$AB$182="FT",Milestones!$AA$182=FT_Y5,EDATE($D147,Milestones!$AA$182)&lt;PolicyDate),1,Milestones!$AC$182)&amp;";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"&amp;IF(AND(Milestones!$AB$183="FT",Milestones!$AA$183=FT_Y5,EDATE($D147,Milestones!$AA$183)&lt;PolicyDate),1,Milestones!$AC$183)&amp;";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"&amp;IF(AND(Milestones!$AB$184="FT",Milestones!$AA$184=FT_Y5,EDATE($D147,Milestones!$AA$184)&lt;PolicyDate),1,Milestones!$AC$184)&amp;";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"&amp;IF(AND(Milestones!$AB$185="FT",Milestones!$AA$185=FT_Y5,EDATE($D147,Milestones!$AA$185)&lt;PolicyDate),1,Milestones!$AC$185)&amp;";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"&amp;IF(AND(Milestones!$AB$186="FT",Milestones!$AA$186=FT_Y5,EDATE($D147,Milestones!$AA$186)&lt;PolicyDate),1,Milestones!$AC$186)&amp;";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"&amp;IF(AND(Milestones!$AB$187="FT",Milestones!$AA$187=FT_Y5,EDATE($D147,Milestones!$AA$187)&lt;PolicyDate),1,Milestones!$AC$187)&amp;";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"&amp;IF(AND(Milestones!$AB$188="FT",Milestones!$AA$188=FT_Y5,EDATE($D147,Milestones!$AA$188)&lt;PolicyDate),1,Milestones!$AC$188)&amp;";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"&amp;IF(AND(Milestones!$AB$189="FT",Milestones!$AA$189=FT_Y5,EDATE($D147,Milestones!$AA$189)&lt;PolicyDate),1,Milestones!$AC$189)&amp;";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"&amp;IF(AND(Milestones!$AB$190="FT",Milestones!$AA$190=FT_Y5,EDATE($D147,Milestones!$AA$190)&lt;PolicyDate),1,Milestones!$AC$190)&amp;";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"&amp;IF(AND(Milestones!$AB$191="FT",Milestones!$AA$191=FT_Y5,EDATE($D147,Milestones!$AA$191)&lt;PolicyDate),1,Milestones!$AC$191)&amp;";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"&amp;IF(AND(Milestones!$AB$192="FT",Milestones!$AA$192=FT_Y5,EDATE($D147,Milestones!$AA$192)&lt;PolicyDate),1,Milestones!$AC$192)&amp;";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"&amp;IF(AND(Milestones!$AB$193="FT",Milestones!$AA$193=FT_Y5,EDATE($D147,Milestones!$AA$193)&lt;PolicyDate),1,Milestones!$AC$193)&amp;";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"&amp;IF(AND(Milestones!$AB$194="FT",Milestones!$AA$194=FT_Y5,EDATE($D147,Milestones!$AA$194)&lt;PolicyDate),1,Milestones!$AC$194)&amp;";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"&amp;IF(AND(Milestones!$AB$195="FT",Milestones!$AA$195=FT_Y5,EDATE($D147,Milestones!$AA$195)&lt;PolicyDate),1,Milestones!$AC$195)&amp;";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"&amp;IF(AND(Milestones!$AB$196="FT",Milestones!$AA$196=FT_Y5,EDATE($D147,Milestones!$AA$196)&lt;PolicyDate),1,Milestones!$AC$196)&amp;";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"&amp;IF(AND(Milestones!$AB$197="FT",Milestones!$AA$197=FT_Y5,EDATE($D147,Milestones!$AA$197)&lt;PolicyDate),1,Milestones!$AC$197)&amp;";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"&amp;IF(AND(Milestones!$AB$198="FT",Milestones!$AA$198=FT_Y5,EDATE($D147,Milestones!$AA$198)&lt;PolicyDate),1,Milestones!$AC$198)&amp;";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"&amp;IF(AND(Milestones!$AB$199="FT",Milestones!$AA$199=FT_Y5,EDATE($D147,Milestones!$AA$199)&lt;PolicyDate),1,Milestones!$AC$199)&amp;";  ",""))</f>
        <v/>
      </c>
      <c r="X147" s="0" t="str">
        <f aca="false">IF(Staff!$A147="","",Staff!$AJ147)</f>
        <v/>
      </c>
      <c r="Y147" s="0" t="str">
        <f aca="false">IF(Staff!$A147="","",Staff!$AL147)</f>
        <v/>
      </c>
      <c r="Z147" s="0" t="str">
        <f aca="false">IF(Staff!$A147="","",Staff!$AM147)</f>
        <v/>
      </c>
      <c r="AA147" s="0" t="str">
        <f aca="false">IF(Staff!$A147="","",Staff!$AQ147)</f>
        <v/>
      </c>
      <c r="AB147" s="0" t="str">
        <f aca="false">IF(Staff!$A147="","",Staff!$AR147)</f>
        <v/>
      </c>
      <c r="AC147" s="0" t="str">
        <f aca="false">IF(Staff!$A147="","",Staff!$AS147)</f>
        <v/>
      </c>
      <c r="AD147" s="0" t="str">
        <f aca="false">IF(Staff!$A147="","",Staff!$AT147)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IF(Staff!$A148="","",Staff!$AI148)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"&amp;IF(AND(Milestones!$AB$20="FT",Milestones!$AA$20=FT_Y5,EDATE($D148,Milestones!$AA$20)&lt;PolicyDate),1,Milestones!$AC$20)&amp;";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"&amp;IF(AND(Milestones!$AB$21="FT",Milestones!$AA$21=FT_Y5,EDATE($D148,Milestones!$AA$21)&lt;PolicyDate),1,Milestones!$AC$21)&amp;";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"&amp;IF(AND(Milestones!$AB$22="FT",Milestones!$AA$22=FT_Y5,EDATE($D148,Milestones!$AA$22)&lt;PolicyDate),1,Milestones!$AC$22)&amp;";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"&amp;IF(AND(Milestones!$AB$23="FT",Milestones!$AA$23=FT_Y5,EDATE($D148,Milestones!$AA$23)&lt;PolicyDate),1,Milestones!$AC$23)&amp;";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"&amp;IF(AND(Milestones!$AB$24="FT",Milestones!$AA$24=FT_Y5,EDATE($D148,Milestones!$AA$24)&lt;PolicyDate),1,Milestones!$AC$24)&amp;";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"&amp;IF(AND(Milestones!$AB$25="FT",Milestones!$AA$25=FT_Y5,EDATE($D148,Milestones!$AA$25)&lt;PolicyDate),1,Milestones!$AC$25)&amp;";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"&amp;IF(AND(Milestones!$AB$26="FT",Milestones!$AA$26=FT_Y5,EDATE($D148,Milestones!$AA$26)&lt;PolicyDate),1,Milestones!$AC$26)&amp;";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"&amp;IF(AND(Milestones!$AB$27="FT",Milestones!$AA$27=FT_Y5,EDATE($D148,Milestones!$AA$27)&lt;PolicyDate),1,Milestones!$AC$27)&amp;";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"&amp;IF(AND(Milestones!$AB$28="FT",Milestones!$AA$28=FT_Y5,EDATE($D148,Milestones!$AA$28)&lt;PolicyDate),1,Milestones!$AC$28)&amp;";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"&amp;IF(AND(Milestones!$AB$29="FT",Milestones!$AA$29=FT_Y5,EDATE($D148,Milestones!$AA$29)&lt;PolicyDate),1,Milestones!$AC$29)&amp;";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"&amp;IF(AND(Milestones!$AB$30="FT",Milestones!$AA$30=FT_Y5,EDATE($D148,Milestones!$AA$30)&lt;PolicyDate),1,Milestones!$AC$30)&amp;";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"&amp;IF(AND(Milestones!$AB$31="FT",Milestones!$AA$31=FT_Y5,EDATE($D148,Milestones!$AA$31)&lt;PolicyDate),1,Milestones!$AC$31)&amp;";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"&amp;IF(AND(Milestones!$AB$32="FT",Milestones!$AA$32=FT_Y5,EDATE($D148,Milestones!$AA$32)&lt;PolicyDate),1,Milestones!$AC$32)&amp;";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"&amp;IF(AND(Milestones!$AB$33="FT",Milestones!$AA$33=FT_Y5,EDATE($D148,Milestones!$AA$33)&lt;PolicyDate),1,Milestones!$AC$33)&amp;";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"&amp;IF(AND(Milestones!$AB$34="FT",Milestones!$AA$34=FT_Y5,EDATE($D148,Milestones!$AA$34)&lt;PolicyDate),1,Milestones!$AC$34)&amp;";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"&amp;IF(AND(Milestones!$AB$35="FT",Milestones!$AA$35=FT_Y5,EDATE($D148,Milestones!$AA$35)&lt;PolicyDate),1,Milestones!$AC$35)&amp;";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"&amp;IF(AND(Milestones!$AB$36="FT",Milestones!$AA$36=FT_Y5,EDATE($D148,Milestones!$AA$36)&lt;PolicyDate),1,Milestones!$AC$36)&amp;";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"&amp;IF(AND(Milestones!$AB$37="FT",Milestones!$AA$37=FT_Y5,EDATE($D148,Milestones!$AA$37)&lt;PolicyDate),1,Milestones!$AC$37)&amp;";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"&amp;IF(AND(Milestones!$AB$38="FT",Milestones!$AA$38=FT_Y5,EDATE($D148,Milestones!$AA$38)&lt;PolicyDate),1,Milestones!$AC$38)&amp;";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"&amp;IF(AND(Milestones!$AB$39="FT",Milestones!$AA$39=FT_Y5,EDATE($D148,Milestones!$AA$39)&lt;PolicyDate),1,Milestones!$AC$39)&amp;";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"&amp;IF(AND(Milestones!$AB$40="FT",Milestones!$AA$40=FT_Y5,EDATE($D148,Milestones!$AA$40)&lt;PolicyDate),1,Milestones!$AC$40)&amp;";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"&amp;IF(AND(Milestones!$AB$41="FT",Milestones!$AA$41=FT_Y5,EDATE($D148,Milestones!$AA$41)&lt;PolicyDate),1,Milestones!$AC$41)&amp;";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"&amp;IF(AND(Milestones!$AB$42="FT",Milestones!$AA$42=FT_Y5,EDATE($D148,Milestones!$AA$42)&lt;PolicyDate),1,Milestones!$AC$42)&amp;";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"&amp;IF(AND(Milestones!$AB$43="FT",Milestones!$AA$43=FT_Y5,EDATE($D148,Milestones!$AA$43)&lt;PolicyDate),1,Milestones!$AC$43)&amp;";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"&amp;IF(AND(Milestones!$AB$44="FT",Milestones!$AA$44=FT_Y5,EDATE($D148,Milestones!$AA$44)&lt;PolicyDate),1,Milestones!$AC$44)&amp;";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"&amp;IF(AND(Milestones!$AB$45="FT",Milestones!$AA$45=FT_Y5,EDATE($D148,Milestones!$AA$45)&lt;PolicyDate),1,Milestones!$AC$45)&amp;";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"&amp;IF(AND(Milestones!$AB$46="FT",Milestones!$AA$46=FT_Y5,EDATE($D148,Milestones!$AA$46)&lt;PolicyDate),1,Milestones!$AC$46)&amp;";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"&amp;IF(AND(Milestones!$AB$47="FT",Milestones!$AA$47=FT_Y5,EDATE($D148,Milestones!$AA$47)&lt;PolicyDate),1,Milestones!$AC$47)&amp;";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"&amp;IF(AND(Milestones!$AB$48="FT",Milestones!$AA$48=FT_Y5,EDATE($D148,Milestones!$AA$48)&lt;PolicyDate),1,Milestones!$AC$48)&amp;";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"&amp;IF(AND(Milestones!$AB$49="FT",Milestones!$AA$49=FT_Y5,EDATE($D148,Milestones!$AA$49)&lt;PolicyDate),1,Milestones!$AC$49)&amp;";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"&amp;IF(AND(Milestones!$AB$50="FT",Milestones!$AA$50=FT_Y5,EDATE($D148,Milestones!$AA$50)&lt;PolicyDate),1,Milestones!$AC$50)&amp;";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"&amp;IF(AND(Milestones!$AB$51="FT",Milestones!$AA$51=FT_Y5,EDATE($D148,Milestones!$AA$51)&lt;PolicyDate),1,Milestones!$AC$51)&amp;";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"&amp;IF(AND(Milestones!$AB$52="FT",Milestones!$AA$52=FT_Y5,EDATE($D148,Milestones!$AA$52)&lt;PolicyDate),1,Milestones!$AC$52)&amp;";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"&amp;IF(AND(Milestones!$AB$53="FT",Milestones!$AA$53=FT_Y5,EDATE($D148,Milestones!$AA$53)&lt;PolicyDate),1,Milestones!$AC$53)&amp;";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"&amp;IF(AND(Milestones!$AB$54="FT",Milestones!$AA$54=FT_Y5,EDATE($D148,Milestones!$AA$54)&lt;PolicyDate),1,Milestones!$AC$54)&amp;";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"&amp;IF(AND(Milestones!$AB$55="FT",Milestones!$AA$55=FT_Y5,EDATE($D148,Milestones!$AA$55)&lt;PolicyDate),1,Milestones!$AC$55)&amp;";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"&amp;IF(AND(Milestones!$AB$56="FT",Milestones!$AA$56=FT_Y5,EDATE($D148,Milestones!$AA$56)&lt;PolicyDate),1,Milestones!$AC$56)&amp;";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"&amp;IF(AND(Milestones!$AB$57="FT",Milestones!$AA$57=FT_Y5,EDATE($D148,Milestones!$AA$57)&lt;PolicyDate),1,Milestones!$AC$57)&amp;";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"&amp;IF(AND(Milestones!$AB$58="FT",Milestones!$AA$58=FT_Y5,EDATE($D148,Milestones!$AA$58)&lt;PolicyDate),1,Milestones!$AC$58)&amp;";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"&amp;IF(AND(Milestones!$AB$59="FT",Milestones!$AA$59=FT_Y5,EDATE($D148,Milestones!$AA$59)&lt;PolicyDate),1,Milestones!$AC$59)&amp;";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"&amp;IF(AND(Milestones!$AB$60="FT",Milestones!$AA$60=FT_Y5,EDATE($D148,Milestones!$AA$60)&lt;PolicyDate),1,Milestones!$AC$60)&amp;";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"&amp;IF(AND(Milestones!$AB$61="FT",Milestones!$AA$61=FT_Y5,EDATE($D148,Milestones!$AA$61)&lt;PolicyDate),1,Milestones!$AC$61)&amp;";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"&amp;IF(AND(Milestones!$AB$62="FT",Milestones!$AA$62=FT_Y5,EDATE($D148,Milestones!$AA$62)&lt;PolicyDate),1,Milestones!$AC$62)&amp;";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"&amp;IF(AND(Milestones!$AB$63="FT",Milestones!$AA$63=FT_Y5,EDATE($D148,Milestones!$AA$63)&lt;PolicyDate),1,Milestones!$AC$63)&amp;";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"&amp;IF(AND(Milestones!$AB$64="FT",Milestones!$AA$64=FT_Y5,EDATE($D148,Milestones!$AA$64)&lt;PolicyDate),1,Milestones!$AC$64)&amp;";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"&amp;IF(AND(Milestones!$AB$65="FT",Milestones!$AA$65=FT_Y5,EDATE($D148,Milestones!$AA$65)&lt;PolicyDate),1,Milestones!$AC$65)&amp;";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"&amp;IF(AND(Milestones!$AB$66="FT",Milestones!$AA$66=FT_Y5,EDATE($D148,Milestones!$AA$66)&lt;PolicyDate),1,Milestones!$AC$66)&amp;";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"&amp;IF(AND(Milestones!$AB$67="FT",Milestones!$AA$67=FT_Y5,EDATE($D148,Milestones!$AA$67)&lt;PolicyDate),1,Milestones!$AC$67)&amp;";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"&amp;IF(AND(Milestones!$AB$68="FT",Milestones!$AA$68=FT_Y5,EDATE($D148,Milestones!$AA$68)&lt;PolicyDate),1,Milestones!$AC$68)&amp;";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"&amp;IF(AND(Milestones!$AB$69="FT",Milestones!$AA$69=FT_Y5,EDATE($D148,Milestones!$AA$69)&lt;PolicyDate),1,Milestones!$AC$69)&amp;";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"&amp;IF(AND(Milestones!$AB$70="FT",Milestones!$AA$70=FT_Y5,EDATE($D148,Milestones!$AA$70)&lt;PolicyDate),1,Milestones!$AC$70)&amp;";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"&amp;IF(AND(Milestones!$AB$71="FT",Milestones!$AA$71=FT_Y5,EDATE($D148,Milestones!$AA$71)&lt;PolicyDate),1,Milestones!$AC$71)&amp;";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"&amp;IF(AND(Milestones!$AB$72="FT",Milestones!$AA$72=FT_Y5,EDATE($D148,Milestones!$AA$72)&lt;PolicyDate),1,Milestones!$AC$72)&amp;";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"&amp;IF(AND(Milestones!$AB$73="FT",Milestones!$AA$73=FT_Y5,EDATE($D148,Milestones!$AA$73)&lt;PolicyDate),1,Milestones!$AC$73)&amp;";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"&amp;IF(AND(Milestones!$AB$74="FT",Milestones!$AA$74=FT_Y5,EDATE($D148,Milestones!$AA$74)&lt;PolicyDate),1,Milestones!$AC$74)&amp;";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"&amp;IF(AND(Milestones!$AB$75="FT",Milestones!$AA$75=FT_Y5,EDATE($D148,Milestones!$AA$75)&lt;PolicyDate),1,Milestones!$AC$75)&amp;";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"&amp;IF(AND(Milestones!$AB$76="FT",Milestones!$AA$76=FT_Y5,EDATE($D148,Milestones!$AA$76)&lt;PolicyDate),1,Milestones!$AC$76)&amp;";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"&amp;IF(AND(Milestones!$AB$77="FT",Milestones!$AA$77=FT_Y5,EDATE($D148,Milestones!$AA$77)&lt;PolicyDate),1,Milestones!$AC$77)&amp;";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"&amp;IF(AND(Milestones!$AB$78="FT",Milestones!$AA$78=FT_Y5,EDATE($D148,Milestones!$AA$78)&lt;PolicyDate),1,Milestones!$AC$78)&amp;";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"&amp;IF(AND(Milestones!$AB$79="FT",Milestones!$AA$79=FT_Y5,EDATE($D148,Milestones!$AA$79)&lt;PolicyDate),1,Milestones!$AC$79)&amp;";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"&amp;IF(AND(Milestones!$AB$80="FT",Milestones!$AA$80=FT_Y5,EDATE($D148,Milestones!$AA$80)&lt;PolicyDate),1,Milestones!$AC$80)&amp;";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"&amp;IF(AND(Milestones!$AB$81="FT",Milestones!$AA$81=FT_Y5,EDATE($D148,Milestones!$AA$81)&lt;PolicyDate),1,Milestones!$AC$81)&amp;";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"&amp;IF(AND(Milestones!$AB$82="FT",Milestones!$AA$82=FT_Y5,EDATE($D148,Milestones!$AA$82)&lt;PolicyDate),1,Milestones!$AC$82)&amp;";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"&amp;IF(AND(Milestones!$AB$83="FT",Milestones!$AA$83=FT_Y5,EDATE($D148,Milestones!$AA$83)&lt;PolicyDate),1,Milestones!$AC$83)&amp;";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"&amp;IF(AND(Milestones!$AB$84="FT",Milestones!$AA$84=FT_Y5,EDATE($D148,Milestones!$AA$84)&lt;PolicyDate),1,Milestones!$AC$84)&amp;";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"&amp;IF(AND(Milestones!$AB$85="FT",Milestones!$AA$85=FT_Y5,EDATE($D148,Milestones!$AA$85)&lt;PolicyDate),1,Milestones!$AC$85)&amp;";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"&amp;IF(AND(Milestones!$AB$86="FT",Milestones!$AA$86=FT_Y5,EDATE($D148,Milestones!$AA$86)&lt;PolicyDate),1,Milestones!$AC$86)&amp;";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"&amp;IF(AND(Milestones!$AB$87="FT",Milestones!$AA$87=FT_Y5,EDATE($D148,Milestones!$AA$87)&lt;PolicyDate),1,Milestones!$AC$87)&amp;";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"&amp;IF(AND(Milestones!$AB$88="FT",Milestones!$AA$88=FT_Y5,EDATE($D148,Milestones!$AA$88)&lt;PolicyDate),1,Milestones!$AC$88)&amp;";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"&amp;IF(AND(Milestones!$AB$89="FT",Milestones!$AA$89=FT_Y5,EDATE($D148,Milestones!$AA$89)&lt;PolicyDate),1,Milestones!$AC$89)&amp;";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"&amp;IF(AND(Milestones!$AB$90="FT",Milestones!$AA$90=FT_Y5,EDATE($D148,Milestones!$AA$90)&lt;PolicyDate),1,Milestones!$AC$90)&amp;";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"&amp;IF(AND(Milestones!$AB$91="FT",Milestones!$AA$91=FT_Y5,EDATE($D148,Milestones!$AA$91)&lt;PolicyDate),1,Milestones!$AC$91)&amp;";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"&amp;IF(AND(Milestones!$AB$92="FT",Milestones!$AA$92=FT_Y5,EDATE($D148,Milestones!$AA$92)&lt;PolicyDate),1,Milestones!$AC$92)&amp;";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"&amp;IF(AND(Milestones!$AB$93="FT",Milestones!$AA$93=FT_Y5,EDATE($D148,Milestones!$AA$93)&lt;PolicyDate),1,Milestones!$AC$93)&amp;";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"&amp;IF(AND(Milestones!$AB$94="FT",Milestones!$AA$94=FT_Y5,EDATE($D148,Milestones!$AA$94)&lt;PolicyDate),1,Milestones!$AC$94)&amp;";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"&amp;IF(AND(Milestones!$AB$95="FT",Milestones!$AA$95=FT_Y5,EDATE($D148,Milestones!$AA$95)&lt;PolicyDate),1,Milestones!$AC$95)&amp;";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"&amp;IF(AND(Milestones!$AB$96="FT",Milestones!$AA$96=FT_Y5,EDATE($D148,Milestones!$AA$96)&lt;PolicyDate),1,Milestones!$AC$96)&amp;";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"&amp;IF(AND(Milestones!$AB$97="FT",Milestones!$AA$97=FT_Y5,EDATE($D148,Milestones!$AA$97)&lt;PolicyDate),1,Milestones!$AC$97)&amp;";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"&amp;IF(AND(Milestones!$AB$98="FT",Milestones!$AA$98=FT_Y5,EDATE($D148,Milestones!$AA$98)&lt;PolicyDate),1,Milestones!$AC$98)&amp;";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"&amp;IF(AND(Milestones!$AB$99="FT",Milestones!$AA$99=FT_Y5,EDATE($D148,Milestones!$AA$99)&lt;PolicyDate),1,Milestones!$AC$99)&amp;";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"&amp;IF(AND(Milestones!$AB$100="FT",Milestones!$AA$100=FT_Y5,EDATE($D148,Milestones!$AA$100)&lt;PolicyDate),1,Milestones!$AC$100)&amp;";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"&amp;IF(AND(Milestones!$AB$101="FT",Milestones!$AA$101=FT_Y5,EDATE($D148,Milestones!$AA$101)&lt;PolicyDate),1,Milestones!$AC$101)&amp;";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"&amp;IF(AND(Milestones!$AB$102="FT",Milestones!$AA$102=FT_Y5,EDATE($D148,Milestones!$AA$102)&lt;PolicyDate),1,Milestones!$AC$102)&amp;";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"&amp;IF(AND(Milestones!$AB$103="FT",Milestones!$AA$103=FT_Y5,EDATE($D148,Milestones!$AA$103)&lt;PolicyDate),1,Milestones!$AC$103)&amp;";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"&amp;IF(AND(Milestones!$AB$104="FT",Milestones!$AA$104=FT_Y5,EDATE($D148,Milestones!$AA$104)&lt;PolicyDate),1,Milestones!$AC$104)&amp;";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"&amp;IF(AND(Milestones!$AB$105="FT",Milestones!$AA$105=FT_Y5,EDATE($D148,Milestones!$AA$105)&lt;PolicyDate),1,Milestones!$AC$105)&amp;";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"&amp;IF(AND(Milestones!$AB$106="FT",Milestones!$AA$106=FT_Y5,EDATE($D148,Milestones!$AA$106)&lt;PolicyDate),1,Milestones!$AC$106)&amp;";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"&amp;IF(AND(Milestones!$AB$107="FT",Milestones!$AA$107=FT_Y5,EDATE($D148,Milestones!$AA$107)&lt;PolicyDate),1,Milestones!$AC$107)&amp;";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"&amp;IF(AND(Milestones!$AB$108="FT",Milestones!$AA$108=FT_Y5,EDATE($D148,Milestones!$AA$108)&lt;PolicyDate),1,Milestones!$AC$108)&amp;";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"&amp;IF(AND(Milestones!$AB$109="FT",Milestones!$AA$109=FT_Y5,EDATE($D148,Milestones!$AA$109)&lt;PolicyDate),1,Milestones!$AC$109)&amp;";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"&amp;IF(AND(Milestones!$AB$110="FT",Milestones!$AA$110=FT_Y5,EDATE($D148,Milestones!$AA$110)&lt;PolicyDate),1,Milestones!$AC$110)&amp;";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"&amp;IF(AND(Milestones!$AB$111="FT",Milestones!$AA$111=FT_Y5,EDATE($D148,Milestones!$AA$111)&lt;PolicyDate),1,Milestones!$AC$111)&amp;";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"&amp;IF(AND(Milestones!$AB$112="FT",Milestones!$AA$112=FT_Y5,EDATE($D148,Milestones!$AA$112)&lt;PolicyDate),1,Milestones!$AC$112)&amp;";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"&amp;IF(AND(Milestones!$AB$113="FT",Milestones!$AA$113=FT_Y5,EDATE($D148,Milestones!$AA$113)&lt;PolicyDate),1,Milestones!$AC$113)&amp;";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"&amp;IF(AND(Milestones!$AB$114="FT",Milestones!$AA$114=FT_Y5,EDATE($D148,Milestones!$AA$114)&lt;PolicyDate),1,Milestones!$AC$114)&amp;";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"&amp;IF(AND(Milestones!$AB$115="FT",Milestones!$AA$115=FT_Y5,EDATE($D148,Milestones!$AA$115)&lt;PolicyDate),1,Milestones!$AC$115)&amp;";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"&amp;IF(AND(Milestones!$AB$116="FT",Milestones!$AA$116=FT_Y5,EDATE($D148,Milestones!$AA$116)&lt;PolicyDate),1,Milestones!$AC$116)&amp;";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"&amp;IF(AND(Milestones!$AB$117="FT",Milestones!$AA$117=FT_Y5,EDATE($D148,Milestones!$AA$117)&lt;PolicyDate),1,Milestones!$AC$117)&amp;";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"&amp;IF(AND(Milestones!$AB$118="FT",Milestones!$AA$118=FT_Y5,EDATE($D148,Milestones!$AA$118)&lt;PolicyDate),1,Milestones!$AC$118)&amp;";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"&amp;IF(AND(Milestones!$AB$119="FT",Milestones!$AA$119=FT_Y5,EDATE($D148,Milestones!$AA$119)&lt;PolicyDate),1,Milestones!$AC$119)&amp;";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"&amp;IF(AND(Milestones!$AB$120="FT",Milestones!$AA$120=FT_Y5,EDATE($D148,Milestones!$AA$120)&lt;PolicyDate),1,Milestones!$AC$120)&amp;";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"&amp;IF(AND(Milestones!$AB$121="FT",Milestones!$AA$121=FT_Y5,EDATE($D148,Milestones!$AA$121)&lt;PolicyDate),1,Milestones!$AC$121)&amp;";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"&amp;IF(AND(Milestones!$AB$122="FT",Milestones!$AA$122=FT_Y5,EDATE($D148,Milestones!$AA$122)&lt;PolicyDate),1,Milestones!$AC$122)&amp;";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"&amp;IF(AND(Milestones!$AB$123="FT",Milestones!$AA$123=FT_Y5,EDATE($D148,Milestones!$AA$123)&lt;PolicyDate),1,Milestones!$AC$123)&amp;";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"&amp;IF(AND(Milestones!$AB$124="FT",Milestones!$AA$124=FT_Y5,EDATE($D148,Milestones!$AA$124)&lt;PolicyDate),1,Milestones!$AC$124)&amp;";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"&amp;IF(AND(Milestones!$AB$125="FT",Milestones!$AA$125=FT_Y5,EDATE($D148,Milestones!$AA$125)&lt;PolicyDate),1,Milestones!$AC$125)&amp;";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"&amp;IF(AND(Milestones!$AB$126="FT",Milestones!$AA$126=FT_Y5,EDATE($D148,Milestones!$AA$126)&lt;PolicyDate),1,Milestones!$AC$126)&amp;";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"&amp;IF(AND(Milestones!$AB$127="FT",Milestones!$AA$127=FT_Y5,EDATE($D148,Milestones!$AA$127)&lt;PolicyDate),1,Milestones!$AC$127)&amp;";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"&amp;IF(AND(Milestones!$AB$128="FT",Milestones!$AA$128=FT_Y5,EDATE($D148,Milestones!$AA$128)&lt;PolicyDate),1,Milestones!$AC$128)&amp;";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"&amp;IF(AND(Milestones!$AB$129="FT",Milestones!$AA$129=FT_Y5,EDATE($D148,Milestones!$AA$129)&lt;PolicyDate),1,Milestones!$AC$129)&amp;";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"&amp;IF(AND(Milestones!$AB$130="FT",Milestones!$AA$130=FT_Y5,EDATE($D148,Milestones!$AA$130)&lt;PolicyDate),1,Milestones!$AC$130)&amp;";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"&amp;IF(AND(Milestones!$AB$131="FT",Milestones!$AA$131=FT_Y5,EDATE($D148,Milestones!$AA$131)&lt;PolicyDate),1,Milestones!$AC$131)&amp;";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"&amp;IF(AND(Milestones!$AB$132="FT",Milestones!$AA$132=FT_Y5,EDATE($D148,Milestones!$AA$132)&lt;PolicyDate),1,Milestones!$AC$132)&amp;";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"&amp;IF(AND(Milestones!$AB$133="FT",Milestones!$AA$133=FT_Y5,EDATE($D148,Milestones!$AA$133)&lt;PolicyDate),1,Milestones!$AC$133)&amp;";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"&amp;IF(AND(Milestones!$AB$134="FT",Milestones!$AA$134=FT_Y5,EDATE($D148,Milestones!$AA$134)&lt;PolicyDate),1,Milestones!$AC$134)&amp;";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"&amp;IF(AND(Milestones!$AB$135="FT",Milestones!$AA$135=FT_Y5,EDATE($D148,Milestones!$AA$135)&lt;PolicyDate),1,Milestones!$AC$135)&amp;";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"&amp;IF(AND(Milestones!$AB$136="FT",Milestones!$AA$136=FT_Y5,EDATE($D148,Milestones!$AA$136)&lt;PolicyDate),1,Milestones!$AC$136)&amp;";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"&amp;IF(AND(Milestones!$AB$137="FT",Milestones!$AA$137=FT_Y5,EDATE($D148,Milestones!$AA$137)&lt;PolicyDate),1,Milestones!$AC$137)&amp;";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"&amp;IF(AND(Milestones!$AB$138="FT",Milestones!$AA$138=FT_Y5,EDATE($D148,Milestones!$AA$138)&lt;PolicyDate),1,Milestones!$AC$138)&amp;";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"&amp;IF(AND(Milestones!$AB$139="FT",Milestones!$AA$139=FT_Y5,EDATE($D148,Milestones!$AA$139)&lt;PolicyDate),1,Milestones!$AC$139)&amp;";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"&amp;IF(AND(Milestones!$AB$140="FT",Milestones!$AA$140=FT_Y5,EDATE($D148,Milestones!$AA$140)&lt;PolicyDate),1,Milestones!$AC$140)&amp;";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"&amp;IF(AND(Milestones!$AB$141="FT",Milestones!$AA$141=FT_Y5,EDATE($D148,Milestones!$AA$141)&lt;PolicyDate),1,Milestones!$AC$141)&amp;";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"&amp;IF(AND(Milestones!$AB$142="FT",Milestones!$AA$142=FT_Y5,EDATE($D148,Milestones!$AA$142)&lt;PolicyDate),1,Milestones!$AC$142)&amp;";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"&amp;IF(AND(Milestones!$AB$143="FT",Milestones!$AA$143=FT_Y5,EDATE($D148,Milestones!$AA$143)&lt;PolicyDate),1,Milestones!$AC$143)&amp;";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"&amp;IF(AND(Milestones!$AB$144="FT",Milestones!$AA$144=FT_Y5,EDATE($D148,Milestones!$AA$144)&lt;PolicyDate),1,Milestones!$AC$144)&amp;";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"&amp;IF(AND(Milestones!$AB$145="FT",Milestones!$AA$145=FT_Y5,EDATE($D148,Milestones!$AA$145)&lt;PolicyDate),1,Milestones!$AC$145)&amp;";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"&amp;IF(AND(Milestones!$AB$146="FT",Milestones!$AA$146=FT_Y5,EDATE($D148,Milestones!$AA$146)&lt;PolicyDate),1,Milestones!$AC$146)&amp;";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"&amp;IF(AND(Milestones!$AB$147="FT",Milestones!$AA$147=FT_Y5,EDATE($D148,Milestones!$AA$147)&lt;PolicyDate),1,Milestones!$AC$147)&amp;";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"&amp;IF(AND(Milestones!$AB$148="FT",Milestones!$AA$148=FT_Y5,EDATE($D148,Milestones!$AA$148)&lt;PolicyDate),1,Milestones!$AC$148)&amp;";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"&amp;IF(AND(Milestones!$AB$149="FT",Milestones!$AA$149=FT_Y5,EDATE($D148,Milestones!$AA$149)&lt;PolicyDate),1,Milestones!$AC$149)&amp;";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"&amp;IF(AND(Milestones!$AB$150="FT",Milestones!$AA$150=FT_Y5,EDATE($D148,Milestones!$AA$150)&lt;PolicyDate),1,Milestones!$AC$150)&amp;";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"&amp;IF(AND(Milestones!$AB$151="FT",Milestones!$AA$151=FT_Y5,EDATE($D148,Milestones!$AA$151)&lt;PolicyDate),1,Milestones!$AC$151)&amp;";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"&amp;IF(AND(Milestones!$AB$152="FT",Milestones!$AA$152=FT_Y5,EDATE($D148,Milestones!$AA$152)&lt;PolicyDate),1,Milestones!$AC$152)&amp;";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"&amp;IF(AND(Milestones!$AB$153="FT",Milestones!$AA$153=FT_Y5,EDATE($D148,Milestones!$AA$153)&lt;PolicyDate),1,Milestones!$AC$153)&amp;";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"&amp;IF(AND(Milestones!$AB$154="FT",Milestones!$AA$154=FT_Y5,EDATE($D148,Milestones!$AA$154)&lt;PolicyDate),1,Milestones!$AC$154)&amp;";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"&amp;IF(AND(Milestones!$AB$155="FT",Milestones!$AA$155=FT_Y5,EDATE($D148,Milestones!$AA$155)&lt;PolicyDate),1,Milestones!$AC$155)&amp;";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"&amp;IF(AND(Milestones!$AB$156="FT",Milestones!$AA$156=FT_Y5,EDATE($D148,Milestones!$AA$156)&lt;PolicyDate),1,Milestones!$AC$156)&amp;";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"&amp;IF(AND(Milestones!$AB$157="FT",Milestones!$AA$157=FT_Y5,EDATE($D148,Milestones!$AA$157)&lt;PolicyDate),1,Milestones!$AC$157)&amp;";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"&amp;IF(AND(Milestones!$AB$158="FT",Milestones!$AA$158=FT_Y5,EDATE($D148,Milestones!$AA$158)&lt;PolicyDate),1,Milestones!$AC$158)&amp;";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"&amp;IF(AND(Milestones!$AB$159="FT",Milestones!$AA$159=FT_Y5,EDATE($D148,Milestones!$AA$159)&lt;PolicyDate),1,Milestones!$AC$159)&amp;";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"&amp;IF(AND(Milestones!$AB$160="FT",Milestones!$AA$160=FT_Y5,EDATE($D148,Milestones!$AA$160)&lt;PolicyDate),1,Milestones!$AC$160)&amp;";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"&amp;IF(AND(Milestones!$AB$161="FT",Milestones!$AA$161=FT_Y5,EDATE($D148,Milestones!$AA$161)&lt;PolicyDate),1,Milestones!$AC$161)&amp;";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"&amp;IF(AND(Milestones!$AB$162="FT",Milestones!$AA$162=FT_Y5,EDATE($D148,Milestones!$AA$162)&lt;PolicyDate),1,Milestones!$AC$162)&amp;";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"&amp;IF(AND(Milestones!$AB$163="FT",Milestones!$AA$163=FT_Y5,EDATE($D148,Milestones!$AA$163)&lt;PolicyDate),1,Milestones!$AC$163)&amp;";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"&amp;IF(AND(Milestones!$AB$164="FT",Milestones!$AA$164=FT_Y5,EDATE($D148,Milestones!$AA$164)&lt;PolicyDate),1,Milestones!$AC$164)&amp;";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"&amp;IF(AND(Milestones!$AB$165="FT",Milestones!$AA$165=FT_Y5,EDATE($D148,Milestones!$AA$165)&lt;PolicyDate),1,Milestones!$AC$165)&amp;";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"&amp;IF(AND(Milestones!$AB$166="FT",Milestones!$AA$166=FT_Y5,EDATE($D148,Milestones!$AA$166)&lt;PolicyDate),1,Milestones!$AC$166)&amp;";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"&amp;IF(AND(Milestones!$AB$167="FT",Milestones!$AA$167=FT_Y5,EDATE($D148,Milestones!$AA$167)&lt;PolicyDate),1,Milestones!$AC$167)&amp;";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"&amp;IF(AND(Milestones!$AB$168="FT",Milestones!$AA$168=FT_Y5,EDATE($D148,Milestones!$AA$168)&lt;PolicyDate),1,Milestones!$AC$168)&amp;";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"&amp;IF(AND(Milestones!$AB$169="FT",Milestones!$AA$169=FT_Y5,EDATE($D148,Milestones!$AA$169)&lt;PolicyDate),1,Milestones!$AC$169)&amp;";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"&amp;IF(AND(Milestones!$AB$170="FT",Milestones!$AA$170=FT_Y5,EDATE($D148,Milestones!$AA$170)&lt;PolicyDate),1,Milestones!$AC$170)&amp;";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"&amp;IF(AND(Milestones!$AB$171="FT",Milestones!$AA$171=FT_Y5,EDATE($D148,Milestones!$AA$171)&lt;PolicyDate),1,Milestones!$AC$171)&amp;";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"&amp;IF(AND(Milestones!$AB$172="FT",Milestones!$AA$172=FT_Y5,EDATE($D148,Milestones!$AA$172)&lt;PolicyDate),1,Milestones!$AC$172)&amp;";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"&amp;IF(AND(Milestones!$AB$173="FT",Milestones!$AA$173=FT_Y5,EDATE($D148,Milestones!$AA$173)&lt;PolicyDate),1,Milestones!$AC$173)&amp;";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"&amp;IF(AND(Milestones!$AB$174="FT",Milestones!$AA$174=FT_Y5,EDATE($D148,Milestones!$AA$174)&lt;PolicyDate),1,Milestones!$AC$174)&amp;";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"&amp;IF(AND(Milestones!$AB$175="FT",Milestones!$AA$175=FT_Y5,EDATE($D148,Milestones!$AA$175)&lt;PolicyDate),1,Milestones!$AC$175)&amp;";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"&amp;IF(AND(Milestones!$AB$176="FT",Milestones!$AA$176=FT_Y5,EDATE($D148,Milestones!$AA$176)&lt;PolicyDate),1,Milestones!$AC$176)&amp;";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"&amp;IF(AND(Milestones!$AB$177="FT",Milestones!$AA$177=FT_Y5,EDATE($D148,Milestones!$AA$177)&lt;PolicyDate),1,Milestones!$AC$177)&amp;";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"&amp;IF(AND(Milestones!$AB$178="FT",Milestones!$AA$178=FT_Y5,EDATE($D148,Milestones!$AA$178)&lt;PolicyDate),1,Milestones!$AC$178)&amp;";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"&amp;IF(AND(Milestones!$AB$179="FT",Milestones!$AA$179=FT_Y5,EDATE($D148,Milestones!$AA$179)&lt;PolicyDate),1,Milestones!$AC$179)&amp;";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"&amp;IF(AND(Milestones!$AB$180="FT",Milestones!$AA$180=FT_Y5,EDATE($D148,Milestones!$AA$180)&lt;PolicyDate),1,Milestones!$AC$180)&amp;";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"&amp;IF(AND(Milestones!$AB$181="FT",Milestones!$AA$181=FT_Y5,EDATE($D148,Milestones!$AA$181)&lt;PolicyDate),1,Milestones!$AC$181)&amp;";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"&amp;IF(AND(Milestones!$AB$182="FT",Milestones!$AA$182=FT_Y5,EDATE($D148,Milestones!$AA$182)&lt;PolicyDate),1,Milestones!$AC$182)&amp;";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"&amp;IF(AND(Milestones!$AB$183="FT",Milestones!$AA$183=FT_Y5,EDATE($D148,Milestones!$AA$183)&lt;PolicyDate),1,Milestones!$AC$183)&amp;";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"&amp;IF(AND(Milestones!$AB$184="FT",Milestones!$AA$184=FT_Y5,EDATE($D148,Milestones!$AA$184)&lt;PolicyDate),1,Milestones!$AC$184)&amp;";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"&amp;IF(AND(Milestones!$AB$185="FT",Milestones!$AA$185=FT_Y5,EDATE($D148,Milestones!$AA$185)&lt;PolicyDate),1,Milestones!$AC$185)&amp;";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"&amp;IF(AND(Milestones!$AB$186="FT",Milestones!$AA$186=FT_Y5,EDATE($D148,Milestones!$AA$186)&lt;PolicyDate),1,Milestones!$AC$186)&amp;";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"&amp;IF(AND(Milestones!$AB$187="FT",Milestones!$AA$187=FT_Y5,EDATE($D148,Milestones!$AA$187)&lt;PolicyDate),1,Milestones!$AC$187)&amp;";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"&amp;IF(AND(Milestones!$AB$188="FT",Milestones!$AA$188=FT_Y5,EDATE($D148,Milestones!$AA$188)&lt;PolicyDate),1,Milestones!$AC$188)&amp;";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"&amp;IF(AND(Milestones!$AB$189="FT",Milestones!$AA$189=FT_Y5,EDATE($D148,Milestones!$AA$189)&lt;PolicyDate),1,Milestones!$AC$189)&amp;";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"&amp;IF(AND(Milestones!$AB$190="FT",Milestones!$AA$190=FT_Y5,EDATE($D148,Milestones!$AA$190)&lt;PolicyDate),1,Milestones!$AC$190)&amp;";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"&amp;IF(AND(Milestones!$AB$191="FT",Milestones!$AA$191=FT_Y5,EDATE($D148,Milestones!$AA$191)&lt;PolicyDate),1,Milestones!$AC$191)&amp;";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"&amp;IF(AND(Milestones!$AB$192="FT",Milestones!$AA$192=FT_Y5,EDATE($D148,Milestones!$AA$192)&lt;PolicyDate),1,Milestones!$AC$192)&amp;";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"&amp;IF(AND(Milestones!$AB$193="FT",Milestones!$AA$193=FT_Y5,EDATE($D148,Milestones!$AA$193)&lt;PolicyDate),1,Milestones!$AC$193)&amp;";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"&amp;IF(AND(Milestones!$AB$194="FT",Milestones!$AA$194=FT_Y5,EDATE($D148,Milestones!$AA$194)&lt;PolicyDate),1,Milestones!$AC$194)&amp;";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"&amp;IF(AND(Milestones!$AB$195="FT",Milestones!$AA$195=FT_Y5,EDATE($D148,Milestones!$AA$195)&lt;PolicyDate),1,Milestones!$AC$195)&amp;";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"&amp;IF(AND(Milestones!$AB$196="FT",Milestones!$AA$196=FT_Y5,EDATE($D148,Milestones!$AA$196)&lt;PolicyDate),1,Milestones!$AC$196)&amp;";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"&amp;IF(AND(Milestones!$AB$197="FT",Milestones!$AA$197=FT_Y5,EDATE($D148,Milestones!$AA$197)&lt;PolicyDate),1,Milestones!$AC$197)&amp;";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"&amp;IF(AND(Milestones!$AB$198="FT",Milestones!$AA$198=FT_Y5,EDATE($D148,Milestones!$AA$198)&lt;PolicyDate),1,Milestones!$AC$198)&amp;";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"&amp;IF(AND(Milestones!$AB$199="FT",Milestones!$AA$199=FT_Y5,EDATE($D148,Milestones!$AA$199)&lt;PolicyDate),1,Milestones!$AC$199)&amp;";  ",""))</f>
        <v/>
      </c>
      <c r="X148" s="0" t="str">
        <f aca="false">IF(Staff!$A148="","",Staff!$AJ148)</f>
        <v/>
      </c>
      <c r="Y148" s="0" t="str">
        <f aca="false">IF(Staff!$A148="","",Staff!$AL148)</f>
        <v/>
      </c>
      <c r="Z148" s="0" t="str">
        <f aca="false">IF(Staff!$A148="","",Staff!$AM148)</f>
        <v/>
      </c>
      <c r="AA148" s="0" t="str">
        <f aca="false">IF(Staff!$A148="","",Staff!$AQ148)</f>
        <v/>
      </c>
      <c r="AB148" s="0" t="str">
        <f aca="false">IF(Staff!$A148="","",Staff!$AR148)</f>
        <v/>
      </c>
      <c r="AC148" s="0" t="str">
        <f aca="false">IF(Staff!$A148="","",Staff!$AS148)</f>
        <v/>
      </c>
      <c r="AD148" s="0" t="str">
        <f aca="false">IF(Staff!$A148="","",Staff!$AT148)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IF(Staff!$A149="","",Staff!$AI149)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"&amp;IF(AND(Milestones!$AB$20="FT",Milestones!$AA$20=FT_Y5,EDATE($D149,Milestones!$AA$20)&lt;PolicyDate),1,Milestones!$AC$20)&amp;";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"&amp;IF(AND(Milestones!$AB$21="FT",Milestones!$AA$21=FT_Y5,EDATE($D149,Milestones!$AA$21)&lt;PolicyDate),1,Milestones!$AC$21)&amp;";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"&amp;IF(AND(Milestones!$AB$22="FT",Milestones!$AA$22=FT_Y5,EDATE($D149,Milestones!$AA$22)&lt;PolicyDate),1,Milestones!$AC$22)&amp;";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"&amp;IF(AND(Milestones!$AB$23="FT",Milestones!$AA$23=FT_Y5,EDATE($D149,Milestones!$AA$23)&lt;PolicyDate),1,Milestones!$AC$23)&amp;";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"&amp;IF(AND(Milestones!$AB$24="FT",Milestones!$AA$24=FT_Y5,EDATE($D149,Milestones!$AA$24)&lt;PolicyDate),1,Milestones!$AC$24)&amp;";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"&amp;IF(AND(Milestones!$AB$25="FT",Milestones!$AA$25=FT_Y5,EDATE($D149,Milestones!$AA$25)&lt;PolicyDate),1,Milestones!$AC$25)&amp;";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"&amp;IF(AND(Milestones!$AB$26="FT",Milestones!$AA$26=FT_Y5,EDATE($D149,Milestones!$AA$26)&lt;PolicyDate),1,Milestones!$AC$26)&amp;";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"&amp;IF(AND(Milestones!$AB$27="FT",Milestones!$AA$27=FT_Y5,EDATE($D149,Milestones!$AA$27)&lt;PolicyDate),1,Milestones!$AC$27)&amp;";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"&amp;IF(AND(Milestones!$AB$28="FT",Milestones!$AA$28=FT_Y5,EDATE($D149,Milestones!$AA$28)&lt;PolicyDate),1,Milestones!$AC$28)&amp;";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"&amp;IF(AND(Milestones!$AB$29="FT",Milestones!$AA$29=FT_Y5,EDATE($D149,Milestones!$AA$29)&lt;PolicyDate),1,Milestones!$AC$29)&amp;";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"&amp;IF(AND(Milestones!$AB$30="FT",Milestones!$AA$30=FT_Y5,EDATE($D149,Milestones!$AA$30)&lt;PolicyDate),1,Milestones!$AC$30)&amp;";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"&amp;IF(AND(Milestones!$AB$31="FT",Milestones!$AA$31=FT_Y5,EDATE($D149,Milestones!$AA$31)&lt;PolicyDate),1,Milestones!$AC$31)&amp;";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"&amp;IF(AND(Milestones!$AB$32="FT",Milestones!$AA$32=FT_Y5,EDATE($D149,Milestones!$AA$32)&lt;PolicyDate),1,Milestones!$AC$32)&amp;";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"&amp;IF(AND(Milestones!$AB$33="FT",Milestones!$AA$33=FT_Y5,EDATE($D149,Milestones!$AA$33)&lt;PolicyDate),1,Milestones!$AC$33)&amp;";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"&amp;IF(AND(Milestones!$AB$34="FT",Milestones!$AA$34=FT_Y5,EDATE($D149,Milestones!$AA$34)&lt;PolicyDate),1,Milestones!$AC$34)&amp;";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"&amp;IF(AND(Milestones!$AB$35="FT",Milestones!$AA$35=FT_Y5,EDATE($D149,Milestones!$AA$35)&lt;PolicyDate),1,Milestones!$AC$35)&amp;";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"&amp;IF(AND(Milestones!$AB$36="FT",Milestones!$AA$36=FT_Y5,EDATE($D149,Milestones!$AA$36)&lt;PolicyDate),1,Milestones!$AC$36)&amp;";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"&amp;IF(AND(Milestones!$AB$37="FT",Milestones!$AA$37=FT_Y5,EDATE($D149,Milestones!$AA$37)&lt;PolicyDate),1,Milestones!$AC$37)&amp;";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"&amp;IF(AND(Milestones!$AB$38="FT",Milestones!$AA$38=FT_Y5,EDATE($D149,Milestones!$AA$38)&lt;PolicyDate),1,Milestones!$AC$38)&amp;";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"&amp;IF(AND(Milestones!$AB$39="FT",Milestones!$AA$39=FT_Y5,EDATE($D149,Milestones!$AA$39)&lt;PolicyDate),1,Milestones!$AC$39)&amp;";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"&amp;IF(AND(Milestones!$AB$40="FT",Milestones!$AA$40=FT_Y5,EDATE($D149,Milestones!$AA$40)&lt;PolicyDate),1,Milestones!$AC$40)&amp;";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"&amp;IF(AND(Milestones!$AB$41="FT",Milestones!$AA$41=FT_Y5,EDATE($D149,Milestones!$AA$41)&lt;PolicyDate),1,Milestones!$AC$41)&amp;";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"&amp;IF(AND(Milestones!$AB$42="FT",Milestones!$AA$42=FT_Y5,EDATE($D149,Milestones!$AA$42)&lt;PolicyDate),1,Milestones!$AC$42)&amp;";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"&amp;IF(AND(Milestones!$AB$43="FT",Milestones!$AA$43=FT_Y5,EDATE($D149,Milestones!$AA$43)&lt;PolicyDate),1,Milestones!$AC$43)&amp;";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"&amp;IF(AND(Milestones!$AB$44="FT",Milestones!$AA$44=FT_Y5,EDATE($D149,Milestones!$AA$44)&lt;PolicyDate),1,Milestones!$AC$44)&amp;";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"&amp;IF(AND(Milestones!$AB$45="FT",Milestones!$AA$45=FT_Y5,EDATE($D149,Milestones!$AA$45)&lt;PolicyDate),1,Milestones!$AC$45)&amp;";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"&amp;IF(AND(Milestones!$AB$46="FT",Milestones!$AA$46=FT_Y5,EDATE($D149,Milestones!$AA$46)&lt;PolicyDate),1,Milestones!$AC$46)&amp;";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"&amp;IF(AND(Milestones!$AB$47="FT",Milestones!$AA$47=FT_Y5,EDATE($D149,Milestones!$AA$47)&lt;PolicyDate),1,Milestones!$AC$47)&amp;";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"&amp;IF(AND(Milestones!$AB$48="FT",Milestones!$AA$48=FT_Y5,EDATE($D149,Milestones!$AA$48)&lt;PolicyDate),1,Milestones!$AC$48)&amp;";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"&amp;IF(AND(Milestones!$AB$49="FT",Milestones!$AA$49=FT_Y5,EDATE($D149,Milestones!$AA$49)&lt;PolicyDate),1,Milestones!$AC$49)&amp;";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"&amp;IF(AND(Milestones!$AB$50="FT",Milestones!$AA$50=FT_Y5,EDATE($D149,Milestones!$AA$50)&lt;PolicyDate),1,Milestones!$AC$50)&amp;";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"&amp;IF(AND(Milestones!$AB$51="FT",Milestones!$AA$51=FT_Y5,EDATE($D149,Milestones!$AA$51)&lt;PolicyDate),1,Milestones!$AC$51)&amp;";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"&amp;IF(AND(Milestones!$AB$52="FT",Milestones!$AA$52=FT_Y5,EDATE($D149,Milestones!$AA$52)&lt;PolicyDate),1,Milestones!$AC$52)&amp;";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"&amp;IF(AND(Milestones!$AB$53="FT",Milestones!$AA$53=FT_Y5,EDATE($D149,Milestones!$AA$53)&lt;PolicyDate),1,Milestones!$AC$53)&amp;";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"&amp;IF(AND(Milestones!$AB$54="FT",Milestones!$AA$54=FT_Y5,EDATE($D149,Milestones!$AA$54)&lt;PolicyDate),1,Milestones!$AC$54)&amp;";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"&amp;IF(AND(Milestones!$AB$55="FT",Milestones!$AA$55=FT_Y5,EDATE($D149,Milestones!$AA$55)&lt;PolicyDate),1,Milestones!$AC$55)&amp;";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"&amp;IF(AND(Milestones!$AB$56="FT",Milestones!$AA$56=FT_Y5,EDATE($D149,Milestones!$AA$56)&lt;PolicyDate),1,Milestones!$AC$56)&amp;";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"&amp;IF(AND(Milestones!$AB$57="FT",Milestones!$AA$57=FT_Y5,EDATE($D149,Milestones!$AA$57)&lt;PolicyDate),1,Milestones!$AC$57)&amp;";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"&amp;IF(AND(Milestones!$AB$58="FT",Milestones!$AA$58=FT_Y5,EDATE($D149,Milestones!$AA$58)&lt;PolicyDate),1,Milestones!$AC$58)&amp;";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"&amp;IF(AND(Milestones!$AB$59="FT",Milestones!$AA$59=FT_Y5,EDATE($D149,Milestones!$AA$59)&lt;PolicyDate),1,Milestones!$AC$59)&amp;";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"&amp;IF(AND(Milestones!$AB$60="FT",Milestones!$AA$60=FT_Y5,EDATE($D149,Milestones!$AA$60)&lt;PolicyDate),1,Milestones!$AC$60)&amp;";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"&amp;IF(AND(Milestones!$AB$61="FT",Milestones!$AA$61=FT_Y5,EDATE($D149,Milestones!$AA$61)&lt;PolicyDate),1,Milestones!$AC$61)&amp;";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"&amp;IF(AND(Milestones!$AB$62="FT",Milestones!$AA$62=FT_Y5,EDATE($D149,Milestones!$AA$62)&lt;PolicyDate),1,Milestones!$AC$62)&amp;";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"&amp;IF(AND(Milestones!$AB$63="FT",Milestones!$AA$63=FT_Y5,EDATE($D149,Milestones!$AA$63)&lt;PolicyDate),1,Milestones!$AC$63)&amp;";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"&amp;IF(AND(Milestones!$AB$64="FT",Milestones!$AA$64=FT_Y5,EDATE($D149,Milestones!$AA$64)&lt;PolicyDate),1,Milestones!$AC$64)&amp;";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"&amp;IF(AND(Milestones!$AB$65="FT",Milestones!$AA$65=FT_Y5,EDATE($D149,Milestones!$AA$65)&lt;PolicyDate),1,Milestones!$AC$65)&amp;";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"&amp;IF(AND(Milestones!$AB$66="FT",Milestones!$AA$66=FT_Y5,EDATE($D149,Milestones!$AA$66)&lt;PolicyDate),1,Milestones!$AC$66)&amp;";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"&amp;IF(AND(Milestones!$AB$67="FT",Milestones!$AA$67=FT_Y5,EDATE($D149,Milestones!$AA$67)&lt;PolicyDate),1,Milestones!$AC$67)&amp;";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"&amp;IF(AND(Milestones!$AB$68="FT",Milestones!$AA$68=FT_Y5,EDATE($D149,Milestones!$AA$68)&lt;PolicyDate),1,Milestones!$AC$68)&amp;";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"&amp;IF(AND(Milestones!$AB$69="FT",Milestones!$AA$69=FT_Y5,EDATE($D149,Milestones!$AA$69)&lt;PolicyDate),1,Milestones!$AC$69)&amp;";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"&amp;IF(AND(Milestones!$AB$70="FT",Milestones!$AA$70=FT_Y5,EDATE($D149,Milestones!$AA$70)&lt;PolicyDate),1,Milestones!$AC$70)&amp;";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"&amp;IF(AND(Milestones!$AB$71="FT",Milestones!$AA$71=FT_Y5,EDATE($D149,Milestones!$AA$71)&lt;PolicyDate),1,Milestones!$AC$71)&amp;";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"&amp;IF(AND(Milestones!$AB$72="FT",Milestones!$AA$72=FT_Y5,EDATE($D149,Milestones!$AA$72)&lt;PolicyDate),1,Milestones!$AC$72)&amp;";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"&amp;IF(AND(Milestones!$AB$73="FT",Milestones!$AA$73=FT_Y5,EDATE($D149,Milestones!$AA$73)&lt;PolicyDate),1,Milestones!$AC$73)&amp;";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"&amp;IF(AND(Milestones!$AB$74="FT",Milestones!$AA$74=FT_Y5,EDATE($D149,Milestones!$AA$74)&lt;PolicyDate),1,Milestones!$AC$74)&amp;";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"&amp;IF(AND(Milestones!$AB$75="FT",Milestones!$AA$75=FT_Y5,EDATE($D149,Milestones!$AA$75)&lt;PolicyDate),1,Milestones!$AC$75)&amp;";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"&amp;IF(AND(Milestones!$AB$76="FT",Milestones!$AA$76=FT_Y5,EDATE($D149,Milestones!$AA$76)&lt;PolicyDate),1,Milestones!$AC$76)&amp;";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"&amp;IF(AND(Milestones!$AB$77="FT",Milestones!$AA$77=FT_Y5,EDATE($D149,Milestones!$AA$77)&lt;PolicyDate),1,Milestones!$AC$77)&amp;";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"&amp;IF(AND(Milestones!$AB$78="FT",Milestones!$AA$78=FT_Y5,EDATE($D149,Milestones!$AA$78)&lt;PolicyDate),1,Milestones!$AC$78)&amp;";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"&amp;IF(AND(Milestones!$AB$79="FT",Milestones!$AA$79=FT_Y5,EDATE($D149,Milestones!$AA$79)&lt;PolicyDate),1,Milestones!$AC$79)&amp;";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"&amp;IF(AND(Milestones!$AB$80="FT",Milestones!$AA$80=FT_Y5,EDATE($D149,Milestones!$AA$80)&lt;PolicyDate),1,Milestones!$AC$80)&amp;";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"&amp;IF(AND(Milestones!$AB$81="FT",Milestones!$AA$81=FT_Y5,EDATE($D149,Milestones!$AA$81)&lt;PolicyDate),1,Milestones!$AC$81)&amp;";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"&amp;IF(AND(Milestones!$AB$82="FT",Milestones!$AA$82=FT_Y5,EDATE($D149,Milestones!$AA$82)&lt;PolicyDate),1,Milestones!$AC$82)&amp;";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"&amp;IF(AND(Milestones!$AB$83="FT",Milestones!$AA$83=FT_Y5,EDATE($D149,Milestones!$AA$83)&lt;PolicyDate),1,Milestones!$AC$83)&amp;";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"&amp;IF(AND(Milestones!$AB$84="FT",Milestones!$AA$84=FT_Y5,EDATE($D149,Milestones!$AA$84)&lt;PolicyDate),1,Milestones!$AC$84)&amp;";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"&amp;IF(AND(Milestones!$AB$85="FT",Milestones!$AA$85=FT_Y5,EDATE($D149,Milestones!$AA$85)&lt;PolicyDate),1,Milestones!$AC$85)&amp;";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"&amp;IF(AND(Milestones!$AB$86="FT",Milestones!$AA$86=FT_Y5,EDATE($D149,Milestones!$AA$86)&lt;PolicyDate),1,Milestones!$AC$86)&amp;";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"&amp;IF(AND(Milestones!$AB$87="FT",Milestones!$AA$87=FT_Y5,EDATE($D149,Milestones!$AA$87)&lt;PolicyDate),1,Milestones!$AC$87)&amp;";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"&amp;IF(AND(Milestones!$AB$88="FT",Milestones!$AA$88=FT_Y5,EDATE($D149,Milestones!$AA$88)&lt;PolicyDate),1,Milestones!$AC$88)&amp;";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"&amp;IF(AND(Milestones!$AB$89="FT",Milestones!$AA$89=FT_Y5,EDATE($D149,Milestones!$AA$89)&lt;PolicyDate),1,Milestones!$AC$89)&amp;";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"&amp;IF(AND(Milestones!$AB$90="FT",Milestones!$AA$90=FT_Y5,EDATE($D149,Milestones!$AA$90)&lt;PolicyDate),1,Milestones!$AC$90)&amp;";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"&amp;IF(AND(Milestones!$AB$91="FT",Milestones!$AA$91=FT_Y5,EDATE($D149,Milestones!$AA$91)&lt;PolicyDate),1,Milestones!$AC$91)&amp;";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"&amp;IF(AND(Milestones!$AB$92="FT",Milestones!$AA$92=FT_Y5,EDATE($D149,Milestones!$AA$92)&lt;PolicyDate),1,Milestones!$AC$92)&amp;";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"&amp;IF(AND(Milestones!$AB$93="FT",Milestones!$AA$93=FT_Y5,EDATE($D149,Milestones!$AA$93)&lt;PolicyDate),1,Milestones!$AC$93)&amp;";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"&amp;IF(AND(Milestones!$AB$94="FT",Milestones!$AA$94=FT_Y5,EDATE($D149,Milestones!$AA$94)&lt;PolicyDate),1,Milestones!$AC$94)&amp;";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"&amp;IF(AND(Milestones!$AB$95="FT",Milestones!$AA$95=FT_Y5,EDATE($D149,Milestones!$AA$95)&lt;PolicyDate),1,Milestones!$AC$95)&amp;";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"&amp;IF(AND(Milestones!$AB$96="FT",Milestones!$AA$96=FT_Y5,EDATE($D149,Milestones!$AA$96)&lt;PolicyDate),1,Milestones!$AC$96)&amp;";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"&amp;IF(AND(Milestones!$AB$97="FT",Milestones!$AA$97=FT_Y5,EDATE($D149,Milestones!$AA$97)&lt;PolicyDate),1,Milestones!$AC$97)&amp;";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"&amp;IF(AND(Milestones!$AB$98="FT",Milestones!$AA$98=FT_Y5,EDATE($D149,Milestones!$AA$98)&lt;PolicyDate),1,Milestones!$AC$98)&amp;";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"&amp;IF(AND(Milestones!$AB$99="FT",Milestones!$AA$99=FT_Y5,EDATE($D149,Milestones!$AA$99)&lt;PolicyDate),1,Milestones!$AC$99)&amp;";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"&amp;IF(AND(Milestones!$AB$100="FT",Milestones!$AA$100=FT_Y5,EDATE($D149,Milestones!$AA$100)&lt;PolicyDate),1,Milestones!$AC$100)&amp;";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"&amp;IF(AND(Milestones!$AB$101="FT",Milestones!$AA$101=FT_Y5,EDATE($D149,Milestones!$AA$101)&lt;PolicyDate),1,Milestones!$AC$101)&amp;";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"&amp;IF(AND(Milestones!$AB$102="FT",Milestones!$AA$102=FT_Y5,EDATE($D149,Milestones!$AA$102)&lt;PolicyDate),1,Milestones!$AC$102)&amp;";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"&amp;IF(AND(Milestones!$AB$103="FT",Milestones!$AA$103=FT_Y5,EDATE($D149,Milestones!$AA$103)&lt;PolicyDate),1,Milestones!$AC$103)&amp;";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"&amp;IF(AND(Milestones!$AB$104="FT",Milestones!$AA$104=FT_Y5,EDATE($D149,Milestones!$AA$104)&lt;PolicyDate),1,Milestones!$AC$104)&amp;";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"&amp;IF(AND(Milestones!$AB$105="FT",Milestones!$AA$105=FT_Y5,EDATE($D149,Milestones!$AA$105)&lt;PolicyDate),1,Milestones!$AC$105)&amp;";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"&amp;IF(AND(Milestones!$AB$106="FT",Milestones!$AA$106=FT_Y5,EDATE($D149,Milestones!$AA$106)&lt;PolicyDate),1,Milestones!$AC$106)&amp;";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"&amp;IF(AND(Milestones!$AB$107="FT",Milestones!$AA$107=FT_Y5,EDATE($D149,Milestones!$AA$107)&lt;PolicyDate),1,Milestones!$AC$107)&amp;";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"&amp;IF(AND(Milestones!$AB$108="FT",Milestones!$AA$108=FT_Y5,EDATE($D149,Milestones!$AA$108)&lt;PolicyDate),1,Milestones!$AC$108)&amp;";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"&amp;IF(AND(Milestones!$AB$109="FT",Milestones!$AA$109=FT_Y5,EDATE($D149,Milestones!$AA$109)&lt;PolicyDate),1,Milestones!$AC$109)&amp;";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"&amp;IF(AND(Milestones!$AB$110="FT",Milestones!$AA$110=FT_Y5,EDATE($D149,Milestones!$AA$110)&lt;PolicyDate),1,Milestones!$AC$110)&amp;";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"&amp;IF(AND(Milestones!$AB$111="FT",Milestones!$AA$111=FT_Y5,EDATE($D149,Milestones!$AA$111)&lt;PolicyDate),1,Milestones!$AC$111)&amp;";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"&amp;IF(AND(Milestones!$AB$112="FT",Milestones!$AA$112=FT_Y5,EDATE($D149,Milestones!$AA$112)&lt;PolicyDate),1,Milestones!$AC$112)&amp;";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"&amp;IF(AND(Milestones!$AB$113="FT",Milestones!$AA$113=FT_Y5,EDATE($D149,Milestones!$AA$113)&lt;PolicyDate),1,Milestones!$AC$113)&amp;";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"&amp;IF(AND(Milestones!$AB$114="FT",Milestones!$AA$114=FT_Y5,EDATE($D149,Milestones!$AA$114)&lt;PolicyDate),1,Milestones!$AC$114)&amp;";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"&amp;IF(AND(Milestones!$AB$115="FT",Milestones!$AA$115=FT_Y5,EDATE($D149,Milestones!$AA$115)&lt;PolicyDate),1,Milestones!$AC$115)&amp;";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"&amp;IF(AND(Milestones!$AB$116="FT",Milestones!$AA$116=FT_Y5,EDATE($D149,Milestones!$AA$116)&lt;PolicyDate),1,Milestones!$AC$116)&amp;";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"&amp;IF(AND(Milestones!$AB$117="FT",Milestones!$AA$117=FT_Y5,EDATE($D149,Milestones!$AA$117)&lt;PolicyDate),1,Milestones!$AC$117)&amp;";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"&amp;IF(AND(Milestones!$AB$118="FT",Milestones!$AA$118=FT_Y5,EDATE($D149,Milestones!$AA$118)&lt;PolicyDate),1,Milestones!$AC$118)&amp;";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"&amp;IF(AND(Milestones!$AB$119="FT",Milestones!$AA$119=FT_Y5,EDATE($D149,Milestones!$AA$119)&lt;PolicyDate),1,Milestones!$AC$119)&amp;";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"&amp;IF(AND(Milestones!$AB$120="FT",Milestones!$AA$120=FT_Y5,EDATE($D149,Milestones!$AA$120)&lt;PolicyDate),1,Milestones!$AC$120)&amp;";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"&amp;IF(AND(Milestones!$AB$121="FT",Milestones!$AA$121=FT_Y5,EDATE($D149,Milestones!$AA$121)&lt;PolicyDate),1,Milestones!$AC$121)&amp;";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"&amp;IF(AND(Milestones!$AB$122="FT",Milestones!$AA$122=FT_Y5,EDATE($D149,Milestones!$AA$122)&lt;PolicyDate),1,Milestones!$AC$122)&amp;";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"&amp;IF(AND(Milestones!$AB$123="FT",Milestones!$AA$123=FT_Y5,EDATE($D149,Milestones!$AA$123)&lt;PolicyDate),1,Milestones!$AC$123)&amp;";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"&amp;IF(AND(Milestones!$AB$124="FT",Milestones!$AA$124=FT_Y5,EDATE($D149,Milestones!$AA$124)&lt;PolicyDate),1,Milestones!$AC$124)&amp;";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"&amp;IF(AND(Milestones!$AB$125="FT",Milestones!$AA$125=FT_Y5,EDATE($D149,Milestones!$AA$125)&lt;PolicyDate),1,Milestones!$AC$125)&amp;";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"&amp;IF(AND(Milestones!$AB$126="FT",Milestones!$AA$126=FT_Y5,EDATE($D149,Milestones!$AA$126)&lt;PolicyDate),1,Milestones!$AC$126)&amp;";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"&amp;IF(AND(Milestones!$AB$127="FT",Milestones!$AA$127=FT_Y5,EDATE($D149,Milestones!$AA$127)&lt;PolicyDate),1,Milestones!$AC$127)&amp;";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"&amp;IF(AND(Milestones!$AB$128="FT",Milestones!$AA$128=FT_Y5,EDATE($D149,Milestones!$AA$128)&lt;PolicyDate),1,Milestones!$AC$128)&amp;";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"&amp;IF(AND(Milestones!$AB$129="FT",Milestones!$AA$129=FT_Y5,EDATE($D149,Milestones!$AA$129)&lt;PolicyDate),1,Milestones!$AC$129)&amp;";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"&amp;IF(AND(Milestones!$AB$130="FT",Milestones!$AA$130=FT_Y5,EDATE($D149,Milestones!$AA$130)&lt;PolicyDate),1,Milestones!$AC$130)&amp;";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"&amp;IF(AND(Milestones!$AB$131="FT",Milestones!$AA$131=FT_Y5,EDATE($D149,Milestones!$AA$131)&lt;PolicyDate),1,Milestones!$AC$131)&amp;";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"&amp;IF(AND(Milestones!$AB$132="FT",Milestones!$AA$132=FT_Y5,EDATE($D149,Milestones!$AA$132)&lt;PolicyDate),1,Milestones!$AC$132)&amp;";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"&amp;IF(AND(Milestones!$AB$133="FT",Milestones!$AA$133=FT_Y5,EDATE($D149,Milestones!$AA$133)&lt;PolicyDate),1,Milestones!$AC$133)&amp;";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"&amp;IF(AND(Milestones!$AB$134="FT",Milestones!$AA$134=FT_Y5,EDATE($D149,Milestones!$AA$134)&lt;PolicyDate),1,Milestones!$AC$134)&amp;";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"&amp;IF(AND(Milestones!$AB$135="FT",Milestones!$AA$135=FT_Y5,EDATE($D149,Milestones!$AA$135)&lt;PolicyDate),1,Milestones!$AC$135)&amp;";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"&amp;IF(AND(Milestones!$AB$136="FT",Milestones!$AA$136=FT_Y5,EDATE($D149,Milestones!$AA$136)&lt;PolicyDate),1,Milestones!$AC$136)&amp;";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"&amp;IF(AND(Milestones!$AB$137="FT",Milestones!$AA$137=FT_Y5,EDATE($D149,Milestones!$AA$137)&lt;PolicyDate),1,Milestones!$AC$137)&amp;";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"&amp;IF(AND(Milestones!$AB$138="FT",Milestones!$AA$138=FT_Y5,EDATE($D149,Milestones!$AA$138)&lt;PolicyDate),1,Milestones!$AC$138)&amp;";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"&amp;IF(AND(Milestones!$AB$139="FT",Milestones!$AA$139=FT_Y5,EDATE($D149,Milestones!$AA$139)&lt;PolicyDate),1,Milestones!$AC$139)&amp;";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"&amp;IF(AND(Milestones!$AB$140="FT",Milestones!$AA$140=FT_Y5,EDATE($D149,Milestones!$AA$140)&lt;PolicyDate),1,Milestones!$AC$140)&amp;";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"&amp;IF(AND(Milestones!$AB$141="FT",Milestones!$AA$141=FT_Y5,EDATE($D149,Milestones!$AA$141)&lt;PolicyDate),1,Milestones!$AC$141)&amp;";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"&amp;IF(AND(Milestones!$AB$142="FT",Milestones!$AA$142=FT_Y5,EDATE($D149,Milestones!$AA$142)&lt;PolicyDate),1,Milestones!$AC$142)&amp;";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"&amp;IF(AND(Milestones!$AB$143="FT",Milestones!$AA$143=FT_Y5,EDATE($D149,Milestones!$AA$143)&lt;PolicyDate),1,Milestones!$AC$143)&amp;";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"&amp;IF(AND(Milestones!$AB$144="FT",Milestones!$AA$144=FT_Y5,EDATE($D149,Milestones!$AA$144)&lt;PolicyDate),1,Milestones!$AC$144)&amp;";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"&amp;IF(AND(Milestones!$AB$145="FT",Milestones!$AA$145=FT_Y5,EDATE($D149,Milestones!$AA$145)&lt;PolicyDate),1,Milestones!$AC$145)&amp;";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"&amp;IF(AND(Milestones!$AB$146="FT",Milestones!$AA$146=FT_Y5,EDATE($D149,Milestones!$AA$146)&lt;PolicyDate),1,Milestones!$AC$146)&amp;";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"&amp;IF(AND(Milestones!$AB$147="FT",Milestones!$AA$147=FT_Y5,EDATE($D149,Milestones!$AA$147)&lt;PolicyDate),1,Milestones!$AC$147)&amp;";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"&amp;IF(AND(Milestones!$AB$148="FT",Milestones!$AA$148=FT_Y5,EDATE($D149,Milestones!$AA$148)&lt;PolicyDate),1,Milestones!$AC$148)&amp;";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"&amp;IF(AND(Milestones!$AB$149="FT",Milestones!$AA$149=FT_Y5,EDATE($D149,Milestones!$AA$149)&lt;PolicyDate),1,Milestones!$AC$149)&amp;";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"&amp;IF(AND(Milestones!$AB$150="FT",Milestones!$AA$150=FT_Y5,EDATE($D149,Milestones!$AA$150)&lt;PolicyDate),1,Milestones!$AC$150)&amp;";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"&amp;IF(AND(Milestones!$AB$151="FT",Milestones!$AA$151=FT_Y5,EDATE($D149,Milestones!$AA$151)&lt;PolicyDate),1,Milestones!$AC$151)&amp;";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"&amp;IF(AND(Milestones!$AB$152="FT",Milestones!$AA$152=FT_Y5,EDATE($D149,Milestones!$AA$152)&lt;PolicyDate),1,Milestones!$AC$152)&amp;";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"&amp;IF(AND(Milestones!$AB$153="FT",Milestones!$AA$153=FT_Y5,EDATE($D149,Milestones!$AA$153)&lt;PolicyDate),1,Milestones!$AC$153)&amp;";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"&amp;IF(AND(Milestones!$AB$154="FT",Milestones!$AA$154=FT_Y5,EDATE($D149,Milestones!$AA$154)&lt;PolicyDate),1,Milestones!$AC$154)&amp;";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"&amp;IF(AND(Milestones!$AB$155="FT",Milestones!$AA$155=FT_Y5,EDATE($D149,Milestones!$AA$155)&lt;PolicyDate),1,Milestones!$AC$155)&amp;";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"&amp;IF(AND(Milestones!$AB$156="FT",Milestones!$AA$156=FT_Y5,EDATE($D149,Milestones!$AA$156)&lt;PolicyDate),1,Milestones!$AC$156)&amp;";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"&amp;IF(AND(Milestones!$AB$157="FT",Milestones!$AA$157=FT_Y5,EDATE($D149,Milestones!$AA$157)&lt;PolicyDate),1,Milestones!$AC$157)&amp;";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"&amp;IF(AND(Milestones!$AB$158="FT",Milestones!$AA$158=FT_Y5,EDATE($D149,Milestones!$AA$158)&lt;PolicyDate),1,Milestones!$AC$158)&amp;";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"&amp;IF(AND(Milestones!$AB$159="FT",Milestones!$AA$159=FT_Y5,EDATE($D149,Milestones!$AA$159)&lt;PolicyDate),1,Milestones!$AC$159)&amp;";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"&amp;IF(AND(Milestones!$AB$160="FT",Milestones!$AA$160=FT_Y5,EDATE($D149,Milestones!$AA$160)&lt;PolicyDate),1,Milestones!$AC$160)&amp;";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"&amp;IF(AND(Milestones!$AB$161="FT",Milestones!$AA$161=FT_Y5,EDATE($D149,Milestones!$AA$161)&lt;PolicyDate),1,Milestones!$AC$161)&amp;";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"&amp;IF(AND(Milestones!$AB$162="FT",Milestones!$AA$162=FT_Y5,EDATE($D149,Milestones!$AA$162)&lt;PolicyDate),1,Milestones!$AC$162)&amp;";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"&amp;IF(AND(Milestones!$AB$163="FT",Milestones!$AA$163=FT_Y5,EDATE($D149,Milestones!$AA$163)&lt;PolicyDate),1,Milestones!$AC$163)&amp;";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"&amp;IF(AND(Milestones!$AB$164="FT",Milestones!$AA$164=FT_Y5,EDATE($D149,Milestones!$AA$164)&lt;PolicyDate),1,Milestones!$AC$164)&amp;";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"&amp;IF(AND(Milestones!$AB$165="FT",Milestones!$AA$165=FT_Y5,EDATE($D149,Milestones!$AA$165)&lt;PolicyDate),1,Milestones!$AC$165)&amp;";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"&amp;IF(AND(Milestones!$AB$166="FT",Milestones!$AA$166=FT_Y5,EDATE($D149,Milestones!$AA$166)&lt;PolicyDate),1,Milestones!$AC$166)&amp;";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"&amp;IF(AND(Milestones!$AB$167="FT",Milestones!$AA$167=FT_Y5,EDATE($D149,Milestones!$AA$167)&lt;PolicyDate),1,Milestones!$AC$167)&amp;";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"&amp;IF(AND(Milestones!$AB$168="FT",Milestones!$AA$168=FT_Y5,EDATE($D149,Milestones!$AA$168)&lt;PolicyDate),1,Milestones!$AC$168)&amp;";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"&amp;IF(AND(Milestones!$AB$169="FT",Milestones!$AA$169=FT_Y5,EDATE($D149,Milestones!$AA$169)&lt;PolicyDate),1,Milestones!$AC$169)&amp;";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"&amp;IF(AND(Milestones!$AB$170="FT",Milestones!$AA$170=FT_Y5,EDATE($D149,Milestones!$AA$170)&lt;PolicyDate),1,Milestones!$AC$170)&amp;";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"&amp;IF(AND(Milestones!$AB$171="FT",Milestones!$AA$171=FT_Y5,EDATE($D149,Milestones!$AA$171)&lt;PolicyDate),1,Milestones!$AC$171)&amp;";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"&amp;IF(AND(Milestones!$AB$172="FT",Milestones!$AA$172=FT_Y5,EDATE($D149,Milestones!$AA$172)&lt;PolicyDate),1,Milestones!$AC$172)&amp;";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"&amp;IF(AND(Milestones!$AB$173="FT",Milestones!$AA$173=FT_Y5,EDATE($D149,Milestones!$AA$173)&lt;PolicyDate),1,Milestones!$AC$173)&amp;";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"&amp;IF(AND(Milestones!$AB$174="FT",Milestones!$AA$174=FT_Y5,EDATE($D149,Milestones!$AA$174)&lt;PolicyDate),1,Milestones!$AC$174)&amp;";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"&amp;IF(AND(Milestones!$AB$175="FT",Milestones!$AA$175=FT_Y5,EDATE($D149,Milestones!$AA$175)&lt;PolicyDate),1,Milestones!$AC$175)&amp;";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"&amp;IF(AND(Milestones!$AB$176="FT",Milestones!$AA$176=FT_Y5,EDATE($D149,Milestones!$AA$176)&lt;PolicyDate),1,Milestones!$AC$176)&amp;";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"&amp;IF(AND(Milestones!$AB$177="FT",Milestones!$AA$177=FT_Y5,EDATE($D149,Milestones!$AA$177)&lt;PolicyDate),1,Milestones!$AC$177)&amp;";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"&amp;IF(AND(Milestones!$AB$178="FT",Milestones!$AA$178=FT_Y5,EDATE($D149,Milestones!$AA$178)&lt;PolicyDate),1,Milestones!$AC$178)&amp;";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"&amp;IF(AND(Milestones!$AB$179="FT",Milestones!$AA$179=FT_Y5,EDATE($D149,Milestones!$AA$179)&lt;PolicyDate),1,Milestones!$AC$179)&amp;";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"&amp;IF(AND(Milestones!$AB$180="FT",Milestones!$AA$180=FT_Y5,EDATE($D149,Milestones!$AA$180)&lt;PolicyDate),1,Milestones!$AC$180)&amp;";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"&amp;IF(AND(Milestones!$AB$181="FT",Milestones!$AA$181=FT_Y5,EDATE($D149,Milestones!$AA$181)&lt;PolicyDate),1,Milestones!$AC$181)&amp;";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"&amp;IF(AND(Milestones!$AB$182="FT",Milestones!$AA$182=FT_Y5,EDATE($D149,Milestones!$AA$182)&lt;PolicyDate),1,Milestones!$AC$182)&amp;";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"&amp;IF(AND(Milestones!$AB$183="FT",Milestones!$AA$183=FT_Y5,EDATE($D149,Milestones!$AA$183)&lt;PolicyDate),1,Milestones!$AC$183)&amp;";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"&amp;IF(AND(Milestones!$AB$184="FT",Milestones!$AA$184=FT_Y5,EDATE($D149,Milestones!$AA$184)&lt;PolicyDate),1,Milestones!$AC$184)&amp;";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"&amp;IF(AND(Milestones!$AB$185="FT",Milestones!$AA$185=FT_Y5,EDATE($D149,Milestones!$AA$185)&lt;PolicyDate),1,Milestones!$AC$185)&amp;";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"&amp;IF(AND(Milestones!$AB$186="FT",Milestones!$AA$186=FT_Y5,EDATE($D149,Milestones!$AA$186)&lt;PolicyDate),1,Milestones!$AC$186)&amp;";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"&amp;IF(AND(Milestones!$AB$187="FT",Milestones!$AA$187=FT_Y5,EDATE($D149,Milestones!$AA$187)&lt;PolicyDate),1,Milestones!$AC$187)&amp;";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"&amp;IF(AND(Milestones!$AB$188="FT",Milestones!$AA$188=FT_Y5,EDATE($D149,Milestones!$AA$188)&lt;PolicyDate),1,Milestones!$AC$188)&amp;";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"&amp;IF(AND(Milestones!$AB$189="FT",Milestones!$AA$189=FT_Y5,EDATE($D149,Milestones!$AA$189)&lt;PolicyDate),1,Milestones!$AC$189)&amp;";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"&amp;IF(AND(Milestones!$AB$190="FT",Milestones!$AA$190=FT_Y5,EDATE($D149,Milestones!$AA$190)&lt;PolicyDate),1,Milestones!$AC$190)&amp;";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"&amp;IF(AND(Milestones!$AB$191="FT",Milestones!$AA$191=FT_Y5,EDATE($D149,Milestones!$AA$191)&lt;PolicyDate),1,Milestones!$AC$191)&amp;";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"&amp;IF(AND(Milestones!$AB$192="FT",Milestones!$AA$192=FT_Y5,EDATE($D149,Milestones!$AA$192)&lt;PolicyDate),1,Milestones!$AC$192)&amp;";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"&amp;IF(AND(Milestones!$AB$193="FT",Milestones!$AA$193=FT_Y5,EDATE($D149,Milestones!$AA$193)&lt;PolicyDate),1,Milestones!$AC$193)&amp;";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"&amp;IF(AND(Milestones!$AB$194="FT",Milestones!$AA$194=FT_Y5,EDATE($D149,Milestones!$AA$194)&lt;PolicyDate),1,Milestones!$AC$194)&amp;";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"&amp;IF(AND(Milestones!$AB$195="FT",Milestones!$AA$195=FT_Y5,EDATE($D149,Milestones!$AA$195)&lt;PolicyDate),1,Milestones!$AC$195)&amp;";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"&amp;IF(AND(Milestones!$AB$196="FT",Milestones!$AA$196=FT_Y5,EDATE($D149,Milestones!$AA$196)&lt;PolicyDate),1,Milestones!$AC$196)&amp;";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"&amp;IF(AND(Milestones!$AB$197="FT",Milestones!$AA$197=FT_Y5,EDATE($D149,Milestones!$AA$197)&lt;PolicyDate),1,Milestones!$AC$197)&amp;";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"&amp;IF(AND(Milestones!$AB$198="FT",Milestones!$AA$198=FT_Y5,EDATE($D149,Milestones!$AA$198)&lt;PolicyDate),1,Milestones!$AC$198)&amp;";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"&amp;IF(AND(Milestones!$AB$199="FT",Milestones!$AA$199=FT_Y5,EDATE($D149,Milestones!$AA$199)&lt;PolicyDate),1,Milestones!$AC$199)&amp;";  ",""))</f>
        <v/>
      </c>
      <c r="X149" s="0" t="str">
        <f aca="false">IF(Staff!$A149="","",Staff!$AJ149)</f>
        <v/>
      </c>
      <c r="Y149" s="0" t="str">
        <f aca="false">IF(Staff!$A149="","",Staff!$AL149)</f>
        <v/>
      </c>
      <c r="Z149" s="0" t="str">
        <f aca="false">IF(Staff!$A149="","",Staff!$AM149)</f>
        <v/>
      </c>
      <c r="AA149" s="0" t="str">
        <f aca="false">IF(Staff!$A149="","",Staff!$AQ149)</f>
        <v/>
      </c>
      <c r="AB149" s="0" t="str">
        <f aca="false">IF(Staff!$A149="","",Staff!$AR149)</f>
        <v/>
      </c>
      <c r="AC149" s="0" t="str">
        <f aca="false">IF(Staff!$A149="","",Staff!$AS149)</f>
        <v/>
      </c>
      <c r="AD149" s="0" t="str">
        <f aca="false">IF(Staff!$A149="","",Staff!$AT149)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IF(Staff!$A150="","",Staff!$AI150)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"&amp;IF(AND(Milestones!$AB$20="FT",Milestones!$AA$20=FT_Y5,EDATE($D150,Milestones!$AA$20)&lt;PolicyDate),1,Milestones!$AC$20)&amp;";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"&amp;IF(AND(Milestones!$AB$21="FT",Milestones!$AA$21=FT_Y5,EDATE($D150,Milestones!$AA$21)&lt;PolicyDate),1,Milestones!$AC$21)&amp;";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"&amp;IF(AND(Milestones!$AB$22="FT",Milestones!$AA$22=FT_Y5,EDATE($D150,Milestones!$AA$22)&lt;PolicyDate),1,Milestones!$AC$22)&amp;";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"&amp;IF(AND(Milestones!$AB$23="FT",Milestones!$AA$23=FT_Y5,EDATE($D150,Milestones!$AA$23)&lt;PolicyDate),1,Milestones!$AC$23)&amp;";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"&amp;IF(AND(Milestones!$AB$24="FT",Milestones!$AA$24=FT_Y5,EDATE($D150,Milestones!$AA$24)&lt;PolicyDate),1,Milestones!$AC$24)&amp;";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"&amp;IF(AND(Milestones!$AB$25="FT",Milestones!$AA$25=FT_Y5,EDATE($D150,Milestones!$AA$25)&lt;PolicyDate),1,Milestones!$AC$25)&amp;";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"&amp;IF(AND(Milestones!$AB$26="FT",Milestones!$AA$26=FT_Y5,EDATE($D150,Milestones!$AA$26)&lt;PolicyDate),1,Milestones!$AC$26)&amp;";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"&amp;IF(AND(Milestones!$AB$27="FT",Milestones!$AA$27=FT_Y5,EDATE($D150,Milestones!$AA$27)&lt;PolicyDate),1,Milestones!$AC$27)&amp;";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"&amp;IF(AND(Milestones!$AB$28="FT",Milestones!$AA$28=FT_Y5,EDATE($D150,Milestones!$AA$28)&lt;PolicyDate),1,Milestones!$AC$28)&amp;";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"&amp;IF(AND(Milestones!$AB$29="FT",Milestones!$AA$29=FT_Y5,EDATE($D150,Milestones!$AA$29)&lt;PolicyDate),1,Milestones!$AC$29)&amp;";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"&amp;IF(AND(Milestones!$AB$30="FT",Milestones!$AA$30=FT_Y5,EDATE($D150,Milestones!$AA$30)&lt;PolicyDate),1,Milestones!$AC$30)&amp;";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"&amp;IF(AND(Milestones!$AB$31="FT",Milestones!$AA$31=FT_Y5,EDATE($D150,Milestones!$AA$31)&lt;PolicyDate),1,Milestones!$AC$31)&amp;";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"&amp;IF(AND(Milestones!$AB$32="FT",Milestones!$AA$32=FT_Y5,EDATE($D150,Milestones!$AA$32)&lt;PolicyDate),1,Milestones!$AC$32)&amp;";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"&amp;IF(AND(Milestones!$AB$33="FT",Milestones!$AA$33=FT_Y5,EDATE($D150,Milestones!$AA$33)&lt;PolicyDate),1,Milestones!$AC$33)&amp;";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"&amp;IF(AND(Milestones!$AB$34="FT",Milestones!$AA$34=FT_Y5,EDATE($D150,Milestones!$AA$34)&lt;PolicyDate),1,Milestones!$AC$34)&amp;";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"&amp;IF(AND(Milestones!$AB$35="FT",Milestones!$AA$35=FT_Y5,EDATE($D150,Milestones!$AA$35)&lt;PolicyDate),1,Milestones!$AC$35)&amp;";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"&amp;IF(AND(Milestones!$AB$36="FT",Milestones!$AA$36=FT_Y5,EDATE($D150,Milestones!$AA$36)&lt;PolicyDate),1,Milestones!$AC$36)&amp;";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"&amp;IF(AND(Milestones!$AB$37="FT",Milestones!$AA$37=FT_Y5,EDATE($D150,Milestones!$AA$37)&lt;PolicyDate),1,Milestones!$AC$37)&amp;";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"&amp;IF(AND(Milestones!$AB$38="FT",Milestones!$AA$38=FT_Y5,EDATE($D150,Milestones!$AA$38)&lt;PolicyDate),1,Milestones!$AC$38)&amp;";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"&amp;IF(AND(Milestones!$AB$39="FT",Milestones!$AA$39=FT_Y5,EDATE($D150,Milestones!$AA$39)&lt;PolicyDate),1,Milestones!$AC$39)&amp;";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"&amp;IF(AND(Milestones!$AB$40="FT",Milestones!$AA$40=FT_Y5,EDATE($D150,Milestones!$AA$40)&lt;PolicyDate),1,Milestones!$AC$40)&amp;";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"&amp;IF(AND(Milestones!$AB$41="FT",Milestones!$AA$41=FT_Y5,EDATE($D150,Milestones!$AA$41)&lt;PolicyDate),1,Milestones!$AC$41)&amp;";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"&amp;IF(AND(Milestones!$AB$42="FT",Milestones!$AA$42=FT_Y5,EDATE($D150,Milestones!$AA$42)&lt;PolicyDate),1,Milestones!$AC$42)&amp;";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"&amp;IF(AND(Milestones!$AB$43="FT",Milestones!$AA$43=FT_Y5,EDATE($D150,Milestones!$AA$43)&lt;PolicyDate),1,Milestones!$AC$43)&amp;";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"&amp;IF(AND(Milestones!$AB$44="FT",Milestones!$AA$44=FT_Y5,EDATE($D150,Milestones!$AA$44)&lt;PolicyDate),1,Milestones!$AC$44)&amp;";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"&amp;IF(AND(Milestones!$AB$45="FT",Milestones!$AA$45=FT_Y5,EDATE($D150,Milestones!$AA$45)&lt;PolicyDate),1,Milestones!$AC$45)&amp;";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"&amp;IF(AND(Milestones!$AB$46="FT",Milestones!$AA$46=FT_Y5,EDATE($D150,Milestones!$AA$46)&lt;PolicyDate),1,Milestones!$AC$46)&amp;";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"&amp;IF(AND(Milestones!$AB$47="FT",Milestones!$AA$47=FT_Y5,EDATE($D150,Milestones!$AA$47)&lt;PolicyDate),1,Milestones!$AC$47)&amp;";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"&amp;IF(AND(Milestones!$AB$48="FT",Milestones!$AA$48=FT_Y5,EDATE($D150,Milestones!$AA$48)&lt;PolicyDate),1,Milestones!$AC$48)&amp;";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"&amp;IF(AND(Milestones!$AB$49="FT",Milestones!$AA$49=FT_Y5,EDATE($D150,Milestones!$AA$49)&lt;PolicyDate),1,Milestones!$AC$49)&amp;";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"&amp;IF(AND(Milestones!$AB$50="FT",Milestones!$AA$50=FT_Y5,EDATE($D150,Milestones!$AA$50)&lt;PolicyDate),1,Milestones!$AC$50)&amp;";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"&amp;IF(AND(Milestones!$AB$51="FT",Milestones!$AA$51=FT_Y5,EDATE($D150,Milestones!$AA$51)&lt;PolicyDate),1,Milestones!$AC$51)&amp;";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"&amp;IF(AND(Milestones!$AB$52="FT",Milestones!$AA$52=FT_Y5,EDATE($D150,Milestones!$AA$52)&lt;PolicyDate),1,Milestones!$AC$52)&amp;";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"&amp;IF(AND(Milestones!$AB$53="FT",Milestones!$AA$53=FT_Y5,EDATE($D150,Milestones!$AA$53)&lt;PolicyDate),1,Milestones!$AC$53)&amp;";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"&amp;IF(AND(Milestones!$AB$54="FT",Milestones!$AA$54=FT_Y5,EDATE($D150,Milestones!$AA$54)&lt;PolicyDate),1,Milestones!$AC$54)&amp;";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"&amp;IF(AND(Milestones!$AB$55="FT",Milestones!$AA$55=FT_Y5,EDATE($D150,Milestones!$AA$55)&lt;PolicyDate),1,Milestones!$AC$55)&amp;";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"&amp;IF(AND(Milestones!$AB$56="FT",Milestones!$AA$56=FT_Y5,EDATE($D150,Milestones!$AA$56)&lt;PolicyDate),1,Milestones!$AC$56)&amp;";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"&amp;IF(AND(Milestones!$AB$57="FT",Milestones!$AA$57=FT_Y5,EDATE($D150,Milestones!$AA$57)&lt;PolicyDate),1,Milestones!$AC$57)&amp;";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"&amp;IF(AND(Milestones!$AB$58="FT",Milestones!$AA$58=FT_Y5,EDATE($D150,Milestones!$AA$58)&lt;PolicyDate),1,Milestones!$AC$58)&amp;";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"&amp;IF(AND(Milestones!$AB$59="FT",Milestones!$AA$59=FT_Y5,EDATE($D150,Milestones!$AA$59)&lt;PolicyDate),1,Milestones!$AC$59)&amp;";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"&amp;IF(AND(Milestones!$AB$60="FT",Milestones!$AA$60=FT_Y5,EDATE($D150,Milestones!$AA$60)&lt;PolicyDate),1,Milestones!$AC$60)&amp;";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"&amp;IF(AND(Milestones!$AB$61="FT",Milestones!$AA$61=FT_Y5,EDATE($D150,Milestones!$AA$61)&lt;PolicyDate),1,Milestones!$AC$61)&amp;";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"&amp;IF(AND(Milestones!$AB$62="FT",Milestones!$AA$62=FT_Y5,EDATE($D150,Milestones!$AA$62)&lt;PolicyDate),1,Milestones!$AC$62)&amp;";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"&amp;IF(AND(Milestones!$AB$63="FT",Milestones!$AA$63=FT_Y5,EDATE($D150,Milestones!$AA$63)&lt;PolicyDate),1,Milestones!$AC$63)&amp;";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"&amp;IF(AND(Milestones!$AB$64="FT",Milestones!$AA$64=FT_Y5,EDATE($D150,Milestones!$AA$64)&lt;PolicyDate),1,Milestones!$AC$64)&amp;";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"&amp;IF(AND(Milestones!$AB$65="FT",Milestones!$AA$65=FT_Y5,EDATE($D150,Milestones!$AA$65)&lt;PolicyDate),1,Milestones!$AC$65)&amp;";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"&amp;IF(AND(Milestones!$AB$66="FT",Milestones!$AA$66=FT_Y5,EDATE($D150,Milestones!$AA$66)&lt;PolicyDate),1,Milestones!$AC$66)&amp;";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"&amp;IF(AND(Milestones!$AB$67="FT",Milestones!$AA$67=FT_Y5,EDATE($D150,Milestones!$AA$67)&lt;PolicyDate),1,Milestones!$AC$67)&amp;";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"&amp;IF(AND(Milestones!$AB$68="FT",Milestones!$AA$68=FT_Y5,EDATE($D150,Milestones!$AA$68)&lt;PolicyDate),1,Milestones!$AC$68)&amp;";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"&amp;IF(AND(Milestones!$AB$69="FT",Milestones!$AA$69=FT_Y5,EDATE($D150,Milestones!$AA$69)&lt;PolicyDate),1,Milestones!$AC$69)&amp;";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"&amp;IF(AND(Milestones!$AB$70="FT",Milestones!$AA$70=FT_Y5,EDATE($D150,Milestones!$AA$70)&lt;PolicyDate),1,Milestones!$AC$70)&amp;";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"&amp;IF(AND(Milestones!$AB$71="FT",Milestones!$AA$71=FT_Y5,EDATE($D150,Milestones!$AA$71)&lt;PolicyDate),1,Milestones!$AC$71)&amp;";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"&amp;IF(AND(Milestones!$AB$72="FT",Milestones!$AA$72=FT_Y5,EDATE($D150,Milestones!$AA$72)&lt;PolicyDate),1,Milestones!$AC$72)&amp;";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"&amp;IF(AND(Milestones!$AB$73="FT",Milestones!$AA$73=FT_Y5,EDATE($D150,Milestones!$AA$73)&lt;PolicyDate),1,Milestones!$AC$73)&amp;";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"&amp;IF(AND(Milestones!$AB$74="FT",Milestones!$AA$74=FT_Y5,EDATE($D150,Milestones!$AA$74)&lt;PolicyDate),1,Milestones!$AC$74)&amp;";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"&amp;IF(AND(Milestones!$AB$75="FT",Milestones!$AA$75=FT_Y5,EDATE($D150,Milestones!$AA$75)&lt;PolicyDate),1,Milestones!$AC$75)&amp;";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"&amp;IF(AND(Milestones!$AB$76="FT",Milestones!$AA$76=FT_Y5,EDATE($D150,Milestones!$AA$76)&lt;PolicyDate),1,Milestones!$AC$76)&amp;";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"&amp;IF(AND(Milestones!$AB$77="FT",Milestones!$AA$77=FT_Y5,EDATE($D150,Milestones!$AA$77)&lt;PolicyDate),1,Milestones!$AC$77)&amp;";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"&amp;IF(AND(Milestones!$AB$78="FT",Milestones!$AA$78=FT_Y5,EDATE($D150,Milestones!$AA$78)&lt;PolicyDate),1,Milestones!$AC$78)&amp;";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"&amp;IF(AND(Milestones!$AB$79="FT",Milestones!$AA$79=FT_Y5,EDATE($D150,Milestones!$AA$79)&lt;PolicyDate),1,Milestones!$AC$79)&amp;";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"&amp;IF(AND(Milestones!$AB$80="FT",Milestones!$AA$80=FT_Y5,EDATE($D150,Milestones!$AA$80)&lt;PolicyDate),1,Milestones!$AC$80)&amp;";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"&amp;IF(AND(Milestones!$AB$81="FT",Milestones!$AA$81=FT_Y5,EDATE($D150,Milestones!$AA$81)&lt;PolicyDate),1,Milestones!$AC$81)&amp;";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"&amp;IF(AND(Milestones!$AB$82="FT",Milestones!$AA$82=FT_Y5,EDATE($D150,Milestones!$AA$82)&lt;PolicyDate),1,Milestones!$AC$82)&amp;";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"&amp;IF(AND(Milestones!$AB$83="FT",Milestones!$AA$83=FT_Y5,EDATE($D150,Milestones!$AA$83)&lt;PolicyDate),1,Milestones!$AC$83)&amp;";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"&amp;IF(AND(Milestones!$AB$84="FT",Milestones!$AA$84=FT_Y5,EDATE($D150,Milestones!$AA$84)&lt;PolicyDate),1,Milestones!$AC$84)&amp;";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"&amp;IF(AND(Milestones!$AB$85="FT",Milestones!$AA$85=FT_Y5,EDATE($D150,Milestones!$AA$85)&lt;PolicyDate),1,Milestones!$AC$85)&amp;";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"&amp;IF(AND(Milestones!$AB$86="FT",Milestones!$AA$86=FT_Y5,EDATE($D150,Milestones!$AA$86)&lt;PolicyDate),1,Milestones!$AC$86)&amp;";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"&amp;IF(AND(Milestones!$AB$87="FT",Milestones!$AA$87=FT_Y5,EDATE($D150,Milestones!$AA$87)&lt;PolicyDate),1,Milestones!$AC$87)&amp;";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"&amp;IF(AND(Milestones!$AB$88="FT",Milestones!$AA$88=FT_Y5,EDATE($D150,Milestones!$AA$88)&lt;PolicyDate),1,Milestones!$AC$88)&amp;";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"&amp;IF(AND(Milestones!$AB$89="FT",Milestones!$AA$89=FT_Y5,EDATE($D150,Milestones!$AA$89)&lt;PolicyDate),1,Milestones!$AC$89)&amp;";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"&amp;IF(AND(Milestones!$AB$90="FT",Milestones!$AA$90=FT_Y5,EDATE($D150,Milestones!$AA$90)&lt;PolicyDate),1,Milestones!$AC$90)&amp;";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"&amp;IF(AND(Milestones!$AB$91="FT",Milestones!$AA$91=FT_Y5,EDATE($D150,Milestones!$AA$91)&lt;PolicyDate),1,Milestones!$AC$91)&amp;";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"&amp;IF(AND(Milestones!$AB$92="FT",Milestones!$AA$92=FT_Y5,EDATE($D150,Milestones!$AA$92)&lt;PolicyDate),1,Milestones!$AC$92)&amp;";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"&amp;IF(AND(Milestones!$AB$93="FT",Milestones!$AA$93=FT_Y5,EDATE($D150,Milestones!$AA$93)&lt;PolicyDate),1,Milestones!$AC$93)&amp;";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"&amp;IF(AND(Milestones!$AB$94="FT",Milestones!$AA$94=FT_Y5,EDATE($D150,Milestones!$AA$94)&lt;PolicyDate),1,Milestones!$AC$94)&amp;";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"&amp;IF(AND(Milestones!$AB$95="FT",Milestones!$AA$95=FT_Y5,EDATE($D150,Milestones!$AA$95)&lt;PolicyDate),1,Milestones!$AC$95)&amp;";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"&amp;IF(AND(Milestones!$AB$96="FT",Milestones!$AA$96=FT_Y5,EDATE($D150,Milestones!$AA$96)&lt;PolicyDate),1,Milestones!$AC$96)&amp;";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"&amp;IF(AND(Milestones!$AB$97="FT",Milestones!$AA$97=FT_Y5,EDATE($D150,Milestones!$AA$97)&lt;PolicyDate),1,Milestones!$AC$97)&amp;";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"&amp;IF(AND(Milestones!$AB$98="FT",Milestones!$AA$98=FT_Y5,EDATE($D150,Milestones!$AA$98)&lt;PolicyDate),1,Milestones!$AC$98)&amp;";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"&amp;IF(AND(Milestones!$AB$99="FT",Milestones!$AA$99=FT_Y5,EDATE($D150,Milestones!$AA$99)&lt;PolicyDate),1,Milestones!$AC$99)&amp;";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"&amp;IF(AND(Milestones!$AB$100="FT",Milestones!$AA$100=FT_Y5,EDATE($D150,Milestones!$AA$100)&lt;PolicyDate),1,Milestones!$AC$100)&amp;";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"&amp;IF(AND(Milestones!$AB$101="FT",Milestones!$AA$101=FT_Y5,EDATE($D150,Milestones!$AA$101)&lt;PolicyDate),1,Milestones!$AC$101)&amp;";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"&amp;IF(AND(Milestones!$AB$102="FT",Milestones!$AA$102=FT_Y5,EDATE($D150,Milestones!$AA$102)&lt;PolicyDate),1,Milestones!$AC$102)&amp;";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"&amp;IF(AND(Milestones!$AB$103="FT",Milestones!$AA$103=FT_Y5,EDATE($D150,Milestones!$AA$103)&lt;PolicyDate),1,Milestones!$AC$103)&amp;";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"&amp;IF(AND(Milestones!$AB$104="FT",Milestones!$AA$104=FT_Y5,EDATE($D150,Milestones!$AA$104)&lt;PolicyDate),1,Milestones!$AC$104)&amp;";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"&amp;IF(AND(Milestones!$AB$105="FT",Milestones!$AA$105=FT_Y5,EDATE($D150,Milestones!$AA$105)&lt;PolicyDate),1,Milestones!$AC$105)&amp;";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"&amp;IF(AND(Milestones!$AB$106="FT",Milestones!$AA$106=FT_Y5,EDATE($D150,Milestones!$AA$106)&lt;PolicyDate),1,Milestones!$AC$106)&amp;";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"&amp;IF(AND(Milestones!$AB$107="FT",Milestones!$AA$107=FT_Y5,EDATE($D150,Milestones!$AA$107)&lt;PolicyDate),1,Milestones!$AC$107)&amp;";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"&amp;IF(AND(Milestones!$AB$108="FT",Milestones!$AA$108=FT_Y5,EDATE($D150,Milestones!$AA$108)&lt;PolicyDate),1,Milestones!$AC$108)&amp;";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"&amp;IF(AND(Milestones!$AB$109="FT",Milestones!$AA$109=FT_Y5,EDATE($D150,Milestones!$AA$109)&lt;PolicyDate),1,Milestones!$AC$109)&amp;";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"&amp;IF(AND(Milestones!$AB$110="FT",Milestones!$AA$110=FT_Y5,EDATE($D150,Milestones!$AA$110)&lt;PolicyDate),1,Milestones!$AC$110)&amp;";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"&amp;IF(AND(Milestones!$AB$111="FT",Milestones!$AA$111=FT_Y5,EDATE($D150,Milestones!$AA$111)&lt;PolicyDate),1,Milestones!$AC$111)&amp;";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"&amp;IF(AND(Milestones!$AB$112="FT",Milestones!$AA$112=FT_Y5,EDATE($D150,Milestones!$AA$112)&lt;PolicyDate),1,Milestones!$AC$112)&amp;";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"&amp;IF(AND(Milestones!$AB$113="FT",Milestones!$AA$113=FT_Y5,EDATE($D150,Milestones!$AA$113)&lt;PolicyDate),1,Milestones!$AC$113)&amp;";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"&amp;IF(AND(Milestones!$AB$114="FT",Milestones!$AA$114=FT_Y5,EDATE($D150,Milestones!$AA$114)&lt;PolicyDate),1,Milestones!$AC$114)&amp;";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"&amp;IF(AND(Milestones!$AB$115="FT",Milestones!$AA$115=FT_Y5,EDATE($D150,Milestones!$AA$115)&lt;PolicyDate),1,Milestones!$AC$115)&amp;";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"&amp;IF(AND(Milestones!$AB$116="FT",Milestones!$AA$116=FT_Y5,EDATE($D150,Milestones!$AA$116)&lt;PolicyDate),1,Milestones!$AC$116)&amp;";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"&amp;IF(AND(Milestones!$AB$117="FT",Milestones!$AA$117=FT_Y5,EDATE($D150,Milestones!$AA$117)&lt;PolicyDate),1,Milestones!$AC$117)&amp;";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"&amp;IF(AND(Milestones!$AB$118="FT",Milestones!$AA$118=FT_Y5,EDATE($D150,Milestones!$AA$118)&lt;PolicyDate),1,Milestones!$AC$118)&amp;";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"&amp;IF(AND(Milestones!$AB$119="FT",Milestones!$AA$119=FT_Y5,EDATE($D150,Milestones!$AA$119)&lt;PolicyDate),1,Milestones!$AC$119)&amp;";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"&amp;IF(AND(Milestones!$AB$120="FT",Milestones!$AA$120=FT_Y5,EDATE($D150,Milestones!$AA$120)&lt;PolicyDate),1,Milestones!$AC$120)&amp;";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"&amp;IF(AND(Milestones!$AB$121="FT",Milestones!$AA$121=FT_Y5,EDATE($D150,Milestones!$AA$121)&lt;PolicyDate),1,Milestones!$AC$121)&amp;";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"&amp;IF(AND(Milestones!$AB$122="FT",Milestones!$AA$122=FT_Y5,EDATE($D150,Milestones!$AA$122)&lt;PolicyDate),1,Milestones!$AC$122)&amp;";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"&amp;IF(AND(Milestones!$AB$123="FT",Milestones!$AA$123=FT_Y5,EDATE($D150,Milestones!$AA$123)&lt;PolicyDate),1,Milestones!$AC$123)&amp;";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"&amp;IF(AND(Milestones!$AB$124="FT",Milestones!$AA$124=FT_Y5,EDATE($D150,Milestones!$AA$124)&lt;PolicyDate),1,Milestones!$AC$124)&amp;";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"&amp;IF(AND(Milestones!$AB$125="FT",Milestones!$AA$125=FT_Y5,EDATE($D150,Milestones!$AA$125)&lt;PolicyDate),1,Milestones!$AC$125)&amp;";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"&amp;IF(AND(Milestones!$AB$126="FT",Milestones!$AA$126=FT_Y5,EDATE($D150,Milestones!$AA$126)&lt;PolicyDate),1,Milestones!$AC$126)&amp;";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"&amp;IF(AND(Milestones!$AB$127="FT",Milestones!$AA$127=FT_Y5,EDATE($D150,Milestones!$AA$127)&lt;PolicyDate),1,Milestones!$AC$127)&amp;";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"&amp;IF(AND(Milestones!$AB$128="FT",Milestones!$AA$128=FT_Y5,EDATE($D150,Milestones!$AA$128)&lt;PolicyDate),1,Milestones!$AC$128)&amp;";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"&amp;IF(AND(Milestones!$AB$129="FT",Milestones!$AA$129=FT_Y5,EDATE($D150,Milestones!$AA$129)&lt;PolicyDate),1,Milestones!$AC$129)&amp;";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"&amp;IF(AND(Milestones!$AB$130="FT",Milestones!$AA$130=FT_Y5,EDATE($D150,Milestones!$AA$130)&lt;PolicyDate),1,Milestones!$AC$130)&amp;";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"&amp;IF(AND(Milestones!$AB$131="FT",Milestones!$AA$131=FT_Y5,EDATE($D150,Milestones!$AA$131)&lt;PolicyDate),1,Milestones!$AC$131)&amp;";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"&amp;IF(AND(Milestones!$AB$132="FT",Milestones!$AA$132=FT_Y5,EDATE($D150,Milestones!$AA$132)&lt;PolicyDate),1,Milestones!$AC$132)&amp;";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"&amp;IF(AND(Milestones!$AB$133="FT",Milestones!$AA$133=FT_Y5,EDATE($D150,Milestones!$AA$133)&lt;PolicyDate),1,Milestones!$AC$133)&amp;";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"&amp;IF(AND(Milestones!$AB$134="FT",Milestones!$AA$134=FT_Y5,EDATE($D150,Milestones!$AA$134)&lt;PolicyDate),1,Milestones!$AC$134)&amp;";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"&amp;IF(AND(Milestones!$AB$135="FT",Milestones!$AA$135=FT_Y5,EDATE($D150,Milestones!$AA$135)&lt;PolicyDate),1,Milestones!$AC$135)&amp;";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"&amp;IF(AND(Milestones!$AB$136="FT",Milestones!$AA$136=FT_Y5,EDATE($D150,Milestones!$AA$136)&lt;PolicyDate),1,Milestones!$AC$136)&amp;";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"&amp;IF(AND(Milestones!$AB$137="FT",Milestones!$AA$137=FT_Y5,EDATE($D150,Milestones!$AA$137)&lt;PolicyDate),1,Milestones!$AC$137)&amp;";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"&amp;IF(AND(Milestones!$AB$138="FT",Milestones!$AA$138=FT_Y5,EDATE($D150,Milestones!$AA$138)&lt;PolicyDate),1,Milestones!$AC$138)&amp;";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"&amp;IF(AND(Milestones!$AB$139="FT",Milestones!$AA$139=FT_Y5,EDATE($D150,Milestones!$AA$139)&lt;PolicyDate),1,Milestones!$AC$139)&amp;";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"&amp;IF(AND(Milestones!$AB$140="FT",Milestones!$AA$140=FT_Y5,EDATE($D150,Milestones!$AA$140)&lt;PolicyDate),1,Milestones!$AC$140)&amp;";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"&amp;IF(AND(Milestones!$AB$141="FT",Milestones!$AA$141=FT_Y5,EDATE($D150,Milestones!$AA$141)&lt;PolicyDate),1,Milestones!$AC$141)&amp;";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"&amp;IF(AND(Milestones!$AB$142="FT",Milestones!$AA$142=FT_Y5,EDATE($D150,Milestones!$AA$142)&lt;PolicyDate),1,Milestones!$AC$142)&amp;";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"&amp;IF(AND(Milestones!$AB$143="FT",Milestones!$AA$143=FT_Y5,EDATE($D150,Milestones!$AA$143)&lt;PolicyDate),1,Milestones!$AC$143)&amp;";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"&amp;IF(AND(Milestones!$AB$144="FT",Milestones!$AA$144=FT_Y5,EDATE($D150,Milestones!$AA$144)&lt;PolicyDate),1,Milestones!$AC$144)&amp;";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"&amp;IF(AND(Milestones!$AB$145="FT",Milestones!$AA$145=FT_Y5,EDATE($D150,Milestones!$AA$145)&lt;PolicyDate),1,Milestones!$AC$145)&amp;";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"&amp;IF(AND(Milestones!$AB$146="FT",Milestones!$AA$146=FT_Y5,EDATE($D150,Milestones!$AA$146)&lt;PolicyDate),1,Milestones!$AC$146)&amp;";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"&amp;IF(AND(Milestones!$AB$147="FT",Milestones!$AA$147=FT_Y5,EDATE($D150,Milestones!$AA$147)&lt;PolicyDate),1,Milestones!$AC$147)&amp;";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"&amp;IF(AND(Milestones!$AB$148="FT",Milestones!$AA$148=FT_Y5,EDATE($D150,Milestones!$AA$148)&lt;PolicyDate),1,Milestones!$AC$148)&amp;";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"&amp;IF(AND(Milestones!$AB$149="FT",Milestones!$AA$149=FT_Y5,EDATE($D150,Milestones!$AA$149)&lt;PolicyDate),1,Milestones!$AC$149)&amp;";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"&amp;IF(AND(Milestones!$AB$150="FT",Milestones!$AA$150=FT_Y5,EDATE($D150,Milestones!$AA$150)&lt;PolicyDate),1,Milestones!$AC$150)&amp;";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"&amp;IF(AND(Milestones!$AB$151="FT",Milestones!$AA$151=FT_Y5,EDATE($D150,Milestones!$AA$151)&lt;PolicyDate),1,Milestones!$AC$151)&amp;";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"&amp;IF(AND(Milestones!$AB$152="FT",Milestones!$AA$152=FT_Y5,EDATE($D150,Milestones!$AA$152)&lt;PolicyDate),1,Milestones!$AC$152)&amp;";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"&amp;IF(AND(Milestones!$AB$153="FT",Milestones!$AA$153=FT_Y5,EDATE($D150,Milestones!$AA$153)&lt;PolicyDate),1,Milestones!$AC$153)&amp;";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"&amp;IF(AND(Milestones!$AB$154="FT",Milestones!$AA$154=FT_Y5,EDATE($D150,Milestones!$AA$154)&lt;PolicyDate),1,Milestones!$AC$154)&amp;";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"&amp;IF(AND(Milestones!$AB$155="FT",Milestones!$AA$155=FT_Y5,EDATE($D150,Milestones!$AA$155)&lt;PolicyDate),1,Milestones!$AC$155)&amp;";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"&amp;IF(AND(Milestones!$AB$156="FT",Milestones!$AA$156=FT_Y5,EDATE($D150,Milestones!$AA$156)&lt;PolicyDate),1,Milestones!$AC$156)&amp;";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"&amp;IF(AND(Milestones!$AB$157="FT",Milestones!$AA$157=FT_Y5,EDATE($D150,Milestones!$AA$157)&lt;PolicyDate),1,Milestones!$AC$157)&amp;";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"&amp;IF(AND(Milestones!$AB$158="FT",Milestones!$AA$158=FT_Y5,EDATE($D150,Milestones!$AA$158)&lt;PolicyDate),1,Milestones!$AC$158)&amp;";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"&amp;IF(AND(Milestones!$AB$159="FT",Milestones!$AA$159=FT_Y5,EDATE($D150,Milestones!$AA$159)&lt;PolicyDate),1,Milestones!$AC$159)&amp;";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"&amp;IF(AND(Milestones!$AB$160="FT",Milestones!$AA$160=FT_Y5,EDATE($D150,Milestones!$AA$160)&lt;PolicyDate),1,Milestones!$AC$160)&amp;";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"&amp;IF(AND(Milestones!$AB$161="FT",Milestones!$AA$161=FT_Y5,EDATE($D150,Milestones!$AA$161)&lt;PolicyDate),1,Milestones!$AC$161)&amp;";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"&amp;IF(AND(Milestones!$AB$162="FT",Milestones!$AA$162=FT_Y5,EDATE($D150,Milestones!$AA$162)&lt;PolicyDate),1,Milestones!$AC$162)&amp;";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"&amp;IF(AND(Milestones!$AB$163="FT",Milestones!$AA$163=FT_Y5,EDATE($D150,Milestones!$AA$163)&lt;PolicyDate),1,Milestones!$AC$163)&amp;";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"&amp;IF(AND(Milestones!$AB$164="FT",Milestones!$AA$164=FT_Y5,EDATE($D150,Milestones!$AA$164)&lt;PolicyDate),1,Milestones!$AC$164)&amp;";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"&amp;IF(AND(Milestones!$AB$165="FT",Milestones!$AA$165=FT_Y5,EDATE($D150,Milestones!$AA$165)&lt;PolicyDate),1,Milestones!$AC$165)&amp;";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"&amp;IF(AND(Milestones!$AB$166="FT",Milestones!$AA$166=FT_Y5,EDATE($D150,Milestones!$AA$166)&lt;PolicyDate),1,Milestones!$AC$166)&amp;";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"&amp;IF(AND(Milestones!$AB$167="FT",Milestones!$AA$167=FT_Y5,EDATE($D150,Milestones!$AA$167)&lt;PolicyDate),1,Milestones!$AC$167)&amp;";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"&amp;IF(AND(Milestones!$AB$168="FT",Milestones!$AA$168=FT_Y5,EDATE($D150,Milestones!$AA$168)&lt;PolicyDate),1,Milestones!$AC$168)&amp;";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"&amp;IF(AND(Milestones!$AB$169="FT",Milestones!$AA$169=FT_Y5,EDATE($D150,Milestones!$AA$169)&lt;PolicyDate),1,Milestones!$AC$169)&amp;";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"&amp;IF(AND(Milestones!$AB$170="FT",Milestones!$AA$170=FT_Y5,EDATE($D150,Milestones!$AA$170)&lt;PolicyDate),1,Milestones!$AC$170)&amp;";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"&amp;IF(AND(Milestones!$AB$171="FT",Milestones!$AA$171=FT_Y5,EDATE($D150,Milestones!$AA$171)&lt;PolicyDate),1,Milestones!$AC$171)&amp;";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"&amp;IF(AND(Milestones!$AB$172="FT",Milestones!$AA$172=FT_Y5,EDATE($D150,Milestones!$AA$172)&lt;PolicyDate),1,Milestones!$AC$172)&amp;";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"&amp;IF(AND(Milestones!$AB$173="FT",Milestones!$AA$173=FT_Y5,EDATE($D150,Milestones!$AA$173)&lt;PolicyDate),1,Milestones!$AC$173)&amp;";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"&amp;IF(AND(Milestones!$AB$174="FT",Milestones!$AA$174=FT_Y5,EDATE($D150,Milestones!$AA$174)&lt;PolicyDate),1,Milestones!$AC$174)&amp;";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"&amp;IF(AND(Milestones!$AB$175="FT",Milestones!$AA$175=FT_Y5,EDATE($D150,Milestones!$AA$175)&lt;PolicyDate),1,Milestones!$AC$175)&amp;";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"&amp;IF(AND(Milestones!$AB$176="FT",Milestones!$AA$176=FT_Y5,EDATE($D150,Milestones!$AA$176)&lt;PolicyDate),1,Milestones!$AC$176)&amp;";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"&amp;IF(AND(Milestones!$AB$177="FT",Milestones!$AA$177=FT_Y5,EDATE($D150,Milestones!$AA$177)&lt;PolicyDate),1,Milestones!$AC$177)&amp;";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"&amp;IF(AND(Milestones!$AB$178="FT",Milestones!$AA$178=FT_Y5,EDATE($D150,Milestones!$AA$178)&lt;PolicyDate),1,Milestones!$AC$178)&amp;";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"&amp;IF(AND(Milestones!$AB$179="FT",Milestones!$AA$179=FT_Y5,EDATE($D150,Milestones!$AA$179)&lt;PolicyDate),1,Milestones!$AC$179)&amp;";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"&amp;IF(AND(Milestones!$AB$180="FT",Milestones!$AA$180=FT_Y5,EDATE($D150,Milestones!$AA$180)&lt;PolicyDate),1,Milestones!$AC$180)&amp;";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"&amp;IF(AND(Milestones!$AB$181="FT",Milestones!$AA$181=FT_Y5,EDATE($D150,Milestones!$AA$181)&lt;PolicyDate),1,Milestones!$AC$181)&amp;";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"&amp;IF(AND(Milestones!$AB$182="FT",Milestones!$AA$182=FT_Y5,EDATE($D150,Milestones!$AA$182)&lt;PolicyDate),1,Milestones!$AC$182)&amp;";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"&amp;IF(AND(Milestones!$AB$183="FT",Milestones!$AA$183=FT_Y5,EDATE($D150,Milestones!$AA$183)&lt;PolicyDate),1,Milestones!$AC$183)&amp;";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"&amp;IF(AND(Milestones!$AB$184="FT",Milestones!$AA$184=FT_Y5,EDATE($D150,Milestones!$AA$184)&lt;PolicyDate),1,Milestones!$AC$184)&amp;";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"&amp;IF(AND(Milestones!$AB$185="FT",Milestones!$AA$185=FT_Y5,EDATE($D150,Milestones!$AA$185)&lt;PolicyDate),1,Milestones!$AC$185)&amp;";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"&amp;IF(AND(Milestones!$AB$186="FT",Milestones!$AA$186=FT_Y5,EDATE($D150,Milestones!$AA$186)&lt;PolicyDate),1,Milestones!$AC$186)&amp;";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"&amp;IF(AND(Milestones!$AB$187="FT",Milestones!$AA$187=FT_Y5,EDATE($D150,Milestones!$AA$187)&lt;PolicyDate),1,Milestones!$AC$187)&amp;";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"&amp;IF(AND(Milestones!$AB$188="FT",Milestones!$AA$188=FT_Y5,EDATE($D150,Milestones!$AA$188)&lt;PolicyDate),1,Milestones!$AC$188)&amp;";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"&amp;IF(AND(Milestones!$AB$189="FT",Milestones!$AA$189=FT_Y5,EDATE($D150,Milestones!$AA$189)&lt;PolicyDate),1,Milestones!$AC$189)&amp;";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"&amp;IF(AND(Milestones!$AB$190="FT",Milestones!$AA$190=FT_Y5,EDATE($D150,Milestones!$AA$190)&lt;PolicyDate),1,Milestones!$AC$190)&amp;";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"&amp;IF(AND(Milestones!$AB$191="FT",Milestones!$AA$191=FT_Y5,EDATE($D150,Milestones!$AA$191)&lt;PolicyDate),1,Milestones!$AC$191)&amp;";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"&amp;IF(AND(Milestones!$AB$192="FT",Milestones!$AA$192=FT_Y5,EDATE($D150,Milestones!$AA$192)&lt;PolicyDate),1,Milestones!$AC$192)&amp;";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"&amp;IF(AND(Milestones!$AB$193="FT",Milestones!$AA$193=FT_Y5,EDATE($D150,Milestones!$AA$193)&lt;PolicyDate),1,Milestones!$AC$193)&amp;";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"&amp;IF(AND(Milestones!$AB$194="FT",Milestones!$AA$194=FT_Y5,EDATE($D150,Milestones!$AA$194)&lt;PolicyDate),1,Milestones!$AC$194)&amp;";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"&amp;IF(AND(Milestones!$AB$195="FT",Milestones!$AA$195=FT_Y5,EDATE($D150,Milestones!$AA$195)&lt;PolicyDate),1,Milestones!$AC$195)&amp;";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"&amp;IF(AND(Milestones!$AB$196="FT",Milestones!$AA$196=FT_Y5,EDATE($D150,Milestones!$AA$196)&lt;PolicyDate),1,Milestones!$AC$196)&amp;";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"&amp;IF(AND(Milestones!$AB$197="FT",Milestones!$AA$197=FT_Y5,EDATE($D150,Milestones!$AA$197)&lt;PolicyDate),1,Milestones!$AC$197)&amp;";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"&amp;IF(AND(Milestones!$AB$198="FT",Milestones!$AA$198=FT_Y5,EDATE($D150,Milestones!$AA$198)&lt;PolicyDate),1,Milestones!$AC$198)&amp;";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"&amp;IF(AND(Milestones!$AB$199="FT",Milestones!$AA$199=FT_Y5,EDATE($D150,Milestones!$AA$199)&lt;PolicyDate),1,Milestones!$AC$199)&amp;";  ",""))</f>
        <v/>
      </c>
      <c r="X150" s="0" t="str">
        <f aca="false">IF(Staff!$A150="","",Staff!$AJ150)</f>
        <v/>
      </c>
      <c r="Y150" s="0" t="str">
        <f aca="false">IF(Staff!$A150="","",Staff!$AL150)</f>
        <v/>
      </c>
      <c r="Z150" s="0" t="str">
        <f aca="false">IF(Staff!$A150="","",Staff!$AM150)</f>
        <v/>
      </c>
      <c r="AA150" s="0" t="str">
        <f aca="false">IF(Staff!$A150="","",Staff!$AQ150)</f>
        <v/>
      </c>
      <c r="AB150" s="0" t="str">
        <f aca="false">IF(Staff!$A150="","",Staff!$AR150)</f>
        <v/>
      </c>
      <c r="AC150" s="0" t="str">
        <f aca="false">IF(Staff!$A150="","",Staff!$AS150)</f>
        <v/>
      </c>
      <c r="AD150" s="0" t="str">
        <f aca="false">IF(Staff!$A150="","",Staff!$AT150)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IF(Staff!$A151="","",Staff!$AI151)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"&amp;IF(AND(Milestones!$AB$20="FT",Milestones!$AA$20=FT_Y5,EDATE($D151,Milestones!$AA$20)&lt;PolicyDate),1,Milestones!$AC$20)&amp;";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"&amp;IF(AND(Milestones!$AB$21="FT",Milestones!$AA$21=FT_Y5,EDATE($D151,Milestones!$AA$21)&lt;PolicyDate),1,Milestones!$AC$21)&amp;";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"&amp;IF(AND(Milestones!$AB$22="FT",Milestones!$AA$22=FT_Y5,EDATE($D151,Milestones!$AA$22)&lt;PolicyDate),1,Milestones!$AC$22)&amp;";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"&amp;IF(AND(Milestones!$AB$23="FT",Milestones!$AA$23=FT_Y5,EDATE($D151,Milestones!$AA$23)&lt;PolicyDate),1,Milestones!$AC$23)&amp;";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"&amp;IF(AND(Milestones!$AB$24="FT",Milestones!$AA$24=FT_Y5,EDATE($D151,Milestones!$AA$24)&lt;PolicyDate),1,Milestones!$AC$24)&amp;";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"&amp;IF(AND(Milestones!$AB$25="FT",Milestones!$AA$25=FT_Y5,EDATE($D151,Milestones!$AA$25)&lt;PolicyDate),1,Milestones!$AC$25)&amp;";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"&amp;IF(AND(Milestones!$AB$26="FT",Milestones!$AA$26=FT_Y5,EDATE($D151,Milestones!$AA$26)&lt;PolicyDate),1,Milestones!$AC$26)&amp;";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"&amp;IF(AND(Milestones!$AB$27="FT",Milestones!$AA$27=FT_Y5,EDATE($D151,Milestones!$AA$27)&lt;PolicyDate),1,Milestones!$AC$27)&amp;";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"&amp;IF(AND(Milestones!$AB$28="FT",Milestones!$AA$28=FT_Y5,EDATE($D151,Milestones!$AA$28)&lt;PolicyDate),1,Milestones!$AC$28)&amp;";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"&amp;IF(AND(Milestones!$AB$29="FT",Milestones!$AA$29=FT_Y5,EDATE($D151,Milestones!$AA$29)&lt;PolicyDate),1,Milestones!$AC$29)&amp;";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"&amp;IF(AND(Milestones!$AB$30="FT",Milestones!$AA$30=FT_Y5,EDATE($D151,Milestones!$AA$30)&lt;PolicyDate),1,Milestones!$AC$30)&amp;";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"&amp;IF(AND(Milestones!$AB$31="FT",Milestones!$AA$31=FT_Y5,EDATE($D151,Milestones!$AA$31)&lt;PolicyDate),1,Milestones!$AC$31)&amp;";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"&amp;IF(AND(Milestones!$AB$32="FT",Milestones!$AA$32=FT_Y5,EDATE($D151,Milestones!$AA$32)&lt;PolicyDate),1,Milestones!$AC$32)&amp;";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"&amp;IF(AND(Milestones!$AB$33="FT",Milestones!$AA$33=FT_Y5,EDATE($D151,Milestones!$AA$33)&lt;PolicyDate),1,Milestones!$AC$33)&amp;";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"&amp;IF(AND(Milestones!$AB$34="FT",Milestones!$AA$34=FT_Y5,EDATE($D151,Milestones!$AA$34)&lt;PolicyDate),1,Milestones!$AC$34)&amp;";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"&amp;IF(AND(Milestones!$AB$35="FT",Milestones!$AA$35=FT_Y5,EDATE($D151,Milestones!$AA$35)&lt;PolicyDate),1,Milestones!$AC$35)&amp;";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"&amp;IF(AND(Milestones!$AB$36="FT",Milestones!$AA$36=FT_Y5,EDATE($D151,Milestones!$AA$36)&lt;PolicyDate),1,Milestones!$AC$36)&amp;";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"&amp;IF(AND(Milestones!$AB$37="FT",Milestones!$AA$37=FT_Y5,EDATE($D151,Milestones!$AA$37)&lt;PolicyDate),1,Milestones!$AC$37)&amp;";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"&amp;IF(AND(Milestones!$AB$38="FT",Milestones!$AA$38=FT_Y5,EDATE($D151,Milestones!$AA$38)&lt;PolicyDate),1,Milestones!$AC$38)&amp;";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"&amp;IF(AND(Milestones!$AB$39="FT",Milestones!$AA$39=FT_Y5,EDATE($D151,Milestones!$AA$39)&lt;PolicyDate),1,Milestones!$AC$39)&amp;";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"&amp;IF(AND(Milestones!$AB$40="FT",Milestones!$AA$40=FT_Y5,EDATE($D151,Milestones!$AA$40)&lt;PolicyDate),1,Milestones!$AC$40)&amp;";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"&amp;IF(AND(Milestones!$AB$41="FT",Milestones!$AA$41=FT_Y5,EDATE($D151,Milestones!$AA$41)&lt;PolicyDate),1,Milestones!$AC$41)&amp;";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"&amp;IF(AND(Milestones!$AB$42="FT",Milestones!$AA$42=FT_Y5,EDATE($D151,Milestones!$AA$42)&lt;PolicyDate),1,Milestones!$AC$42)&amp;";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"&amp;IF(AND(Milestones!$AB$43="FT",Milestones!$AA$43=FT_Y5,EDATE($D151,Milestones!$AA$43)&lt;PolicyDate),1,Milestones!$AC$43)&amp;";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"&amp;IF(AND(Milestones!$AB$44="FT",Milestones!$AA$44=FT_Y5,EDATE($D151,Milestones!$AA$44)&lt;PolicyDate),1,Milestones!$AC$44)&amp;";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"&amp;IF(AND(Milestones!$AB$45="FT",Milestones!$AA$45=FT_Y5,EDATE($D151,Milestones!$AA$45)&lt;PolicyDate),1,Milestones!$AC$45)&amp;";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"&amp;IF(AND(Milestones!$AB$46="FT",Milestones!$AA$46=FT_Y5,EDATE($D151,Milestones!$AA$46)&lt;PolicyDate),1,Milestones!$AC$46)&amp;";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"&amp;IF(AND(Milestones!$AB$47="FT",Milestones!$AA$47=FT_Y5,EDATE($D151,Milestones!$AA$47)&lt;PolicyDate),1,Milestones!$AC$47)&amp;";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"&amp;IF(AND(Milestones!$AB$48="FT",Milestones!$AA$48=FT_Y5,EDATE($D151,Milestones!$AA$48)&lt;PolicyDate),1,Milestones!$AC$48)&amp;";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"&amp;IF(AND(Milestones!$AB$49="FT",Milestones!$AA$49=FT_Y5,EDATE($D151,Milestones!$AA$49)&lt;PolicyDate),1,Milestones!$AC$49)&amp;";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"&amp;IF(AND(Milestones!$AB$50="FT",Milestones!$AA$50=FT_Y5,EDATE($D151,Milestones!$AA$50)&lt;PolicyDate),1,Milestones!$AC$50)&amp;";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"&amp;IF(AND(Milestones!$AB$51="FT",Milestones!$AA$51=FT_Y5,EDATE($D151,Milestones!$AA$51)&lt;PolicyDate),1,Milestones!$AC$51)&amp;";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"&amp;IF(AND(Milestones!$AB$52="FT",Milestones!$AA$52=FT_Y5,EDATE($D151,Milestones!$AA$52)&lt;PolicyDate),1,Milestones!$AC$52)&amp;";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"&amp;IF(AND(Milestones!$AB$53="FT",Milestones!$AA$53=FT_Y5,EDATE($D151,Milestones!$AA$53)&lt;PolicyDate),1,Milestones!$AC$53)&amp;";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"&amp;IF(AND(Milestones!$AB$54="FT",Milestones!$AA$54=FT_Y5,EDATE($D151,Milestones!$AA$54)&lt;PolicyDate),1,Milestones!$AC$54)&amp;";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"&amp;IF(AND(Milestones!$AB$55="FT",Milestones!$AA$55=FT_Y5,EDATE($D151,Milestones!$AA$55)&lt;PolicyDate),1,Milestones!$AC$55)&amp;";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"&amp;IF(AND(Milestones!$AB$56="FT",Milestones!$AA$56=FT_Y5,EDATE($D151,Milestones!$AA$56)&lt;PolicyDate),1,Milestones!$AC$56)&amp;";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"&amp;IF(AND(Milestones!$AB$57="FT",Milestones!$AA$57=FT_Y5,EDATE($D151,Milestones!$AA$57)&lt;PolicyDate),1,Milestones!$AC$57)&amp;";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"&amp;IF(AND(Milestones!$AB$58="FT",Milestones!$AA$58=FT_Y5,EDATE($D151,Milestones!$AA$58)&lt;PolicyDate),1,Milestones!$AC$58)&amp;";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"&amp;IF(AND(Milestones!$AB$59="FT",Milestones!$AA$59=FT_Y5,EDATE($D151,Milestones!$AA$59)&lt;PolicyDate),1,Milestones!$AC$59)&amp;";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"&amp;IF(AND(Milestones!$AB$60="FT",Milestones!$AA$60=FT_Y5,EDATE($D151,Milestones!$AA$60)&lt;PolicyDate),1,Milestones!$AC$60)&amp;";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"&amp;IF(AND(Milestones!$AB$61="FT",Milestones!$AA$61=FT_Y5,EDATE($D151,Milestones!$AA$61)&lt;PolicyDate),1,Milestones!$AC$61)&amp;";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"&amp;IF(AND(Milestones!$AB$62="FT",Milestones!$AA$62=FT_Y5,EDATE($D151,Milestones!$AA$62)&lt;PolicyDate),1,Milestones!$AC$62)&amp;";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"&amp;IF(AND(Milestones!$AB$63="FT",Milestones!$AA$63=FT_Y5,EDATE($D151,Milestones!$AA$63)&lt;PolicyDate),1,Milestones!$AC$63)&amp;";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"&amp;IF(AND(Milestones!$AB$64="FT",Milestones!$AA$64=FT_Y5,EDATE($D151,Milestones!$AA$64)&lt;PolicyDate),1,Milestones!$AC$64)&amp;";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"&amp;IF(AND(Milestones!$AB$65="FT",Milestones!$AA$65=FT_Y5,EDATE($D151,Milestones!$AA$65)&lt;PolicyDate),1,Milestones!$AC$65)&amp;";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"&amp;IF(AND(Milestones!$AB$66="FT",Milestones!$AA$66=FT_Y5,EDATE($D151,Milestones!$AA$66)&lt;PolicyDate),1,Milestones!$AC$66)&amp;";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"&amp;IF(AND(Milestones!$AB$67="FT",Milestones!$AA$67=FT_Y5,EDATE($D151,Milestones!$AA$67)&lt;PolicyDate),1,Milestones!$AC$67)&amp;";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"&amp;IF(AND(Milestones!$AB$68="FT",Milestones!$AA$68=FT_Y5,EDATE($D151,Milestones!$AA$68)&lt;PolicyDate),1,Milestones!$AC$68)&amp;";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"&amp;IF(AND(Milestones!$AB$69="FT",Milestones!$AA$69=FT_Y5,EDATE($D151,Milestones!$AA$69)&lt;PolicyDate),1,Milestones!$AC$69)&amp;";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"&amp;IF(AND(Milestones!$AB$70="FT",Milestones!$AA$70=FT_Y5,EDATE($D151,Milestones!$AA$70)&lt;PolicyDate),1,Milestones!$AC$70)&amp;";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"&amp;IF(AND(Milestones!$AB$71="FT",Milestones!$AA$71=FT_Y5,EDATE($D151,Milestones!$AA$71)&lt;PolicyDate),1,Milestones!$AC$71)&amp;";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"&amp;IF(AND(Milestones!$AB$72="FT",Milestones!$AA$72=FT_Y5,EDATE($D151,Milestones!$AA$72)&lt;PolicyDate),1,Milestones!$AC$72)&amp;";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"&amp;IF(AND(Milestones!$AB$73="FT",Milestones!$AA$73=FT_Y5,EDATE($D151,Milestones!$AA$73)&lt;PolicyDate),1,Milestones!$AC$73)&amp;";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"&amp;IF(AND(Milestones!$AB$74="FT",Milestones!$AA$74=FT_Y5,EDATE($D151,Milestones!$AA$74)&lt;PolicyDate),1,Milestones!$AC$74)&amp;";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"&amp;IF(AND(Milestones!$AB$75="FT",Milestones!$AA$75=FT_Y5,EDATE($D151,Milestones!$AA$75)&lt;PolicyDate),1,Milestones!$AC$75)&amp;";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"&amp;IF(AND(Milestones!$AB$76="FT",Milestones!$AA$76=FT_Y5,EDATE($D151,Milestones!$AA$76)&lt;PolicyDate),1,Milestones!$AC$76)&amp;";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"&amp;IF(AND(Milestones!$AB$77="FT",Milestones!$AA$77=FT_Y5,EDATE($D151,Milestones!$AA$77)&lt;PolicyDate),1,Milestones!$AC$77)&amp;";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"&amp;IF(AND(Milestones!$AB$78="FT",Milestones!$AA$78=FT_Y5,EDATE($D151,Milestones!$AA$78)&lt;PolicyDate),1,Milestones!$AC$78)&amp;";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"&amp;IF(AND(Milestones!$AB$79="FT",Milestones!$AA$79=FT_Y5,EDATE($D151,Milestones!$AA$79)&lt;PolicyDate),1,Milestones!$AC$79)&amp;";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"&amp;IF(AND(Milestones!$AB$80="FT",Milestones!$AA$80=FT_Y5,EDATE($D151,Milestones!$AA$80)&lt;PolicyDate),1,Milestones!$AC$80)&amp;";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"&amp;IF(AND(Milestones!$AB$81="FT",Milestones!$AA$81=FT_Y5,EDATE($D151,Milestones!$AA$81)&lt;PolicyDate),1,Milestones!$AC$81)&amp;";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"&amp;IF(AND(Milestones!$AB$82="FT",Milestones!$AA$82=FT_Y5,EDATE($D151,Milestones!$AA$82)&lt;PolicyDate),1,Milestones!$AC$82)&amp;";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"&amp;IF(AND(Milestones!$AB$83="FT",Milestones!$AA$83=FT_Y5,EDATE($D151,Milestones!$AA$83)&lt;PolicyDate),1,Milestones!$AC$83)&amp;";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"&amp;IF(AND(Milestones!$AB$84="FT",Milestones!$AA$84=FT_Y5,EDATE($D151,Milestones!$AA$84)&lt;PolicyDate),1,Milestones!$AC$84)&amp;";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"&amp;IF(AND(Milestones!$AB$85="FT",Milestones!$AA$85=FT_Y5,EDATE($D151,Milestones!$AA$85)&lt;PolicyDate),1,Milestones!$AC$85)&amp;";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"&amp;IF(AND(Milestones!$AB$86="FT",Milestones!$AA$86=FT_Y5,EDATE($D151,Milestones!$AA$86)&lt;PolicyDate),1,Milestones!$AC$86)&amp;";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"&amp;IF(AND(Milestones!$AB$87="FT",Milestones!$AA$87=FT_Y5,EDATE($D151,Milestones!$AA$87)&lt;PolicyDate),1,Milestones!$AC$87)&amp;";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"&amp;IF(AND(Milestones!$AB$88="FT",Milestones!$AA$88=FT_Y5,EDATE($D151,Milestones!$AA$88)&lt;PolicyDate),1,Milestones!$AC$88)&amp;";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"&amp;IF(AND(Milestones!$AB$89="FT",Milestones!$AA$89=FT_Y5,EDATE($D151,Milestones!$AA$89)&lt;PolicyDate),1,Milestones!$AC$89)&amp;";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"&amp;IF(AND(Milestones!$AB$90="FT",Milestones!$AA$90=FT_Y5,EDATE($D151,Milestones!$AA$90)&lt;PolicyDate),1,Milestones!$AC$90)&amp;";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"&amp;IF(AND(Milestones!$AB$91="FT",Milestones!$AA$91=FT_Y5,EDATE($D151,Milestones!$AA$91)&lt;PolicyDate),1,Milestones!$AC$91)&amp;";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"&amp;IF(AND(Milestones!$AB$92="FT",Milestones!$AA$92=FT_Y5,EDATE($D151,Milestones!$AA$92)&lt;PolicyDate),1,Milestones!$AC$92)&amp;";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"&amp;IF(AND(Milestones!$AB$93="FT",Milestones!$AA$93=FT_Y5,EDATE($D151,Milestones!$AA$93)&lt;PolicyDate),1,Milestones!$AC$93)&amp;";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"&amp;IF(AND(Milestones!$AB$94="FT",Milestones!$AA$94=FT_Y5,EDATE($D151,Milestones!$AA$94)&lt;PolicyDate),1,Milestones!$AC$94)&amp;";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"&amp;IF(AND(Milestones!$AB$95="FT",Milestones!$AA$95=FT_Y5,EDATE($D151,Milestones!$AA$95)&lt;PolicyDate),1,Milestones!$AC$95)&amp;";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"&amp;IF(AND(Milestones!$AB$96="FT",Milestones!$AA$96=FT_Y5,EDATE($D151,Milestones!$AA$96)&lt;PolicyDate),1,Milestones!$AC$96)&amp;";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"&amp;IF(AND(Milestones!$AB$97="FT",Milestones!$AA$97=FT_Y5,EDATE($D151,Milestones!$AA$97)&lt;PolicyDate),1,Milestones!$AC$97)&amp;";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"&amp;IF(AND(Milestones!$AB$98="FT",Milestones!$AA$98=FT_Y5,EDATE($D151,Milestones!$AA$98)&lt;PolicyDate),1,Milestones!$AC$98)&amp;";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"&amp;IF(AND(Milestones!$AB$99="FT",Milestones!$AA$99=FT_Y5,EDATE($D151,Milestones!$AA$99)&lt;PolicyDate),1,Milestones!$AC$99)&amp;";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"&amp;IF(AND(Milestones!$AB$100="FT",Milestones!$AA$100=FT_Y5,EDATE($D151,Milestones!$AA$100)&lt;PolicyDate),1,Milestones!$AC$100)&amp;";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"&amp;IF(AND(Milestones!$AB$101="FT",Milestones!$AA$101=FT_Y5,EDATE($D151,Milestones!$AA$101)&lt;PolicyDate),1,Milestones!$AC$101)&amp;";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"&amp;IF(AND(Milestones!$AB$102="FT",Milestones!$AA$102=FT_Y5,EDATE($D151,Milestones!$AA$102)&lt;PolicyDate),1,Milestones!$AC$102)&amp;";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"&amp;IF(AND(Milestones!$AB$103="FT",Milestones!$AA$103=FT_Y5,EDATE($D151,Milestones!$AA$103)&lt;PolicyDate),1,Milestones!$AC$103)&amp;";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"&amp;IF(AND(Milestones!$AB$104="FT",Milestones!$AA$104=FT_Y5,EDATE($D151,Milestones!$AA$104)&lt;PolicyDate),1,Milestones!$AC$104)&amp;";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"&amp;IF(AND(Milestones!$AB$105="FT",Milestones!$AA$105=FT_Y5,EDATE($D151,Milestones!$AA$105)&lt;PolicyDate),1,Milestones!$AC$105)&amp;";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"&amp;IF(AND(Milestones!$AB$106="FT",Milestones!$AA$106=FT_Y5,EDATE($D151,Milestones!$AA$106)&lt;PolicyDate),1,Milestones!$AC$106)&amp;";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"&amp;IF(AND(Milestones!$AB$107="FT",Milestones!$AA$107=FT_Y5,EDATE($D151,Milestones!$AA$107)&lt;PolicyDate),1,Milestones!$AC$107)&amp;";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"&amp;IF(AND(Milestones!$AB$108="FT",Milestones!$AA$108=FT_Y5,EDATE($D151,Milestones!$AA$108)&lt;PolicyDate),1,Milestones!$AC$108)&amp;";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"&amp;IF(AND(Milestones!$AB$109="FT",Milestones!$AA$109=FT_Y5,EDATE($D151,Milestones!$AA$109)&lt;PolicyDate),1,Milestones!$AC$109)&amp;";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"&amp;IF(AND(Milestones!$AB$110="FT",Milestones!$AA$110=FT_Y5,EDATE($D151,Milestones!$AA$110)&lt;PolicyDate),1,Milestones!$AC$110)&amp;";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"&amp;IF(AND(Milestones!$AB$111="FT",Milestones!$AA$111=FT_Y5,EDATE($D151,Milestones!$AA$111)&lt;PolicyDate),1,Milestones!$AC$111)&amp;";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"&amp;IF(AND(Milestones!$AB$112="FT",Milestones!$AA$112=FT_Y5,EDATE($D151,Milestones!$AA$112)&lt;PolicyDate),1,Milestones!$AC$112)&amp;";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"&amp;IF(AND(Milestones!$AB$113="FT",Milestones!$AA$113=FT_Y5,EDATE($D151,Milestones!$AA$113)&lt;PolicyDate),1,Milestones!$AC$113)&amp;";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"&amp;IF(AND(Milestones!$AB$114="FT",Milestones!$AA$114=FT_Y5,EDATE($D151,Milestones!$AA$114)&lt;PolicyDate),1,Milestones!$AC$114)&amp;";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"&amp;IF(AND(Milestones!$AB$115="FT",Milestones!$AA$115=FT_Y5,EDATE($D151,Milestones!$AA$115)&lt;PolicyDate),1,Milestones!$AC$115)&amp;";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"&amp;IF(AND(Milestones!$AB$116="FT",Milestones!$AA$116=FT_Y5,EDATE($D151,Milestones!$AA$116)&lt;PolicyDate),1,Milestones!$AC$116)&amp;";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"&amp;IF(AND(Milestones!$AB$117="FT",Milestones!$AA$117=FT_Y5,EDATE($D151,Milestones!$AA$117)&lt;PolicyDate),1,Milestones!$AC$117)&amp;";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"&amp;IF(AND(Milestones!$AB$118="FT",Milestones!$AA$118=FT_Y5,EDATE($D151,Milestones!$AA$118)&lt;PolicyDate),1,Milestones!$AC$118)&amp;";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"&amp;IF(AND(Milestones!$AB$119="FT",Milestones!$AA$119=FT_Y5,EDATE($D151,Milestones!$AA$119)&lt;PolicyDate),1,Milestones!$AC$119)&amp;";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"&amp;IF(AND(Milestones!$AB$120="FT",Milestones!$AA$120=FT_Y5,EDATE($D151,Milestones!$AA$120)&lt;PolicyDate),1,Milestones!$AC$120)&amp;";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"&amp;IF(AND(Milestones!$AB$121="FT",Milestones!$AA$121=FT_Y5,EDATE($D151,Milestones!$AA$121)&lt;PolicyDate),1,Milestones!$AC$121)&amp;";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"&amp;IF(AND(Milestones!$AB$122="FT",Milestones!$AA$122=FT_Y5,EDATE($D151,Milestones!$AA$122)&lt;PolicyDate),1,Milestones!$AC$122)&amp;";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"&amp;IF(AND(Milestones!$AB$123="FT",Milestones!$AA$123=FT_Y5,EDATE($D151,Milestones!$AA$123)&lt;PolicyDate),1,Milestones!$AC$123)&amp;";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"&amp;IF(AND(Milestones!$AB$124="FT",Milestones!$AA$124=FT_Y5,EDATE($D151,Milestones!$AA$124)&lt;PolicyDate),1,Milestones!$AC$124)&amp;";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"&amp;IF(AND(Milestones!$AB$125="FT",Milestones!$AA$125=FT_Y5,EDATE($D151,Milestones!$AA$125)&lt;PolicyDate),1,Milestones!$AC$125)&amp;";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"&amp;IF(AND(Milestones!$AB$126="FT",Milestones!$AA$126=FT_Y5,EDATE($D151,Milestones!$AA$126)&lt;PolicyDate),1,Milestones!$AC$126)&amp;";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"&amp;IF(AND(Milestones!$AB$127="FT",Milestones!$AA$127=FT_Y5,EDATE($D151,Milestones!$AA$127)&lt;PolicyDate),1,Milestones!$AC$127)&amp;";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"&amp;IF(AND(Milestones!$AB$128="FT",Milestones!$AA$128=FT_Y5,EDATE($D151,Milestones!$AA$128)&lt;PolicyDate),1,Milestones!$AC$128)&amp;";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"&amp;IF(AND(Milestones!$AB$129="FT",Milestones!$AA$129=FT_Y5,EDATE($D151,Milestones!$AA$129)&lt;PolicyDate),1,Milestones!$AC$129)&amp;";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"&amp;IF(AND(Milestones!$AB$130="FT",Milestones!$AA$130=FT_Y5,EDATE($D151,Milestones!$AA$130)&lt;PolicyDate),1,Milestones!$AC$130)&amp;";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"&amp;IF(AND(Milestones!$AB$131="FT",Milestones!$AA$131=FT_Y5,EDATE($D151,Milestones!$AA$131)&lt;PolicyDate),1,Milestones!$AC$131)&amp;";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"&amp;IF(AND(Milestones!$AB$132="FT",Milestones!$AA$132=FT_Y5,EDATE($D151,Milestones!$AA$132)&lt;PolicyDate),1,Milestones!$AC$132)&amp;";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"&amp;IF(AND(Milestones!$AB$133="FT",Milestones!$AA$133=FT_Y5,EDATE($D151,Milestones!$AA$133)&lt;PolicyDate),1,Milestones!$AC$133)&amp;";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"&amp;IF(AND(Milestones!$AB$134="FT",Milestones!$AA$134=FT_Y5,EDATE($D151,Milestones!$AA$134)&lt;PolicyDate),1,Milestones!$AC$134)&amp;";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"&amp;IF(AND(Milestones!$AB$135="FT",Milestones!$AA$135=FT_Y5,EDATE($D151,Milestones!$AA$135)&lt;PolicyDate),1,Milestones!$AC$135)&amp;";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"&amp;IF(AND(Milestones!$AB$136="FT",Milestones!$AA$136=FT_Y5,EDATE($D151,Milestones!$AA$136)&lt;PolicyDate),1,Milestones!$AC$136)&amp;";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"&amp;IF(AND(Milestones!$AB$137="FT",Milestones!$AA$137=FT_Y5,EDATE($D151,Milestones!$AA$137)&lt;PolicyDate),1,Milestones!$AC$137)&amp;";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"&amp;IF(AND(Milestones!$AB$138="FT",Milestones!$AA$138=FT_Y5,EDATE($D151,Milestones!$AA$138)&lt;PolicyDate),1,Milestones!$AC$138)&amp;";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"&amp;IF(AND(Milestones!$AB$139="FT",Milestones!$AA$139=FT_Y5,EDATE($D151,Milestones!$AA$139)&lt;PolicyDate),1,Milestones!$AC$139)&amp;";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"&amp;IF(AND(Milestones!$AB$140="FT",Milestones!$AA$140=FT_Y5,EDATE($D151,Milestones!$AA$140)&lt;PolicyDate),1,Milestones!$AC$140)&amp;";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"&amp;IF(AND(Milestones!$AB$141="FT",Milestones!$AA$141=FT_Y5,EDATE($D151,Milestones!$AA$141)&lt;PolicyDate),1,Milestones!$AC$141)&amp;";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"&amp;IF(AND(Milestones!$AB$142="FT",Milestones!$AA$142=FT_Y5,EDATE($D151,Milestones!$AA$142)&lt;PolicyDate),1,Milestones!$AC$142)&amp;";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"&amp;IF(AND(Milestones!$AB$143="FT",Milestones!$AA$143=FT_Y5,EDATE($D151,Milestones!$AA$143)&lt;PolicyDate),1,Milestones!$AC$143)&amp;";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"&amp;IF(AND(Milestones!$AB$144="FT",Milestones!$AA$144=FT_Y5,EDATE($D151,Milestones!$AA$144)&lt;PolicyDate),1,Milestones!$AC$144)&amp;";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"&amp;IF(AND(Milestones!$AB$145="FT",Milestones!$AA$145=FT_Y5,EDATE($D151,Milestones!$AA$145)&lt;PolicyDate),1,Milestones!$AC$145)&amp;";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"&amp;IF(AND(Milestones!$AB$146="FT",Milestones!$AA$146=FT_Y5,EDATE($D151,Milestones!$AA$146)&lt;PolicyDate),1,Milestones!$AC$146)&amp;";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"&amp;IF(AND(Milestones!$AB$147="FT",Milestones!$AA$147=FT_Y5,EDATE($D151,Milestones!$AA$147)&lt;PolicyDate),1,Milestones!$AC$147)&amp;";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"&amp;IF(AND(Milestones!$AB$148="FT",Milestones!$AA$148=FT_Y5,EDATE($D151,Milestones!$AA$148)&lt;PolicyDate),1,Milestones!$AC$148)&amp;";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"&amp;IF(AND(Milestones!$AB$149="FT",Milestones!$AA$149=FT_Y5,EDATE($D151,Milestones!$AA$149)&lt;PolicyDate),1,Milestones!$AC$149)&amp;";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"&amp;IF(AND(Milestones!$AB$150="FT",Milestones!$AA$150=FT_Y5,EDATE($D151,Milestones!$AA$150)&lt;PolicyDate),1,Milestones!$AC$150)&amp;";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"&amp;IF(AND(Milestones!$AB$151="FT",Milestones!$AA$151=FT_Y5,EDATE($D151,Milestones!$AA$151)&lt;PolicyDate),1,Milestones!$AC$151)&amp;";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"&amp;IF(AND(Milestones!$AB$152="FT",Milestones!$AA$152=FT_Y5,EDATE($D151,Milestones!$AA$152)&lt;PolicyDate),1,Milestones!$AC$152)&amp;";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"&amp;IF(AND(Milestones!$AB$153="FT",Milestones!$AA$153=FT_Y5,EDATE($D151,Milestones!$AA$153)&lt;PolicyDate),1,Milestones!$AC$153)&amp;";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"&amp;IF(AND(Milestones!$AB$154="FT",Milestones!$AA$154=FT_Y5,EDATE($D151,Milestones!$AA$154)&lt;PolicyDate),1,Milestones!$AC$154)&amp;";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"&amp;IF(AND(Milestones!$AB$155="FT",Milestones!$AA$155=FT_Y5,EDATE($D151,Milestones!$AA$155)&lt;PolicyDate),1,Milestones!$AC$155)&amp;";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"&amp;IF(AND(Milestones!$AB$156="FT",Milestones!$AA$156=FT_Y5,EDATE($D151,Milestones!$AA$156)&lt;PolicyDate),1,Milestones!$AC$156)&amp;";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"&amp;IF(AND(Milestones!$AB$157="FT",Milestones!$AA$157=FT_Y5,EDATE($D151,Milestones!$AA$157)&lt;PolicyDate),1,Milestones!$AC$157)&amp;";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"&amp;IF(AND(Milestones!$AB$158="FT",Milestones!$AA$158=FT_Y5,EDATE($D151,Milestones!$AA$158)&lt;PolicyDate),1,Milestones!$AC$158)&amp;";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"&amp;IF(AND(Milestones!$AB$159="FT",Milestones!$AA$159=FT_Y5,EDATE($D151,Milestones!$AA$159)&lt;PolicyDate),1,Milestones!$AC$159)&amp;";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"&amp;IF(AND(Milestones!$AB$160="FT",Milestones!$AA$160=FT_Y5,EDATE($D151,Milestones!$AA$160)&lt;PolicyDate),1,Milestones!$AC$160)&amp;";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"&amp;IF(AND(Milestones!$AB$161="FT",Milestones!$AA$161=FT_Y5,EDATE($D151,Milestones!$AA$161)&lt;PolicyDate),1,Milestones!$AC$161)&amp;";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"&amp;IF(AND(Milestones!$AB$162="FT",Milestones!$AA$162=FT_Y5,EDATE($D151,Milestones!$AA$162)&lt;PolicyDate),1,Milestones!$AC$162)&amp;";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"&amp;IF(AND(Milestones!$AB$163="FT",Milestones!$AA$163=FT_Y5,EDATE($D151,Milestones!$AA$163)&lt;PolicyDate),1,Milestones!$AC$163)&amp;";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"&amp;IF(AND(Milestones!$AB$164="FT",Milestones!$AA$164=FT_Y5,EDATE($D151,Milestones!$AA$164)&lt;PolicyDate),1,Milestones!$AC$164)&amp;";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"&amp;IF(AND(Milestones!$AB$165="FT",Milestones!$AA$165=FT_Y5,EDATE($D151,Milestones!$AA$165)&lt;PolicyDate),1,Milestones!$AC$165)&amp;";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"&amp;IF(AND(Milestones!$AB$166="FT",Milestones!$AA$166=FT_Y5,EDATE($D151,Milestones!$AA$166)&lt;PolicyDate),1,Milestones!$AC$166)&amp;";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"&amp;IF(AND(Milestones!$AB$167="FT",Milestones!$AA$167=FT_Y5,EDATE($D151,Milestones!$AA$167)&lt;PolicyDate),1,Milestones!$AC$167)&amp;";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"&amp;IF(AND(Milestones!$AB$168="FT",Milestones!$AA$168=FT_Y5,EDATE($D151,Milestones!$AA$168)&lt;PolicyDate),1,Milestones!$AC$168)&amp;";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"&amp;IF(AND(Milestones!$AB$169="FT",Milestones!$AA$169=FT_Y5,EDATE($D151,Milestones!$AA$169)&lt;PolicyDate),1,Milestones!$AC$169)&amp;";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"&amp;IF(AND(Milestones!$AB$170="FT",Milestones!$AA$170=FT_Y5,EDATE($D151,Milestones!$AA$170)&lt;PolicyDate),1,Milestones!$AC$170)&amp;";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"&amp;IF(AND(Milestones!$AB$171="FT",Milestones!$AA$171=FT_Y5,EDATE($D151,Milestones!$AA$171)&lt;PolicyDate),1,Milestones!$AC$171)&amp;";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"&amp;IF(AND(Milestones!$AB$172="FT",Milestones!$AA$172=FT_Y5,EDATE($D151,Milestones!$AA$172)&lt;PolicyDate),1,Milestones!$AC$172)&amp;";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"&amp;IF(AND(Milestones!$AB$173="FT",Milestones!$AA$173=FT_Y5,EDATE($D151,Milestones!$AA$173)&lt;PolicyDate),1,Milestones!$AC$173)&amp;";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"&amp;IF(AND(Milestones!$AB$174="FT",Milestones!$AA$174=FT_Y5,EDATE($D151,Milestones!$AA$174)&lt;PolicyDate),1,Milestones!$AC$174)&amp;";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"&amp;IF(AND(Milestones!$AB$175="FT",Milestones!$AA$175=FT_Y5,EDATE($D151,Milestones!$AA$175)&lt;PolicyDate),1,Milestones!$AC$175)&amp;";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"&amp;IF(AND(Milestones!$AB$176="FT",Milestones!$AA$176=FT_Y5,EDATE($D151,Milestones!$AA$176)&lt;PolicyDate),1,Milestones!$AC$176)&amp;";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"&amp;IF(AND(Milestones!$AB$177="FT",Milestones!$AA$177=FT_Y5,EDATE($D151,Milestones!$AA$177)&lt;PolicyDate),1,Milestones!$AC$177)&amp;";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"&amp;IF(AND(Milestones!$AB$178="FT",Milestones!$AA$178=FT_Y5,EDATE($D151,Milestones!$AA$178)&lt;PolicyDate),1,Milestones!$AC$178)&amp;";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"&amp;IF(AND(Milestones!$AB$179="FT",Milestones!$AA$179=FT_Y5,EDATE($D151,Milestones!$AA$179)&lt;PolicyDate),1,Milestones!$AC$179)&amp;";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"&amp;IF(AND(Milestones!$AB$180="FT",Milestones!$AA$180=FT_Y5,EDATE($D151,Milestones!$AA$180)&lt;PolicyDate),1,Milestones!$AC$180)&amp;";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"&amp;IF(AND(Milestones!$AB$181="FT",Milestones!$AA$181=FT_Y5,EDATE($D151,Milestones!$AA$181)&lt;PolicyDate),1,Milestones!$AC$181)&amp;";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"&amp;IF(AND(Milestones!$AB$182="FT",Milestones!$AA$182=FT_Y5,EDATE($D151,Milestones!$AA$182)&lt;PolicyDate),1,Milestones!$AC$182)&amp;";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"&amp;IF(AND(Milestones!$AB$183="FT",Milestones!$AA$183=FT_Y5,EDATE($D151,Milestones!$AA$183)&lt;PolicyDate),1,Milestones!$AC$183)&amp;";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"&amp;IF(AND(Milestones!$AB$184="FT",Milestones!$AA$184=FT_Y5,EDATE($D151,Milestones!$AA$184)&lt;PolicyDate),1,Milestones!$AC$184)&amp;";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"&amp;IF(AND(Milestones!$AB$185="FT",Milestones!$AA$185=FT_Y5,EDATE($D151,Milestones!$AA$185)&lt;PolicyDate),1,Milestones!$AC$185)&amp;";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"&amp;IF(AND(Milestones!$AB$186="FT",Milestones!$AA$186=FT_Y5,EDATE($D151,Milestones!$AA$186)&lt;PolicyDate),1,Milestones!$AC$186)&amp;";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"&amp;IF(AND(Milestones!$AB$187="FT",Milestones!$AA$187=FT_Y5,EDATE($D151,Milestones!$AA$187)&lt;PolicyDate),1,Milestones!$AC$187)&amp;";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"&amp;IF(AND(Milestones!$AB$188="FT",Milestones!$AA$188=FT_Y5,EDATE($D151,Milestones!$AA$188)&lt;PolicyDate),1,Milestones!$AC$188)&amp;";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"&amp;IF(AND(Milestones!$AB$189="FT",Milestones!$AA$189=FT_Y5,EDATE($D151,Milestones!$AA$189)&lt;PolicyDate),1,Milestones!$AC$189)&amp;";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"&amp;IF(AND(Milestones!$AB$190="FT",Milestones!$AA$190=FT_Y5,EDATE($D151,Milestones!$AA$190)&lt;PolicyDate),1,Milestones!$AC$190)&amp;";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"&amp;IF(AND(Milestones!$AB$191="FT",Milestones!$AA$191=FT_Y5,EDATE($D151,Milestones!$AA$191)&lt;PolicyDate),1,Milestones!$AC$191)&amp;";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"&amp;IF(AND(Milestones!$AB$192="FT",Milestones!$AA$192=FT_Y5,EDATE($D151,Milestones!$AA$192)&lt;PolicyDate),1,Milestones!$AC$192)&amp;";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"&amp;IF(AND(Milestones!$AB$193="FT",Milestones!$AA$193=FT_Y5,EDATE($D151,Milestones!$AA$193)&lt;PolicyDate),1,Milestones!$AC$193)&amp;";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"&amp;IF(AND(Milestones!$AB$194="FT",Milestones!$AA$194=FT_Y5,EDATE($D151,Milestones!$AA$194)&lt;PolicyDate),1,Milestones!$AC$194)&amp;";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"&amp;IF(AND(Milestones!$AB$195="FT",Milestones!$AA$195=FT_Y5,EDATE($D151,Milestones!$AA$195)&lt;PolicyDate),1,Milestones!$AC$195)&amp;";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"&amp;IF(AND(Milestones!$AB$196="FT",Milestones!$AA$196=FT_Y5,EDATE($D151,Milestones!$AA$196)&lt;PolicyDate),1,Milestones!$AC$196)&amp;";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"&amp;IF(AND(Milestones!$AB$197="FT",Milestones!$AA$197=FT_Y5,EDATE($D151,Milestones!$AA$197)&lt;PolicyDate),1,Milestones!$AC$197)&amp;";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"&amp;IF(AND(Milestones!$AB$198="FT",Milestones!$AA$198=FT_Y5,EDATE($D151,Milestones!$AA$198)&lt;PolicyDate),1,Milestones!$AC$198)&amp;";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"&amp;IF(AND(Milestones!$AB$199="FT",Milestones!$AA$199=FT_Y5,EDATE($D151,Milestones!$AA$199)&lt;PolicyDate),1,Milestones!$AC$199)&amp;";  ",""))</f>
        <v/>
      </c>
      <c r="X151" s="0" t="str">
        <f aca="false">IF(Staff!$A151="","",Staff!$AJ151)</f>
        <v/>
      </c>
      <c r="Y151" s="0" t="str">
        <f aca="false">IF(Staff!$A151="","",Staff!$AL151)</f>
        <v/>
      </c>
      <c r="Z151" s="0" t="str">
        <f aca="false">IF(Staff!$A151="","",Staff!$AM151)</f>
        <v/>
      </c>
      <c r="AA151" s="0" t="str">
        <f aca="false">IF(Staff!$A151="","",Staff!$AQ151)</f>
        <v/>
      </c>
      <c r="AB151" s="0" t="str">
        <f aca="false">IF(Staff!$A151="","",Staff!$AR151)</f>
        <v/>
      </c>
      <c r="AC151" s="0" t="str">
        <f aca="false">IF(Staff!$A151="","",Staff!$AS151)</f>
        <v/>
      </c>
      <c r="AD151" s="0" t="str">
        <f aca="false">IF(Staff!$A151="","",Staff!$AT151)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IF(Staff!$A152="","",Staff!$AI152)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"&amp;IF(AND(Milestones!$AB$20="FT",Milestones!$AA$20=FT_Y5,EDATE($D152,Milestones!$AA$20)&lt;PolicyDate),1,Milestones!$AC$20)&amp;";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"&amp;IF(AND(Milestones!$AB$21="FT",Milestones!$AA$21=FT_Y5,EDATE($D152,Milestones!$AA$21)&lt;PolicyDate),1,Milestones!$AC$21)&amp;";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"&amp;IF(AND(Milestones!$AB$22="FT",Milestones!$AA$22=FT_Y5,EDATE($D152,Milestones!$AA$22)&lt;PolicyDate),1,Milestones!$AC$22)&amp;";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"&amp;IF(AND(Milestones!$AB$23="FT",Milestones!$AA$23=FT_Y5,EDATE($D152,Milestones!$AA$23)&lt;PolicyDate),1,Milestones!$AC$23)&amp;";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"&amp;IF(AND(Milestones!$AB$24="FT",Milestones!$AA$24=FT_Y5,EDATE($D152,Milestones!$AA$24)&lt;PolicyDate),1,Milestones!$AC$24)&amp;";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"&amp;IF(AND(Milestones!$AB$25="FT",Milestones!$AA$25=FT_Y5,EDATE($D152,Milestones!$AA$25)&lt;PolicyDate),1,Milestones!$AC$25)&amp;";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"&amp;IF(AND(Milestones!$AB$26="FT",Milestones!$AA$26=FT_Y5,EDATE($D152,Milestones!$AA$26)&lt;PolicyDate),1,Milestones!$AC$26)&amp;";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"&amp;IF(AND(Milestones!$AB$27="FT",Milestones!$AA$27=FT_Y5,EDATE($D152,Milestones!$AA$27)&lt;PolicyDate),1,Milestones!$AC$27)&amp;";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"&amp;IF(AND(Milestones!$AB$28="FT",Milestones!$AA$28=FT_Y5,EDATE($D152,Milestones!$AA$28)&lt;PolicyDate),1,Milestones!$AC$28)&amp;";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"&amp;IF(AND(Milestones!$AB$29="FT",Milestones!$AA$29=FT_Y5,EDATE($D152,Milestones!$AA$29)&lt;PolicyDate),1,Milestones!$AC$29)&amp;";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"&amp;IF(AND(Milestones!$AB$30="FT",Milestones!$AA$30=FT_Y5,EDATE($D152,Milestones!$AA$30)&lt;PolicyDate),1,Milestones!$AC$30)&amp;";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"&amp;IF(AND(Milestones!$AB$31="FT",Milestones!$AA$31=FT_Y5,EDATE($D152,Milestones!$AA$31)&lt;PolicyDate),1,Milestones!$AC$31)&amp;";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"&amp;IF(AND(Milestones!$AB$32="FT",Milestones!$AA$32=FT_Y5,EDATE($D152,Milestones!$AA$32)&lt;PolicyDate),1,Milestones!$AC$32)&amp;";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"&amp;IF(AND(Milestones!$AB$33="FT",Milestones!$AA$33=FT_Y5,EDATE($D152,Milestones!$AA$33)&lt;PolicyDate),1,Milestones!$AC$33)&amp;";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"&amp;IF(AND(Milestones!$AB$34="FT",Milestones!$AA$34=FT_Y5,EDATE($D152,Milestones!$AA$34)&lt;PolicyDate),1,Milestones!$AC$34)&amp;";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"&amp;IF(AND(Milestones!$AB$35="FT",Milestones!$AA$35=FT_Y5,EDATE($D152,Milestones!$AA$35)&lt;PolicyDate),1,Milestones!$AC$35)&amp;";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"&amp;IF(AND(Milestones!$AB$36="FT",Milestones!$AA$36=FT_Y5,EDATE($D152,Milestones!$AA$36)&lt;PolicyDate),1,Milestones!$AC$36)&amp;";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"&amp;IF(AND(Milestones!$AB$37="FT",Milestones!$AA$37=FT_Y5,EDATE($D152,Milestones!$AA$37)&lt;PolicyDate),1,Milestones!$AC$37)&amp;";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"&amp;IF(AND(Milestones!$AB$38="FT",Milestones!$AA$38=FT_Y5,EDATE($D152,Milestones!$AA$38)&lt;PolicyDate),1,Milestones!$AC$38)&amp;";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"&amp;IF(AND(Milestones!$AB$39="FT",Milestones!$AA$39=FT_Y5,EDATE($D152,Milestones!$AA$39)&lt;PolicyDate),1,Milestones!$AC$39)&amp;";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"&amp;IF(AND(Milestones!$AB$40="FT",Milestones!$AA$40=FT_Y5,EDATE($D152,Milestones!$AA$40)&lt;PolicyDate),1,Milestones!$AC$40)&amp;";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"&amp;IF(AND(Milestones!$AB$41="FT",Milestones!$AA$41=FT_Y5,EDATE($D152,Milestones!$AA$41)&lt;PolicyDate),1,Milestones!$AC$41)&amp;";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"&amp;IF(AND(Milestones!$AB$42="FT",Milestones!$AA$42=FT_Y5,EDATE($D152,Milestones!$AA$42)&lt;PolicyDate),1,Milestones!$AC$42)&amp;";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"&amp;IF(AND(Milestones!$AB$43="FT",Milestones!$AA$43=FT_Y5,EDATE($D152,Milestones!$AA$43)&lt;PolicyDate),1,Milestones!$AC$43)&amp;";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"&amp;IF(AND(Milestones!$AB$44="FT",Milestones!$AA$44=FT_Y5,EDATE($D152,Milestones!$AA$44)&lt;PolicyDate),1,Milestones!$AC$44)&amp;";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"&amp;IF(AND(Milestones!$AB$45="FT",Milestones!$AA$45=FT_Y5,EDATE($D152,Milestones!$AA$45)&lt;PolicyDate),1,Milestones!$AC$45)&amp;";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"&amp;IF(AND(Milestones!$AB$46="FT",Milestones!$AA$46=FT_Y5,EDATE($D152,Milestones!$AA$46)&lt;PolicyDate),1,Milestones!$AC$46)&amp;";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"&amp;IF(AND(Milestones!$AB$47="FT",Milestones!$AA$47=FT_Y5,EDATE($D152,Milestones!$AA$47)&lt;PolicyDate),1,Milestones!$AC$47)&amp;";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"&amp;IF(AND(Milestones!$AB$48="FT",Milestones!$AA$48=FT_Y5,EDATE($D152,Milestones!$AA$48)&lt;PolicyDate),1,Milestones!$AC$48)&amp;";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"&amp;IF(AND(Milestones!$AB$49="FT",Milestones!$AA$49=FT_Y5,EDATE($D152,Milestones!$AA$49)&lt;PolicyDate),1,Milestones!$AC$49)&amp;";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"&amp;IF(AND(Milestones!$AB$50="FT",Milestones!$AA$50=FT_Y5,EDATE($D152,Milestones!$AA$50)&lt;PolicyDate),1,Milestones!$AC$50)&amp;";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"&amp;IF(AND(Milestones!$AB$51="FT",Milestones!$AA$51=FT_Y5,EDATE($D152,Milestones!$AA$51)&lt;PolicyDate),1,Milestones!$AC$51)&amp;";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"&amp;IF(AND(Milestones!$AB$52="FT",Milestones!$AA$52=FT_Y5,EDATE($D152,Milestones!$AA$52)&lt;PolicyDate),1,Milestones!$AC$52)&amp;";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"&amp;IF(AND(Milestones!$AB$53="FT",Milestones!$AA$53=FT_Y5,EDATE($D152,Milestones!$AA$53)&lt;PolicyDate),1,Milestones!$AC$53)&amp;";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"&amp;IF(AND(Milestones!$AB$54="FT",Milestones!$AA$54=FT_Y5,EDATE($D152,Milestones!$AA$54)&lt;PolicyDate),1,Milestones!$AC$54)&amp;";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"&amp;IF(AND(Milestones!$AB$55="FT",Milestones!$AA$55=FT_Y5,EDATE($D152,Milestones!$AA$55)&lt;PolicyDate),1,Milestones!$AC$55)&amp;";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"&amp;IF(AND(Milestones!$AB$56="FT",Milestones!$AA$56=FT_Y5,EDATE($D152,Milestones!$AA$56)&lt;PolicyDate),1,Milestones!$AC$56)&amp;";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"&amp;IF(AND(Milestones!$AB$57="FT",Milestones!$AA$57=FT_Y5,EDATE($D152,Milestones!$AA$57)&lt;PolicyDate),1,Milestones!$AC$57)&amp;";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"&amp;IF(AND(Milestones!$AB$58="FT",Milestones!$AA$58=FT_Y5,EDATE($D152,Milestones!$AA$58)&lt;PolicyDate),1,Milestones!$AC$58)&amp;";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"&amp;IF(AND(Milestones!$AB$59="FT",Milestones!$AA$59=FT_Y5,EDATE($D152,Milestones!$AA$59)&lt;PolicyDate),1,Milestones!$AC$59)&amp;";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"&amp;IF(AND(Milestones!$AB$60="FT",Milestones!$AA$60=FT_Y5,EDATE($D152,Milestones!$AA$60)&lt;PolicyDate),1,Milestones!$AC$60)&amp;";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"&amp;IF(AND(Milestones!$AB$61="FT",Milestones!$AA$61=FT_Y5,EDATE($D152,Milestones!$AA$61)&lt;PolicyDate),1,Milestones!$AC$61)&amp;";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"&amp;IF(AND(Milestones!$AB$62="FT",Milestones!$AA$62=FT_Y5,EDATE($D152,Milestones!$AA$62)&lt;PolicyDate),1,Milestones!$AC$62)&amp;";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"&amp;IF(AND(Milestones!$AB$63="FT",Milestones!$AA$63=FT_Y5,EDATE($D152,Milestones!$AA$63)&lt;PolicyDate),1,Milestones!$AC$63)&amp;";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"&amp;IF(AND(Milestones!$AB$64="FT",Milestones!$AA$64=FT_Y5,EDATE($D152,Milestones!$AA$64)&lt;PolicyDate),1,Milestones!$AC$64)&amp;";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"&amp;IF(AND(Milestones!$AB$65="FT",Milestones!$AA$65=FT_Y5,EDATE($D152,Milestones!$AA$65)&lt;PolicyDate),1,Milestones!$AC$65)&amp;";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"&amp;IF(AND(Milestones!$AB$66="FT",Milestones!$AA$66=FT_Y5,EDATE($D152,Milestones!$AA$66)&lt;PolicyDate),1,Milestones!$AC$66)&amp;";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"&amp;IF(AND(Milestones!$AB$67="FT",Milestones!$AA$67=FT_Y5,EDATE($D152,Milestones!$AA$67)&lt;PolicyDate),1,Milestones!$AC$67)&amp;";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"&amp;IF(AND(Milestones!$AB$68="FT",Milestones!$AA$68=FT_Y5,EDATE($D152,Milestones!$AA$68)&lt;PolicyDate),1,Milestones!$AC$68)&amp;";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"&amp;IF(AND(Milestones!$AB$69="FT",Milestones!$AA$69=FT_Y5,EDATE($D152,Milestones!$AA$69)&lt;PolicyDate),1,Milestones!$AC$69)&amp;";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"&amp;IF(AND(Milestones!$AB$70="FT",Milestones!$AA$70=FT_Y5,EDATE($D152,Milestones!$AA$70)&lt;PolicyDate),1,Milestones!$AC$70)&amp;";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"&amp;IF(AND(Milestones!$AB$71="FT",Milestones!$AA$71=FT_Y5,EDATE($D152,Milestones!$AA$71)&lt;PolicyDate),1,Milestones!$AC$71)&amp;";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"&amp;IF(AND(Milestones!$AB$72="FT",Milestones!$AA$72=FT_Y5,EDATE($D152,Milestones!$AA$72)&lt;PolicyDate),1,Milestones!$AC$72)&amp;";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"&amp;IF(AND(Milestones!$AB$73="FT",Milestones!$AA$73=FT_Y5,EDATE($D152,Milestones!$AA$73)&lt;PolicyDate),1,Milestones!$AC$73)&amp;";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"&amp;IF(AND(Milestones!$AB$74="FT",Milestones!$AA$74=FT_Y5,EDATE($D152,Milestones!$AA$74)&lt;PolicyDate),1,Milestones!$AC$74)&amp;";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"&amp;IF(AND(Milestones!$AB$75="FT",Milestones!$AA$75=FT_Y5,EDATE($D152,Milestones!$AA$75)&lt;PolicyDate),1,Milestones!$AC$75)&amp;";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"&amp;IF(AND(Milestones!$AB$76="FT",Milestones!$AA$76=FT_Y5,EDATE($D152,Milestones!$AA$76)&lt;PolicyDate),1,Milestones!$AC$76)&amp;";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"&amp;IF(AND(Milestones!$AB$77="FT",Milestones!$AA$77=FT_Y5,EDATE($D152,Milestones!$AA$77)&lt;PolicyDate),1,Milestones!$AC$77)&amp;";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"&amp;IF(AND(Milestones!$AB$78="FT",Milestones!$AA$78=FT_Y5,EDATE($D152,Milestones!$AA$78)&lt;PolicyDate),1,Milestones!$AC$78)&amp;";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"&amp;IF(AND(Milestones!$AB$79="FT",Milestones!$AA$79=FT_Y5,EDATE($D152,Milestones!$AA$79)&lt;PolicyDate),1,Milestones!$AC$79)&amp;";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"&amp;IF(AND(Milestones!$AB$80="FT",Milestones!$AA$80=FT_Y5,EDATE($D152,Milestones!$AA$80)&lt;PolicyDate),1,Milestones!$AC$80)&amp;";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"&amp;IF(AND(Milestones!$AB$81="FT",Milestones!$AA$81=FT_Y5,EDATE($D152,Milestones!$AA$81)&lt;PolicyDate),1,Milestones!$AC$81)&amp;";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"&amp;IF(AND(Milestones!$AB$82="FT",Milestones!$AA$82=FT_Y5,EDATE($D152,Milestones!$AA$82)&lt;PolicyDate),1,Milestones!$AC$82)&amp;";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"&amp;IF(AND(Milestones!$AB$83="FT",Milestones!$AA$83=FT_Y5,EDATE($D152,Milestones!$AA$83)&lt;PolicyDate),1,Milestones!$AC$83)&amp;";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"&amp;IF(AND(Milestones!$AB$84="FT",Milestones!$AA$84=FT_Y5,EDATE($D152,Milestones!$AA$84)&lt;PolicyDate),1,Milestones!$AC$84)&amp;";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"&amp;IF(AND(Milestones!$AB$85="FT",Milestones!$AA$85=FT_Y5,EDATE($D152,Milestones!$AA$85)&lt;PolicyDate),1,Milestones!$AC$85)&amp;";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"&amp;IF(AND(Milestones!$AB$86="FT",Milestones!$AA$86=FT_Y5,EDATE($D152,Milestones!$AA$86)&lt;PolicyDate),1,Milestones!$AC$86)&amp;";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"&amp;IF(AND(Milestones!$AB$87="FT",Milestones!$AA$87=FT_Y5,EDATE($D152,Milestones!$AA$87)&lt;PolicyDate),1,Milestones!$AC$87)&amp;";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"&amp;IF(AND(Milestones!$AB$88="FT",Milestones!$AA$88=FT_Y5,EDATE($D152,Milestones!$AA$88)&lt;PolicyDate),1,Milestones!$AC$88)&amp;";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"&amp;IF(AND(Milestones!$AB$89="FT",Milestones!$AA$89=FT_Y5,EDATE($D152,Milestones!$AA$89)&lt;PolicyDate),1,Milestones!$AC$89)&amp;";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"&amp;IF(AND(Milestones!$AB$90="FT",Milestones!$AA$90=FT_Y5,EDATE($D152,Milestones!$AA$90)&lt;PolicyDate),1,Milestones!$AC$90)&amp;";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"&amp;IF(AND(Milestones!$AB$91="FT",Milestones!$AA$91=FT_Y5,EDATE($D152,Milestones!$AA$91)&lt;PolicyDate),1,Milestones!$AC$91)&amp;";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"&amp;IF(AND(Milestones!$AB$92="FT",Milestones!$AA$92=FT_Y5,EDATE($D152,Milestones!$AA$92)&lt;PolicyDate),1,Milestones!$AC$92)&amp;";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"&amp;IF(AND(Milestones!$AB$93="FT",Milestones!$AA$93=FT_Y5,EDATE($D152,Milestones!$AA$93)&lt;PolicyDate),1,Milestones!$AC$93)&amp;";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"&amp;IF(AND(Milestones!$AB$94="FT",Milestones!$AA$94=FT_Y5,EDATE($D152,Milestones!$AA$94)&lt;PolicyDate),1,Milestones!$AC$94)&amp;";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"&amp;IF(AND(Milestones!$AB$95="FT",Milestones!$AA$95=FT_Y5,EDATE($D152,Milestones!$AA$95)&lt;PolicyDate),1,Milestones!$AC$95)&amp;";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"&amp;IF(AND(Milestones!$AB$96="FT",Milestones!$AA$96=FT_Y5,EDATE($D152,Milestones!$AA$96)&lt;PolicyDate),1,Milestones!$AC$96)&amp;";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"&amp;IF(AND(Milestones!$AB$97="FT",Milestones!$AA$97=FT_Y5,EDATE($D152,Milestones!$AA$97)&lt;PolicyDate),1,Milestones!$AC$97)&amp;";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"&amp;IF(AND(Milestones!$AB$98="FT",Milestones!$AA$98=FT_Y5,EDATE($D152,Milestones!$AA$98)&lt;PolicyDate),1,Milestones!$AC$98)&amp;";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"&amp;IF(AND(Milestones!$AB$99="FT",Milestones!$AA$99=FT_Y5,EDATE($D152,Milestones!$AA$99)&lt;PolicyDate),1,Milestones!$AC$99)&amp;";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"&amp;IF(AND(Milestones!$AB$100="FT",Milestones!$AA$100=FT_Y5,EDATE($D152,Milestones!$AA$100)&lt;PolicyDate),1,Milestones!$AC$100)&amp;";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"&amp;IF(AND(Milestones!$AB$101="FT",Milestones!$AA$101=FT_Y5,EDATE($D152,Milestones!$AA$101)&lt;PolicyDate),1,Milestones!$AC$101)&amp;";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"&amp;IF(AND(Milestones!$AB$102="FT",Milestones!$AA$102=FT_Y5,EDATE($D152,Milestones!$AA$102)&lt;PolicyDate),1,Milestones!$AC$102)&amp;";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"&amp;IF(AND(Milestones!$AB$103="FT",Milestones!$AA$103=FT_Y5,EDATE($D152,Milestones!$AA$103)&lt;PolicyDate),1,Milestones!$AC$103)&amp;";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"&amp;IF(AND(Milestones!$AB$104="FT",Milestones!$AA$104=FT_Y5,EDATE($D152,Milestones!$AA$104)&lt;PolicyDate),1,Milestones!$AC$104)&amp;";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"&amp;IF(AND(Milestones!$AB$105="FT",Milestones!$AA$105=FT_Y5,EDATE($D152,Milestones!$AA$105)&lt;PolicyDate),1,Milestones!$AC$105)&amp;";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"&amp;IF(AND(Milestones!$AB$106="FT",Milestones!$AA$106=FT_Y5,EDATE($D152,Milestones!$AA$106)&lt;PolicyDate),1,Milestones!$AC$106)&amp;";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"&amp;IF(AND(Milestones!$AB$107="FT",Milestones!$AA$107=FT_Y5,EDATE($D152,Milestones!$AA$107)&lt;PolicyDate),1,Milestones!$AC$107)&amp;";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"&amp;IF(AND(Milestones!$AB$108="FT",Milestones!$AA$108=FT_Y5,EDATE($D152,Milestones!$AA$108)&lt;PolicyDate),1,Milestones!$AC$108)&amp;";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"&amp;IF(AND(Milestones!$AB$109="FT",Milestones!$AA$109=FT_Y5,EDATE($D152,Milestones!$AA$109)&lt;PolicyDate),1,Milestones!$AC$109)&amp;";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"&amp;IF(AND(Milestones!$AB$110="FT",Milestones!$AA$110=FT_Y5,EDATE($D152,Milestones!$AA$110)&lt;PolicyDate),1,Milestones!$AC$110)&amp;";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"&amp;IF(AND(Milestones!$AB$111="FT",Milestones!$AA$111=FT_Y5,EDATE($D152,Milestones!$AA$111)&lt;PolicyDate),1,Milestones!$AC$111)&amp;";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"&amp;IF(AND(Milestones!$AB$112="FT",Milestones!$AA$112=FT_Y5,EDATE($D152,Milestones!$AA$112)&lt;PolicyDate),1,Milestones!$AC$112)&amp;";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"&amp;IF(AND(Milestones!$AB$113="FT",Milestones!$AA$113=FT_Y5,EDATE($D152,Milestones!$AA$113)&lt;PolicyDate),1,Milestones!$AC$113)&amp;";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"&amp;IF(AND(Milestones!$AB$114="FT",Milestones!$AA$114=FT_Y5,EDATE($D152,Milestones!$AA$114)&lt;PolicyDate),1,Milestones!$AC$114)&amp;";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"&amp;IF(AND(Milestones!$AB$115="FT",Milestones!$AA$115=FT_Y5,EDATE($D152,Milestones!$AA$115)&lt;PolicyDate),1,Milestones!$AC$115)&amp;";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"&amp;IF(AND(Milestones!$AB$116="FT",Milestones!$AA$116=FT_Y5,EDATE($D152,Milestones!$AA$116)&lt;PolicyDate),1,Milestones!$AC$116)&amp;";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"&amp;IF(AND(Milestones!$AB$117="FT",Milestones!$AA$117=FT_Y5,EDATE($D152,Milestones!$AA$117)&lt;PolicyDate),1,Milestones!$AC$117)&amp;";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"&amp;IF(AND(Milestones!$AB$118="FT",Milestones!$AA$118=FT_Y5,EDATE($D152,Milestones!$AA$118)&lt;PolicyDate),1,Milestones!$AC$118)&amp;";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"&amp;IF(AND(Milestones!$AB$119="FT",Milestones!$AA$119=FT_Y5,EDATE($D152,Milestones!$AA$119)&lt;PolicyDate),1,Milestones!$AC$119)&amp;";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"&amp;IF(AND(Milestones!$AB$120="FT",Milestones!$AA$120=FT_Y5,EDATE($D152,Milestones!$AA$120)&lt;PolicyDate),1,Milestones!$AC$120)&amp;";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"&amp;IF(AND(Milestones!$AB$121="FT",Milestones!$AA$121=FT_Y5,EDATE($D152,Milestones!$AA$121)&lt;PolicyDate),1,Milestones!$AC$121)&amp;";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"&amp;IF(AND(Milestones!$AB$122="FT",Milestones!$AA$122=FT_Y5,EDATE($D152,Milestones!$AA$122)&lt;PolicyDate),1,Milestones!$AC$122)&amp;";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"&amp;IF(AND(Milestones!$AB$123="FT",Milestones!$AA$123=FT_Y5,EDATE($D152,Milestones!$AA$123)&lt;PolicyDate),1,Milestones!$AC$123)&amp;";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"&amp;IF(AND(Milestones!$AB$124="FT",Milestones!$AA$124=FT_Y5,EDATE($D152,Milestones!$AA$124)&lt;PolicyDate),1,Milestones!$AC$124)&amp;";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"&amp;IF(AND(Milestones!$AB$125="FT",Milestones!$AA$125=FT_Y5,EDATE($D152,Milestones!$AA$125)&lt;PolicyDate),1,Milestones!$AC$125)&amp;";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"&amp;IF(AND(Milestones!$AB$126="FT",Milestones!$AA$126=FT_Y5,EDATE($D152,Milestones!$AA$126)&lt;PolicyDate),1,Milestones!$AC$126)&amp;";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"&amp;IF(AND(Milestones!$AB$127="FT",Milestones!$AA$127=FT_Y5,EDATE($D152,Milestones!$AA$127)&lt;PolicyDate),1,Milestones!$AC$127)&amp;";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"&amp;IF(AND(Milestones!$AB$128="FT",Milestones!$AA$128=FT_Y5,EDATE($D152,Milestones!$AA$128)&lt;PolicyDate),1,Milestones!$AC$128)&amp;";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"&amp;IF(AND(Milestones!$AB$129="FT",Milestones!$AA$129=FT_Y5,EDATE($D152,Milestones!$AA$129)&lt;PolicyDate),1,Milestones!$AC$129)&amp;";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"&amp;IF(AND(Milestones!$AB$130="FT",Milestones!$AA$130=FT_Y5,EDATE($D152,Milestones!$AA$130)&lt;PolicyDate),1,Milestones!$AC$130)&amp;";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"&amp;IF(AND(Milestones!$AB$131="FT",Milestones!$AA$131=FT_Y5,EDATE($D152,Milestones!$AA$131)&lt;PolicyDate),1,Milestones!$AC$131)&amp;";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"&amp;IF(AND(Milestones!$AB$132="FT",Milestones!$AA$132=FT_Y5,EDATE($D152,Milestones!$AA$132)&lt;PolicyDate),1,Milestones!$AC$132)&amp;";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"&amp;IF(AND(Milestones!$AB$133="FT",Milestones!$AA$133=FT_Y5,EDATE($D152,Milestones!$AA$133)&lt;PolicyDate),1,Milestones!$AC$133)&amp;";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"&amp;IF(AND(Milestones!$AB$134="FT",Milestones!$AA$134=FT_Y5,EDATE($D152,Milestones!$AA$134)&lt;PolicyDate),1,Milestones!$AC$134)&amp;";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"&amp;IF(AND(Milestones!$AB$135="FT",Milestones!$AA$135=FT_Y5,EDATE($D152,Milestones!$AA$135)&lt;PolicyDate),1,Milestones!$AC$135)&amp;";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"&amp;IF(AND(Milestones!$AB$136="FT",Milestones!$AA$136=FT_Y5,EDATE($D152,Milestones!$AA$136)&lt;PolicyDate),1,Milestones!$AC$136)&amp;";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"&amp;IF(AND(Milestones!$AB$137="FT",Milestones!$AA$137=FT_Y5,EDATE($D152,Milestones!$AA$137)&lt;PolicyDate),1,Milestones!$AC$137)&amp;";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"&amp;IF(AND(Milestones!$AB$138="FT",Milestones!$AA$138=FT_Y5,EDATE($D152,Milestones!$AA$138)&lt;PolicyDate),1,Milestones!$AC$138)&amp;";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"&amp;IF(AND(Milestones!$AB$139="FT",Milestones!$AA$139=FT_Y5,EDATE($D152,Milestones!$AA$139)&lt;PolicyDate),1,Milestones!$AC$139)&amp;";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"&amp;IF(AND(Milestones!$AB$140="FT",Milestones!$AA$140=FT_Y5,EDATE($D152,Milestones!$AA$140)&lt;PolicyDate),1,Milestones!$AC$140)&amp;";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"&amp;IF(AND(Milestones!$AB$141="FT",Milestones!$AA$141=FT_Y5,EDATE($D152,Milestones!$AA$141)&lt;PolicyDate),1,Milestones!$AC$141)&amp;";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"&amp;IF(AND(Milestones!$AB$142="FT",Milestones!$AA$142=FT_Y5,EDATE($D152,Milestones!$AA$142)&lt;PolicyDate),1,Milestones!$AC$142)&amp;";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"&amp;IF(AND(Milestones!$AB$143="FT",Milestones!$AA$143=FT_Y5,EDATE($D152,Milestones!$AA$143)&lt;PolicyDate),1,Milestones!$AC$143)&amp;";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"&amp;IF(AND(Milestones!$AB$144="FT",Milestones!$AA$144=FT_Y5,EDATE($D152,Milestones!$AA$144)&lt;PolicyDate),1,Milestones!$AC$144)&amp;";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"&amp;IF(AND(Milestones!$AB$145="FT",Milestones!$AA$145=FT_Y5,EDATE($D152,Milestones!$AA$145)&lt;PolicyDate),1,Milestones!$AC$145)&amp;";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"&amp;IF(AND(Milestones!$AB$146="FT",Milestones!$AA$146=FT_Y5,EDATE($D152,Milestones!$AA$146)&lt;PolicyDate),1,Milestones!$AC$146)&amp;";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"&amp;IF(AND(Milestones!$AB$147="FT",Milestones!$AA$147=FT_Y5,EDATE($D152,Milestones!$AA$147)&lt;PolicyDate),1,Milestones!$AC$147)&amp;";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"&amp;IF(AND(Milestones!$AB$148="FT",Milestones!$AA$148=FT_Y5,EDATE($D152,Milestones!$AA$148)&lt;PolicyDate),1,Milestones!$AC$148)&amp;";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"&amp;IF(AND(Milestones!$AB$149="FT",Milestones!$AA$149=FT_Y5,EDATE($D152,Milestones!$AA$149)&lt;PolicyDate),1,Milestones!$AC$149)&amp;";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"&amp;IF(AND(Milestones!$AB$150="FT",Milestones!$AA$150=FT_Y5,EDATE($D152,Milestones!$AA$150)&lt;PolicyDate),1,Milestones!$AC$150)&amp;";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"&amp;IF(AND(Milestones!$AB$151="FT",Milestones!$AA$151=FT_Y5,EDATE($D152,Milestones!$AA$151)&lt;PolicyDate),1,Milestones!$AC$151)&amp;";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"&amp;IF(AND(Milestones!$AB$152="FT",Milestones!$AA$152=FT_Y5,EDATE($D152,Milestones!$AA$152)&lt;PolicyDate),1,Milestones!$AC$152)&amp;";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"&amp;IF(AND(Milestones!$AB$153="FT",Milestones!$AA$153=FT_Y5,EDATE($D152,Milestones!$AA$153)&lt;PolicyDate),1,Milestones!$AC$153)&amp;";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"&amp;IF(AND(Milestones!$AB$154="FT",Milestones!$AA$154=FT_Y5,EDATE($D152,Milestones!$AA$154)&lt;PolicyDate),1,Milestones!$AC$154)&amp;";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"&amp;IF(AND(Milestones!$AB$155="FT",Milestones!$AA$155=FT_Y5,EDATE($D152,Milestones!$AA$155)&lt;PolicyDate),1,Milestones!$AC$155)&amp;";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"&amp;IF(AND(Milestones!$AB$156="FT",Milestones!$AA$156=FT_Y5,EDATE($D152,Milestones!$AA$156)&lt;PolicyDate),1,Milestones!$AC$156)&amp;";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"&amp;IF(AND(Milestones!$AB$157="FT",Milestones!$AA$157=FT_Y5,EDATE($D152,Milestones!$AA$157)&lt;PolicyDate),1,Milestones!$AC$157)&amp;";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"&amp;IF(AND(Milestones!$AB$158="FT",Milestones!$AA$158=FT_Y5,EDATE($D152,Milestones!$AA$158)&lt;PolicyDate),1,Milestones!$AC$158)&amp;";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"&amp;IF(AND(Milestones!$AB$159="FT",Milestones!$AA$159=FT_Y5,EDATE($D152,Milestones!$AA$159)&lt;PolicyDate),1,Milestones!$AC$159)&amp;";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"&amp;IF(AND(Milestones!$AB$160="FT",Milestones!$AA$160=FT_Y5,EDATE($D152,Milestones!$AA$160)&lt;PolicyDate),1,Milestones!$AC$160)&amp;";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"&amp;IF(AND(Milestones!$AB$161="FT",Milestones!$AA$161=FT_Y5,EDATE($D152,Milestones!$AA$161)&lt;PolicyDate),1,Milestones!$AC$161)&amp;";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"&amp;IF(AND(Milestones!$AB$162="FT",Milestones!$AA$162=FT_Y5,EDATE($D152,Milestones!$AA$162)&lt;PolicyDate),1,Milestones!$AC$162)&amp;";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"&amp;IF(AND(Milestones!$AB$163="FT",Milestones!$AA$163=FT_Y5,EDATE($D152,Milestones!$AA$163)&lt;PolicyDate),1,Milestones!$AC$163)&amp;";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"&amp;IF(AND(Milestones!$AB$164="FT",Milestones!$AA$164=FT_Y5,EDATE($D152,Milestones!$AA$164)&lt;PolicyDate),1,Milestones!$AC$164)&amp;";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"&amp;IF(AND(Milestones!$AB$165="FT",Milestones!$AA$165=FT_Y5,EDATE($D152,Milestones!$AA$165)&lt;PolicyDate),1,Milestones!$AC$165)&amp;";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"&amp;IF(AND(Milestones!$AB$166="FT",Milestones!$AA$166=FT_Y5,EDATE($D152,Milestones!$AA$166)&lt;PolicyDate),1,Milestones!$AC$166)&amp;";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"&amp;IF(AND(Milestones!$AB$167="FT",Milestones!$AA$167=FT_Y5,EDATE($D152,Milestones!$AA$167)&lt;PolicyDate),1,Milestones!$AC$167)&amp;";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"&amp;IF(AND(Milestones!$AB$168="FT",Milestones!$AA$168=FT_Y5,EDATE($D152,Milestones!$AA$168)&lt;PolicyDate),1,Milestones!$AC$168)&amp;";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"&amp;IF(AND(Milestones!$AB$169="FT",Milestones!$AA$169=FT_Y5,EDATE($D152,Milestones!$AA$169)&lt;PolicyDate),1,Milestones!$AC$169)&amp;";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"&amp;IF(AND(Milestones!$AB$170="FT",Milestones!$AA$170=FT_Y5,EDATE($D152,Milestones!$AA$170)&lt;PolicyDate),1,Milestones!$AC$170)&amp;";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"&amp;IF(AND(Milestones!$AB$171="FT",Milestones!$AA$171=FT_Y5,EDATE($D152,Milestones!$AA$171)&lt;PolicyDate),1,Milestones!$AC$171)&amp;";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"&amp;IF(AND(Milestones!$AB$172="FT",Milestones!$AA$172=FT_Y5,EDATE($D152,Milestones!$AA$172)&lt;PolicyDate),1,Milestones!$AC$172)&amp;";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"&amp;IF(AND(Milestones!$AB$173="FT",Milestones!$AA$173=FT_Y5,EDATE($D152,Milestones!$AA$173)&lt;PolicyDate),1,Milestones!$AC$173)&amp;";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"&amp;IF(AND(Milestones!$AB$174="FT",Milestones!$AA$174=FT_Y5,EDATE($D152,Milestones!$AA$174)&lt;PolicyDate),1,Milestones!$AC$174)&amp;";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"&amp;IF(AND(Milestones!$AB$175="FT",Milestones!$AA$175=FT_Y5,EDATE($D152,Milestones!$AA$175)&lt;PolicyDate),1,Milestones!$AC$175)&amp;";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"&amp;IF(AND(Milestones!$AB$176="FT",Milestones!$AA$176=FT_Y5,EDATE($D152,Milestones!$AA$176)&lt;PolicyDate),1,Milestones!$AC$176)&amp;";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"&amp;IF(AND(Milestones!$AB$177="FT",Milestones!$AA$177=FT_Y5,EDATE($D152,Milestones!$AA$177)&lt;PolicyDate),1,Milestones!$AC$177)&amp;";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"&amp;IF(AND(Milestones!$AB$178="FT",Milestones!$AA$178=FT_Y5,EDATE($D152,Milestones!$AA$178)&lt;PolicyDate),1,Milestones!$AC$178)&amp;";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"&amp;IF(AND(Milestones!$AB$179="FT",Milestones!$AA$179=FT_Y5,EDATE($D152,Milestones!$AA$179)&lt;PolicyDate),1,Milestones!$AC$179)&amp;";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"&amp;IF(AND(Milestones!$AB$180="FT",Milestones!$AA$180=FT_Y5,EDATE($D152,Milestones!$AA$180)&lt;PolicyDate),1,Milestones!$AC$180)&amp;";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"&amp;IF(AND(Milestones!$AB$181="FT",Milestones!$AA$181=FT_Y5,EDATE($D152,Milestones!$AA$181)&lt;PolicyDate),1,Milestones!$AC$181)&amp;";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"&amp;IF(AND(Milestones!$AB$182="FT",Milestones!$AA$182=FT_Y5,EDATE($D152,Milestones!$AA$182)&lt;PolicyDate),1,Milestones!$AC$182)&amp;";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"&amp;IF(AND(Milestones!$AB$183="FT",Milestones!$AA$183=FT_Y5,EDATE($D152,Milestones!$AA$183)&lt;PolicyDate),1,Milestones!$AC$183)&amp;";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"&amp;IF(AND(Milestones!$AB$184="FT",Milestones!$AA$184=FT_Y5,EDATE($D152,Milestones!$AA$184)&lt;PolicyDate),1,Milestones!$AC$184)&amp;";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"&amp;IF(AND(Milestones!$AB$185="FT",Milestones!$AA$185=FT_Y5,EDATE($D152,Milestones!$AA$185)&lt;PolicyDate),1,Milestones!$AC$185)&amp;";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"&amp;IF(AND(Milestones!$AB$186="FT",Milestones!$AA$186=FT_Y5,EDATE($D152,Milestones!$AA$186)&lt;PolicyDate),1,Milestones!$AC$186)&amp;";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"&amp;IF(AND(Milestones!$AB$187="FT",Milestones!$AA$187=FT_Y5,EDATE($D152,Milestones!$AA$187)&lt;PolicyDate),1,Milestones!$AC$187)&amp;";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"&amp;IF(AND(Milestones!$AB$188="FT",Milestones!$AA$188=FT_Y5,EDATE($D152,Milestones!$AA$188)&lt;PolicyDate),1,Milestones!$AC$188)&amp;";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"&amp;IF(AND(Milestones!$AB$189="FT",Milestones!$AA$189=FT_Y5,EDATE($D152,Milestones!$AA$189)&lt;PolicyDate),1,Milestones!$AC$189)&amp;";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"&amp;IF(AND(Milestones!$AB$190="FT",Milestones!$AA$190=FT_Y5,EDATE($D152,Milestones!$AA$190)&lt;PolicyDate),1,Milestones!$AC$190)&amp;";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"&amp;IF(AND(Milestones!$AB$191="FT",Milestones!$AA$191=FT_Y5,EDATE($D152,Milestones!$AA$191)&lt;PolicyDate),1,Milestones!$AC$191)&amp;";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"&amp;IF(AND(Milestones!$AB$192="FT",Milestones!$AA$192=FT_Y5,EDATE($D152,Milestones!$AA$192)&lt;PolicyDate),1,Milestones!$AC$192)&amp;";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"&amp;IF(AND(Milestones!$AB$193="FT",Milestones!$AA$193=FT_Y5,EDATE($D152,Milestones!$AA$193)&lt;PolicyDate),1,Milestones!$AC$193)&amp;";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"&amp;IF(AND(Milestones!$AB$194="FT",Milestones!$AA$194=FT_Y5,EDATE($D152,Milestones!$AA$194)&lt;PolicyDate),1,Milestones!$AC$194)&amp;";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"&amp;IF(AND(Milestones!$AB$195="FT",Milestones!$AA$195=FT_Y5,EDATE($D152,Milestones!$AA$195)&lt;PolicyDate),1,Milestones!$AC$195)&amp;";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"&amp;IF(AND(Milestones!$AB$196="FT",Milestones!$AA$196=FT_Y5,EDATE($D152,Milestones!$AA$196)&lt;PolicyDate),1,Milestones!$AC$196)&amp;";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"&amp;IF(AND(Milestones!$AB$197="FT",Milestones!$AA$197=FT_Y5,EDATE($D152,Milestones!$AA$197)&lt;PolicyDate),1,Milestones!$AC$197)&amp;";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"&amp;IF(AND(Milestones!$AB$198="FT",Milestones!$AA$198=FT_Y5,EDATE($D152,Milestones!$AA$198)&lt;PolicyDate),1,Milestones!$AC$198)&amp;";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"&amp;IF(AND(Milestones!$AB$199="FT",Milestones!$AA$199=FT_Y5,EDATE($D152,Milestones!$AA$199)&lt;PolicyDate),1,Milestones!$AC$199)&amp;";  ",""))</f>
        <v/>
      </c>
      <c r="X152" s="0" t="str">
        <f aca="false">IF(Staff!$A152="","",Staff!$AJ152)</f>
        <v/>
      </c>
      <c r="Y152" s="0" t="str">
        <f aca="false">IF(Staff!$A152="","",Staff!$AL152)</f>
        <v/>
      </c>
      <c r="Z152" s="0" t="str">
        <f aca="false">IF(Staff!$A152="","",Staff!$AM152)</f>
        <v/>
      </c>
      <c r="AA152" s="0" t="str">
        <f aca="false">IF(Staff!$A152="","",Staff!$AQ152)</f>
        <v/>
      </c>
      <c r="AB152" s="0" t="str">
        <f aca="false">IF(Staff!$A152="","",Staff!$AR152)</f>
        <v/>
      </c>
      <c r="AC152" s="0" t="str">
        <f aca="false">IF(Staff!$A152="","",Staff!$AS152)</f>
        <v/>
      </c>
      <c r="AD152" s="0" t="str">
        <f aca="false">IF(Staff!$A152="","",Staff!$AT152)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IF(Staff!$A153="","",Staff!$AI153)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"&amp;IF(AND(Milestones!$AB$20="FT",Milestones!$AA$20=FT_Y5,EDATE($D153,Milestones!$AA$20)&lt;PolicyDate),1,Milestones!$AC$20)&amp;";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"&amp;IF(AND(Milestones!$AB$21="FT",Milestones!$AA$21=FT_Y5,EDATE($D153,Milestones!$AA$21)&lt;PolicyDate),1,Milestones!$AC$21)&amp;";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"&amp;IF(AND(Milestones!$AB$22="FT",Milestones!$AA$22=FT_Y5,EDATE($D153,Milestones!$AA$22)&lt;PolicyDate),1,Milestones!$AC$22)&amp;";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"&amp;IF(AND(Milestones!$AB$23="FT",Milestones!$AA$23=FT_Y5,EDATE($D153,Milestones!$AA$23)&lt;PolicyDate),1,Milestones!$AC$23)&amp;";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"&amp;IF(AND(Milestones!$AB$24="FT",Milestones!$AA$24=FT_Y5,EDATE($D153,Milestones!$AA$24)&lt;PolicyDate),1,Milestones!$AC$24)&amp;";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"&amp;IF(AND(Milestones!$AB$25="FT",Milestones!$AA$25=FT_Y5,EDATE($D153,Milestones!$AA$25)&lt;PolicyDate),1,Milestones!$AC$25)&amp;";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"&amp;IF(AND(Milestones!$AB$26="FT",Milestones!$AA$26=FT_Y5,EDATE($D153,Milestones!$AA$26)&lt;PolicyDate),1,Milestones!$AC$26)&amp;";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"&amp;IF(AND(Milestones!$AB$27="FT",Milestones!$AA$27=FT_Y5,EDATE($D153,Milestones!$AA$27)&lt;PolicyDate),1,Milestones!$AC$27)&amp;";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"&amp;IF(AND(Milestones!$AB$28="FT",Milestones!$AA$28=FT_Y5,EDATE($D153,Milestones!$AA$28)&lt;PolicyDate),1,Milestones!$AC$28)&amp;";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"&amp;IF(AND(Milestones!$AB$29="FT",Milestones!$AA$29=FT_Y5,EDATE($D153,Milestones!$AA$29)&lt;PolicyDate),1,Milestones!$AC$29)&amp;";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"&amp;IF(AND(Milestones!$AB$30="FT",Milestones!$AA$30=FT_Y5,EDATE($D153,Milestones!$AA$30)&lt;PolicyDate),1,Milestones!$AC$30)&amp;";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"&amp;IF(AND(Milestones!$AB$31="FT",Milestones!$AA$31=FT_Y5,EDATE($D153,Milestones!$AA$31)&lt;PolicyDate),1,Milestones!$AC$31)&amp;";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"&amp;IF(AND(Milestones!$AB$32="FT",Milestones!$AA$32=FT_Y5,EDATE($D153,Milestones!$AA$32)&lt;PolicyDate),1,Milestones!$AC$32)&amp;";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"&amp;IF(AND(Milestones!$AB$33="FT",Milestones!$AA$33=FT_Y5,EDATE($D153,Milestones!$AA$33)&lt;PolicyDate),1,Milestones!$AC$33)&amp;";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"&amp;IF(AND(Milestones!$AB$34="FT",Milestones!$AA$34=FT_Y5,EDATE($D153,Milestones!$AA$34)&lt;PolicyDate),1,Milestones!$AC$34)&amp;";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"&amp;IF(AND(Milestones!$AB$35="FT",Milestones!$AA$35=FT_Y5,EDATE($D153,Milestones!$AA$35)&lt;PolicyDate),1,Milestones!$AC$35)&amp;";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"&amp;IF(AND(Milestones!$AB$36="FT",Milestones!$AA$36=FT_Y5,EDATE($D153,Milestones!$AA$36)&lt;PolicyDate),1,Milestones!$AC$36)&amp;";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"&amp;IF(AND(Milestones!$AB$37="FT",Milestones!$AA$37=FT_Y5,EDATE($D153,Milestones!$AA$37)&lt;PolicyDate),1,Milestones!$AC$37)&amp;";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"&amp;IF(AND(Milestones!$AB$38="FT",Milestones!$AA$38=FT_Y5,EDATE($D153,Milestones!$AA$38)&lt;PolicyDate),1,Milestones!$AC$38)&amp;";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"&amp;IF(AND(Milestones!$AB$39="FT",Milestones!$AA$39=FT_Y5,EDATE($D153,Milestones!$AA$39)&lt;PolicyDate),1,Milestones!$AC$39)&amp;";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"&amp;IF(AND(Milestones!$AB$40="FT",Milestones!$AA$40=FT_Y5,EDATE($D153,Milestones!$AA$40)&lt;PolicyDate),1,Milestones!$AC$40)&amp;";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"&amp;IF(AND(Milestones!$AB$41="FT",Milestones!$AA$41=FT_Y5,EDATE($D153,Milestones!$AA$41)&lt;PolicyDate),1,Milestones!$AC$41)&amp;";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"&amp;IF(AND(Milestones!$AB$42="FT",Milestones!$AA$42=FT_Y5,EDATE($D153,Milestones!$AA$42)&lt;PolicyDate),1,Milestones!$AC$42)&amp;";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"&amp;IF(AND(Milestones!$AB$43="FT",Milestones!$AA$43=FT_Y5,EDATE($D153,Milestones!$AA$43)&lt;PolicyDate),1,Milestones!$AC$43)&amp;";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"&amp;IF(AND(Milestones!$AB$44="FT",Milestones!$AA$44=FT_Y5,EDATE($D153,Milestones!$AA$44)&lt;PolicyDate),1,Milestones!$AC$44)&amp;";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"&amp;IF(AND(Milestones!$AB$45="FT",Milestones!$AA$45=FT_Y5,EDATE($D153,Milestones!$AA$45)&lt;PolicyDate),1,Milestones!$AC$45)&amp;";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"&amp;IF(AND(Milestones!$AB$46="FT",Milestones!$AA$46=FT_Y5,EDATE($D153,Milestones!$AA$46)&lt;PolicyDate),1,Milestones!$AC$46)&amp;";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"&amp;IF(AND(Milestones!$AB$47="FT",Milestones!$AA$47=FT_Y5,EDATE($D153,Milestones!$AA$47)&lt;PolicyDate),1,Milestones!$AC$47)&amp;";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"&amp;IF(AND(Milestones!$AB$48="FT",Milestones!$AA$48=FT_Y5,EDATE($D153,Milestones!$AA$48)&lt;PolicyDate),1,Milestones!$AC$48)&amp;";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"&amp;IF(AND(Milestones!$AB$49="FT",Milestones!$AA$49=FT_Y5,EDATE($D153,Milestones!$AA$49)&lt;PolicyDate),1,Milestones!$AC$49)&amp;";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"&amp;IF(AND(Milestones!$AB$50="FT",Milestones!$AA$50=FT_Y5,EDATE($D153,Milestones!$AA$50)&lt;PolicyDate),1,Milestones!$AC$50)&amp;";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"&amp;IF(AND(Milestones!$AB$51="FT",Milestones!$AA$51=FT_Y5,EDATE($D153,Milestones!$AA$51)&lt;PolicyDate),1,Milestones!$AC$51)&amp;";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"&amp;IF(AND(Milestones!$AB$52="FT",Milestones!$AA$52=FT_Y5,EDATE($D153,Milestones!$AA$52)&lt;PolicyDate),1,Milestones!$AC$52)&amp;";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"&amp;IF(AND(Milestones!$AB$53="FT",Milestones!$AA$53=FT_Y5,EDATE($D153,Milestones!$AA$53)&lt;PolicyDate),1,Milestones!$AC$53)&amp;";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"&amp;IF(AND(Milestones!$AB$54="FT",Milestones!$AA$54=FT_Y5,EDATE($D153,Milestones!$AA$54)&lt;PolicyDate),1,Milestones!$AC$54)&amp;";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"&amp;IF(AND(Milestones!$AB$55="FT",Milestones!$AA$55=FT_Y5,EDATE($D153,Milestones!$AA$55)&lt;PolicyDate),1,Milestones!$AC$55)&amp;";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"&amp;IF(AND(Milestones!$AB$56="FT",Milestones!$AA$56=FT_Y5,EDATE($D153,Milestones!$AA$56)&lt;PolicyDate),1,Milestones!$AC$56)&amp;";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"&amp;IF(AND(Milestones!$AB$57="FT",Milestones!$AA$57=FT_Y5,EDATE($D153,Milestones!$AA$57)&lt;PolicyDate),1,Milestones!$AC$57)&amp;";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"&amp;IF(AND(Milestones!$AB$58="FT",Milestones!$AA$58=FT_Y5,EDATE($D153,Milestones!$AA$58)&lt;PolicyDate),1,Milestones!$AC$58)&amp;";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"&amp;IF(AND(Milestones!$AB$59="FT",Milestones!$AA$59=FT_Y5,EDATE($D153,Milestones!$AA$59)&lt;PolicyDate),1,Milestones!$AC$59)&amp;";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"&amp;IF(AND(Milestones!$AB$60="FT",Milestones!$AA$60=FT_Y5,EDATE($D153,Milestones!$AA$60)&lt;PolicyDate),1,Milestones!$AC$60)&amp;";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"&amp;IF(AND(Milestones!$AB$61="FT",Milestones!$AA$61=FT_Y5,EDATE($D153,Milestones!$AA$61)&lt;PolicyDate),1,Milestones!$AC$61)&amp;";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"&amp;IF(AND(Milestones!$AB$62="FT",Milestones!$AA$62=FT_Y5,EDATE($D153,Milestones!$AA$62)&lt;PolicyDate),1,Milestones!$AC$62)&amp;";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"&amp;IF(AND(Milestones!$AB$63="FT",Milestones!$AA$63=FT_Y5,EDATE($D153,Milestones!$AA$63)&lt;PolicyDate),1,Milestones!$AC$63)&amp;";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"&amp;IF(AND(Milestones!$AB$64="FT",Milestones!$AA$64=FT_Y5,EDATE($D153,Milestones!$AA$64)&lt;PolicyDate),1,Milestones!$AC$64)&amp;";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"&amp;IF(AND(Milestones!$AB$65="FT",Milestones!$AA$65=FT_Y5,EDATE($D153,Milestones!$AA$65)&lt;PolicyDate),1,Milestones!$AC$65)&amp;";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"&amp;IF(AND(Milestones!$AB$66="FT",Milestones!$AA$66=FT_Y5,EDATE($D153,Milestones!$AA$66)&lt;PolicyDate),1,Milestones!$AC$66)&amp;";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"&amp;IF(AND(Milestones!$AB$67="FT",Milestones!$AA$67=FT_Y5,EDATE($D153,Milestones!$AA$67)&lt;PolicyDate),1,Milestones!$AC$67)&amp;";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"&amp;IF(AND(Milestones!$AB$68="FT",Milestones!$AA$68=FT_Y5,EDATE($D153,Milestones!$AA$68)&lt;PolicyDate),1,Milestones!$AC$68)&amp;";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"&amp;IF(AND(Milestones!$AB$69="FT",Milestones!$AA$69=FT_Y5,EDATE($D153,Milestones!$AA$69)&lt;PolicyDate),1,Milestones!$AC$69)&amp;";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"&amp;IF(AND(Milestones!$AB$70="FT",Milestones!$AA$70=FT_Y5,EDATE($D153,Milestones!$AA$70)&lt;PolicyDate),1,Milestones!$AC$70)&amp;";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"&amp;IF(AND(Milestones!$AB$71="FT",Milestones!$AA$71=FT_Y5,EDATE($D153,Milestones!$AA$71)&lt;PolicyDate),1,Milestones!$AC$71)&amp;";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"&amp;IF(AND(Milestones!$AB$72="FT",Milestones!$AA$72=FT_Y5,EDATE($D153,Milestones!$AA$72)&lt;PolicyDate),1,Milestones!$AC$72)&amp;";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"&amp;IF(AND(Milestones!$AB$73="FT",Milestones!$AA$73=FT_Y5,EDATE($D153,Milestones!$AA$73)&lt;PolicyDate),1,Milestones!$AC$73)&amp;";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"&amp;IF(AND(Milestones!$AB$74="FT",Milestones!$AA$74=FT_Y5,EDATE($D153,Milestones!$AA$74)&lt;PolicyDate),1,Milestones!$AC$74)&amp;";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"&amp;IF(AND(Milestones!$AB$75="FT",Milestones!$AA$75=FT_Y5,EDATE($D153,Milestones!$AA$75)&lt;PolicyDate),1,Milestones!$AC$75)&amp;";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"&amp;IF(AND(Milestones!$AB$76="FT",Milestones!$AA$76=FT_Y5,EDATE($D153,Milestones!$AA$76)&lt;PolicyDate),1,Milestones!$AC$76)&amp;";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"&amp;IF(AND(Milestones!$AB$77="FT",Milestones!$AA$77=FT_Y5,EDATE($D153,Milestones!$AA$77)&lt;PolicyDate),1,Milestones!$AC$77)&amp;";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"&amp;IF(AND(Milestones!$AB$78="FT",Milestones!$AA$78=FT_Y5,EDATE($D153,Milestones!$AA$78)&lt;PolicyDate),1,Milestones!$AC$78)&amp;";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"&amp;IF(AND(Milestones!$AB$79="FT",Milestones!$AA$79=FT_Y5,EDATE($D153,Milestones!$AA$79)&lt;PolicyDate),1,Milestones!$AC$79)&amp;";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"&amp;IF(AND(Milestones!$AB$80="FT",Milestones!$AA$80=FT_Y5,EDATE($D153,Milestones!$AA$80)&lt;PolicyDate),1,Milestones!$AC$80)&amp;";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"&amp;IF(AND(Milestones!$AB$81="FT",Milestones!$AA$81=FT_Y5,EDATE($D153,Milestones!$AA$81)&lt;PolicyDate),1,Milestones!$AC$81)&amp;";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"&amp;IF(AND(Milestones!$AB$82="FT",Milestones!$AA$82=FT_Y5,EDATE($D153,Milestones!$AA$82)&lt;PolicyDate),1,Milestones!$AC$82)&amp;";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"&amp;IF(AND(Milestones!$AB$83="FT",Milestones!$AA$83=FT_Y5,EDATE($D153,Milestones!$AA$83)&lt;PolicyDate),1,Milestones!$AC$83)&amp;";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"&amp;IF(AND(Milestones!$AB$84="FT",Milestones!$AA$84=FT_Y5,EDATE($D153,Milestones!$AA$84)&lt;PolicyDate),1,Milestones!$AC$84)&amp;";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"&amp;IF(AND(Milestones!$AB$85="FT",Milestones!$AA$85=FT_Y5,EDATE($D153,Milestones!$AA$85)&lt;PolicyDate),1,Milestones!$AC$85)&amp;";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"&amp;IF(AND(Milestones!$AB$86="FT",Milestones!$AA$86=FT_Y5,EDATE($D153,Milestones!$AA$86)&lt;PolicyDate),1,Milestones!$AC$86)&amp;";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"&amp;IF(AND(Milestones!$AB$87="FT",Milestones!$AA$87=FT_Y5,EDATE($D153,Milestones!$AA$87)&lt;PolicyDate),1,Milestones!$AC$87)&amp;";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"&amp;IF(AND(Milestones!$AB$88="FT",Milestones!$AA$88=FT_Y5,EDATE($D153,Milestones!$AA$88)&lt;PolicyDate),1,Milestones!$AC$88)&amp;";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"&amp;IF(AND(Milestones!$AB$89="FT",Milestones!$AA$89=FT_Y5,EDATE($D153,Milestones!$AA$89)&lt;PolicyDate),1,Milestones!$AC$89)&amp;";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"&amp;IF(AND(Milestones!$AB$90="FT",Milestones!$AA$90=FT_Y5,EDATE($D153,Milestones!$AA$90)&lt;PolicyDate),1,Milestones!$AC$90)&amp;";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"&amp;IF(AND(Milestones!$AB$91="FT",Milestones!$AA$91=FT_Y5,EDATE($D153,Milestones!$AA$91)&lt;PolicyDate),1,Milestones!$AC$91)&amp;";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"&amp;IF(AND(Milestones!$AB$92="FT",Milestones!$AA$92=FT_Y5,EDATE($D153,Milestones!$AA$92)&lt;PolicyDate),1,Milestones!$AC$92)&amp;";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"&amp;IF(AND(Milestones!$AB$93="FT",Milestones!$AA$93=FT_Y5,EDATE($D153,Milestones!$AA$93)&lt;PolicyDate),1,Milestones!$AC$93)&amp;";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"&amp;IF(AND(Milestones!$AB$94="FT",Milestones!$AA$94=FT_Y5,EDATE($D153,Milestones!$AA$94)&lt;PolicyDate),1,Milestones!$AC$94)&amp;";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"&amp;IF(AND(Milestones!$AB$95="FT",Milestones!$AA$95=FT_Y5,EDATE($D153,Milestones!$AA$95)&lt;PolicyDate),1,Milestones!$AC$95)&amp;";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"&amp;IF(AND(Milestones!$AB$96="FT",Milestones!$AA$96=FT_Y5,EDATE($D153,Milestones!$AA$96)&lt;PolicyDate),1,Milestones!$AC$96)&amp;";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"&amp;IF(AND(Milestones!$AB$97="FT",Milestones!$AA$97=FT_Y5,EDATE($D153,Milestones!$AA$97)&lt;PolicyDate),1,Milestones!$AC$97)&amp;";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"&amp;IF(AND(Milestones!$AB$98="FT",Milestones!$AA$98=FT_Y5,EDATE($D153,Milestones!$AA$98)&lt;PolicyDate),1,Milestones!$AC$98)&amp;";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"&amp;IF(AND(Milestones!$AB$99="FT",Milestones!$AA$99=FT_Y5,EDATE($D153,Milestones!$AA$99)&lt;PolicyDate),1,Milestones!$AC$99)&amp;";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"&amp;IF(AND(Milestones!$AB$100="FT",Milestones!$AA$100=FT_Y5,EDATE($D153,Milestones!$AA$100)&lt;PolicyDate),1,Milestones!$AC$100)&amp;";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"&amp;IF(AND(Milestones!$AB$101="FT",Milestones!$AA$101=FT_Y5,EDATE($D153,Milestones!$AA$101)&lt;PolicyDate),1,Milestones!$AC$101)&amp;";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"&amp;IF(AND(Milestones!$AB$102="FT",Milestones!$AA$102=FT_Y5,EDATE($D153,Milestones!$AA$102)&lt;PolicyDate),1,Milestones!$AC$102)&amp;";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"&amp;IF(AND(Milestones!$AB$103="FT",Milestones!$AA$103=FT_Y5,EDATE($D153,Milestones!$AA$103)&lt;PolicyDate),1,Milestones!$AC$103)&amp;";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"&amp;IF(AND(Milestones!$AB$104="FT",Milestones!$AA$104=FT_Y5,EDATE($D153,Milestones!$AA$104)&lt;PolicyDate),1,Milestones!$AC$104)&amp;";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"&amp;IF(AND(Milestones!$AB$105="FT",Milestones!$AA$105=FT_Y5,EDATE($D153,Milestones!$AA$105)&lt;PolicyDate),1,Milestones!$AC$105)&amp;";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"&amp;IF(AND(Milestones!$AB$106="FT",Milestones!$AA$106=FT_Y5,EDATE($D153,Milestones!$AA$106)&lt;PolicyDate),1,Milestones!$AC$106)&amp;";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"&amp;IF(AND(Milestones!$AB$107="FT",Milestones!$AA$107=FT_Y5,EDATE($D153,Milestones!$AA$107)&lt;PolicyDate),1,Milestones!$AC$107)&amp;";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"&amp;IF(AND(Milestones!$AB$108="FT",Milestones!$AA$108=FT_Y5,EDATE($D153,Milestones!$AA$108)&lt;PolicyDate),1,Milestones!$AC$108)&amp;";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"&amp;IF(AND(Milestones!$AB$109="FT",Milestones!$AA$109=FT_Y5,EDATE($D153,Milestones!$AA$109)&lt;PolicyDate),1,Milestones!$AC$109)&amp;";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"&amp;IF(AND(Milestones!$AB$110="FT",Milestones!$AA$110=FT_Y5,EDATE($D153,Milestones!$AA$110)&lt;PolicyDate),1,Milestones!$AC$110)&amp;";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"&amp;IF(AND(Milestones!$AB$111="FT",Milestones!$AA$111=FT_Y5,EDATE($D153,Milestones!$AA$111)&lt;PolicyDate),1,Milestones!$AC$111)&amp;";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"&amp;IF(AND(Milestones!$AB$112="FT",Milestones!$AA$112=FT_Y5,EDATE($D153,Milestones!$AA$112)&lt;PolicyDate),1,Milestones!$AC$112)&amp;";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"&amp;IF(AND(Milestones!$AB$113="FT",Milestones!$AA$113=FT_Y5,EDATE($D153,Milestones!$AA$113)&lt;PolicyDate),1,Milestones!$AC$113)&amp;";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"&amp;IF(AND(Milestones!$AB$114="FT",Milestones!$AA$114=FT_Y5,EDATE($D153,Milestones!$AA$114)&lt;PolicyDate),1,Milestones!$AC$114)&amp;";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"&amp;IF(AND(Milestones!$AB$115="FT",Milestones!$AA$115=FT_Y5,EDATE($D153,Milestones!$AA$115)&lt;PolicyDate),1,Milestones!$AC$115)&amp;";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"&amp;IF(AND(Milestones!$AB$116="FT",Milestones!$AA$116=FT_Y5,EDATE($D153,Milestones!$AA$116)&lt;PolicyDate),1,Milestones!$AC$116)&amp;";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"&amp;IF(AND(Milestones!$AB$117="FT",Milestones!$AA$117=FT_Y5,EDATE($D153,Milestones!$AA$117)&lt;PolicyDate),1,Milestones!$AC$117)&amp;";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"&amp;IF(AND(Milestones!$AB$118="FT",Milestones!$AA$118=FT_Y5,EDATE($D153,Milestones!$AA$118)&lt;PolicyDate),1,Milestones!$AC$118)&amp;";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"&amp;IF(AND(Milestones!$AB$119="FT",Milestones!$AA$119=FT_Y5,EDATE($D153,Milestones!$AA$119)&lt;PolicyDate),1,Milestones!$AC$119)&amp;";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"&amp;IF(AND(Milestones!$AB$120="FT",Milestones!$AA$120=FT_Y5,EDATE($D153,Milestones!$AA$120)&lt;PolicyDate),1,Milestones!$AC$120)&amp;";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"&amp;IF(AND(Milestones!$AB$121="FT",Milestones!$AA$121=FT_Y5,EDATE($D153,Milestones!$AA$121)&lt;PolicyDate),1,Milestones!$AC$121)&amp;";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"&amp;IF(AND(Milestones!$AB$122="FT",Milestones!$AA$122=FT_Y5,EDATE($D153,Milestones!$AA$122)&lt;PolicyDate),1,Milestones!$AC$122)&amp;";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"&amp;IF(AND(Milestones!$AB$123="FT",Milestones!$AA$123=FT_Y5,EDATE($D153,Milestones!$AA$123)&lt;PolicyDate),1,Milestones!$AC$123)&amp;";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"&amp;IF(AND(Milestones!$AB$124="FT",Milestones!$AA$124=FT_Y5,EDATE($D153,Milestones!$AA$124)&lt;PolicyDate),1,Milestones!$AC$124)&amp;";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"&amp;IF(AND(Milestones!$AB$125="FT",Milestones!$AA$125=FT_Y5,EDATE($D153,Milestones!$AA$125)&lt;PolicyDate),1,Milestones!$AC$125)&amp;";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"&amp;IF(AND(Milestones!$AB$126="FT",Milestones!$AA$126=FT_Y5,EDATE($D153,Milestones!$AA$126)&lt;PolicyDate),1,Milestones!$AC$126)&amp;";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"&amp;IF(AND(Milestones!$AB$127="FT",Milestones!$AA$127=FT_Y5,EDATE($D153,Milestones!$AA$127)&lt;PolicyDate),1,Milestones!$AC$127)&amp;";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"&amp;IF(AND(Milestones!$AB$128="FT",Milestones!$AA$128=FT_Y5,EDATE($D153,Milestones!$AA$128)&lt;PolicyDate),1,Milestones!$AC$128)&amp;";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"&amp;IF(AND(Milestones!$AB$129="FT",Milestones!$AA$129=FT_Y5,EDATE($D153,Milestones!$AA$129)&lt;PolicyDate),1,Milestones!$AC$129)&amp;";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"&amp;IF(AND(Milestones!$AB$130="FT",Milestones!$AA$130=FT_Y5,EDATE($D153,Milestones!$AA$130)&lt;PolicyDate),1,Milestones!$AC$130)&amp;";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"&amp;IF(AND(Milestones!$AB$131="FT",Milestones!$AA$131=FT_Y5,EDATE($D153,Milestones!$AA$131)&lt;PolicyDate),1,Milestones!$AC$131)&amp;";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"&amp;IF(AND(Milestones!$AB$132="FT",Milestones!$AA$132=FT_Y5,EDATE($D153,Milestones!$AA$132)&lt;PolicyDate),1,Milestones!$AC$132)&amp;";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"&amp;IF(AND(Milestones!$AB$133="FT",Milestones!$AA$133=FT_Y5,EDATE($D153,Milestones!$AA$133)&lt;PolicyDate),1,Milestones!$AC$133)&amp;";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"&amp;IF(AND(Milestones!$AB$134="FT",Milestones!$AA$134=FT_Y5,EDATE($D153,Milestones!$AA$134)&lt;PolicyDate),1,Milestones!$AC$134)&amp;";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"&amp;IF(AND(Milestones!$AB$135="FT",Milestones!$AA$135=FT_Y5,EDATE($D153,Milestones!$AA$135)&lt;PolicyDate),1,Milestones!$AC$135)&amp;";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"&amp;IF(AND(Milestones!$AB$136="FT",Milestones!$AA$136=FT_Y5,EDATE($D153,Milestones!$AA$136)&lt;PolicyDate),1,Milestones!$AC$136)&amp;";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"&amp;IF(AND(Milestones!$AB$137="FT",Milestones!$AA$137=FT_Y5,EDATE($D153,Milestones!$AA$137)&lt;PolicyDate),1,Milestones!$AC$137)&amp;";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"&amp;IF(AND(Milestones!$AB$138="FT",Milestones!$AA$138=FT_Y5,EDATE($D153,Milestones!$AA$138)&lt;PolicyDate),1,Milestones!$AC$138)&amp;";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"&amp;IF(AND(Milestones!$AB$139="FT",Milestones!$AA$139=FT_Y5,EDATE($D153,Milestones!$AA$139)&lt;PolicyDate),1,Milestones!$AC$139)&amp;";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"&amp;IF(AND(Milestones!$AB$140="FT",Milestones!$AA$140=FT_Y5,EDATE($D153,Milestones!$AA$140)&lt;PolicyDate),1,Milestones!$AC$140)&amp;";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"&amp;IF(AND(Milestones!$AB$141="FT",Milestones!$AA$141=FT_Y5,EDATE($D153,Milestones!$AA$141)&lt;PolicyDate),1,Milestones!$AC$141)&amp;";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"&amp;IF(AND(Milestones!$AB$142="FT",Milestones!$AA$142=FT_Y5,EDATE($D153,Milestones!$AA$142)&lt;PolicyDate),1,Milestones!$AC$142)&amp;";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"&amp;IF(AND(Milestones!$AB$143="FT",Milestones!$AA$143=FT_Y5,EDATE($D153,Milestones!$AA$143)&lt;PolicyDate),1,Milestones!$AC$143)&amp;";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"&amp;IF(AND(Milestones!$AB$144="FT",Milestones!$AA$144=FT_Y5,EDATE($D153,Milestones!$AA$144)&lt;PolicyDate),1,Milestones!$AC$144)&amp;";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"&amp;IF(AND(Milestones!$AB$145="FT",Milestones!$AA$145=FT_Y5,EDATE($D153,Milestones!$AA$145)&lt;PolicyDate),1,Milestones!$AC$145)&amp;";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"&amp;IF(AND(Milestones!$AB$146="FT",Milestones!$AA$146=FT_Y5,EDATE($D153,Milestones!$AA$146)&lt;PolicyDate),1,Milestones!$AC$146)&amp;";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"&amp;IF(AND(Milestones!$AB$147="FT",Milestones!$AA$147=FT_Y5,EDATE($D153,Milestones!$AA$147)&lt;PolicyDate),1,Milestones!$AC$147)&amp;";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"&amp;IF(AND(Milestones!$AB$148="FT",Milestones!$AA$148=FT_Y5,EDATE($D153,Milestones!$AA$148)&lt;PolicyDate),1,Milestones!$AC$148)&amp;";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"&amp;IF(AND(Milestones!$AB$149="FT",Milestones!$AA$149=FT_Y5,EDATE($D153,Milestones!$AA$149)&lt;PolicyDate),1,Milestones!$AC$149)&amp;";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"&amp;IF(AND(Milestones!$AB$150="FT",Milestones!$AA$150=FT_Y5,EDATE($D153,Milestones!$AA$150)&lt;PolicyDate),1,Milestones!$AC$150)&amp;";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"&amp;IF(AND(Milestones!$AB$151="FT",Milestones!$AA$151=FT_Y5,EDATE($D153,Milestones!$AA$151)&lt;PolicyDate),1,Milestones!$AC$151)&amp;";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"&amp;IF(AND(Milestones!$AB$152="FT",Milestones!$AA$152=FT_Y5,EDATE($D153,Milestones!$AA$152)&lt;PolicyDate),1,Milestones!$AC$152)&amp;";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"&amp;IF(AND(Milestones!$AB$153="FT",Milestones!$AA$153=FT_Y5,EDATE($D153,Milestones!$AA$153)&lt;PolicyDate),1,Milestones!$AC$153)&amp;";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"&amp;IF(AND(Milestones!$AB$154="FT",Milestones!$AA$154=FT_Y5,EDATE($D153,Milestones!$AA$154)&lt;PolicyDate),1,Milestones!$AC$154)&amp;";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"&amp;IF(AND(Milestones!$AB$155="FT",Milestones!$AA$155=FT_Y5,EDATE($D153,Milestones!$AA$155)&lt;PolicyDate),1,Milestones!$AC$155)&amp;";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"&amp;IF(AND(Milestones!$AB$156="FT",Milestones!$AA$156=FT_Y5,EDATE($D153,Milestones!$AA$156)&lt;PolicyDate),1,Milestones!$AC$156)&amp;";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"&amp;IF(AND(Milestones!$AB$157="FT",Milestones!$AA$157=FT_Y5,EDATE($D153,Milestones!$AA$157)&lt;PolicyDate),1,Milestones!$AC$157)&amp;";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"&amp;IF(AND(Milestones!$AB$158="FT",Milestones!$AA$158=FT_Y5,EDATE($D153,Milestones!$AA$158)&lt;PolicyDate),1,Milestones!$AC$158)&amp;";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"&amp;IF(AND(Milestones!$AB$159="FT",Milestones!$AA$159=FT_Y5,EDATE($D153,Milestones!$AA$159)&lt;PolicyDate),1,Milestones!$AC$159)&amp;";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"&amp;IF(AND(Milestones!$AB$160="FT",Milestones!$AA$160=FT_Y5,EDATE($D153,Milestones!$AA$160)&lt;PolicyDate),1,Milestones!$AC$160)&amp;";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"&amp;IF(AND(Milestones!$AB$161="FT",Milestones!$AA$161=FT_Y5,EDATE($D153,Milestones!$AA$161)&lt;PolicyDate),1,Milestones!$AC$161)&amp;";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"&amp;IF(AND(Milestones!$AB$162="FT",Milestones!$AA$162=FT_Y5,EDATE($D153,Milestones!$AA$162)&lt;PolicyDate),1,Milestones!$AC$162)&amp;";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"&amp;IF(AND(Milestones!$AB$163="FT",Milestones!$AA$163=FT_Y5,EDATE($D153,Milestones!$AA$163)&lt;PolicyDate),1,Milestones!$AC$163)&amp;";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"&amp;IF(AND(Milestones!$AB$164="FT",Milestones!$AA$164=FT_Y5,EDATE($D153,Milestones!$AA$164)&lt;PolicyDate),1,Milestones!$AC$164)&amp;";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"&amp;IF(AND(Milestones!$AB$165="FT",Milestones!$AA$165=FT_Y5,EDATE($D153,Milestones!$AA$165)&lt;PolicyDate),1,Milestones!$AC$165)&amp;";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"&amp;IF(AND(Milestones!$AB$166="FT",Milestones!$AA$166=FT_Y5,EDATE($D153,Milestones!$AA$166)&lt;PolicyDate),1,Milestones!$AC$166)&amp;";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"&amp;IF(AND(Milestones!$AB$167="FT",Milestones!$AA$167=FT_Y5,EDATE($D153,Milestones!$AA$167)&lt;PolicyDate),1,Milestones!$AC$167)&amp;";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"&amp;IF(AND(Milestones!$AB$168="FT",Milestones!$AA$168=FT_Y5,EDATE($D153,Milestones!$AA$168)&lt;PolicyDate),1,Milestones!$AC$168)&amp;";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"&amp;IF(AND(Milestones!$AB$169="FT",Milestones!$AA$169=FT_Y5,EDATE($D153,Milestones!$AA$169)&lt;PolicyDate),1,Milestones!$AC$169)&amp;";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"&amp;IF(AND(Milestones!$AB$170="FT",Milestones!$AA$170=FT_Y5,EDATE($D153,Milestones!$AA$170)&lt;PolicyDate),1,Milestones!$AC$170)&amp;";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"&amp;IF(AND(Milestones!$AB$171="FT",Milestones!$AA$171=FT_Y5,EDATE($D153,Milestones!$AA$171)&lt;PolicyDate),1,Milestones!$AC$171)&amp;";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"&amp;IF(AND(Milestones!$AB$172="FT",Milestones!$AA$172=FT_Y5,EDATE($D153,Milestones!$AA$172)&lt;PolicyDate),1,Milestones!$AC$172)&amp;";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"&amp;IF(AND(Milestones!$AB$173="FT",Milestones!$AA$173=FT_Y5,EDATE($D153,Milestones!$AA$173)&lt;PolicyDate),1,Milestones!$AC$173)&amp;";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"&amp;IF(AND(Milestones!$AB$174="FT",Milestones!$AA$174=FT_Y5,EDATE($D153,Milestones!$AA$174)&lt;PolicyDate),1,Milestones!$AC$174)&amp;";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"&amp;IF(AND(Milestones!$AB$175="FT",Milestones!$AA$175=FT_Y5,EDATE($D153,Milestones!$AA$175)&lt;PolicyDate),1,Milestones!$AC$175)&amp;";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"&amp;IF(AND(Milestones!$AB$176="FT",Milestones!$AA$176=FT_Y5,EDATE($D153,Milestones!$AA$176)&lt;PolicyDate),1,Milestones!$AC$176)&amp;";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"&amp;IF(AND(Milestones!$AB$177="FT",Milestones!$AA$177=FT_Y5,EDATE($D153,Milestones!$AA$177)&lt;PolicyDate),1,Milestones!$AC$177)&amp;";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"&amp;IF(AND(Milestones!$AB$178="FT",Milestones!$AA$178=FT_Y5,EDATE($D153,Milestones!$AA$178)&lt;PolicyDate),1,Milestones!$AC$178)&amp;";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"&amp;IF(AND(Milestones!$AB$179="FT",Milestones!$AA$179=FT_Y5,EDATE($D153,Milestones!$AA$179)&lt;PolicyDate),1,Milestones!$AC$179)&amp;";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"&amp;IF(AND(Milestones!$AB$180="FT",Milestones!$AA$180=FT_Y5,EDATE($D153,Milestones!$AA$180)&lt;PolicyDate),1,Milestones!$AC$180)&amp;";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"&amp;IF(AND(Milestones!$AB$181="FT",Milestones!$AA$181=FT_Y5,EDATE($D153,Milestones!$AA$181)&lt;PolicyDate),1,Milestones!$AC$181)&amp;";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"&amp;IF(AND(Milestones!$AB$182="FT",Milestones!$AA$182=FT_Y5,EDATE($D153,Milestones!$AA$182)&lt;PolicyDate),1,Milestones!$AC$182)&amp;";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"&amp;IF(AND(Milestones!$AB$183="FT",Milestones!$AA$183=FT_Y5,EDATE($D153,Milestones!$AA$183)&lt;PolicyDate),1,Milestones!$AC$183)&amp;";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"&amp;IF(AND(Milestones!$AB$184="FT",Milestones!$AA$184=FT_Y5,EDATE($D153,Milestones!$AA$184)&lt;PolicyDate),1,Milestones!$AC$184)&amp;";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"&amp;IF(AND(Milestones!$AB$185="FT",Milestones!$AA$185=FT_Y5,EDATE($D153,Milestones!$AA$185)&lt;PolicyDate),1,Milestones!$AC$185)&amp;";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"&amp;IF(AND(Milestones!$AB$186="FT",Milestones!$AA$186=FT_Y5,EDATE($D153,Milestones!$AA$186)&lt;PolicyDate),1,Milestones!$AC$186)&amp;";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"&amp;IF(AND(Milestones!$AB$187="FT",Milestones!$AA$187=FT_Y5,EDATE($D153,Milestones!$AA$187)&lt;PolicyDate),1,Milestones!$AC$187)&amp;";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"&amp;IF(AND(Milestones!$AB$188="FT",Milestones!$AA$188=FT_Y5,EDATE($D153,Milestones!$AA$188)&lt;PolicyDate),1,Milestones!$AC$188)&amp;";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"&amp;IF(AND(Milestones!$AB$189="FT",Milestones!$AA$189=FT_Y5,EDATE($D153,Milestones!$AA$189)&lt;PolicyDate),1,Milestones!$AC$189)&amp;";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"&amp;IF(AND(Milestones!$AB$190="FT",Milestones!$AA$190=FT_Y5,EDATE($D153,Milestones!$AA$190)&lt;PolicyDate),1,Milestones!$AC$190)&amp;";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"&amp;IF(AND(Milestones!$AB$191="FT",Milestones!$AA$191=FT_Y5,EDATE($D153,Milestones!$AA$191)&lt;PolicyDate),1,Milestones!$AC$191)&amp;";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"&amp;IF(AND(Milestones!$AB$192="FT",Milestones!$AA$192=FT_Y5,EDATE($D153,Milestones!$AA$192)&lt;PolicyDate),1,Milestones!$AC$192)&amp;";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"&amp;IF(AND(Milestones!$AB$193="FT",Milestones!$AA$193=FT_Y5,EDATE($D153,Milestones!$AA$193)&lt;PolicyDate),1,Milestones!$AC$193)&amp;";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"&amp;IF(AND(Milestones!$AB$194="FT",Milestones!$AA$194=FT_Y5,EDATE($D153,Milestones!$AA$194)&lt;PolicyDate),1,Milestones!$AC$194)&amp;";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"&amp;IF(AND(Milestones!$AB$195="FT",Milestones!$AA$195=FT_Y5,EDATE($D153,Milestones!$AA$195)&lt;PolicyDate),1,Milestones!$AC$195)&amp;";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"&amp;IF(AND(Milestones!$AB$196="FT",Milestones!$AA$196=FT_Y5,EDATE($D153,Milestones!$AA$196)&lt;PolicyDate),1,Milestones!$AC$196)&amp;";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"&amp;IF(AND(Milestones!$AB$197="FT",Milestones!$AA$197=FT_Y5,EDATE($D153,Milestones!$AA$197)&lt;PolicyDate),1,Milestones!$AC$197)&amp;";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"&amp;IF(AND(Milestones!$AB$198="FT",Milestones!$AA$198=FT_Y5,EDATE($D153,Milestones!$AA$198)&lt;PolicyDate),1,Milestones!$AC$198)&amp;";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"&amp;IF(AND(Milestones!$AB$199="FT",Milestones!$AA$199=FT_Y5,EDATE($D153,Milestones!$AA$199)&lt;PolicyDate),1,Milestones!$AC$199)&amp;";  ",""))</f>
        <v/>
      </c>
      <c r="X153" s="0" t="str">
        <f aca="false">IF(Staff!$A153="","",Staff!$AJ153)</f>
        <v/>
      </c>
      <c r="Y153" s="0" t="str">
        <f aca="false">IF(Staff!$A153="","",Staff!$AL153)</f>
        <v/>
      </c>
      <c r="Z153" s="0" t="str">
        <f aca="false">IF(Staff!$A153="","",Staff!$AM153)</f>
        <v/>
      </c>
      <c r="AA153" s="0" t="str">
        <f aca="false">IF(Staff!$A153="","",Staff!$AQ153)</f>
        <v/>
      </c>
      <c r="AB153" s="0" t="str">
        <f aca="false">IF(Staff!$A153="","",Staff!$AR153)</f>
        <v/>
      </c>
      <c r="AC153" s="0" t="str">
        <f aca="false">IF(Staff!$A153="","",Staff!$AS153)</f>
        <v/>
      </c>
      <c r="AD153" s="0" t="str">
        <f aca="false">IF(Staff!$A153="","",Staff!$AT153)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IF(Staff!$A154="","",Staff!$AI154)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"&amp;IF(AND(Milestones!$AB$20="FT",Milestones!$AA$20=FT_Y5,EDATE($D154,Milestones!$AA$20)&lt;PolicyDate),1,Milestones!$AC$20)&amp;";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"&amp;IF(AND(Milestones!$AB$21="FT",Milestones!$AA$21=FT_Y5,EDATE($D154,Milestones!$AA$21)&lt;PolicyDate),1,Milestones!$AC$21)&amp;";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"&amp;IF(AND(Milestones!$AB$22="FT",Milestones!$AA$22=FT_Y5,EDATE($D154,Milestones!$AA$22)&lt;PolicyDate),1,Milestones!$AC$22)&amp;";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"&amp;IF(AND(Milestones!$AB$23="FT",Milestones!$AA$23=FT_Y5,EDATE($D154,Milestones!$AA$23)&lt;PolicyDate),1,Milestones!$AC$23)&amp;";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"&amp;IF(AND(Milestones!$AB$24="FT",Milestones!$AA$24=FT_Y5,EDATE($D154,Milestones!$AA$24)&lt;PolicyDate),1,Milestones!$AC$24)&amp;";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"&amp;IF(AND(Milestones!$AB$25="FT",Milestones!$AA$25=FT_Y5,EDATE($D154,Milestones!$AA$25)&lt;PolicyDate),1,Milestones!$AC$25)&amp;";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"&amp;IF(AND(Milestones!$AB$26="FT",Milestones!$AA$26=FT_Y5,EDATE($D154,Milestones!$AA$26)&lt;PolicyDate),1,Milestones!$AC$26)&amp;";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"&amp;IF(AND(Milestones!$AB$27="FT",Milestones!$AA$27=FT_Y5,EDATE($D154,Milestones!$AA$27)&lt;PolicyDate),1,Milestones!$AC$27)&amp;";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"&amp;IF(AND(Milestones!$AB$28="FT",Milestones!$AA$28=FT_Y5,EDATE($D154,Milestones!$AA$28)&lt;PolicyDate),1,Milestones!$AC$28)&amp;";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"&amp;IF(AND(Milestones!$AB$29="FT",Milestones!$AA$29=FT_Y5,EDATE($D154,Milestones!$AA$29)&lt;PolicyDate),1,Milestones!$AC$29)&amp;";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"&amp;IF(AND(Milestones!$AB$30="FT",Milestones!$AA$30=FT_Y5,EDATE($D154,Milestones!$AA$30)&lt;PolicyDate),1,Milestones!$AC$30)&amp;";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"&amp;IF(AND(Milestones!$AB$31="FT",Milestones!$AA$31=FT_Y5,EDATE($D154,Milestones!$AA$31)&lt;PolicyDate),1,Milestones!$AC$31)&amp;";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"&amp;IF(AND(Milestones!$AB$32="FT",Milestones!$AA$32=FT_Y5,EDATE($D154,Milestones!$AA$32)&lt;PolicyDate),1,Milestones!$AC$32)&amp;";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"&amp;IF(AND(Milestones!$AB$33="FT",Milestones!$AA$33=FT_Y5,EDATE($D154,Milestones!$AA$33)&lt;PolicyDate),1,Milestones!$AC$33)&amp;";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"&amp;IF(AND(Milestones!$AB$34="FT",Milestones!$AA$34=FT_Y5,EDATE($D154,Milestones!$AA$34)&lt;PolicyDate),1,Milestones!$AC$34)&amp;";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"&amp;IF(AND(Milestones!$AB$35="FT",Milestones!$AA$35=FT_Y5,EDATE($D154,Milestones!$AA$35)&lt;PolicyDate),1,Milestones!$AC$35)&amp;";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"&amp;IF(AND(Milestones!$AB$36="FT",Milestones!$AA$36=FT_Y5,EDATE($D154,Milestones!$AA$36)&lt;PolicyDate),1,Milestones!$AC$36)&amp;";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"&amp;IF(AND(Milestones!$AB$37="FT",Milestones!$AA$37=FT_Y5,EDATE($D154,Milestones!$AA$37)&lt;PolicyDate),1,Milestones!$AC$37)&amp;";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"&amp;IF(AND(Milestones!$AB$38="FT",Milestones!$AA$38=FT_Y5,EDATE($D154,Milestones!$AA$38)&lt;PolicyDate),1,Milestones!$AC$38)&amp;";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"&amp;IF(AND(Milestones!$AB$39="FT",Milestones!$AA$39=FT_Y5,EDATE($D154,Milestones!$AA$39)&lt;PolicyDate),1,Milestones!$AC$39)&amp;";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"&amp;IF(AND(Milestones!$AB$40="FT",Milestones!$AA$40=FT_Y5,EDATE($D154,Milestones!$AA$40)&lt;PolicyDate),1,Milestones!$AC$40)&amp;";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"&amp;IF(AND(Milestones!$AB$41="FT",Milestones!$AA$41=FT_Y5,EDATE($D154,Milestones!$AA$41)&lt;PolicyDate),1,Milestones!$AC$41)&amp;";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"&amp;IF(AND(Milestones!$AB$42="FT",Milestones!$AA$42=FT_Y5,EDATE($D154,Milestones!$AA$42)&lt;PolicyDate),1,Milestones!$AC$42)&amp;";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"&amp;IF(AND(Milestones!$AB$43="FT",Milestones!$AA$43=FT_Y5,EDATE($D154,Milestones!$AA$43)&lt;PolicyDate),1,Milestones!$AC$43)&amp;";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"&amp;IF(AND(Milestones!$AB$44="FT",Milestones!$AA$44=FT_Y5,EDATE($D154,Milestones!$AA$44)&lt;PolicyDate),1,Milestones!$AC$44)&amp;";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"&amp;IF(AND(Milestones!$AB$45="FT",Milestones!$AA$45=FT_Y5,EDATE($D154,Milestones!$AA$45)&lt;PolicyDate),1,Milestones!$AC$45)&amp;";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"&amp;IF(AND(Milestones!$AB$46="FT",Milestones!$AA$46=FT_Y5,EDATE($D154,Milestones!$AA$46)&lt;PolicyDate),1,Milestones!$AC$46)&amp;";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"&amp;IF(AND(Milestones!$AB$47="FT",Milestones!$AA$47=FT_Y5,EDATE($D154,Milestones!$AA$47)&lt;PolicyDate),1,Milestones!$AC$47)&amp;";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"&amp;IF(AND(Milestones!$AB$48="FT",Milestones!$AA$48=FT_Y5,EDATE($D154,Milestones!$AA$48)&lt;PolicyDate),1,Milestones!$AC$48)&amp;";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"&amp;IF(AND(Milestones!$AB$49="FT",Milestones!$AA$49=FT_Y5,EDATE($D154,Milestones!$AA$49)&lt;PolicyDate),1,Milestones!$AC$49)&amp;";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"&amp;IF(AND(Milestones!$AB$50="FT",Milestones!$AA$50=FT_Y5,EDATE($D154,Milestones!$AA$50)&lt;PolicyDate),1,Milestones!$AC$50)&amp;";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"&amp;IF(AND(Milestones!$AB$51="FT",Milestones!$AA$51=FT_Y5,EDATE($D154,Milestones!$AA$51)&lt;PolicyDate),1,Milestones!$AC$51)&amp;";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"&amp;IF(AND(Milestones!$AB$52="FT",Milestones!$AA$52=FT_Y5,EDATE($D154,Milestones!$AA$52)&lt;PolicyDate),1,Milestones!$AC$52)&amp;";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"&amp;IF(AND(Milestones!$AB$53="FT",Milestones!$AA$53=FT_Y5,EDATE($D154,Milestones!$AA$53)&lt;PolicyDate),1,Milestones!$AC$53)&amp;";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"&amp;IF(AND(Milestones!$AB$54="FT",Milestones!$AA$54=FT_Y5,EDATE($D154,Milestones!$AA$54)&lt;PolicyDate),1,Milestones!$AC$54)&amp;";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"&amp;IF(AND(Milestones!$AB$55="FT",Milestones!$AA$55=FT_Y5,EDATE($D154,Milestones!$AA$55)&lt;PolicyDate),1,Milestones!$AC$55)&amp;";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"&amp;IF(AND(Milestones!$AB$56="FT",Milestones!$AA$56=FT_Y5,EDATE($D154,Milestones!$AA$56)&lt;PolicyDate),1,Milestones!$AC$56)&amp;";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"&amp;IF(AND(Milestones!$AB$57="FT",Milestones!$AA$57=FT_Y5,EDATE($D154,Milestones!$AA$57)&lt;PolicyDate),1,Milestones!$AC$57)&amp;";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"&amp;IF(AND(Milestones!$AB$58="FT",Milestones!$AA$58=FT_Y5,EDATE($D154,Milestones!$AA$58)&lt;PolicyDate),1,Milestones!$AC$58)&amp;";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"&amp;IF(AND(Milestones!$AB$59="FT",Milestones!$AA$59=FT_Y5,EDATE($D154,Milestones!$AA$59)&lt;PolicyDate),1,Milestones!$AC$59)&amp;";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"&amp;IF(AND(Milestones!$AB$60="FT",Milestones!$AA$60=FT_Y5,EDATE($D154,Milestones!$AA$60)&lt;PolicyDate),1,Milestones!$AC$60)&amp;";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"&amp;IF(AND(Milestones!$AB$61="FT",Milestones!$AA$61=FT_Y5,EDATE($D154,Milestones!$AA$61)&lt;PolicyDate),1,Milestones!$AC$61)&amp;";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"&amp;IF(AND(Milestones!$AB$62="FT",Milestones!$AA$62=FT_Y5,EDATE($D154,Milestones!$AA$62)&lt;PolicyDate),1,Milestones!$AC$62)&amp;";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"&amp;IF(AND(Milestones!$AB$63="FT",Milestones!$AA$63=FT_Y5,EDATE($D154,Milestones!$AA$63)&lt;PolicyDate),1,Milestones!$AC$63)&amp;";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"&amp;IF(AND(Milestones!$AB$64="FT",Milestones!$AA$64=FT_Y5,EDATE($D154,Milestones!$AA$64)&lt;PolicyDate),1,Milestones!$AC$64)&amp;";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"&amp;IF(AND(Milestones!$AB$65="FT",Milestones!$AA$65=FT_Y5,EDATE($D154,Milestones!$AA$65)&lt;PolicyDate),1,Milestones!$AC$65)&amp;";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"&amp;IF(AND(Milestones!$AB$66="FT",Milestones!$AA$66=FT_Y5,EDATE($D154,Milestones!$AA$66)&lt;PolicyDate),1,Milestones!$AC$66)&amp;";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"&amp;IF(AND(Milestones!$AB$67="FT",Milestones!$AA$67=FT_Y5,EDATE($D154,Milestones!$AA$67)&lt;PolicyDate),1,Milestones!$AC$67)&amp;";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"&amp;IF(AND(Milestones!$AB$68="FT",Milestones!$AA$68=FT_Y5,EDATE($D154,Milestones!$AA$68)&lt;PolicyDate),1,Milestones!$AC$68)&amp;";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"&amp;IF(AND(Milestones!$AB$69="FT",Milestones!$AA$69=FT_Y5,EDATE($D154,Milestones!$AA$69)&lt;PolicyDate),1,Milestones!$AC$69)&amp;";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"&amp;IF(AND(Milestones!$AB$70="FT",Milestones!$AA$70=FT_Y5,EDATE($D154,Milestones!$AA$70)&lt;PolicyDate),1,Milestones!$AC$70)&amp;";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"&amp;IF(AND(Milestones!$AB$71="FT",Milestones!$AA$71=FT_Y5,EDATE($D154,Milestones!$AA$71)&lt;PolicyDate),1,Milestones!$AC$71)&amp;";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"&amp;IF(AND(Milestones!$AB$72="FT",Milestones!$AA$72=FT_Y5,EDATE($D154,Milestones!$AA$72)&lt;PolicyDate),1,Milestones!$AC$72)&amp;";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"&amp;IF(AND(Milestones!$AB$73="FT",Milestones!$AA$73=FT_Y5,EDATE($D154,Milestones!$AA$73)&lt;PolicyDate),1,Milestones!$AC$73)&amp;";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"&amp;IF(AND(Milestones!$AB$74="FT",Milestones!$AA$74=FT_Y5,EDATE($D154,Milestones!$AA$74)&lt;PolicyDate),1,Milestones!$AC$74)&amp;";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"&amp;IF(AND(Milestones!$AB$75="FT",Milestones!$AA$75=FT_Y5,EDATE($D154,Milestones!$AA$75)&lt;PolicyDate),1,Milestones!$AC$75)&amp;";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"&amp;IF(AND(Milestones!$AB$76="FT",Milestones!$AA$76=FT_Y5,EDATE($D154,Milestones!$AA$76)&lt;PolicyDate),1,Milestones!$AC$76)&amp;";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"&amp;IF(AND(Milestones!$AB$77="FT",Milestones!$AA$77=FT_Y5,EDATE($D154,Milestones!$AA$77)&lt;PolicyDate),1,Milestones!$AC$77)&amp;";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"&amp;IF(AND(Milestones!$AB$78="FT",Milestones!$AA$78=FT_Y5,EDATE($D154,Milestones!$AA$78)&lt;PolicyDate),1,Milestones!$AC$78)&amp;";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"&amp;IF(AND(Milestones!$AB$79="FT",Milestones!$AA$79=FT_Y5,EDATE($D154,Milestones!$AA$79)&lt;PolicyDate),1,Milestones!$AC$79)&amp;";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"&amp;IF(AND(Milestones!$AB$80="FT",Milestones!$AA$80=FT_Y5,EDATE($D154,Milestones!$AA$80)&lt;PolicyDate),1,Milestones!$AC$80)&amp;";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"&amp;IF(AND(Milestones!$AB$81="FT",Milestones!$AA$81=FT_Y5,EDATE($D154,Milestones!$AA$81)&lt;PolicyDate),1,Milestones!$AC$81)&amp;";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"&amp;IF(AND(Milestones!$AB$82="FT",Milestones!$AA$82=FT_Y5,EDATE($D154,Milestones!$AA$82)&lt;PolicyDate),1,Milestones!$AC$82)&amp;";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"&amp;IF(AND(Milestones!$AB$83="FT",Milestones!$AA$83=FT_Y5,EDATE($D154,Milestones!$AA$83)&lt;PolicyDate),1,Milestones!$AC$83)&amp;";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"&amp;IF(AND(Milestones!$AB$84="FT",Milestones!$AA$84=FT_Y5,EDATE($D154,Milestones!$AA$84)&lt;PolicyDate),1,Milestones!$AC$84)&amp;";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"&amp;IF(AND(Milestones!$AB$85="FT",Milestones!$AA$85=FT_Y5,EDATE($D154,Milestones!$AA$85)&lt;PolicyDate),1,Milestones!$AC$85)&amp;";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"&amp;IF(AND(Milestones!$AB$86="FT",Milestones!$AA$86=FT_Y5,EDATE($D154,Milestones!$AA$86)&lt;PolicyDate),1,Milestones!$AC$86)&amp;";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"&amp;IF(AND(Milestones!$AB$87="FT",Milestones!$AA$87=FT_Y5,EDATE($D154,Milestones!$AA$87)&lt;PolicyDate),1,Milestones!$AC$87)&amp;";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"&amp;IF(AND(Milestones!$AB$88="FT",Milestones!$AA$88=FT_Y5,EDATE($D154,Milestones!$AA$88)&lt;PolicyDate),1,Milestones!$AC$88)&amp;";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"&amp;IF(AND(Milestones!$AB$89="FT",Milestones!$AA$89=FT_Y5,EDATE($D154,Milestones!$AA$89)&lt;PolicyDate),1,Milestones!$AC$89)&amp;";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"&amp;IF(AND(Milestones!$AB$90="FT",Milestones!$AA$90=FT_Y5,EDATE($D154,Milestones!$AA$90)&lt;PolicyDate),1,Milestones!$AC$90)&amp;";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"&amp;IF(AND(Milestones!$AB$91="FT",Milestones!$AA$91=FT_Y5,EDATE($D154,Milestones!$AA$91)&lt;PolicyDate),1,Milestones!$AC$91)&amp;";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"&amp;IF(AND(Milestones!$AB$92="FT",Milestones!$AA$92=FT_Y5,EDATE($D154,Milestones!$AA$92)&lt;PolicyDate),1,Milestones!$AC$92)&amp;";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"&amp;IF(AND(Milestones!$AB$93="FT",Milestones!$AA$93=FT_Y5,EDATE($D154,Milestones!$AA$93)&lt;PolicyDate),1,Milestones!$AC$93)&amp;";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"&amp;IF(AND(Milestones!$AB$94="FT",Milestones!$AA$94=FT_Y5,EDATE($D154,Milestones!$AA$94)&lt;PolicyDate),1,Milestones!$AC$94)&amp;";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"&amp;IF(AND(Milestones!$AB$95="FT",Milestones!$AA$95=FT_Y5,EDATE($D154,Milestones!$AA$95)&lt;PolicyDate),1,Milestones!$AC$95)&amp;";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"&amp;IF(AND(Milestones!$AB$96="FT",Milestones!$AA$96=FT_Y5,EDATE($D154,Milestones!$AA$96)&lt;PolicyDate),1,Milestones!$AC$96)&amp;";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"&amp;IF(AND(Milestones!$AB$97="FT",Milestones!$AA$97=FT_Y5,EDATE($D154,Milestones!$AA$97)&lt;PolicyDate),1,Milestones!$AC$97)&amp;";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"&amp;IF(AND(Milestones!$AB$98="FT",Milestones!$AA$98=FT_Y5,EDATE($D154,Milestones!$AA$98)&lt;PolicyDate),1,Milestones!$AC$98)&amp;";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"&amp;IF(AND(Milestones!$AB$99="FT",Milestones!$AA$99=FT_Y5,EDATE($D154,Milestones!$AA$99)&lt;PolicyDate),1,Milestones!$AC$99)&amp;";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"&amp;IF(AND(Milestones!$AB$100="FT",Milestones!$AA$100=FT_Y5,EDATE($D154,Milestones!$AA$100)&lt;PolicyDate),1,Milestones!$AC$100)&amp;";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"&amp;IF(AND(Milestones!$AB$101="FT",Milestones!$AA$101=FT_Y5,EDATE($D154,Milestones!$AA$101)&lt;PolicyDate),1,Milestones!$AC$101)&amp;";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"&amp;IF(AND(Milestones!$AB$102="FT",Milestones!$AA$102=FT_Y5,EDATE($D154,Milestones!$AA$102)&lt;PolicyDate),1,Milestones!$AC$102)&amp;";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"&amp;IF(AND(Milestones!$AB$103="FT",Milestones!$AA$103=FT_Y5,EDATE($D154,Milestones!$AA$103)&lt;PolicyDate),1,Milestones!$AC$103)&amp;";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"&amp;IF(AND(Milestones!$AB$104="FT",Milestones!$AA$104=FT_Y5,EDATE($D154,Milestones!$AA$104)&lt;PolicyDate),1,Milestones!$AC$104)&amp;";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"&amp;IF(AND(Milestones!$AB$105="FT",Milestones!$AA$105=FT_Y5,EDATE($D154,Milestones!$AA$105)&lt;PolicyDate),1,Milestones!$AC$105)&amp;";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"&amp;IF(AND(Milestones!$AB$106="FT",Milestones!$AA$106=FT_Y5,EDATE($D154,Milestones!$AA$106)&lt;PolicyDate),1,Milestones!$AC$106)&amp;";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"&amp;IF(AND(Milestones!$AB$107="FT",Milestones!$AA$107=FT_Y5,EDATE($D154,Milestones!$AA$107)&lt;PolicyDate),1,Milestones!$AC$107)&amp;";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"&amp;IF(AND(Milestones!$AB$108="FT",Milestones!$AA$108=FT_Y5,EDATE($D154,Milestones!$AA$108)&lt;PolicyDate),1,Milestones!$AC$108)&amp;";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"&amp;IF(AND(Milestones!$AB$109="FT",Milestones!$AA$109=FT_Y5,EDATE($D154,Milestones!$AA$109)&lt;PolicyDate),1,Milestones!$AC$109)&amp;";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"&amp;IF(AND(Milestones!$AB$110="FT",Milestones!$AA$110=FT_Y5,EDATE($D154,Milestones!$AA$110)&lt;PolicyDate),1,Milestones!$AC$110)&amp;";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"&amp;IF(AND(Milestones!$AB$111="FT",Milestones!$AA$111=FT_Y5,EDATE($D154,Milestones!$AA$111)&lt;PolicyDate),1,Milestones!$AC$111)&amp;";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"&amp;IF(AND(Milestones!$AB$112="FT",Milestones!$AA$112=FT_Y5,EDATE($D154,Milestones!$AA$112)&lt;PolicyDate),1,Milestones!$AC$112)&amp;";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"&amp;IF(AND(Milestones!$AB$113="FT",Milestones!$AA$113=FT_Y5,EDATE($D154,Milestones!$AA$113)&lt;PolicyDate),1,Milestones!$AC$113)&amp;";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"&amp;IF(AND(Milestones!$AB$114="FT",Milestones!$AA$114=FT_Y5,EDATE($D154,Milestones!$AA$114)&lt;PolicyDate),1,Milestones!$AC$114)&amp;";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"&amp;IF(AND(Milestones!$AB$115="FT",Milestones!$AA$115=FT_Y5,EDATE($D154,Milestones!$AA$115)&lt;PolicyDate),1,Milestones!$AC$115)&amp;";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"&amp;IF(AND(Milestones!$AB$116="FT",Milestones!$AA$116=FT_Y5,EDATE($D154,Milestones!$AA$116)&lt;PolicyDate),1,Milestones!$AC$116)&amp;";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"&amp;IF(AND(Milestones!$AB$117="FT",Milestones!$AA$117=FT_Y5,EDATE($D154,Milestones!$AA$117)&lt;PolicyDate),1,Milestones!$AC$117)&amp;";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"&amp;IF(AND(Milestones!$AB$118="FT",Milestones!$AA$118=FT_Y5,EDATE($D154,Milestones!$AA$118)&lt;PolicyDate),1,Milestones!$AC$118)&amp;";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"&amp;IF(AND(Milestones!$AB$119="FT",Milestones!$AA$119=FT_Y5,EDATE($D154,Milestones!$AA$119)&lt;PolicyDate),1,Milestones!$AC$119)&amp;";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"&amp;IF(AND(Milestones!$AB$120="FT",Milestones!$AA$120=FT_Y5,EDATE($D154,Milestones!$AA$120)&lt;PolicyDate),1,Milestones!$AC$120)&amp;";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"&amp;IF(AND(Milestones!$AB$121="FT",Milestones!$AA$121=FT_Y5,EDATE($D154,Milestones!$AA$121)&lt;PolicyDate),1,Milestones!$AC$121)&amp;";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"&amp;IF(AND(Milestones!$AB$122="FT",Milestones!$AA$122=FT_Y5,EDATE($D154,Milestones!$AA$122)&lt;PolicyDate),1,Milestones!$AC$122)&amp;";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"&amp;IF(AND(Milestones!$AB$123="FT",Milestones!$AA$123=FT_Y5,EDATE($D154,Milestones!$AA$123)&lt;PolicyDate),1,Milestones!$AC$123)&amp;";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"&amp;IF(AND(Milestones!$AB$124="FT",Milestones!$AA$124=FT_Y5,EDATE($D154,Milestones!$AA$124)&lt;PolicyDate),1,Milestones!$AC$124)&amp;";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"&amp;IF(AND(Milestones!$AB$125="FT",Milestones!$AA$125=FT_Y5,EDATE($D154,Milestones!$AA$125)&lt;PolicyDate),1,Milestones!$AC$125)&amp;";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"&amp;IF(AND(Milestones!$AB$126="FT",Milestones!$AA$126=FT_Y5,EDATE($D154,Milestones!$AA$126)&lt;PolicyDate),1,Milestones!$AC$126)&amp;";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"&amp;IF(AND(Milestones!$AB$127="FT",Milestones!$AA$127=FT_Y5,EDATE($D154,Milestones!$AA$127)&lt;PolicyDate),1,Milestones!$AC$127)&amp;";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"&amp;IF(AND(Milestones!$AB$128="FT",Milestones!$AA$128=FT_Y5,EDATE($D154,Milestones!$AA$128)&lt;PolicyDate),1,Milestones!$AC$128)&amp;";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"&amp;IF(AND(Milestones!$AB$129="FT",Milestones!$AA$129=FT_Y5,EDATE($D154,Milestones!$AA$129)&lt;PolicyDate),1,Milestones!$AC$129)&amp;";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"&amp;IF(AND(Milestones!$AB$130="FT",Milestones!$AA$130=FT_Y5,EDATE($D154,Milestones!$AA$130)&lt;PolicyDate),1,Milestones!$AC$130)&amp;";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"&amp;IF(AND(Milestones!$AB$131="FT",Milestones!$AA$131=FT_Y5,EDATE($D154,Milestones!$AA$131)&lt;PolicyDate),1,Milestones!$AC$131)&amp;";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"&amp;IF(AND(Milestones!$AB$132="FT",Milestones!$AA$132=FT_Y5,EDATE($D154,Milestones!$AA$132)&lt;PolicyDate),1,Milestones!$AC$132)&amp;";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"&amp;IF(AND(Milestones!$AB$133="FT",Milestones!$AA$133=FT_Y5,EDATE($D154,Milestones!$AA$133)&lt;PolicyDate),1,Milestones!$AC$133)&amp;";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"&amp;IF(AND(Milestones!$AB$134="FT",Milestones!$AA$134=FT_Y5,EDATE($D154,Milestones!$AA$134)&lt;PolicyDate),1,Milestones!$AC$134)&amp;";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"&amp;IF(AND(Milestones!$AB$135="FT",Milestones!$AA$135=FT_Y5,EDATE($D154,Milestones!$AA$135)&lt;PolicyDate),1,Milestones!$AC$135)&amp;";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"&amp;IF(AND(Milestones!$AB$136="FT",Milestones!$AA$136=FT_Y5,EDATE($D154,Milestones!$AA$136)&lt;PolicyDate),1,Milestones!$AC$136)&amp;";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"&amp;IF(AND(Milestones!$AB$137="FT",Milestones!$AA$137=FT_Y5,EDATE($D154,Milestones!$AA$137)&lt;PolicyDate),1,Milestones!$AC$137)&amp;";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"&amp;IF(AND(Milestones!$AB$138="FT",Milestones!$AA$138=FT_Y5,EDATE($D154,Milestones!$AA$138)&lt;PolicyDate),1,Milestones!$AC$138)&amp;";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"&amp;IF(AND(Milestones!$AB$139="FT",Milestones!$AA$139=FT_Y5,EDATE($D154,Milestones!$AA$139)&lt;PolicyDate),1,Milestones!$AC$139)&amp;";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"&amp;IF(AND(Milestones!$AB$140="FT",Milestones!$AA$140=FT_Y5,EDATE($D154,Milestones!$AA$140)&lt;PolicyDate),1,Milestones!$AC$140)&amp;";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"&amp;IF(AND(Milestones!$AB$141="FT",Milestones!$AA$141=FT_Y5,EDATE($D154,Milestones!$AA$141)&lt;PolicyDate),1,Milestones!$AC$141)&amp;";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"&amp;IF(AND(Milestones!$AB$142="FT",Milestones!$AA$142=FT_Y5,EDATE($D154,Milestones!$AA$142)&lt;PolicyDate),1,Milestones!$AC$142)&amp;";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"&amp;IF(AND(Milestones!$AB$143="FT",Milestones!$AA$143=FT_Y5,EDATE($D154,Milestones!$AA$143)&lt;PolicyDate),1,Milestones!$AC$143)&amp;";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"&amp;IF(AND(Milestones!$AB$144="FT",Milestones!$AA$144=FT_Y5,EDATE($D154,Milestones!$AA$144)&lt;PolicyDate),1,Milestones!$AC$144)&amp;";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"&amp;IF(AND(Milestones!$AB$145="FT",Milestones!$AA$145=FT_Y5,EDATE($D154,Milestones!$AA$145)&lt;PolicyDate),1,Milestones!$AC$145)&amp;";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"&amp;IF(AND(Milestones!$AB$146="FT",Milestones!$AA$146=FT_Y5,EDATE($D154,Milestones!$AA$146)&lt;PolicyDate),1,Milestones!$AC$146)&amp;";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"&amp;IF(AND(Milestones!$AB$147="FT",Milestones!$AA$147=FT_Y5,EDATE($D154,Milestones!$AA$147)&lt;PolicyDate),1,Milestones!$AC$147)&amp;";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"&amp;IF(AND(Milestones!$AB$148="FT",Milestones!$AA$148=FT_Y5,EDATE($D154,Milestones!$AA$148)&lt;PolicyDate),1,Milestones!$AC$148)&amp;";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"&amp;IF(AND(Milestones!$AB$149="FT",Milestones!$AA$149=FT_Y5,EDATE($D154,Milestones!$AA$149)&lt;PolicyDate),1,Milestones!$AC$149)&amp;";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"&amp;IF(AND(Milestones!$AB$150="FT",Milestones!$AA$150=FT_Y5,EDATE($D154,Milestones!$AA$150)&lt;PolicyDate),1,Milestones!$AC$150)&amp;";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"&amp;IF(AND(Milestones!$AB$151="FT",Milestones!$AA$151=FT_Y5,EDATE($D154,Milestones!$AA$151)&lt;PolicyDate),1,Milestones!$AC$151)&amp;";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"&amp;IF(AND(Milestones!$AB$152="FT",Milestones!$AA$152=FT_Y5,EDATE($D154,Milestones!$AA$152)&lt;PolicyDate),1,Milestones!$AC$152)&amp;";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"&amp;IF(AND(Milestones!$AB$153="FT",Milestones!$AA$153=FT_Y5,EDATE($D154,Milestones!$AA$153)&lt;PolicyDate),1,Milestones!$AC$153)&amp;";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"&amp;IF(AND(Milestones!$AB$154="FT",Milestones!$AA$154=FT_Y5,EDATE($D154,Milestones!$AA$154)&lt;PolicyDate),1,Milestones!$AC$154)&amp;";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"&amp;IF(AND(Milestones!$AB$155="FT",Milestones!$AA$155=FT_Y5,EDATE($D154,Milestones!$AA$155)&lt;PolicyDate),1,Milestones!$AC$155)&amp;";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"&amp;IF(AND(Milestones!$AB$156="FT",Milestones!$AA$156=FT_Y5,EDATE($D154,Milestones!$AA$156)&lt;PolicyDate),1,Milestones!$AC$156)&amp;";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"&amp;IF(AND(Milestones!$AB$157="FT",Milestones!$AA$157=FT_Y5,EDATE($D154,Milestones!$AA$157)&lt;PolicyDate),1,Milestones!$AC$157)&amp;";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"&amp;IF(AND(Milestones!$AB$158="FT",Milestones!$AA$158=FT_Y5,EDATE($D154,Milestones!$AA$158)&lt;PolicyDate),1,Milestones!$AC$158)&amp;";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"&amp;IF(AND(Milestones!$AB$159="FT",Milestones!$AA$159=FT_Y5,EDATE($D154,Milestones!$AA$159)&lt;PolicyDate),1,Milestones!$AC$159)&amp;";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"&amp;IF(AND(Milestones!$AB$160="FT",Milestones!$AA$160=FT_Y5,EDATE($D154,Milestones!$AA$160)&lt;PolicyDate),1,Milestones!$AC$160)&amp;";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"&amp;IF(AND(Milestones!$AB$161="FT",Milestones!$AA$161=FT_Y5,EDATE($D154,Milestones!$AA$161)&lt;PolicyDate),1,Milestones!$AC$161)&amp;";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"&amp;IF(AND(Milestones!$AB$162="FT",Milestones!$AA$162=FT_Y5,EDATE($D154,Milestones!$AA$162)&lt;PolicyDate),1,Milestones!$AC$162)&amp;";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"&amp;IF(AND(Milestones!$AB$163="FT",Milestones!$AA$163=FT_Y5,EDATE($D154,Milestones!$AA$163)&lt;PolicyDate),1,Milestones!$AC$163)&amp;";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"&amp;IF(AND(Milestones!$AB$164="FT",Milestones!$AA$164=FT_Y5,EDATE($D154,Milestones!$AA$164)&lt;PolicyDate),1,Milestones!$AC$164)&amp;";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"&amp;IF(AND(Milestones!$AB$165="FT",Milestones!$AA$165=FT_Y5,EDATE($D154,Milestones!$AA$165)&lt;PolicyDate),1,Milestones!$AC$165)&amp;";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"&amp;IF(AND(Milestones!$AB$166="FT",Milestones!$AA$166=FT_Y5,EDATE($D154,Milestones!$AA$166)&lt;PolicyDate),1,Milestones!$AC$166)&amp;";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"&amp;IF(AND(Milestones!$AB$167="FT",Milestones!$AA$167=FT_Y5,EDATE($D154,Milestones!$AA$167)&lt;PolicyDate),1,Milestones!$AC$167)&amp;";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"&amp;IF(AND(Milestones!$AB$168="FT",Milestones!$AA$168=FT_Y5,EDATE($D154,Milestones!$AA$168)&lt;PolicyDate),1,Milestones!$AC$168)&amp;";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"&amp;IF(AND(Milestones!$AB$169="FT",Milestones!$AA$169=FT_Y5,EDATE($D154,Milestones!$AA$169)&lt;PolicyDate),1,Milestones!$AC$169)&amp;";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"&amp;IF(AND(Milestones!$AB$170="FT",Milestones!$AA$170=FT_Y5,EDATE($D154,Milestones!$AA$170)&lt;PolicyDate),1,Milestones!$AC$170)&amp;";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"&amp;IF(AND(Milestones!$AB$171="FT",Milestones!$AA$171=FT_Y5,EDATE($D154,Milestones!$AA$171)&lt;PolicyDate),1,Milestones!$AC$171)&amp;";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"&amp;IF(AND(Milestones!$AB$172="FT",Milestones!$AA$172=FT_Y5,EDATE($D154,Milestones!$AA$172)&lt;PolicyDate),1,Milestones!$AC$172)&amp;";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"&amp;IF(AND(Milestones!$AB$173="FT",Milestones!$AA$173=FT_Y5,EDATE($D154,Milestones!$AA$173)&lt;PolicyDate),1,Milestones!$AC$173)&amp;";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"&amp;IF(AND(Milestones!$AB$174="FT",Milestones!$AA$174=FT_Y5,EDATE($D154,Milestones!$AA$174)&lt;PolicyDate),1,Milestones!$AC$174)&amp;";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"&amp;IF(AND(Milestones!$AB$175="FT",Milestones!$AA$175=FT_Y5,EDATE($D154,Milestones!$AA$175)&lt;PolicyDate),1,Milestones!$AC$175)&amp;";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"&amp;IF(AND(Milestones!$AB$176="FT",Milestones!$AA$176=FT_Y5,EDATE($D154,Milestones!$AA$176)&lt;PolicyDate),1,Milestones!$AC$176)&amp;";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"&amp;IF(AND(Milestones!$AB$177="FT",Milestones!$AA$177=FT_Y5,EDATE($D154,Milestones!$AA$177)&lt;PolicyDate),1,Milestones!$AC$177)&amp;";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"&amp;IF(AND(Milestones!$AB$178="FT",Milestones!$AA$178=FT_Y5,EDATE($D154,Milestones!$AA$178)&lt;PolicyDate),1,Milestones!$AC$178)&amp;";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"&amp;IF(AND(Milestones!$AB$179="FT",Milestones!$AA$179=FT_Y5,EDATE($D154,Milestones!$AA$179)&lt;PolicyDate),1,Milestones!$AC$179)&amp;";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"&amp;IF(AND(Milestones!$AB$180="FT",Milestones!$AA$180=FT_Y5,EDATE($D154,Milestones!$AA$180)&lt;PolicyDate),1,Milestones!$AC$180)&amp;";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"&amp;IF(AND(Milestones!$AB$181="FT",Milestones!$AA$181=FT_Y5,EDATE($D154,Milestones!$AA$181)&lt;PolicyDate),1,Milestones!$AC$181)&amp;";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"&amp;IF(AND(Milestones!$AB$182="FT",Milestones!$AA$182=FT_Y5,EDATE($D154,Milestones!$AA$182)&lt;PolicyDate),1,Milestones!$AC$182)&amp;";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"&amp;IF(AND(Milestones!$AB$183="FT",Milestones!$AA$183=FT_Y5,EDATE($D154,Milestones!$AA$183)&lt;PolicyDate),1,Milestones!$AC$183)&amp;";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"&amp;IF(AND(Milestones!$AB$184="FT",Milestones!$AA$184=FT_Y5,EDATE($D154,Milestones!$AA$184)&lt;PolicyDate),1,Milestones!$AC$184)&amp;";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"&amp;IF(AND(Milestones!$AB$185="FT",Milestones!$AA$185=FT_Y5,EDATE($D154,Milestones!$AA$185)&lt;PolicyDate),1,Milestones!$AC$185)&amp;";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"&amp;IF(AND(Milestones!$AB$186="FT",Milestones!$AA$186=FT_Y5,EDATE($D154,Milestones!$AA$186)&lt;PolicyDate),1,Milestones!$AC$186)&amp;";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"&amp;IF(AND(Milestones!$AB$187="FT",Milestones!$AA$187=FT_Y5,EDATE($D154,Milestones!$AA$187)&lt;PolicyDate),1,Milestones!$AC$187)&amp;";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"&amp;IF(AND(Milestones!$AB$188="FT",Milestones!$AA$188=FT_Y5,EDATE($D154,Milestones!$AA$188)&lt;PolicyDate),1,Milestones!$AC$188)&amp;";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"&amp;IF(AND(Milestones!$AB$189="FT",Milestones!$AA$189=FT_Y5,EDATE($D154,Milestones!$AA$189)&lt;PolicyDate),1,Milestones!$AC$189)&amp;";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"&amp;IF(AND(Milestones!$AB$190="FT",Milestones!$AA$190=FT_Y5,EDATE($D154,Milestones!$AA$190)&lt;PolicyDate),1,Milestones!$AC$190)&amp;";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"&amp;IF(AND(Milestones!$AB$191="FT",Milestones!$AA$191=FT_Y5,EDATE($D154,Milestones!$AA$191)&lt;PolicyDate),1,Milestones!$AC$191)&amp;";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"&amp;IF(AND(Milestones!$AB$192="FT",Milestones!$AA$192=FT_Y5,EDATE($D154,Milestones!$AA$192)&lt;PolicyDate),1,Milestones!$AC$192)&amp;";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"&amp;IF(AND(Milestones!$AB$193="FT",Milestones!$AA$193=FT_Y5,EDATE($D154,Milestones!$AA$193)&lt;PolicyDate),1,Milestones!$AC$193)&amp;";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"&amp;IF(AND(Milestones!$AB$194="FT",Milestones!$AA$194=FT_Y5,EDATE($D154,Milestones!$AA$194)&lt;PolicyDate),1,Milestones!$AC$194)&amp;";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"&amp;IF(AND(Milestones!$AB$195="FT",Milestones!$AA$195=FT_Y5,EDATE($D154,Milestones!$AA$195)&lt;PolicyDate),1,Milestones!$AC$195)&amp;";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"&amp;IF(AND(Milestones!$AB$196="FT",Milestones!$AA$196=FT_Y5,EDATE($D154,Milestones!$AA$196)&lt;PolicyDate),1,Milestones!$AC$196)&amp;";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"&amp;IF(AND(Milestones!$AB$197="FT",Milestones!$AA$197=FT_Y5,EDATE($D154,Milestones!$AA$197)&lt;PolicyDate),1,Milestones!$AC$197)&amp;";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"&amp;IF(AND(Milestones!$AB$198="FT",Milestones!$AA$198=FT_Y5,EDATE($D154,Milestones!$AA$198)&lt;PolicyDate),1,Milestones!$AC$198)&amp;";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"&amp;IF(AND(Milestones!$AB$199="FT",Milestones!$AA$199=FT_Y5,EDATE($D154,Milestones!$AA$199)&lt;PolicyDate),1,Milestones!$AC$199)&amp;";  ",""))</f>
        <v/>
      </c>
      <c r="X154" s="0" t="str">
        <f aca="false">IF(Staff!$A154="","",Staff!$AJ154)</f>
        <v/>
      </c>
      <c r="Y154" s="0" t="str">
        <f aca="false">IF(Staff!$A154="","",Staff!$AL154)</f>
        <v/>
      </c>
      <c r="Z154" s="0" t="str">
        <f aca="false">IF(Staff!$A154="","",Staff!$AM154)</f>
        <v/>
      </c>
      <c r="AA154" s="0" t="str">
        <f aca="false">IF(Staff!$A154="","",Staff!$AQ154)</f>
        <v/>
      </c>
      <c r="AB154" s="0" t="str">
        <f aca="false">IF(Staff!$A154="","",Staff!$AR154)</f>
        <v/>
      </c>
      <c r="AC154" s="0" t="str">
        <f aca="false">IF(Staff!$A154="","",Staff!$AS154)</f>
        <v/>
      </c>
      <c r="AD154" s="0" t="str">
        <f aca="false">IF(Staff!$A154="","",Staff!$AT154)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148</v>
      </c>
    </row>
    <row r="2" customFormat="false" ht="15" hidden="false" customHeight="false" outlineLevel="0" collapsed="false">
      <c r="A2" s="4" t="s">
        <v>149</v>
      </c>
    </row>
    <row r="3" customFormat="false" ht="15" hidden="false" customHeight="false" outlineLevel="0" collapsed="false">
      <c r="A3" s="5" t="s">
        <v>150</v>
      </c>
      <c r="B3" s="29" t="n">
        <f aca="false">EOMONTH(AsOfDate,0)</f>
        <v>46295</v>
      </c>
      <c r="C3" s="4" t="s">
        <v>151</v>
      </c>
    </row>
    <row r="4" customFormat="false" ht="15" hidden="false" customHeight="false" outlineLevel="0" collapsed="false">
      <c r="A4" s="5" t="s">
        <v>152</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153</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154</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155</v>
      </c>
      <c r="B7" s="32"/>
      <c r="C7" s="32"/>
      <c r="D7" s="32"/>
      <c r="E7" s="32"/>
      <c r="F7" s="32"/>
      <c r="G7" s="32"/>
      <c r="H7" s="32"/>
      <c r="I7" s="32"/>
      <c r="J7" s="32"/>
      <c r="K7" s="32"/>
      <c r="L7" s="32"/>
      <c r="M7" s="32"/>
      <c r="N7" s="32"/>
      <c r="O7" s="32"/>
      <c r="P7" s="32"/>
      <c r="Q7" s="32"/>
      <c r="R7" s="32"/>
      <c r="S7" s="32"/>
      <c r="T7" s="32"/>
      <c r="U7" s="32"/>
      <c r="W7" s="5" t="s">
        <v>156</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157</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158</v>
      </c>
      <c r="BS7" s="33" t="s">
        <v>159</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160</v>
      </c>
    </row>
    <row r="4" customFormat="false" ht="15" hidden="false" customHeight="false" outlineLevel="0" collapsed="false">
      <c r="B4" s="8" t="s">
        <v>161</v>
      </c>
      <c r="C4" s="8" t="s">
        <v>162</v>
      </c>
    </row>
    <row r="5" customFormat="false" ht="15" hidden="false" customHeight="false" outlineLevel="0" collapsed="false">
      <c r="B5" s="22" t="s">
        <v>163</v>
      </c>
      <c r="C5" s="14" t="n">
        <f aca="false">Staff!$D$1</f>
        <v>46295</v>
      </c>
      <c r="F5" s="4" t="s">
        <v>164</v>
      </c>
    </row>
    <row r="6" customFormat="false" ht="15" hidden="false" customHeight="false" outlineLevel="0" collapsed="false">
      <c r="B6" s="22" t="s">
        <v>165</v>
      </c>
      <c r="C6" s="13" t="n">
        <v>43646</v>
      </c>
      <c r="F6" s="4" t="s">
        <v>166</v>
      </c>
    </row>
    <row r="7" customFormat="false" ht="15" hidden="false" customHeight="false" outlineLevel="0" collapsed="false">
      <c r="B7" s="22" t="s">
        <v>167</v>
      </c>
      <c r="C7" s="12" t="n">
        <v>8</v>
      </c>
      <c r="F7" s="4" t="s">
        <v>168</v>
      </c>
    </row>
    <row r="8" customFormat="false" ht="15" hidden="false" customHeight="false" outlineLevel="0" collapsed="false">
      <c r="B8" s="22" t="s">
        <v>169</v>
      </c>
      <c r="C8" s="12" t="s">
        <v>170</v>
      </c>
      <c r="F8" s="4" t="s">
        <v>171</v>
      </c>
    </row>
    <row r="9" customFormat="false" ht="15" hidden="false" customHeight="false" outlineLevel="0" collapsed="false">
      <c r="B9" s="22" t="s">
        <v>172</v>
      </c>
      <c r="C9" s="12" t="s">
        <v>145</v>
      </c>
      <c r="F9" s="4" t="s">
        <v>173</v>
      </c>
      <c r="G9" s="4" t="n">
        <f aca="false">IF(LHUnit="Days",HoursPerDay,1)</f>
        <v>1</v>
      </c>
    </row>
    <row r="10" customFormat="false" ht="15" hidden="false" customHeight="false" outlineLevel="0" collapsed="false">
      <c r="B10" s="22" t="s">
        <v>174</v>
      </c>
      <c r="C10" s="12" t="s">
        <v>103</v>
      </c>
      <c r="D10" s="34" t="str">
        <f aca="false">IF(ISNUMBER(MATCH($C10,LH_Hdr,0)),"Yes","NO")</f>
        <v>Yes</v>
      </c>
      <c r="G10" s="4" t="n">
        <f aca="false">IFERROR(MATCH($C10,LH_Hdr,0),0)</f>
        <v>8</v>
      </c>
    </row>
    <row r="11" customFormat="false" ht="15" hidden="false" customHeight="false" outlineLevel="0" collapsed="false">
      <c r="B11" s="8" t="s">
        <v>175</v>
      </c>
      <c r="C11" s="8" t="s">
        <v>176</v>
      </c>
      <c r="D11" s="8" t="s">
        <v>113</v>
      </c>
    </row>
    <row r="12" customFormat="false" ht="15" hidden="false" customHeight="false" outlineLevel="0" collapsed="false">
      <c r="B12" s="22" t="s">
        <v>177</v>
      </c>
      <c r="C12" s="12" t="s">
        <v>99</v>
      </c>
      <c r="D12" s="34" t="str">
        <f aca="false">IF(ISNUMBER(MATCH($C12,LH_Hdr,0)),"Yes","NO")</f>
        <v>Yes</v>
      </c>
      <c r="F12" s="4" t="s">
        <v>178</v>
      </c>
      <c r="G12" s="4" t="n">
        <f aca="false">IFERROR(MATCH($C12,LH_Hdr,0),0)</f>
        <v>3</v>
      </c>
    </row>
    <row r="13" customFormat="false" ht="15" hidden="false" customHeight="false" outlineLevel="0" collapsed="false">
      <c r="B13" s="22" t="s">
        <v>31</v>
      </c>
      <c r="C13" s="12" t="s">
        <v>31</v>
      </c>
      <c r="D13" s="34" t="str">
        <f aca="false">IF(ISNUMBER(MATCH($C13,LH_Hdr,0)),"Yes","NO")</f>
        <v>Yes</v>
      </c>
      <c r="G13" s="4" t="n">
        <f aca="false">IFERROR(MATCH($C13,LH_Hdr,0),0)</f>
        <v>4</v>
      </c>
    </row>
    <row r="14" customFormat="false" ht="15" hidden="false" customHeight="false" outlineLevel="0" collapsed="false">
      <c r="B14" s="22" t="s">
        <v>179</v>
      </c>
      <c r="C14" s="12" t="s">
        <v>100</v>
      </c>
      <c r="D14" s="34" t="str">
        <f aca="false">IF(ISNUMBER(MATCH($C14,LH_Hdr,0)),"Yes","NO")</f>
        <v>Yes</v>
      </c>
      <c r="G14" s="4" t="n">
        <f aca="false">IFERROR(MATCH($C14,LH_Hdr,0),0)</f>
        <v>5</v>
      </c>
    </row>
    <row r="15" customFormat="false" ht="15" hidden="false" customHeight="false" outlineLevel="0" collapsed="false">
      <c r="B15" s="22" t="s">
        <v>180</v>
      </c>
      <c r="C15" s="12" t="s">
        <v>104</v>
      </c>
      <c r="D15" s="34" t="str">
        <f aca="false">IF(ISNUMBER(MATCH($C15,LH_Hdr,0)),"Yes","NO")</f>
        <v>Yes</v>
      </c>
      <c r="G15" s="4" t="n">
        <f aca="false">IFERROR(MATCH($C15,LH_Hdr,0),0)</f>
        <v>10</v>
      </c>
    </row>
    <row r="16" customFormat="false" ht="15" hidden="false" customHeight="false" outlineLevel="0" collapsed="false">
      <c r="B16" s="22" t="s">
        <v>181</v>
      </c>
      <c r="C16" s="12" t="s">
        <v>105</v>
      </c>
      <c r="D16" s="34" t="str">
        <f aca="false">IF(ISNUMBER(MATCH($C16,LH_Hdr,0)),"Yes","NO")</f>
        <v>Yes</v>
      </c>
      <c r="G16" s="4" t="n">
        <f aca="false">IFERROR(MATCH($C16,LH_Hdr,0),0)</f>
        <v>11</v>
      </c>
    </row>
    <row r="17" customFormat="false" ht="15" hidden="false" customHeight="false" outlineLevel="0" collapsed="false">
      <c r="B17" s="22" t="s">
        <v>182</v>
      </c>
      <c r="C17" s="12" t="s">
        <v>102</v>
      </c>
      <c r="D17" s="34" t="str">
        <f aca="false">IF(ISNUMBER(MATCH($C17,LH_Hdr,0)),"Yes","NO")</f>
        <v>Yes</v>
      </c>
      <c r="G17" s="4" t="n">
        <f aca="false">IFERROR(MATCH($C17,LH_Hdr,0),0)</f>
        <v>7</v>
      </c>
    </row>
    <row r="18" customFormat="false" ht="15" hidden="false" customHeight="false" outlineLevel="0" collapsed="false">
      <c r="B18" s="5" t="s">
        <v>183</v>
      </c>
      <c r="D18" s="34" t="str">
        <f aca="false">IF(LH_Ready,"YES","NO")</f>
        <v>YES</v>
      </c>
      <c r="G18" s="35" t="b">
        <f aca="false">AND(LH_ColFirst&gt;0,LH_ColSur&gt;0,LH_ColCat&gt;0,LH_ColAcc&gt;0,LH_ColTaken&gt;0,LH_ColClose&gt;0)</f>
        <v>1</v>
      </c>
    </row>
    <row r="19" customFormat="false" ht="15" hidden="false" customHeight="false" outlineLevel="0" collapsed="false">
      <c r="B19" s="22" t="s">
        <v>184</v>
      </c>
      <c r="C19" s="12" t="s">
        <v>185</v>
      </c>
      <c r="F19" s="4" t="s">
        <v>186</v>
      </c>
    </row>
    <row r="20" customFormat="false" ht="15" hidden="false" customHeight="false" outlineLevel="0" collapsed="false">
      <c r="B20" s="8" t="s">
        <v>187</v>
      </c>
      <c r="C20" s="8" t="s">
        <v>162</v>
      </c>
    </row>
    <row r="21" customFormat="false" ht="15" hidden="false" customHeight="false" outlineLevel="0" collapsed="false">
      <c r="B21" s="22" t="s">
        <v>188</v>
      </c>
      <c r="C21" s="12" t="n">
        <v>36</v>
      </c>
      <c r="F21" s="4" t="s">
        <v>189</v>
      </c>
    </row>
    <row r="22" customFormat="false" ht="15" hidden="false" customHeight="false" outlineLevel="0" collapsed="false">
      <c r="B22" s="22" t="s">
        <v>190</v>
      </c>
      <c r="C22" s="12" t="n">
        <v>4</v>
      </c>
      <c r="F22" s="4" t="s">
        <v>191</v>
      </c>
    </row>
    <row r="23" customFormat="false" ht="15" hidden="false" customHeight="false" outlineLevel="0" collapsed="false">
      <c r="B23" s="22" t="s">
        <v>192</v>
      </c>
      <c r="C23" s="12" t="n">
        <v>60</v>
      </c>
      <c r="F23" s="4" t="s">
        <v>193</v>
      </c>
    </row>
    <row r="24" customFormat="false" ht="15" hidden="false" customHeight="false" outlineLevel="0" collapsed="false">
      <c r="B24" s="22" t="s">
        <v>194</v>
      </c>
      <c r="C24" s="12" t="n">
        <v>2</v>
      </c>
      <c r="F24" s="4" t="s">
        <v>193</v>
      </c>
    </row>
    <row r="25" customFormat="false" ht="15" hidden="false" customHeight="false" outlineLevel="0" collapsed="false">
      <c r="B25" s="22" t="s">
        <v>195</v>
      </c>
      <c r="C25" s="12" t="n">
        <v>3</v>
      </c>
      <c r="F25" s="4" t="s">
        <v>196</v>
      </c>
    </row>
    <row r="26" customFormat="false" ht="15" hidden="false" customHeight="false" outlineLevel="0" collapsed="false">
      <c r="B26" s="22" t="s">
        <v>197</v>
      </c>
      <c r="C26" s="12" t="n">
        <v>60</v>
      </c>
      <c r="F26" s="4" t="s">
        <v>198</v>
      </c>
    </row>
    <row r="27" customFormat="false" ht="15" hidden="false" customHeight="false" outlineLevel="0" collapsed="false">
      <c r="B27" s="22" t="s">
        <v>199</v>
      </c>
      <c r="C27" s="12" t="n">
        <v>4</v>
      </c>
      <c r="F27" s="4" t="s">
        <v>200</v>
      </c>
    </row>
    <row r="28" customFormat="false" ht="15" hidden="false" customHeight="false" outlineLevel="0" collapsed="false">
      <c r="B28" s="22" t="s">
        <v>201</v>
      </c>
      <c r="C28" s="12" t="n">
        <v>24</v>
      </c>
      <c r="F28" s="4" t="s">
        <v>202</v>
      </c>
    </row>
    <row r="29" customFormat="false" ht="15" hidden="false" customHeight="false" outlineLevel="0" collapsed="false">
      <c r="B29" s="22" t="s">
        <v>203</v>
      </c>
      <c r="C29" s="16" t="n">
        <f aca="false">1+INT((FT_Y5-1-FT_First)/FT_Int1)</f>
        <v>6</v>
      </c>
    </row>
    <row r="30" customFormat="false" ht="15" hidden="false" customHeight="false" outlineLevel="0" collapsed="false">
      <c r="B30" s="22" t="s">
        <v>204</v>
      </c>
      <c r="C30" s="16" t="n">
        <f aca="false">FT_AnnivDays+INT(11/FT_Int2)</f>
        <v>5</v>
      </c>
    </row>
    <row r="31" customFormat="false" ht="15" hidden="false" customHeight="false" outlineLevel="0" collapsed="false">
      <c r="B31" s="22" t="s">
        <v>205</v>
      </c>
      <c r="C31" s="12" t="s">
        <v>206</v>
      </c>
      <c r="F31" s="4" t="s">
        <v>207</v>
      </c>
    </row>
    <row r="32" customFormat="false" ht="15" hidden="false" customHeight="false" outlineLevel="0" collapsed="false">
      <c r="B32" s="22" t="s">
        <v>208</v>
      </c>
      <c r="C32" s="13" t="n">
        <v>43066</v>
      </c>
      <c r="F32" s="4" t="s">
        <v>209</v>
      </c>
    </row>
    <row r="33" customFormat="false" ht="15" hidden="false" customHeight="false" outlineLevel="0" collapsed="false">
      <c r="B33" s="22" t="s">
        <v>210</v>
      </c>
      <c r="C33" s="13" t="n">
        <v>46273</v>
      </c>
      <c r="F33" s="4" t="s">
        <v>211</v>
      </c>
    </row>
    <row r="36" customFormat="false" ht="15" hidden="false" customHeight="true" outlineLevel="0" collapsed="false">
      <c r="B36" s="36" t="s">
        <v>212</v>
      </c>
      <c r="C36" s="36"/>
      <c r="D36" s="36"/>
      <c r="E36" s="36"/>
      <c r="F36" s="36"/>
    </row>
    <row r="37" customFormat="false" ht="15" hidden="false" customHeight="true" outlineLevel="0" collapsed="false">
      <c r="B37" s="37" t="s">
        <v>213</v>
      </c>
      <c r="C37" s="37"/>
      <c r="D37" s="37"/>
      <c r="E37" s="37"/>
      <c r="F37" s="37"/>
    </row>
    <row r="38" customFormat="false" ht="43.5" hidden="false" customHeight="true" outlineLevel="0" collapsed="false">
      <c r="B38" s="37" t="s">
        <v>214</v>
      </c>
      <c r="C38" s="37"/>
      <c r="D38" s="37"/>
      <c r="E38" s="37"/>
      <c r="F38" s="37"/>
    </row>
    <row r="39" customFormat="false" ht="30" hidden="false" customHeight="true" outlineLevel="0" collapsed="false">
      <c r="B39" s="37" t="s">
        <v>215</v>
      </c>
      <c r="C39" s="37"/>
      <c r="D39" s="37"/>
      <c r="E39" s="37"/>
      <c r="F39" s="37"/>
    </row>
    <row r="40" customFormat="false" ht="30" hidden="false" customHeight="true" outlineLevel="0" collapsed="false">
      <c r="B40" s="37" t="s">
        <v>216</v>
      </c>
      <c r="C40" s="37"/>
      <c r="D40" s="37"/>
      <c r="E40" s="37"/>
      <c r="F40" s="37"/>
    </row>
    <row r="41" customFormat="false" ht="30" hidden="false" customHeight="true" outlineLevel="0" collapsed="false">
      <c r="B41" s="37" t="s">
        <v>217</v>
      </c>
      <c r="C41" s="37"/>
      <c r="D41" s="37"/>
      <c r="E41" s="37"/>
      <c r="F41" s="37"/>
    </row>
    <row r="42" customFormat="false" ht="43.5" hidden="false" customHeight="true" outlineLevel="0" collapsed="false">
      <c r="B42" s="37" t="s">
        <v>218</v>
      </c>
      <c r="C42" s="37"/>
      <c r="D42" s="37"/>
      <c r="E42" s="37"/>
      <c r="F42" s="37"/>
    </row>
    <row r="43" customFormat="false" ht="43.5" hidden="false" customHeight="true" outlineLevel="0" collapsed="false">
      <c r="B43" s="37" t="s">
        <v>219</v>
      </c>
      <c r="C43" s="37"/>
      <c r="D43" s="37"/>
      <c r="E43" s="37"/>
      <c r="F43" s="37"/>
    </row>
    <row r="44" customFormat="false" ht="43.5" hidden="false" customHeight="true" outlineLevel="0" collapsed="false">
      <c r="B44" s="37" t="s">
        <v>220</v>
      </c>
      <c r="C44" s="37"/>
      <c r="D44" s="37"/>
      <c r="E44" s="37"/>
      <c r="F44" s="37"/>
    </row>
    <row r="45" customFormat="false" ht="30" hidden="false" customHeight="true" outlineLevel="0" collapsed="false">
      <c r="B45" s="37" t="s">
        <v>221</v>
      </c>
      <c r="C45" s="37"/>
      <c r="D45" s="37"/>
      <c r="E45" s="37"/>
      <c r="F45" s="37"/>
    </row>
    <row r="46" customFormat="false" ht="43.5" hidden="false" customHeight="true" outlineLevel="0" collapsed="false">
      <c r="B46" s="37" t="s">
        <v>222</v>
      </c>
      <c r="C46" s="37"/>
      <c r="D46" s="37"/>
      <c r="E46" s="37"/>
      <c r="F46" s="37"/>
    </row>
    <row r="47" customFormat="false" ht="15" hidden="false" customHeight="false" outlineLevel="0" collapsed="false">
      <c r="B47" s="37"/>
      <c r="C47" s="37"/>
      <c r="D47" s="37"/>
      <c r="E47" s="37"/>
      <c r="F47" s="37"/>
    </row>
    <row r="48" customFormat="false" ht="15" hidden="false" customHeight="true" outlineLevel="0" collapsed="false">
      <c r="B48" s="36" t="s">
        <v>223</v>
      </c>
      <c r="C48" s="36"/>
      <c r="D48" s="36"/>
      <c r="E48" s="36"/>
      <c r="F48" s="36"/>
    </row>
    <row r="49" customFormat="false" ht="30" hidden="false" customHeight="true" outlineLevel="0" collapsed="false">
      <c r="B49" s="37" t="s">
        <v>224</v>
      </c>
      <c r="C49" s="37"/>
      <c r="D49" s="37"/>
      <c r="E49" s="37"/>
      <c r="F49" s="37"/>
    </row>
    <row r="50" customFormat="false" ht="15" hidden="false" customHeight="true" outlineLevel="0" collapsed="false">
      <c r="B50" s="37" t="s">
        <v>225</v>
      </c>
      <c r="C50" s="37"/>
      <c r="D50" s="37"/>
      <c r="E50" s="37"/>
      <c r="F50" s="37"/>
    </row>
    <row r="51" customFormat="false" ht="43.5" hidden="false" customHeight="true" outlineLevel="0" collapsed="false">
      <c r="B51" s="37" t="s">
        <v>226</v>
      </c>
      <c r="C51" s="37"/>
      <c r="D51" s="37"/>
      <c r="E51" s="37"/>
      <c r="F51" s="37"/>
    </row>
    <row r="52" customFormat="false" ht="15" hidden="false" customHeight="false" outlineLevel="0" collapsed="false">
      <c r="B52" s="37"/>
      <c r="C52" s="37"/>
      <c r="D52" s="37"/>
      <c r="E52" s="37"/>
      <c r="F52" s="37"/>
    </row>
    <row r="53" customFormat="false" ht="43.5" hidden="false" customHeight="true" outlineLevel="0" collapsed="false">
      <c r="B53" s="37" t="s">
        <v>227</v>
      </c>
      <c r="C53" s="37"/>
      <c r="D53" s="37"/>
      <c r="E53" s="37"/>
      <c r="F53" s="37"/>
    </row>
    <row r="54" customFormat="false" ht="43.5" hidden="false" customHeight="true" outlineLevel="0" collapsed="false">
      <c r="B54" s="36" t="s">
        <v>228</v>
      </c>
      <c r="C54" s="36"/>
      <c r="D54" s="36"/>
      <c r="E54" s="36"/>
      <c r="F54" s="36"/>
    </row>
  </sheetData>
  <mergeCells count="19">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229</v>
      </c>
    </row>
    <row r="2" customFormat="false" ht="15" hidden="false" customHeight="false" outlineLevel="0" collapsed="false">
      <c r="A2" s="5" t="s">
        <v>230</v>
      </c>
      <c r="B2" s="5" t="s">
        <v>231</v>
      </c>
      <c r="C2" s="5" t="s">
        <v>232</v>
      </c>
      <c r="D2" s="5" t="s">
        <v>233</v>
      </c>
      <c r="E2" s="5" t="s">
        <v>234</v>
      </c>
      <c r="F2" s="5" t="s">
        <v>235</v>
      </c>
      <c r="G2" s="5" t="s">
        <v>236</v>
      </c>
      <c r="H2" s="5" t="s">
        <v>237</v>
      </c>
      <c r="I2" s="5" t="s">
        <v>238</v>
      </c>
      <c r="J2" s="5" t="s">
        <v>239</v>
      </c>
      <c r="K2" s="5" t="s">
        <v>240</v>
      </c>
    </row>
    <row r="3" customFormat="false" ht="15" hidden="false" customHeight="false" outlineLevel="0" collapsed="false">
      <c r="A3" s="0" t="str">
        <f aca="false">IF('HR Tally Check'!B$7="","",'HR Tally Check'!B$7)</f>
        <v/>
      </c>
      <c r="B3" s="0" t="str">
        <f aca="false">IF(A3="","",ISNUMBER(MATCH(A3,Staff!$BO$5:$BO$154,0)))</f>
        <v/>
      </c>
      <c r="C3" s="20" t="str">
        <f aca="false">IF(B3&lt;&gt;TRUE(),"",INDEX(Staff!$AI$5:$AI$154,MATCH($A3,Staff!$BO$5:$BO$154,0)))</f>
        <v/>
      </c>
      <c r="D3" s="0" t="str">
        <f aca="false">IF(B3&lt;&gt;TRUE(),"",INDEX(Staff!$AJ$5:$AJ$154,MATCH($A3,Staff!$BO$5:$BO$154,0)))</f>
        <v/>
      </c>
      <c r="E3" s="20" t="str">
        <f aca="false">IF(B3&lt;&gt;TRUE(),"",INDEX(Staff!$AL$5:$AL$154,MATCH($A3,Staff!$BO$5:$BO$154,0)))</f>
        <v/>
      </c>
      <c r="F3" s="20" t="str">
        <f aca="false">IF(B3&lt;&gt;TRUE(),"",INDEX(Staff!$AM$5:$AM$154,MATCH($A3,Staff!$BO$5:$BO$154,0)))</f>
        <v/>
      </c>
      <c r="G3" s="0" t="str">
        <f aca="false">IF(B3&lt;&gt;TRUE(),"",INDEX(Staff!$AQ$5:$AQ$154,MATCH($A3,Staff!$BO$5:$BO$154,0)))</f>
        <v/>
      </c>
      <c r="H3" s="0" t="str">
        <f aca="false">IF(B3&lt;&gt;TRUE(),"",INDEX(Staff!$AR$5:$AR$154,MATCH($A3,Staff!$BO$5:$BO$154,0)))</f>
        <v/>
      </c>
      <c r="I3" s="0" t="str">
        <f aca="false">IF(B3&lt;&gt;TRUE(),"",INDEX(Staff!$AS$5:$AS$154,MATCH($A3,Staff!$BO$5:$BO$154,0)))</f>
        <v/>
      </c>
      <c r="J3" s="0" t="str">
        <f aca="false">IF(B3&lt;&gt;TRUE(),"",INDEX(Staff!$AT$5:$AT$154,MATCH($A3,Staff!$BO$5:$BO$154,0)))</f>
        <v/>
      </c>
      <c r="K3" s="33" t="s">
        <v>241</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242</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243</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
      </c>
      <c r="B6" s="0" t="str">
        <f aca="false">IF(A6="","",ISNUMBER(MATCH(A6,Staff!$BO$5:$BO$154,0)))</f>
        <v/>
      </c>
      <c r="C6" s="20" t="str">
        <f aca="false">IF(B6&lt;&gt;TRUE(),"",INDEX(Staff!$AI$5:$AI$154,MATCH($A6,Staff!$BO$5:$BO$154,0)))</f>
        <v/>
      </c>
      <c r="D6" s="0" t="str">
        <f aca="false">IF(B6&lt;&gt;TRUE(),"",INDEX(Staff!$AJ$5:$AJ$154,MATCH($A6,Staff!$BO$5:$BO$154,0)))</f>
        <v/>
      </c>
      <c r="E6" s="20" t="str">
        <f aca="false">IF(B6&lt;&gt;TRUE(),"",INDEX(Staff!$AL$5:$AL$154,MATCH($A6,Staff!$BO$5:$BO$154,0)))</f>
        <v/>
      </c>
      <c r="F6" s="20" t="str">
        <f aca="false">IF(B6&lt;&gt;TRUE(),"",INDEX(Staff!$AM$5:$AM$154,MATCH($A6,Staff!$BO$5:$BO$154,0)))</f>
        <v/>
      </c>
      <c r="G6" s="0" t="str">
        <f aca="false">IF(B6&lt;&gt;TRUE(),"",INDEX(Staff!$AQ$5:$AQ$154,MATCH($A6,Staff!$BO$5:$BO$154,0)))</f>
        <v/>
      </c>
      <c r="H6" s="0" t="str">
        <f aca="false">IF(B6&lt;&gt;TRUE(),"",INDEX(Staff!$AR$5:$AR$154,MATCH($A6,Staff!$BO$5:$BO$154,0)))</f>
        <v/>
      </c>
      <c r="I6" s="0" t="str">
        <f aca="false">IF(B6&lt;&gt;TRUE(),"",INDEX(Staff!$AS$5:$AS$154,MATCH($A6,Staff!$BO$5:$BO$154,0)))</f>
        <v/>
      </c>
      <c r="J6" s="0" t="str">
        <f aca="false">IF(B6&lt;&gt;TRUE(),"",INDEX(Staff!$AT$5:$AT$154,MATCH($A6,Staff!$BO$5:$BO$154,0)))</f>
        <v/>
      </c>
      <c r="K6" s="33" t="s">
        <v>241</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242</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243</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0</v>
      </c>
      <c r="Q8" s="0" t="n">
        <f aca="false">IF(Q6="",0,IF(AND(Q7=Milestones!$AB$25,Q6&gt;=SchemeStart),IF(AND(Milestones!$AB$25="FT",Milestones!$AA$25=FT_Y5,Q6&lt;PolicyDate),1,Milestones!$AC$25),0))</f>
        <v>0</v>
      </c>
      <c r="R8" s="0" t="n">
        <f aca="false">IF(R6="",0,IF(AND(R7=Milestones!$AB$26,R6&gt;=SchemeStart),IF(AND(Milestones!$AB$26="FT",Milestones!$AA$26=FT_Y5,R6&lt;PolicyDate),1,Milestones!$AC$26),0))</f>
        <v>0</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0</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0</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0</v>
      </c>
      <c r="Y8" s="0" t="n">
        <f aca="false">IF(Y6="",0,IF(AND(Y7=Milestones!$AB$33,Y6&gt;=SchemeStart),IF(AND(Milestones!$AB$33="FT",Milestones!$AA$33=FT_Y5,Y6&lt;PolicyDate),1,Milestones!$AC$33),0))</f>
        <v>0</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0</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0</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0</v>
      </c>
      <c r="AF8" s="0" t="n">
        <f aca="false">IF(AF6="",0,IF(AND(AF7=Milestones!$AB$40,AF6&gt;=SchemeStart),IF(AND(Milestones!$AB$40="FT",Milestones!$AA$40=FT_Y5,AF6&lt;PolicyDate),1,Milestones!$AC$40),0))</f>
        <v>0</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0</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0</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0</v>
      </c>
      <c r="AM8" s="0" t="n">
        <f aca="false">IF(AM6="",0,IF(AND(AM7=Milestones!$AB$47,AM6&gt;=SchemeStart),IF(AND(Milestones!$AB$47="FT",Milestones!$AA$47=FT_Y5,AM6&lt;PolicyDate),1,Milestones!$AC$47),0))</f>
        <v>0</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0</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0</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0</v>
      </c>
      <c r="AT8" s="0" t="n">
        <f aca="false">IF(AT6="",0,IF(AND(AT7=Milestones!$AB$54,AT6&gt;=SchemeStart),IF(AND(Milestones!$AB$54="FT",Milestones!$AA$54=FT_Y5,AT6&lt;PolicyDate),1,Milestones!$AC$54),0))</f>
        <v>0</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0</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0</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0</v>
      </c>
      <c r="BA8" s="0" t="n">
        <f aca="false">IF(BA6="",0,IF(AND(BA7=Milestones!$AB$61,BA6&gt;=SchemeStart),IF(AND(Milestones!$AB$61="FT",Milestones!$AA$61=FT_Y5,BA6&lt;PolicyDate),1,Milestones!$AC$61),0))</f>
        <v>0</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0</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0</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0</v>
      </c>
      <c r="BH8" s="0" t="n">
        <f aca="false">IF(BH6="",0,IF(AND(BH7=Milestones!$AB$68,BH6&gt;=SchemeStart),IF(AND(Milestones!$AB$68="FT",Milestones!$AA$68=FT_Y5,BH6&lt;PolicyDate),1,Milestones!$AC$68),0))</f>
        <v>0</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0</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0</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0</v>
      </c>
      <c r="BO8" s="0" t="n">
        <f aca="false">IF(BO6="",0,IF(AND(BO7=Milestones!$AB$75,BO6&gt;=SchemeStart),IF(AND(Milestones!$AB$75="FT",Milestones!$AA$75=FT_Y5,BO6&lt;PolicyDate),1,Milestones!$AC$75),0))</f>
        <v>0</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0</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0</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0</v>
      </c>
      <c r="BV8" s="0" t="n">
        <f aca="false">IF(BV6="",0,IF(AND(BV7=Milestones!$AB$82,BV6&gt;=SchemeStart),IF(AND(Milestones!$AB$82="FT",Milestones!$AA$82=FT_Y5,BV6&lt;PolicyDate),1,Milestones!$AC$82),0))</f>
        <v>0</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0</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0</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0</v>
      </c>
      <c r="CC8" s="0" t="n">
        <f aca="false">IF(CC6="",0,IF(AND(CC7=Milestones!$AB$89,CC6&gt;=SchemeStart),IF(AND(Milestones!$AB$89="FT",Milestones!$AA$89=FT_Y5,CC6&lt;PolicyDate),1,Milestones!$AC$89),0))</f>
        <v>0</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0</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0</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0</v>
      </c>
      <c r="CJ8" s="0" t="n">
        <f aca="false">IF(CJ6="",0,IF(AND(CJ7=Milestones!$AB$96,CJ6&gt;=SchemeStart),IF(AND(Milestones!$AB$96="FT",Milestones!$AA$96=FT_Y5,CJ6&lt;PolicyDate),1,Milestones!$AC$96),0))</f>
        <v>0</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0</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0</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0</v>
      </c>
      <c r="CQ8" s="0" t="n">
        <f aca="false">IF(CQ6="",0,IF(AND(CQ7=Milestones!$AB$103,CQ6&gt;=SchemeStart),IF(AND(Milestones!$AB$103="FT",Milestones!$AA$103=FT_Y5,CQ6&lt;PolicyDate),1,Milestones!$AC$103),0))</f>
        <v>0</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0</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0</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0</v>
      </c>
      <c r="CX8" s="0" t="n">
        <f aca="false">IF(CX6="",0,IF(AND(CX7=Milestones!$AB$110,CX6&gt;=SchemeStart),IF(AND(Milestones!$AB$110="FT",Milestones!$AA$110=FT_Y5,CX6&lt;PolicyDate),1,Milestones!$AC$110),0))</f>
        <v>0</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0</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0</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0</v>
      </c>
      <c r="DE8" s="0" t="n">
        <f aca="false">IF(DE6="",0,IF(AND(DE7=Milestones!$AB$117,DE6&gt;=SchemeStart),IF(AND(Milestones!$AB$117="FT",Milestones!$AA$117=FT_Y5,DE6&lt;PolicyDate),1,Milestones!$AC$117),0))</f>
        <v>0</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0</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0</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0</v>
      </c>
      <c r="DL8" s="0" t="n">
        <f aca="false">IF(DL6="",0,IF(AND(DL7=Milestones!$AB$124,DL6&gt;=SchemeStart),IF(AND(Milestones!$AB$124="FT",Milestones!$AA$124=FT_Y5,DL6&lt;PolicyDate),1,Milestones!$AC$124),0))</f>
        <v>0</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0</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0</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0</v>
      </c>
      <c r="DS8" s="0" t="n">
        <f aca="false">IF(DS6="",0,IF(AND(DS7=Milestones!$AB$131,DS6&gt;=SchemeStart),IF(AND(Milestones!$AB$131="FT",Milestones!$AA$131=FT_Y5,DS6&lt;PolicyDate),1,Milestones!$AC$131),0))</f>
        <v>0</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0</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0</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0</v>
      </c>
      <c r="DZ8" s="0" t="n">
        <f aca="false">IF(DZ6="",0,IF(AND(DZ7=Milestones!$AB$138,DZ6&gt;=SchemeStart),IF(AND(Milestones!$AB$138="FT",Milestones!$AA$138=FT_Y5,DZ6&lt;PolicyDate),1,Milestones!$AC$138),0))</f>
        <v>0</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0</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0</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0</v>
      </c>
      <c r="EG8" s="0" t="n">
        <f aca="false">IF(EG6="",0,IF(AND(EG7=Milestones!$AB$145,EG6&gt;=SchemeStart),IF(AND(Milestones!$AB$145="FT",Milestones!$AA$145=FT_Y5,EG6&lt;PolicyDate),1,Milestones!$AC$145),0))</f>
        <v>0</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0</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0</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0</v>
      </c>
      <c r="EN8" s="0" t="n">
        <f aca="false">IF(EN6="",0,IF(AND(EN7=Milestones!$AB$152,EN6&gt;=SchemeStart),IF(AND(Milestones!$AB$152="FT",Milestones!$AA$152=FT_Y5,EN6&lt;PolicyDate),1,Milestones!$AC$152),0))</f>
        <v>0</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0</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0</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0</v>
      </c>
      <c r="EU8" s="0" t="n">
        <f aca="false">IF(EU6="",0,IF(AND(EU7=Milestones!$AB$159,EU6&gt;=SchemeStart),IF(AND(Milestones!$AB$159="FT",Milestones!$AA$159=FT_Y5,EU6&lt;PolicyDate),1,Milestones!$AC$159),0))</f>
        <v>0</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0</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0</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0</v>
      </c>
      <c r="FB8" s="0" t="n">
        <f aca="false">IF(FB6="",0,IF(AND(FB7=Milestones!$AB$166,FB6&gt;=SchemeStart),IF(AND(Milestones!$AB$166="FT",Milestones!$AA$166=FT_Y5,FB6&lt;PolicyDate),1,Milestones!$AC$166),0))</f>
        <v>0</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0</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0</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0</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
      </c>
      <c r="B9" s="0" t="str">
        <f aca="false">IF(A9="","",ISNUMBER(MATCH(A9,Staff!$BO$5:$BO$154,0)))</f>
        <v/>
      </c>
      <c r="C9" s="20" t="str">
        <f aca="false">IF(B9&lt;&gt;TRUE(),"",INDEX(Staff!$AI$5:$AI$154,MATCH($A9,Staff!$BO$5:$BO$154,0)))</f>
        <v/>
      </c>
      <c r="D9" s="0" t="str">
        <f aca="false">IF(B9&lt;&gt;TRUE(),"",INDEX(Staff!$AJ$5:$AJ$154,MATCH($A9,Staff!$BO$5:$BO$154,0)))</f>
        <v/>
      </c>
      <c r="E9" s="20" t="str">
        <f aca="false">IF(B9&lt;&gt;TRUE(),"",INDEX(Staff!$AL$5:$AL$154,MATCH($A9,Staff!$BO$5:$BO$154,0)))</f>
        <v/>
      </c>
      <c r="F9" s="20" t="str">
        <f aca="false">IF(B9&lt;&gt;TRUE(),"",INDEX(Staff!$AM$5:$AM$154,MATCH($A9,Staff!$BO$5:$BO$154,0)))</f>
        <v/>
      </c>
      <c r="G9" s="0" t="str">
        <f aca="false">IF(B9&lt;&gt;TRUE(),"",INDEX(Staff!$AQ$5:$AQ$154,MATCH($A9,Staff!$BO$5:$BO$154,0)))</f>
        <v/>
      </c>
      <c r="H9" s="0" t="str">
        <f aca="false">IF(B9&lt;&gt;TRUE(),"",INDEX(Staff!$AR$5:$AR$154,MATCH($A9,Staff!$BO$5:$BO$154,0)))</f>
        <v/>
      </c>
      <c r="I9" s="0" t="str">
        <f aca="false">IF(B9&lt;&gt;TRUE(),"",INDEX(Staff!$AS$5:$AS$154,MATCH($A9,Staff!$BO$5:$BO$154,0)))</f>
        <v/>
      </c>
      <c r="J9" s="0" t="str">
        <f aca="false">IF(B9&lt;&gt;TRUE(),"",INDEX(Staff!$AT$5:$AT$154,MATCH($A9,Staff!$BO$5:$BO$154,0)))</f>
        <v/>
      </c>
      <c r="K9" s="33" t="s">
        <v>241</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242</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243</v>
      </c>
      <c r="L11" s="0" t="n">
        <f aca="false">IF(L9="",0,IF(AND(L10=Milestones!$AB$20,L9&gt;=SchemeStart),IF(AND(Milestones!$AB$20="FT",Milestones!$AA$20=FT_Y5,L9&lt;PolicyDate),1,Milestones!$AC$20),0))</f>
        <v>0</v>
      </c>
      <c r="M11" s="0" t="n">
        <f aca="false">IF(M9="",0,IF(AND(M10=Milestones!$AB$21,M9&gt;=SchemeStart),IF(AND(Milestones!$AB$21="FT",Milestones!$AA$21=FT_Y5,M9&lt;PolicyDate),1,Milestones!$AC$21),0))</f>
        <v>0</v>
      </c>
      <c r="N11" s="0" t="n">
        <f aca="false">IF(N9="",0,IF(AND(N10=Milestones!$AB$22,N9&gt;=SchemeStart),IF(AND(Milestones!$AB$22="FT",Milestones!$AA$22=FT_Y5,N9&lt;PolicyDate),1,Milestones!$AC$22),0))</f>
        <v>0</v>
      </c>
      <c r="O11" s="0" t="n">
        <f aca="false">IF(O9="",0,IF(AND(O10=Milestones!$AB$23,O9&gt;=SchemeStart),IF(AND(Milestones!$AB$23="FT",Milestones!$AA$23=FT_Y5,O9&lt;PolicyDate),1,Milestones!$AC$23),0))</f>
        <v>0</v>
      </c>
      <c r="P11" s="0" t="n">
        <f aca="false">IF(P9="",0,IF(AND(P10=Milestones!$AB$24,P9&gt;=SchemeStart),IF(AND(Milestones!$AB$24="FT",Milestones!$AA$24=FT_Y5,P9&lt;PolicyDate),1,Milestones!$AC$24),0))</f>
        <v>0</v>
      </c>
      <c r="Q11" s="0" t="n">
        <f aca="false">IF(Q9="",0,IF(AND(Q10=Milestones!$AB$25,Q9&gt;=SchemeStart),IF(AND(Milestones!$AB$25="FT",Milestones!$AA$25=FT_Y5,Q9&lt;PolicyDate),1,Milestones!$AC$25),0))</f>
        <v>0</v>
      </c>
      <c r="R11" s="0" t="n">
        <f aca="false">IF(R9="",0,IF(AND(R10=Milestones!$AB$26,R9&gt;=SchemeStart),IF(AND(Milestones!$AB$26="FT",Milestones!$AA$26=FT_Y5,R9&lt;PolicyDate),1,Milestones!$AC$26),0))</f>
        <v>0</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0</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0</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0</v>
      </c>
      <c r="Y11" s="0" t="n">
        <f aca="false">IF(Y9="",0,IF(AND(Y10=Milestones!$AB$33,Y9&gt;=SchemeStart),IF(AND(Milestones!$AB$33="FT",Milestones!$AA$33=FT_Y5,Y9&lt;PolicyDate),1,Milestones!$AC$33),0))</f>
        <v>0</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0</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0</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0</v>
      </c>
      <c r="AF11" s="0" t="n">
        <f aca="false">IF(AF9="",0,IF(AND(AF10=Milestones!$AB$40,AF9&gt;=SchemeStart),IF(AND(Milestones!$AB$40="FT",Milestones!$AA$40=FT_Y5,AF9&lt;PolicyDate),1,Milestones!$AC$40),0))</f>
        <v>0</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0</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0</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0</v>
      </c>
      <c r="AM11" s="0" t="n">
        <f aca="false">IF(AM9="",0,IF(AND(AM10=Milestones!$AB$47,AM9&gt;=SchemeStart),IF(AND(Milestones!$AB$47="FT",Milestones!$AA$47=FT_Y5,AM9&lt;PolicyDate),1,Milestones!$AC$47),0))</f>
        <v>0</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0</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0</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0</v>
      </c>
      <c r="AT11" s="0" t="n">
        <f aca="false">IF(AT9="",0,IF(AND(AT10=Milestones!$AB$54,AT9&gt;=SchemeStart),IF(AND(Milestones!$AB$54="FT",Milestones!$AA$54=FT_Y5,AT9&lt;PolicyDate),1,Milestones!$AC$54),0))</f>
        <v>0</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0</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0</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0</v>
      </c>
      <c r="BA11" s="0" t="n">
        <f aca="false">IF(BA9="",0,IF(AND(BA10=Milestones!$AB$61,BA9&gt;=SchemeStart),IF(AND(Milestones!$AB$61="FT",Milestones!$AA$61=FT_Y5,BA9&lt;PolicyDate),1,Milestones!$AC$61),0))</f>
        <v>0</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0</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0</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0</v>
      </c>
      <c r="BH11" s="0" t="n">
        <f aca="false">IF(BH9="",0,IF(AND(BH10=Milestones!$AB$68,BH9&gt;=SchemeStart),IF(AND(Milestones!$AB$68="FT",Milestones!$AA$68=FT_Y5,BH9&lt;PolicyDate),1,Milestones!$AC$68),0))</f>
        <v>0</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0</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0</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0</v>
      </c>
      <c r="BO11" s="0" t="n">
        <f aca="false">IF(BO9="",0,IF(AND(BO10=Milestones!$AB$75,BO9&gt;=SchemeStart),IF(AND(Milestones!$AB$75="FT",Milestones!$AA$75=FT_Y5,BO9&lt;PolicyDate),1,Milestones!$AC$75),0))</f>
        <v>0</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0</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0</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0</v>
      </c>
      <c r="BV11" s="0" t="n">
        <f aca="false">IF(BV9="",0,IF(AND(BV10=Milestones!$AB$82,BV9&gt;=SchemeStart),IF(AND(Milestones!$AB$82="FT",Milestones!$AA$82=FT_Y5,BV9&lt;PolicyDate),1,Milestones!$AC$82),0))</f>
        <v>0</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0</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0</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0</v>
      </c>
      <c r="CC11" s="0" t="n">
        <f aca="false">IF(CC9="",0,IF(AND(CC10=Milestones!$AB$89,CC9&gt;=SchemeStart),IF(AND(Milestones!$AB$89="FT",Milestones!$AA$89=FT_Y5,CC9&lt;PolicyDate),1,Milestones!$AC$89),0))</f>
        <v>0</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0</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0</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0</v>
      </c>
      <c r="CJ11" s="0" t="n">
        <f aca="false">IF(CJ9="",0,IF(AND(CJ10=Milestones!$AB$96,CJ9&gt;=SchemeStart),IF(AND(Milestones!$AB$96="FT",Milestones!$AA$96=FT_Y5,CJ9&lt;PolicyDate),1,Milestones!$AC$96),0))</f>
        <v>0</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0</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0</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0</v>
      </c>
      <c r="CQ11" s="0" t="n">
        <f aca="false">IF(CQ9="",0,IF(AND(CQ10=Milestones!$AB$103,CQ9&gt;=SchemeStart),IF(AND(Milestones!$AB$103="FT",Milestones!$AA$103=FT_Y5,CQ9&lt;PolicyDate),1,Milestones!$AC$103),0))</f>
        <v>0</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0</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0</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0</v>
      </c>
      <c r="CX11" s="0" t="n">
        <f aca="false">IF(CX9="",0,IF(AND(CX10=Milestones!$AB$110,CX9&gt;=SchemeStart),IF(AND(Milestones!$AB$110="FT",Milestones!$AA$110=FT_Y5,CX9&lt;PolicyDate),1,Milestones!$AC$110),0))</f>
        <v>0</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0</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0</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0</v>
      </c>
      <c r="DE11" s="0" t="n">
        <f aca="false">IF(DE9="",0,IF(AND(DE10=Milestones!$AB$117,DE9&gt;=SchemeStart),IF(AND(Milestones!$AB$117="FT",Milestones!$AA$117=FT_Y5,DE9&lt;PolicyDate),1,Milestones!$AC$117),0))</f>
        <v>0</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0</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0</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0</v>
      </c>
      <c r="DL11" s="0" t="n">
        <f aca="false">IF(DL9="",0,IF(AND(DL10=Milestones!$AB$124,DL9&gt;=SchemeStart),IF(AND(Milestones!$AB$124="FT",Milestones!$AA$124=FT_Y5,DL9&lt;PolicyDate),1,Milestones!$AC$124),0))</f>
        <v>0</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0</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0</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0</v>
      </c>
      <c r="DS11" s="0" t="n">
        <f aca="false">IF(DS9="",0,IF(AND(DS10=Milestones!$AB$131,DS9&gt;=SchemeStart),IF(AND(Milestones!$AB$131="FT",Milestones!$AA$131=FT_Y5,DS9&lt;PolicyDate),1,Milestones!$AC$131),0))</f>
        <v>0</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0</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0</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0</v>
      </c>
      <c r="DZ11" s="0" t="n">
        <f aca="false">IF(DZ9="",0,IF(AND(DZ10=Milestones!$AB$138,DZ9&gt;=SchemeStart),IF(AND(Milestones!$AB$138="FT",Milestones!$AA$138=FT_Y5,DZ9&lt;PolicyDate),1,Milestones!$AC$138),0))</f>
        <v>0</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0</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0</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0</v>
      </c>
      <c r="EG11" s="0" t="n">
        <f aca="false">IF(EG9="",0,IF(AND(EG10=Milestones!$AB$145,EG9&gt;=SchemeStart),IF(AND(Milestones!$AB$145="FT",Milestones!$AA$145=FT_Y5,EG9&lt;PolicyDate),1,Milestones!$AC$145),0))</f>
        <v>0</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0</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0</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0</v>
      </c>
      <c r="EN11" s="0" t="n">
        <f aca="false">IF(EN9="",0,IF(AND(EN10=Milestones!$AB$152,EN9&gt;=SchemeStart),IF(AND(Milestones!$AB$152="FT",Milestones!$AA$152=FT_Y5,EN9&lt;PolicyDate),1,Milestones!$AC$152),0))</f>
        <v>0</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0</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0</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0</v>
      </c>
      <c r="EU11" s="0" t="n">
        <f aca="false">IF(EU9="",0,IF(AND(EU10=Milestones!$AB$159,EU9&gt;=SchemeStart),IF(AND(Milestones!$AB$159="FT",Milestones!$AA$159=FT_Y5,EU9&lt;PolicyDate),1,Milestones!$AC$159),0))</f>
        <v>0</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0</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0</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0</v>
      </c>
      <c r="FB11" s="0" t="n">
        <f aca="false">IF(FB9="",0,IF(AND(FB10=Milestones!$AB$166,FB9&gt;=SchemeStart),IF(AND(Milestones!$AB$166="FT",Milestones!$AA$166=FT_Y5,FB9&lt;PolicyDate),1,Milestones!$AC$166),0))</f>
        <v>0</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0</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0</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0</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
      </c>
      <c r="B12" s="0" t="str">
        <f aca="false">IF(A12="","",ISNUMBER(MATCH(A12,Staff!$BO$5:$BO$154,0)))</f>
        <v/>
      </c>
      <c r="C12" s="20" t="str">
        <f aca="false">IF(B12&lt;&gt;TRUE(),"",INDEX(Staff!$AI$5:$AI$154,MATCH($A12,Staff!$BO$5:$BO$154,0)))</f>
        <v/>
      </c>
      <c r="D12" s="0" t="str">
        <f aca="false">IF(B12&lt;&gt;TRUE(),"",INDEX(Staff!$AJ$5:$AJ$154,MATCH($A12,Staff!$BO$5:$BO$154,0)))</f>
        <v/>
      </c>
      <c r="E12" s="20" t="str">
        <f aca="false">IF(B12&lt;&gt;TRUE(),"",INDEX(Staff!$AL$5:$AL$154,MATCH($A12,Staff!$BO$5:$BO$154,0)))</f>
        <v/>
      </c>
      <c r="F12" s="20" t="str">
        <f aca="false">IF(B12&lt;&gt;TRUE(),"",INDEX(Staff!$AM$5:$AM$154,MATCH($A12,Staff!$BO$5:$BO$154,0)))</f>
        <v/>
      </c>
      <c r="G12" s="0" t="str">
        <f aca="false">IF(B12&lt;&gt;TRUE(),"",INDEX(Staff!$AQ$5:$AQ$154,MATCH($A12,Staff!$BO$5:$BO$154,0)))</f>
        <v/>
      </c>
      <c r="H12" s="0" t="str">
        <f aca="false">IF(B12&lt;&gt;TRUE(),"",INDEX(Staff!$AR$5:$AR$154,MATCH($A12,Staff!$BO$5:$BO$154,0)))</f>
        <v/>
      </c>
      <c r="I12" s="0" t="str">
        <f aca="false">IF(B12&lt;&gt;TRUE(),"",INDEX(Staff!$AS$5:$AS$154,MATCH($A12,Staff!$BO$5:$BO$154,0)))</f>
        <v/>
      </c>
      <c r="J12" s="0" t="str">
        <f aca="false">IF(B12&lt;&gt;TRUE(),"",INDEX(Staff!$AT$5:$AT$154,MATCH($A12,Staff!$BO$5:$BO$154,0)))</f>
        <v/>
      </c>
      <c r="K12" s="33" t="s">
        <v>241</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242</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243</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0</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0</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0</v>
      </c>
      <c r="BO14" s="0" t="n">
        <f aca="false">IF(BO12="",0,IF(AND(BO13=Milestones!$AB$75,BO12&gt;=SchemeStart),IF(AND(Milestones!$AB$75="FT",Milestones!$AA$75=FT_Y5,BO12&lt;PolicyDate),1,Milestones!$AC$75),0))</f>
        <v>0</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0</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0</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0</v>
      </c>
      <c r="BV14" s="0" t="n">
        <f aca="false">IF(BV12="",0,IF(AND(BV13=Milestones!$AB$82,BV12&gt;=SchemeStart),IF(AND(Milestones!$AB$82="FT",Milestones!$AA$82=FT_Y5,BV12&lt;PolicyDate),1,Milestones!$AC$82),0))</f>
        <v>0</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0</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0</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0</v>
      </c>
      <c r="CC14" s="0" t="n">
        <f aca="false">IF(CC12="",0,IF(AND(CC13=Milestones!$AB$89,CC12&gt;=SchemeStart),IF(AND(Milestones!$AB$89="FT",Milestones!$AA$89=FT_Y5,CC12&lt;PolicyDate),1,Milestones!$AC$89),0))</f>
        <v>0</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0</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0</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0</v>
      </c>
      <c r="CJ14" s="0" t="n">
        <f aca="false">IF(CJ12="",0,IF(AND(CJ13=Milestones!$AB$96,CJ12&gt;=SchemeStart),IF(AND(Milestones!$AB$96="FT",Milestones!$AA$96=FT_Y5,CJ12&lt;PolicyDate),1,Milestones!$AC$96),0))</f>
        <v>0</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0</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0</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0</v>
      </c>
      <c r="CQ14" s="0" t="n">
        <f aca="false">IF(CQ12="",0,IF(AND(CQ13=Milestones!$AB$103,CQ12&gt;=SchemeStart),IF(AND(Milestones!$AB$103="FT",Milestones!$AA$103=FT_Y5,CQ12&lt;PolicyDate),1,Milestones!$AC$103),0))</f>
        <v>0</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0</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0</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0</v>
      </c>
      <c r="CX14" s="0" t="n">
        <f aca="false">IF(CX12="",0,IF(AND(CX13=Milestones!$AB$110,CX12&gt;=SchemeStart),IF(AND(Milestones!$AB$110="FT",Milestones!$AA$110=FT_Y5,CX12&lt;PolicyDate),1,Milestones!$AC$110),0))</f>
        <v>0</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0</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0</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0</v>
      </c>
      <c r="DE14" s="0" t="n">
        <f aca="false">IF(DE12="",0,IF(AND(DE13=Milestones!$AB$117,DE12&gt;=SchemeStart),IF(AND(Milestones!$AB$117="FT",Milestones!$AA$117=FT_Y5,DE12&lt;PolicyDate),1,Milestones!$AC$117),0))</f>
        <v>0</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0</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0</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0</v>
      </c>
      <c r="DL14" s="0" t="n">
        <f aca="false">IF(DL12="",0,IF(AND(DL13=Milestones!$AB$124,DL12&gt;=SchemeStart),IF(AND(Milestones!$AB$124="FT",Milestones!$AA$124=FT_Y5,DL12&lt;PolicyDate),1,Milestones!$AC$124),0))</f>
        <v>0</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0</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0</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0</v>
      </c>
      <c r="DS14" s="0" t="n">
        <f aca="false">IF(DS12="",0,IF(AND(DS13=Milestones!$AB$131,DS12&gt;=SchemeStart),IF(AND(Milestones!$AB$131="FT",Milestones!$AA$131=FT_Y5,DS12&lt;PolicyDate),1,Milestones!$AC$131),0))</f>
        <v>0</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0</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0</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0</v>
      </c>
      <c r="DZ14" s="0" t="n">
        <f aca="false">IF(DZ12="",0,IF(AND(DZ13=Milestones!$AB$138,DZ12&gt;=SchemeStart),IF(AND(Milestones!$AB$138="FT",Milestones!$AA$138=FT_Y5,DZ12&lt;PolicyDate),1,Milestones!$AC$138),0))</f>
        <v>0</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0</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0</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0</v>
      </c>
      <c r="EG14" s="0" t="n">
        <f aca="false">IF(EG12="",0,IF(AND(EG13=Milestones!$AB$145,EG12&gt;=SchemeStart),IF(AND(Milestones!$AB$145="FT",Milestones!$AA$145=FT_Y5,EG12&lt;PolicyDate),1,Milestones!$AC$145),0))</f>
        <v>0</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0</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0</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0</v>
      </c>
      <c r="EN14" s="0" t="n">
        <f aca="false">IF(EN12="",0,IF(AND(EN13=Milestones!$AB$152,EN12&gt;=SchemeStart),IF(AND(Milestones!$AB$152="FT",Milestones!$AA$152=FT_Y5,EN12&lt;PolicyDate),1,Milestones!$AC$152),0))</f>
        <v>0</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0</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0</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0</v>
      </c>
      <c r="EU14" s="0" t="n">
        <f aca="false">IF(EU12="",0,IF(AND(EU13=Milestones!$AB$159,EU12&gt;=SchemeStart),IF(AND(Milestones!$AB$159="FT",Milestones!$AA$159=FT_Y5,EU12&lt;PolicyDate),1,Milestones!$AC$159),0))</f>
        <v>0</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0</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0</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0</v>
      </c>
      <c r="FB14" s="0" t="n">
        <f aca="false">IF(FB12="",0,IF(AND(FB13=Milestones!$AB$166,FB12&gt;=SchemeStart),IF(AND(Milestones!$AB$166="FT",Milestones!$AA$166=FT_Y5,FB12&lt;PolicyDate),1,Milestones!$AC$166),0))</f>
        <v>0</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0</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0</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0</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
      </c>
      <c r="B15" s="0" t="str">
        <f aca="false">IF(A15="","",ISNUMBER(MATCH(A15,Staff!$BO$5:$BO$154,0)))</f>
        <v/>
      </c>
      <c r="C15" s="20" t="str">
        <f aca="false">IF(B15&lt;&gt;TRUE(),"",INDEX(Staff!$AI$5:$AI$154,MATCH($A15,Staff!$BO$5:$BO$154,0)))</f>
        <v/>
      </c>
      <c r="D15" s="0" t="str">
        <f aca="false">IF(B15&lt;&gt;TRUE(),"",INDEX(Staff!$AJ$5:$AJ$154,MATCH($A15,Staff!$BO$5:$BO$154,0)))</f>
        <v/>
      </c>
      <c r="E15" s="20" t="str">
        <f aca="false">IF(B15&lt;&gt;TRUE(),"",INDEX(Staff!$AL$5:$AL$154,MATCH($A15,Staff!$BO$5:$BO$154,0)))</f>
        <v/>
      </c>
      <c r="F15" s="20" t="str">
        <f aca="false">IF(B15&lt;&gt;TRUE(),"",INDEX(Staff!$AM$5:$AM$154,MATCH($A15,Staff!$BO$5:$BO$154,0)))</f>
        <v/>
      </c>
      <c r="G15" s="0" t="str">
        <f aca="false">IF(B15&lt;&gt;TRUE(),"",INDEX(Staff!$AQ$5:$AQ$154,MATCH($A15,Staff!$BO$5:$BO$154,0)))</f>
        <v/>
      </c>
      <c r="H15" s="0" t="str">
        <f aca="false">IF(B15&lt;&gt;TRUE(),"",INDEX(Staff!$AR$5:$AR$154,MATCH($A15,Staff!$BO$5:$BO$154,0)))</f>
        <v/>
      </c>
      <c r="I15" s="0" t="str">
        <f aca="false">IF(B15&lt;&gt;TRUE(),"",INDEX(Staff!$AS$5:$AS$154,MATCH($A15,Staff!$BO$5:$BO$154,0)))</f>
        <v/>
      </c>
      <c r="J15" s="0" t="str">
        <f aca="false">IF(B15&lt;&gt;TRUE(),"",INDEX(Staff!$AT$5:$AT$154,MATCH($A15,Staff!$BO$5:$BO$154,0)))</f>
        <v/>
      </c>
      <c r="K15" s="33" t="s">
        <v>241</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242</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243</v>
      </c>
      <c r="L17" s="0" t="n">
        <f aca="false">IF(L15="",0,IF(AND(L16=Milestones!$AB$20,L15&gt;=SchemeStart),IF(AND(Milestones!$AB$20="FT",Milestones!$AA$20=FT_Y5,L15&lt;PolicyDate),1,Milestones!$AC$20),0))</f>
        <v>0</v>
      </c>
      <c r="M17" s="0" t="n">
        <f aca="false">IF(M15="",0,IF(AND(M16=Milestones!$AB$21,M15&gt;=SchemeStart),IF(AND(Milestones!$AB$21="FT",Milestones!$AA$21=FT_Y5,M15&lt;PolicyDate),1,Milestones!$AC$21),0))</f>
        <v>0</v>
      </c>
      <c r="N17" s="0" t="n">
        <f aca="false">IF(N15="",0,IF(AND(N16=Milestones!$AB$22,N15&gt;=SchemeStart),IF(AND(Milestones!$AB$22="FT",Milestones!$AA$22=FT_Y5,N15&lt;PolicyDate),1,Milestones!$AC$22),0))</f>
        <v>0</v>
      </c>
      <c r="O17" s="0" t="n">
        <f aca="false">IF(O15="",0,IF(AND(O16=Milestones!$AB$23,O15&gt;=SchemeStart),IF(AND(Milestones!$AB$23="FT",Milestones!$AA$23=FT_Y5,O15&lt;PolicyDate),1,Milestones!$AC$23),0))</f>
        <v>0</v>
      </c>
      <c r="P17" s="0" t="n">
        <f aca="false">IF(P15="",0,IF(AND(P16=Milestones!$AB$24,P15&gt;=SchemeStart),IF(AND(Milestones!$AB$24="FT",Milestones!$AA$24=FT_Y5,P15&lt;PolicyDate),1,Milestones!$AC$24),0))</f>
        <v>0</v>
      </c>
      <c r="Q17" s="0" t="n">
        <f aca="false">IF(Q15="",0,IF(AND(Q16=Milestones!$AB$25,Q15&gt;=SchemeStart),IF(AND(Milestones!$AB$25="FT",Milestones!$AA$25=FT_Y5,Q15&lt;PolicyDate),1,Milestones!$AC$25),0))</f>
        <v>0</v>
      </c>
      <c r="R17" s="0" t="n">
        <f aca="false">IF(R15="",0,IF(AND(R16=Milestones!$AB$26,R15&gt;=SchemeStart),IF(AND(Milestones!$AB$26="FT",Milestones!$AA$26=FT_Y5,R15&lt;PolicyDate),1,Milestones!$AC$26),0))</f>
        <v>0</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0</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0</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0</v>
      </c>
      <c r="Y17" s="0" t="n">
        <f aca="false">IF(Y15="",0,IF(AND(Y16=Milestones!$AB$33,Y15&gt;=SchemeStart),IF(AND(Milestones!$AB$33="FT",Milestones!$AA$33=FT_Y5,Y15&lt;PolicyDate),1,Milestones!$AC$33),0))</f>
        <v>0</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0</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0</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0</v>
      </c>
      <c r="AF17" s="0" t="n">
        <f aca="false">IF(AF15="",0,IF(AND(AF16=Milestones!$AB$40,AF15&gt;=SchemeStart),IF(AND(Milestones!$AB$40="FT",Milestones!$AA$40=FT_Y5,AF15&lt;PolicyDate),1,Milestones!$AC$40),0))</f>
        <v>0</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0</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0</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0</v>
      </c>
      <c r="AM17" s="0" t="n">
        <f aca="false">IF(AM15="",0,IF(AND(AM16=Milestones!$AB$47,AM15&gt;=SchemeStart),IF(AND(Milestones!$AB$47="FT",Milestones!$AA$47=FT_Y5,AM15&lt;PolicyDate),1,Milestones!$AC$47),0))</f>
        <v>0</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0</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0</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0</v>
      </c>
      <c r="AT17" s="0" t="n">
        <f aca="false">IF(AT15="",0,IF(AND(AT16=Milestones!$AB$54,AT15&gt;=SchemeStart),IF(AND(Milestones!$AB$54="FT",Milestones!$AA$54=FT_Y5,AT15&lt;PolicyDate),1,Milestones!$AC$54),0))</f>
        <v>0</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0</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0</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0</v>
      </c>
      <c r="BA17" s="0" t="n">
        <f aca="false">IF(BA15="",0,IF(AND(BA16=Milestones!$AB$61,BA15&gt;=SchemeStart),IF(AND(Milestones!$AB$61="FT",Milestones!$AA$61=FT_Y5,BA15&lt;PolicyDate),1,Milestones!$AC$61),0))</f>
        <v>0</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0</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0</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0</v>
      </c>
      <c r="BH17" s="0" t="n">
        <f aca="false">IF(BH15="",0,IF(AND(BH16=Milestones!$AB$68,BH15&gt;=SchemeStart),IF(AND(Milestones!$AB$68="FT",Milestones!$AA$68=FT_Y5,BH15&lt;PolicyDate),1,Milestones!$AC$68),0))</f>
        <v>0</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0</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0</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0</v>
      </c>
      <c r="BO17" s="0" t="n">
        <f aca="false">IF(BO15="",0,IF(AND(BO16=Milestones!$AB$75,BO15&gt;=SchemeStart),IF(AND(Milestones!$AB$75="FT",Milestones!$AA$75=FT_Y5,BO15&lt;PolicyDate),1,Milestones!$AC$75),0))</f>
        <v>0</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0</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0</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0</v>
      </c>
      <c r="BV17" s="0" t="n">
        <f aca="false">IF(BV15="",0,IF(AND(BV16=Milestones!$AB$82,BV15&gt;=SchemeStart),IF(AND(Milestones!$AB$82="FT",Milestones!$AA$82=FT_Y5,BV15&lt;PolicyDate),1,Milestones!$AC$82),0))</f>
        <v>0</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0</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0</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0</v>
      </c>
      <c r="CC17" s="0" t="n">
        <f aca="false">IF(CC15="",0,IF(AND(CC16=Milestones!$AB$89,CC15&gt;=SchemeStart),IF(AND(Milestones!$AB$89="FT",Milestones!$AA$89=FT_Y5,CC15&lt;PolicyDate),1,Milestones!$AC$89),0))</f>
        <v>0</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0</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0</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0</v>
      </c>
      <c r="CJ17" s="0" t="n">
        <f aca="false">IF(CJ15="",0,IF(AND(CJ16=Milestones!$AB$96,CJ15&gt;=SchemeStart),IF(AND(Milestones!$AB$96="FT",Milestones!$AA$96=FT_Y5,CJ15&lt;PolicyDate),1,Milestones!$AC$96),0))</f>
        <v>0</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0</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0</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0</v>
      </c>
      <c r="CQ17" s="0" t="n">
        <f aca="false">IF(CQ15="",0,IF(AND(CQ16=Milestones!$AB$103,CQ15&gt;=SchemeStart),IF(AND(Milestones!$AB$103="FT",Milestones!$AA$103=FT_Y5,CQ15&lt;PolicyDate),1,Milestones!$AC$103),0))</f>
        <v>0</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0</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0</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0</v>
      </c>
      <c r="CX17" s="0" t="n">
        <f aca="false">IF(CX15="",0,IF(AND(CX16=Milestones!$AB$110,CX15&gt;=SchemeStart),IF(AND(Milestones!$AB$110="FT",Milestones!$AA$110=FT_Y5,CX15&lt;PolicyDate),1,Milestones!$AC$110),0))</f>
        <v>0</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0</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0</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0</v>
      </c>
      <c r="DE17" s="0" t="n">
        <f aca="false">IF(DE15="",0,IF(AND(DE16=Milestones!$AB$117,DE15&gt;=SchemeStart),IF(AND(Milestones!$AB$117="FT",Milestones!$AA$117=FT_Y5,DE15&lt;PolicyDate),1,Milestones!$AC$117),0))</f>
        <v>0</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0</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0</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0</v>
      </c>
      <c r="DL17" s="0" t="n">
        <f aca="false">IF(DL15="",0,IF(AND(DL16=Milestones!$AB$124,DL15&gt;=SchemeStart),IF(AND(Milestones!$AB$124="FT",Milestones!$AA$124=FT_Y5,DL15&lt;PolicyDate),1,Milestones!$AC$124),0))</f>
        <v>0</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0</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0</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0</v>
      </c>
      <c r="DS17" s="0" t="n">
        <f aca="false">IF(DS15="",0,IF(AND(DS16=Milestones!$AB$131,DS15&gt;=SchemeStart),IF(AND(Milestones!$AB$131="FT",Milestones!$AA$131=FT_Y5,DS15&lt;PolicyDate),1,Milestones!$AC$131),0))</f>
        <v>0</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0</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0</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0</v>
      </c>
      <c r="DZ17" s="0" t="n">
        <f aca="false">IF(DZ15="",0,IF(AND(DZ16=Milestones!$AB$138,DZ15&gt;=SchemeStart),IF(AND(Milestones!$AB$138="FT",Milestones!$AA$138=FT_Y5,DZ15&lt;PolicyDate),1,Milestones!$AC$138),0))</f>
        <v>0</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0</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0</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0</v>
      </c>
      <c r="EG17" s="0" t="n">
        <f aca="false">IF(EG15="",0,IF(AND(EG16=Milestones!$AB$145,EG15&gt;=SchemeStart),IF(AND(Milestones!$AB$145="FT",Milestones!$AA$145=FT_Y5,EG15&lt;PolicyDate),1,Milestones!$AC$145),0))</f>
        <v>0</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0</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0</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0</v>
      </c>
      <c r="EN17" s="0" t="n">
        <f aca="false">IF(EN15="",0,IF(AND(EN16=Milestones!$AB$152,EN15&gt;=SchemeStart),IF(AND(Milestones!$AB$152="FT",Milestones!$AA$152=FT_Y5,EN15&lt;PolicyDate),1,Milestones!$AC$152),0))</f>
        <v>0</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0</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0</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0</v>
      </c>
      <c r="EU17" s="0" t="n">
        <f aca="false">IF(EU15="",0,IF(AND(EU16=Milestones!$AB$159,EU15&gt;=SchemeStart),IF(AND(Milestones!$AB$159="FT",Milestones!$AA$159=FT_Y5,EU15&lt;PolicyDate),1,Milestones!$AC$159),0))</f>
        <v>0</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0</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0</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0</v>
      </c>
      <c r="FB17" s="0" t="n">
        <f aca="false">IF(FB15="",0,IF(AND(FB16=Milestones!$AB$166,FB15&gt;=SchemeStart),IF(AND(Milestones!$AB$166="FT",Milestones!$AA$166=FT_Y5,FB15&lt;PolicyDate),1,Milestones!$AC$166),0))</f>
        <v>0</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0</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0</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0</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
      </c>
      <c r="B18" s="0" t="str">
        <f aca="false">IF(A18="","",ISNUMBER(MATCH(A18,Staff!$BO$5:$BO$154,0)))</f>
        <v/>
      </c>
      <c r="C18" s="20" t="str">
        <f aca="false">IF(B18&lt;&gt;TRUE(),"",INDEX(Staff!$AI$5:$AI$154,MATCH($A18,Staff!$BO$5:$BO$154,0)))</f>
        <v/>
      </c>
      <c r="D18" s="0" t="str">
        <f aca="false">IF(B18&lt;&gt;TRUE(),"",INDEX(Staff!$AJ$5:$AJ$154,MATCH($A18,Staff!$BO$5:$BO$154,0)))</f>
        <v/>
      </c>
      <c r="E18" s="20" t="str">
        <f aca="false">IF(B18&lt;&gt;TRUE(),"",INDEX(Staff!$AL$5:$AL$154,MATCH($A18,Staff!$BO$5:$BO$154,0)))</f>
        <v/>
      </c>
      <c r="F18" s="20" t="str">
        <f aca="false">IF(B18&lt;&gt;TRUE(),"",INDEX(Staff!$AM$5:$AM$154,MATCH($A18,Staff!$BO$5:$BO$154,0)))</f>
        <v/>
      </c>
      <c r="G18" s="0" t="str">
        <f aca="false">IF(B18&lt;&gt;TRUE(),"",INDEX(Staff!$AQ$5:$AQ$154,MATCH($A18,Staff!$BO$5:$BO$154,0)))</f>
        <v/>
      </c>
      <c r="H18" s="0" t="str">
        <f aca="false">IF(B18&lt;&gt;TRUE(),"",INDEX(Staff!$AR$5:$AR$154,MATCH($A18,Staff!$BO$5:$BO$154,0)))</f>
        <v/>
      </c>
      <c r="I18" s="0" t="str">
        <f aca="false">IF(B18&lt;&gt;TRUE(),"",INDEX(Staff!$AS$5:$AS$154,MATCH($A18,Staff!$BO$5:$BO$154,0)))</f>
        <v/>
      </c>
      <c r="J18" s="0" t="str">
        <f aca="false">IF(B18&lt;&gt;TRUE(),"",INDEX(Staff!$AT$5:$AT$154,MATCH($A18,Staff!$BO$5:$BO$154,0)))</f>
        <v/>
      </c>
      <c r="K18" s="33" t="s">
        <v>241</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242</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243</v>
      </c>
      <c r="L20" s="0" t="n">
        <f aca="false">IF(L18="",0,IF(AND(L19=Milestones!$AB$20,L18&gt;=SchemeStart),IF(AND(Milestones!$AB$20="FT",Milestones!$AA$20=FT_Y5,L18&lt;PolicyDate),1,Milestones!$AC$20),0))</f>
        <v>0</v>
      </c>
      <c r="M20" s="0" t="n">
        <f aca="false">IF(M18="",0,IF(AND(M19=Milestones!$AB$21,M18&gt;=SchemeStart),IF(AND(Milestones!$AB$21="FT",Milestones!$AA$21=FT_Y5,M18&lt;PolicyDate),1,Milestones!$AC$21),0))</f>
        <v>0</v>
      </c>
      <c r="N20" s="0" t="n">
        <f aca="false">IF(N18="",0,IF(AND(N19=Milestones!$AB$22,N18&gt;=SchemeStart),IF(AND(Milestones!$AB$22="FT",Milestones!$AA$22=FT_Y5,N18&lt;PolicyDate),1,Milestones!$AC$22),0))</f>
        <v>0</v>
      </c>
      <c r="O20" s="0" t="n">
        <f aca="false">IF(O18="",0,IF(AND(O19=Milestones!$AB$23,O18&gt;=SchemeStart),IF(AND(Milestones!$AB$23="FT",Milestones!$AA$23=FT_Y5,O18&lt;PolicyDate),1,Milestones!$AC$23),0))</f>
        <v>0</v>
      </c>
      <c r="P20" s="0" t="n">
        <f aca="false">IF(P18="",0,IF(AND(P19=Milestones!$AB$24,P18&gt;=SchemeStart),IF(AND(Milestones!$AB$24="FT",Milestones!$AA$24=FT_Y5,P18&lt;PolicyDate),1,Milestones!$AC$24),0))</f>
        <v>0</v>
      </c>
      <c r="Q20" s="0" t="n">
        <f aca="false">IF(Q18="",0,IF(AND(Q19=Milestones!$AB$25,Q18&gt;=SchemeStart),IF(AND(Milestones!$AB$25="FT",Milestones!$AA$25=FT_Y5,Q18&lt;PolicyDate),1,Milestones!$AC$25),0))</f>
        <v>0</v>
      </c>
      <c r="R20" s="0" t="n">
        <f aca="false">IF(R18="",0,IF(AND(R19=Milestones!$AB$26,R18&gt;=SchemeStart),IF(AND(Milestones!$AB$26="FT",Milestones!$AA$26=FT_Y5,R18&lt;PolicyDate),1,Milestones!$AC$26),0))</f>
        <v>0</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0</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0</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0</v>
      </c>
      <c r="Y20" s="0" t="n">
        <f aca="false">IF(Y18="",0,IF(AND(Y19=Milestones!$AB$33,Y18&gt;=SchemeStart),IF(AND(Milestones!$AB$33="FT",Milestones!$AA$33=FT_Y5,Y18&lt;PolicyDate),1,Milestones!$AC$33),0))</f>
        <v>0</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0</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0</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0</v>
      </c>
      <c r="AF20" s="0" t="n">
        <f aca="false">IF(AF18="",0,IF(AND(AF19=Milestones!$AB$40,AF18&gt;=SchemeStart),IF(AND(Milestones!$AB$40="FT",Milestones!$AA$40=FT_Y5,AF18&lt;PolicyDate),1,Milestones!$AC$40),0))</f>
        <v>0</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0</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0</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0</v>
      </c>
      <c r="AM20" s="0" t="n">
        <f aca="false">IF(AM18="",0,IF(AND(AM19=Milestones!$AB$47,AM18&gt;=SchemeStart),IF(AND(Milestones!$AB$47="FT",Milestones!$AA$47=FT_Y5,AM18&lt;PolicyDate),1,Milestones!$AC$47),0))</f>
        <v>0</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0</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0</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0</v>
      </c>
      <c r="AT20" s="0" t="n">
        <f aca="false">IF(AT18="",0,IF(AND(AT19=Milestones!$AB$54,AT18&gt;=SchemeStart),IF(AND(Milestones!$AB$54="FT",Milestones!$AA$54=FT_Y5,AT18&lt;PolicyDate),1,Milestones!$AC$54),0))</f>
        <v>0</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0</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0</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0</v>
      </c>
      <c r="BA20" s="0" t="n">
        <f aca="false">IF(BA18="",0,IF(AND(BA19=Milestones!$AB$61,BA18&gt;=SchemeStart),IF(AND(Milestones!$AB$61="FT",Milestones!$AA$61=FT_Y5,BA18&lt;PolicyDate),1,Milestones!$AC$61),0))</f>
        <v>0</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0</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0</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0</v>
      </c>
      <c r="BH20" s="0" t="n">
        <f aca="false">IF(BH18="",0,IF(AND(BH19=Milestones!$AB$68,BH18&gt;=SchemeStart),IF(AND(Milestones!$AB$68="FT",Milestones!$AA$68=FT_Y5,BH18&lt;PolicyDate),1,Milestones!$AC$68),0))</f>
        <v>0</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0</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0</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0</v>
      </c>
      <c r="BO20" s="0" t="n">
        <f aca="false">IF(BO18="",0,IF(AND(BO19=Milestones!$AB$75,BO18&gt;=SchemeStart),IF(AND(Milestones!$AB$75="FT",Milestones!$AA$75=FT_Y5,BO18&lt;PolicyDate),1,Milestones!$AC$75),0))</f>
        <v>0</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0</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0</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0</v>
      </c>
      <c r="BV20" s="0" t="n">
        <f aca="false">IF(BV18="",0,IF(AND(BV19=Milestones!$AB$82,BV18&gt;=SchemeStart),IF(AND(Milestones!$AB$82="FT",Milestones!$AA$82=FT_Y5,BV18&lt;PolicyDate),1,Milestones!$AC$82),0))</f>
        <v>0</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0</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0</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0</v>
      </c>
      <c r="CC20" s="0" t="n">
        <f aca="false">IF(CC18="",0,IF(AND(CC19=Milestones!$AB$89,CC18&gt;=SchemeStart),IF(AND(Milestones!$AB$89="FT",Milestones!$AA$89=FT_Y5,CC18&lt;PolicyDate),1,Milestones!$AC$89),0))</f>
        <v>0</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0</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0</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0</v>
      </c>
      <c r="CJ20" s="0" t="n">
        <f aca="false">IF(CJ18="",0,IF(AND(CJ19=Milestones!$AB$96,CJ18&gt;=SchemeStart),IF(AND(Milestones!$AB$96="FT",Milestones!$AA$96=FT_Y5,CJ18&lt;PolicyDate),1,Milestones!$AC$96),0))</f>
        <v>0</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0</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0</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0</v>
      </c>
      <c r="CQ20" s="0" t="n">
        <f aca="false">IF(CQ18="",0,IF(AND(CQ19=Milestones!$AB$103,CQ18&gt;=SchemeStart),IF(AND(Milestones!$AB$103="FT",Milestones!$AA$103=FT_Y5,CQ18&lt;PolicyDate),1,Milestones!$AC$103),0))</f>
        <v>0</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0</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0</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0</v>
      </c>
      <c r="CX20" s="0" t="n">
        <f aca="false">IF(CX18="",0,IF(AND(CX19=Milestones!$AB$110,CX18&gt;=SchemeStart),IF(AND(Milestones!$AB$110="FT",Milestones!$AA$110=FT_Y5,CX18&lt;PolicyDate),1,Milestones!$AC$110),0))</f>
        <v>0</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0</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0</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0</v>
      </c>
      <c r="DE20" s="0" t="n">
        <f aca="false">IF(DE18="",0,IF(AND(DE19=Milestones!$AB$117,DE18&gt;=SchemeStart),IF(AND(Milestones!$AB$117="FT",Milestones!$AA$117=FT_Y5,DE18&lt;PolicyDate),1,Milestones!$AC$117),0))</f>
        <v>0</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0</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0</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0</v>
      </c>
      <c r="DL20" s="0" t="n">
        <f aca="false">IF(DL18="",0,IF(AND(DL19=Milestones!$AB$124,DL18&gt;=SchemeStart),IF(AND(Milestones!$AB$124="FT",Milestones!$AA$124=FT_Y5,DL18&lt;PolicyDate),1,Milestones!$AC$124),0))</f>
        <v>0</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0</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0</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0</v>
      </c>
      <c r="DS20" s="0" t="n">
        <f aca="false">IF(DS18="",0,IF(AND(DS19=Milestones!$AB$131,DS18&gt;=SchemeStart),IF(AND(Milestones!$AB$131="FT",Milestones!$AA$131=FT_Y5,DS18&lt;PolicyDate),1,Milestones!$AC$131),0))</f>
        <v>0</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0</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0</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0</v>
      </c>
      <c r="DZ20" s="0" t="n">
        <f aca="false">IF(DZ18="",0,IF(AND(DZ19=Milestones!$AB$138,DZ18&gt;=SchemeStart),IF(AND(Milestones!$AB$138="FT",Milestones!$AA$138=FT_Y5,DZ18&lt;PolicyDate),1,Milestones!$AC$138),0))</f>
        <v>0</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0</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0</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0</v>
      </c>
      <c r="EG20" s="0" t="n">
        <f aca="false">IF(EG18="",0,IF(AND(EG19=Milestones!$AB$145,EG18&gt;=SchemeStart),IF(AND(Milestones!$AB$145="FT",Milestones!$AA$145=FT_Y5,EG18&lt;PolicyDate),1,Milestones!$AC$145),0))</f>
        <v>0</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0</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0</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0</v>
      </c>
      <c r="EN20" s="0" t="n">
        <f aca="false">IF(EN18="",0,IF(AND(EN19=Milestones!$AB$152,EN18&gt;=SchemeStart),IF(AND(Milestones!$AB$152="FT",Milestones!$AA$152=FT_Y5,EN18&lt;PolicyDate),1,Milestones!$AC$152),0))</f>
        <v>0</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0</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0</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0</v>
      </c>
      <c r="EU20" s="0" t="n">
        <f aca="false">IF(EU18="",0,IF(AND(EU19=Milestones!$AB$159,EU18&gt;=SchemeStart),IF(AND(Milestones!$AB$159="FT",Milestones!$AA$159=FT_Y5,EU18&lt;PolicyDate),1,Milestones!$AC$159),0))</f>
        <v>0</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0</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0</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0</v>
      </c>
      <c r="FB20" s="0" t="n">
        <f aca="false">IF(FB18="",0,IF(AND(FB19=Milestones!$AB$166,FB18&gt;=SchemeStart),IF(AND(Milestones!$AB$166="FT",Milestones!$AA$166=FT_Y5,FB18&lt;PolicyDate),1,Milestones!$AC$166),0))</f>
        <v>0</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0</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0</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0</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
      </c>
      <c r="B21" s="0" t="str">
        <f aca="false">IF(A21="","",ISNUMBER(MATCH(A21,Staff!$BO$5:$BO$154,0)))</f>
        <v/>
      </c>
      <c r="C21" s="20" t="str">
        <f aca="false">IF(B21&lt;&gt;TRUE(),"",INDEX(Staff!$AI$5:$AI$154,MATCH($A21,Staff!$BO$5:$BO$154,0)))</f>
        <v/>
      </c>
      <c r="D21" s="0" t="str">
        <f aca="false">IF(B21&lt;&gt;TRUE(),"",INDEX(Staff!$AJ$5:$AJ$154,MATCH($A21,Staff!$BO$5:$BO$154,0)))</f>
        <v/>
      </c>
      <c r="E21" s="20" t="str">
        <f aca="false">IF(B21&lt;&gt;TRUE(),"",INDEX(Staff!$AL$5:$AL$154,MATCH($A21,Staff!$BO$5:$BO$154,0)))</f>
        <v/>
      </c>
      <c r="F21" s="20" t="str">
        <f aca="false">IF(B21&lt;&gt;TRUE(),"",INDEX(Staff!$AM$5:$AM$154,MATCH($A21,Staff!$BO$5:$BO$154,0)))</f>
        <v/>
      </c>
      <c r="G21" s="0" t="str">
        <f aca="false">IF(B21&lt;&gt;TRUE(),"",INDEX(Staff!$AQ$5:$AQ$154,MATCH($A21,Staff!$BO$5:$BO$154,0)))</f>
        <v/>
      </c>
      <c r="H21" s="0" t="str">
        <f aca="false">IF(B21&lt;&gt;TRUE(),"",INDEX(Staff!$AR$5:$AR$154,MATCH($A21,Staff!$BO$5:$BO$154,0)))</f>
        <v/>
      </c>
      <c r="I21" s="0" t="str">
        <f aca="false">IF(B21&lt;&gt;TRUE(),"",INDEX(Staff!$AS$5:$AS$154,MATCH($A21,Staff!$BO$5:$BO$154,0)))</f>
        <v/>
      </c>
      <c r="J21" s="0" t="str">
        <f aca="false">IF(B21&lt;&gt;TRUE(),"",INDEX(Staff!$AT$5:$AT$154,MATCH($A21,Staff!$BO$5:$BO$154,0)))</f>
        <v/>
      </c>
      <c r="K21" s="33" t="s">
        <v>241</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242</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243</v>
      </c>
      <c r="L23" s="0" t="n">
        <f aca="false">IF(L21="",0,IF(AND(L22=Milestones!$AB$20,L21&gt;=SchemeStart),IF(AND(Milestones!$AB$20="FT",Milestones!$AA$20=FT_Y5,L21&lt;PolicyDate),1,Milestones!$AC$20),0))</f>
        <v>0</v>
      </c>
      <c r="M23" s="0" t="n">
        <f aca="false">IF(M21="",0,IF(AND(M22=Milestones!$AB$21,M21&gt;=SchemeStart),IF(AND(Milestones!$AB$21="FT",Milestones!$AA$21=FT_Y5,M21&lt;PolicyDate),1,Milestones!$AC$21),0))</f>
        <v>0</v>
      </c>
      <c r="N23" s="0" t="n">
        <f aca="false">IF(N21="",0,IF(AND(N22=Milestones!$AB$22,N21&gt;=SchemeStart),IF(AND(Milestones!$AB$22="FT",Milestones!$AA$22=FT_Y5,N21&lt;PolicyDate),1,Milestones!$AC$22),0))</f>
        <v>0</v>
      </c>
      <c r="O23" s="0" t="n">
        <f aca="false">IF(O21="",0,IF(AND(O22=Milestones!$AB$23,O21&gt;=SchemeStart),IF(AND(Milestones!$AB$23="FT",Milestones!$AA$23=FT_Y5,O21&lt;PolicyDate),1,Milestones!$AC$23),0))</f>
        <v>0</v>
      </c>
      <c r="P23" s="0" t="n">
        <f aca="false">IF(P21="",0,IF(AND(P22=Milestones!$AB$24,P21&gt;=SchemeStart),IF(AND(Milestones!$AB$24="FT",Milestones!$AA$24=FT_Y5,P21&lt;PolicyDate),1,Milestones!$AC$24),0))</f>
        <v>0</v>
      </c>
      <c r="Q23" s="0" t="n">
        <f aca="false">IF(Q21="",0,IF(AND(Q22=Milestones!$AB$25,Q21&gt;=SchemeStart),IF(AND(Milestones!$AB$25="FT",Milestones!$AA$25=FT_Y5,Q21&lt;PolicyDate),1,Milestones!$AC$25),0))</f>
        <v>0</v>
      </c>
      <c r="R23" s="0" t="n">
        <f aca="false">IF(R21="",0,IF(AND(R22=Milestones!$AB$26,R21&gt;=SchemeStart),IF(AND(Milestones!$AB$26="FT",Milestones!$AA$26=FT_Y5,R21&lt;PolicyDate),1,Milestones!$AC$26),0))</f>
        <v>0</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0</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0</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0</v>
      </c>
      <c r="Y23" s="0" t="n">
        <f aca="false">IF(Y21="",0,IF(AND(Y22=Milestones!$AB$33,Y21&gt;=SchemeStart),IF(AND(Milestones!$AB$33="FT",Milestones!$AA$33=FT_Y5,Y21&lt;PolicyDate),1,Milestones!$AC$33),0))</f>
        <v>0</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0</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0</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0</v>
      </c>
      <c r="AF23" s="0" t="n">
        <f aca="false">IF(AF21="",0,IF(AND(AF22=Milestones!$AB$40,AF21&gt;=SchemeStart),IF(AND(Milestones!$AB$40="FT",Milestones!$AA$40=FT_Y5,AF21&lt;PolicyDate),1,Milestones!$AC$40),0))</f>
        <v>0</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0</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0</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0</v>
      </c>
      <c r="AM23" s="0" t="n">
        <f aca="false">IF(AM21="",0,IF(AND(AM22=Milestones!$AB$47,AM21&gt;=SchemeStart),IF(AND(Milestones!$AB$47="FT",Milestones!$AA$47=FT_Y5,AM21&lt;PolicyDate),1,Milestones!$AC$47),0))</f>
        <v>0</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0</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0</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0</v>
      </c>
      <c r="AT23" s="0" t="n">
        <f aca="false">IF(AT21="",0,IF(AND(AT22=Milestones!$AB$54,AT21&gt;=SchemeStart),IF(AND(Milestones!$AB$54="FT",Milestones!$AA$54=FT_Y5,AT21&lt;PolicyDate),1,Milestones!$AC$54),0))</f>
        <v>0</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0</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0</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0</v>
      </c>
      <c r="BA23" s="0" t="n">
        <f aca="false">IF(BA21="",0,IF(AND(BA22=Milestones!$AB$61,BA21&gt;=SchemeStart),IF(AND(Milestones!$AB$61="FT",Milestones!$AA$61=FT_Y5,BA21&lt;PolicyDate),1,Milestones!$AC$61),0))</f>
        <v>0</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0</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0</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0</v>
      </c>
      <c r="BH23" s="0" t="n">
        <f aca="false">IF(BH21="",0,IF(AND(BH22=Milestones!$AB$68,BH21&gt;=SchemeStart),IF(AND(Milestones!$AB$68="FT",Milestones!$AA$68=FT_Y5,BH21&lt;PolicyDate),1,Milestones!$AC$68),0))</f>
        <v>0</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0</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0</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0</v>
      </c>
      <c r="BO23" s="0" t="n">
        <f aca="false">IF(BO21="",0,IF(AND(BO22=Milestones!$AB$75,BO21&gt;=SchemeStart),IF(AND(Milestones!$AB$75="FT",Milestones!$AA$75=FT_Y5,BO21&lt;PolicyDate),1,Milestones!$AC$75),0))</f>
        <v>0</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0</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0</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0</v>
      </c>
      <c r="BV23" s="0" t="n">
        <f aca="false">IF(BV21="",0,IF(AND(BV22=Milestones!$AB$82,BV21&gt;=SchemeStart),IF(AND(Milestones!$AB$82="FT",Milestones!$AA$82=FT_Y5,BV21&lt;PolicyDate),1,Milestones!$AC$82),0))</f>
        <v>0</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0</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0</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0</v>
      </c>
      <c r="CC23" s="0" t="n">
        <f aca="false">IF(CC21="",0,IF(AND(CC22=Milestones!$AB$89,CC21&gt;=SchemeStart),IF(AND(Milestones!$AB$89="FT",Milestones!$AA$89=FT_Y5,CC21&lt;PolicyDate),1,Milestones!$AC$89),0))</f>
        <v>0</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0</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0</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0</v>
      </c>
      <c r="CJ23" s="0" t="n">
        <f aca="false">IF(CJ21="",0,IF(AND(CJ22=Milestones!$AB$96,CJ21&gt;=SchemeStart),IF(AND(Milestones!$AB$96="FT",Milestones!$AA$96=FT_Y5,CJ21&lt;PolicyDate),1,Milestones!$AC$96),0))</f>
        <v>0</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0</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0</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0</v>
      </c>
      <c r="CQ23" s="0" t="n">
        <f aca="false">IF(CQ21="",0,IF(AND(CQ22=Milestones!$AB$103,CQ21&gt;=SchemeStart),IF(AND(Milestones!$AB$103="FT",Milestones!$AA$103=FT_Y5,CQ21&lt;PolicyDate),1,Milestones!$AC$103),0))</f>
        <v>0</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0</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0</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0</v>
      </c>
      <c r="CX23" s="0" t="n">
        <f aca="false">IF(CX21="",0,IF(AND(CX22=Milestones!$AB$110,CX21&gt;=SchemeStart),IF(AND(Milestones!$AB$110="FT",Milestones!$AA$110=FT_Y5,CX21&lt;PolicyDate),1,Milestones!$AC$110),0))</f>
        <v>0</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0</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0</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0</v>
      </c>
      <c r="DE23" s="0" t="n">
        <f aca="false">IF(DE21="",0,IF(AND(DE22=Milestones!$AB$117,DE21&gt;=SchemeStart),IF(AND(Milestones!$AB$117="FT",Milestones!$AA$117=FT_Y5,DE21&lt;PolicyDate),1,Milestones!$AC$117),0))</f>
        <v>0</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0</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0</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0</v>
      </c>
      <c r="DL23" s="0" t="n">
        <f aca="false">IF(DL21="",0,IF(AND(DL22=Milestones!$AB$124,DL21&gt;=SchemeStart),IF(AND(Milestones!$AB$124="FT",Milestones!$AA$124=FT_Y5,DL21&lt;PolicyDate),1,Milestones!$AC$124),0))</f>
        <v>0</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0</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0</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0</v>
      </c>
      <c r="DS23" s="0" t="n">
        <f aca="false">IF(DS21="",0,IF(AND(DS22=Milestones!$AB$131,DS21&gt;=SchemeStart),IF(AND(Milestones!$AB$131="FT",Milestones!$AA$131=FT_Y5,DS21&lt;PolicyDate),1,Milestones!$AC$131),0))</f>
        <v>0</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0</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0</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0</v>
      </c>
      <c r="DZ23" s="0" t="n">
        <f aca="false">IF(DZ21="",0,IF(AND(DZ22=Milestones!$AB$138,DZ21&gt;=SchemeStart),IF(AND(Milestones!$AB$138="FT",Milestones!$AA$138=FT_Y5,DZ21&lt;PolicyDate),1,Milestones!$AC$138),0))</f>
        <v>0</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0</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0</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0</v>
      </c>
      <c r="EG23" s="0" t="n">
        <f aca="false">IF(EG21="",0,IF(AND(EG22=Milestones!$AB$145,EG21&gt;=SchemeStart),IF(AND(Milestones!$AB$145="FT",Milestones!$AA$145=FT_Y5,EG21&lt;PolicyDate),1,Milestones!$AC$145),0))</f>
        <v>0</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0</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0</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0</v>
      </c>
      <c r="EN23" s="0" t="n">
        <f aca="false">IF(EN21="",0,IF(AND(EN22=Milestones!$AB$152,EN21&gt;=SchemeStart),IF(AND(Milestones!$AB$152="FT",Milestones!$AA$152=FT_Y5,EN21&lt;PolicyDate),1,Milestones!$AC$152),0))</f>
        <v>0</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0</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0</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0</v>
      </c>
      <c r="EU23" s="0" t="n">
        <f aca="false">IF(EU21="",0,IF(AND(EU22=Milestones!$AB$159,EU21&gt;=SchemeStart),IF(AND(Milestones!$AB$159="FT",Milestones!$AA$159=FT_Y5,EU21&lt;PolicyDate),1,Milestones!$AC$159),0))</f>
        <v>0</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0</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0</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0</v>
      </c>
      <c r="FB23" s="0" t="n">
        <f aca="false">IF(FB21="",0,IF(AND(FB22=Milestones!$AB$166,FB21&gt;=SchemeStart),IF(AND(Milestones!$AB$166="FT",Milestones!$AA$166=FT_Y5,FB21&lt;PolicyDate),1,Milestones!$AC$166),0))</f>
        <v>0</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0</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0</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0</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
      </c>
      <c r="B24" s="0" t="str">
        <f aca="false">IF(A24="","",ISNUMBER(MATCH(A24,Staff!$BO$5:$BO$154,0)))</f>
        <v/>
      </c>
      <c r="C24" s="20" t="str">
        <f aca="false">IF(B24&lt;&gt;TRUE(),"",INDEX(Staff!$AI$5:$AI$154,MATCH($A24,Staff!$BO$5:$BO$154,0)))</f>
        <v/>
      </c>
      <c r="D24" s="0" t="str">
        <f aca="false">IF(B24&lt;&gt;TRUE(),"",INDEX(Staff!$AJ$5:$AJ$154,MATCH($A24,Staff!$BO$5:$BO$154,0)))</f>
        <v/>
      </c>
      <c r="E24" s="20" t="str">
        <f aca="false">IF(B24&lt;&gt;TRUE(),"",INDEX(Staff!$AL$5:$AL$154,MATCH($A24,Staff!$BO$5:$BO$154,0)))</f>
        <v/>
      </c>
      <c r="F24" s="20" t="str">
        <f aca="false">IF(B24&lt;&gt;TRUE(),"",INDEX(Staff!$AM$5:$AM$154,MATCH($A24,Staff!$BO$5:$BO$154,0)))</f>
        <v/>
      </c>
      <c r="G24" s="0" t="str">
        <f aca="false">IF(B24&lt;&gt;TRUE(),"",INDEX(Staff!$AQ$5:$AQ$154,MATCH($A24,Staff!$BO$5:$BO$154,0)))</f>
        <v/>
      </c>
      <c r="H24" s="0" t="str">
        <f aca="false">IF(B24&lt;&gt;TRUE(),"",INDEX(Staff!$AR$5:$AR$154,MATCH($A24,Staff!$BO$5:$BO$154,0)))</f>
        <v/>
      </c>
      <c r="I24" s="0" t="str">
        <f aca="false">IF(B24&lt;&gt;TRUE(),"",INDEX(Staff!$AS$5:$AS$154,MATCH($A24,Staff!$BO$5:$BO$154,0)))</f>
        <v/>
      </c>
      <c r="J24" s="0" t="str">
        <f aca="false">IF(B24&lt;&gt;TRUE(),"",INDEX(Staff!$AT$5:$AT$154,MATCH($A24,Staff!$BO$5:$BO$154,0)))</f>
        <v/>
      </c>
      <c r="K24" s="33" t="s">
        <v>241</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242</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243</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
      </c>
      <c r="B27" s="0" t="str">
        <f aca="false">IF(A27="","",ISNUMBER(MATCH(A27,Staff!$BO$5:$BO$154,0)))</f>
        <v/>
      </c>
      <c r="C27" s="20" t="str">
        <f aca="false">IF(B27&lt;&gt;TRUE(),"",INDEX(Staff!$AI$5:$AI$154,MATCH($A27,Staff!$BO$5:$BO$154,0)))</f>
        <v/>
      </c>
      <c r="D27" s="0" t="str">
        <f aca="false">IF(B27&lt;&gt;TRUE(),"",INDEX(Staff!$AJ$5:$AJ$154,MATCH($A27,Staff!$BO$5:$BO$154,0)))</f>
        <v/>
      </c>
      <c r="E27" s="20" t="str">
        <f aca="false">IF(B27&lt;&gt;TRUE(),"",INDEX(Staff!$AL$5:$AL$154,MATCH($A27,Staff!$BO$5:$BO$154,0)))</f>
        <v/>
      </c>
      <c r="F27" s="20" t="str">
        <f aca="false">IF(B27&lt;&gt;TRUE(),"",INDEX(Staff!$AM$5:$AM$154,MATCH($A27,Staff!$BO$5:$BO$154,0)))</f>
        <v/>
      </c>
      <c r="G27" s="0" t="str">
        <f aca="false">IF(B27&lt;&gt;TRUE(),"",INDEX(Staff!$AQ$5:$AQ$154,MATCH($A27,Staff!$BO$5:$BO$154,0)))</f>
        <v/>
      </c>
      <c r="H27" s="0" t="str">
        <f aca="false">IF(B27&lt;&gt;TRUE(),"",INDEX(Staff!$AR$5:$AR$154,MATCH($A27,Staff!$BO$5:$BO$154,0)))</f>
        <v/>
      </c>
      <c r="I27" s="0" t="str">
        <f aca="false">IF(B27&lt;&gt;TRUE(),"",INDEX(Staff!$AS$5:$AS$154,MATCH($A27,Staff!$BO$5:$BO$154,0)))</f>
        <v/>
      </c>
      <c r="J27" s="0" t="str">
        <f aca="false">IF(B27&lt;&gt;TRUE(),"",INDEX(Staff!$AT$5:$AT$154,MATCH($A27,Staff!$BO$5:$BO$154,0)))</f>
        <v/>
      </c>
      <c r="K27" s="33" t="s">
        <v>241</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242</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243</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
      </c>
      <c r="B30" s="0" t="str">
        <f aca="false">IF(A30="","",ISNUMBER(MATCH(A30,Staff!$BO$5:$BO$154,0)))</f>
        <v/>
      </c>
      <c r="C30" s="20" t="str">
        <f aca="false">IF(B30&lt;&gt;TRUE(),"",INDEX(Staff!$AI$5:$AI$154,MATCH($A30,Staff!$BO$5:$BO$154,0)))</f>
        <v/>
      </c>
      <c r="D30" s="0" t="str">
        <f aca="false">IF(B30&lt;&gt;TRUE(),"",INDEX(Staff!$AJ$5:$AJ$154,MATCH($A30,Staff!$BO$5:$BO$154,0)))</f>
        <v/>
      </c>
      <c r="E30" s="20" t="str">
        <f aca="false">IF(B30&lt;&gt;TRUE(),"",INDEX(Staff!$AL$5:$AL$154,MATCH($A30,Staff!$BO$5:$BO$154,0)))</f>
        <v/>
      </c>
      <c r="F30" s="20" t="str">
        <f aca="false">IF(B30&lt;&gt;TRUE(),"",INDEX(Staff!$AM$5:$AM$154,MATCH($A30,Staff!$BO$5:$BO$154,0)))</f>
        <v/>
      </c>
      <c r="G30" s="0" t="str">
        <f aca="false">IF(B30&lt;&gt;TRUE(),"",INDEX(Staff!$AQ$5:$AQ$154,MATCH($A30,Staff!$BO$5:$BO$154,0)))</f>
        <v/>
      </c>
      <c r="H30" s="0" t="str">
        <f aca="false">IF(B30&lt;&gt;TRUE(),"",INDEX(Staff!$AR$5:$AR$154,MATCH($A30,Staff!$BO$5:$BO$154,0)))</f>
        <v/>
      </c>
      <c r="I30" s="0" t="str">
        <f aca="false">IF(B30&lt;&gt;TRUE(),"",INDEX(Staff!$AS$5:$AS$154,MATCH($A30,Staff!$BO$5:$BO$154,0)))</f>
        <v/>
      </c>
      <c r="J30" s="0" t="str">
        <f aca="false">IF(B30&lt;&gt;TRUE(),"",INDEX(Staff!$AT$5:$AT$154,MATCH($A30,Staff!$BO$5:$BO$154,0)))</f>
        <v/>
      </c>
      <c r="K30" s="33" t="s">
        <v>241</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242</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243</v>
      </c>
      <c r="L32" s="0" t="n">
        <f aca="false">IF(L30="",0,IF(AND(L31=Milestones!$AB$20,L30&gt;=SchemeStart),IF(AND(Milestones!$AB$20="FT",Milestones!$AA$20=FT_Y5,L30&lt;PolicyDate),1,Milestones!$AC$20),0))</f>
        <v>0</v>
      </c>
      <c r="M32" s="0" t="n">
        <f aca="false">IF(M30="",0,IF(AND(M31=Milestones!$AB$21,M30&gt;=SchemeStart),IF(AND(Milestones!$AB$21="FT",Milestones!$AA$21=FT_Y5,M30&lt;PolicyDate),1,Milestones!$AC$21),0))</f>
        <v>0</v>
      </c>
      <c r="N32" s="0" t="n">
        <f aca="false">IF(N30="",0,IF(AND(N31=Milestones!$AB$22,N30&gt;=SchemeStart),IF(AND(Milestones!$AB$22="FT",Milestones!$AA$22=FT_Y5,N30&lt;PolicyDate),1,Milestones!$AC$22),0))</f>
        <v>0</v>
      </c>
      <c r="O32" s="0" t="n">
        <f aca="false">IF(O30="",0,IF(AND(O31=Milestones!$AB$23,O30&gt;=SchemeStart),IF(AND(Milestones!$AB$23="FT",Milestones!$AA$23=FT_Y5,O30&lt;PolicyDate),1,Milestones!$AC$23),0))</f>
        <v>0</v>
      </c>
      <c r="P32" s="0" t="n">
        <f aca="false">IF(P30="",0,IF(AND(P31=Milestones!$AB$24,P30&gt;=SchemeStart),IF(AND(Milestones!$AB$24="FT",Milestones!$AA$24=FT_Y5,P30&lt;PolicyDate),1,Milestones!$AC$24),0))</f>
        <v>0</v>
      </c>
      <c r="Q32" s="0" t="n">
        <f aca="false">IF(Q30="",0,IF(AND(Q31=Milestones!$AB$25,Q30&gt;=SchemeStart),IF(AND(Milestones!$AB$25="FT",Milestones!$AA$25=FT_Y5,Q30&lt;PolicyDate),1,Milestones!$AC$25),0))</f>
        <v>0</v>
      </c>
      <c r="R32" s="0" t="n">
        <f aca="false">IF(R30="",0,IF(AND(R31=Milestones!$AB$26,R30&gt;=SchemeStart),IF(AND(Milestones!$AB$26="FT",Milestones!$AA$26=FT_Y5,R30&lt;PolicyDate),1,Milestones!$AC$26),0))</f>
        <v>0</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0</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0</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0</v>
      </c>
      <c r="Y32" s="0" t="n">
        <f aca="false">IF(Y30="",0,IF(AND(Y31=Milestones!$AB$33,Y30&gt;=SchemeStart),IF(AND(Milestones!$AB$33="FT",Milestones!$AA$33=FT_Y5,Y30&lt;PolicyDate),1,Milestones!$AC$33),0))</f>
        <v>0</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0</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0</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0</v>
      </c>
      <c r="AF32" s="0" t="n">
        <f aca="false">IF(AF30="",0,IF(AND(AF31=Milestones!$AB$40,AF30&gt;=SchemeStart),IF(AND(Milestones!$AB$40="FT",Milestones!$AA$40=FT_Y5,AF30&lt;PolicyDate),1,Milestones!$AC$40),0))</f>
        <v>0</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0</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0</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0</v>
      </c>
      <c r="AM32" s="0" t="n">
        <f aca="false">IF(AM30="",0,IF(AND(AM31=Milestones!$AB$47,AM30&gt;=SchemeStart),IF(AND(Milestones!$AB$47="FT",Milestones!$AA$47=FT_Y5,AM30&lt;PolicyDate),1,Milestones!$AC$47),0))</f>
        <v>0</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0</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0</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0</v>
      </c>
      <c r="AT32" s="0" t="n">
        <f aca="false">IF(AT30="",0,IF(AND(AT31=Milestones!$AB$54,AT30&gt;=SchemeStart),IF(AND(Milestones!$AB$54="FT",Milestones!$AA$54=FT_Y5,AT30&lt;PolicyDate),1,Milestones!$AC$54),0))</f>
        <v>0</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0</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0</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0</v>
      </c>
      <c r="BA32" s="0" t="n">
        <f aca="false">IF(BA30="",0,IF(AND(BA31=Milestones!$AB$61,BA30&gt;=SchemeStart),IF(AND(Milestones!$AB$61="FT",Milestones!$AA$61=FT_Y5,BA30&lt;PolicyDate),1,Milestones!$AC$61),0))</f>
        <v>0</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0</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0</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0</v>
      </c>
      <c r="BH32" s="0" t="n">
        <f aca="false">IF(BH30="",0,IF(AND(BH31=Milestones!$AB$68,BH30&gt;=SchemeStart),IF(AND(Milestones!$AB$68="FT",Milestones!$AA$68=FT_Y5,BH30&lt;PolicyDate),1,Milestones!$AC$68),0))</f>
        <v>0</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0</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0</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0</v>
      </c>
      <c r="BO32" s="0" t="n">
        <f aca="false">IF(BO30="",0,IF(AND(BO31=Milestones!$AB$75,BO30&gt;=SchemeStart),IF(AND(Milestones!$AB$75="FT",Milestones!$AA$75=FT_Y5,BO30&lt;PolicyDate),1,Milestones!$AC$75),0))</f>
        <v>0</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0</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0</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0</v>
      </c>
      <c r="BV32" s="0" t="n">
        <f aca="false">IF(BV30="",0,IF(AND(BV31=Milestones!$AB$82,BV30&gt;=SchemeStart),IF(AND(Milestones!$AB$82="FT",Milestones!$AA$82=FT_Y5,BV30&lt;PolicyDate),1,Milestones!$AC$82),0))</f>
        <v>0</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0</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0</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0</v>
      </c>
      <c r="CC32" s="0" t="n">
        <f aca="false">IF(CC30="",0,IF(AND(CC31=Milestones!$AB$89,CC30&gt;=SchemeStart),IF(AND(Milestones!$AB$89="FT",Milestones!$AA$89=FT_Y5,CC30&lt;PolicyDate),1,Milestones!$AC$89),0))</f>
        <v>0</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0</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0</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0</v>
      </c>
      <c r="CJ32" s="0" t="n">
        <f aca="false">IF(CJ30="",0,IF(AND(CJ31=Milestones!$AB$96,CJ30&gt;=SchemeStart),IF(AND(Milestones!$AB$96="FT",Milestones!$AA$96=FT_Y5,CJ30&lt;PolicyDate),1,Milestones!$AC$96),0))</f>
        <v>0</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0</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0</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0</v>
      </c>
      <c r="CQ32" s="0" t="n">
        <f aca="false">IF(CQ30="",0,IF(AND(CQ31=Milestones!$AB$103,CQ30&gt;=SchemeStart),IF(AND(Milestones!$AB$103="FT",Milestones!$AA$103=FT_Y5,CQ30&lt;PolicyDate),1,Milestones!$AC$103),0))</f>
        <v>0</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0</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0</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0</v>
      </c>
      <c r="CX32" s="0" t="n">
        <f aca="false">IF(CX30="",0,IF(AND(CX31=Milestones!$AB$110,CX30&gt;=SchemeStart),IF(AND(Milestones!$AB$110="FT",Milestones!$AA$110=FT_Y5,CX30&lt;PolicyDate),1,Milestones!$AC$110),0))</f>
        <v>0</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0</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0</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0</v>
      </c>
      <c r="DE32" s="0" t="n">
        <f aca="false">IF(DE30="",0,IF(AND(DE31=Milestones!$AB$117,DE30&gt;=SchemeStart),IF(AND(Milestones!$AB$117="FT",Milestones!$AA$117=FT_Y5,DE30&lt;PolicyDate),1,Milestones!$AC$117),0))</f>
        <v>0</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0</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0</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0</v>
      </c>
      <c r="DL32" s="0" t="n">
        <f aca="false">IF(DL30="",0,IF(AND(DL31=Milestones!$AB$124,DL30&gt;=SchemeStart),IF(AND(Milestones!$AB$124="FT",Milestones!$AA$124=FT_Y5,DL30&lt;PolicyDate),1,Milestones!$AC$124),0))</f>
        <v>0</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0</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0</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0</v>
      </c>
      <c r="DS32" s="0" t="n">
        <f aca="false">IF(DS30="",0,IF(AND(DS31=Milestones!$AB$131,DS30&gt;=SchemeStart),IF(AND(Milestones!$AB$131="FT",Milestones!$AA$131=FT_Y5,DS30&lt;PolicyDate),1,Milestones!$AC$131),0))</f>
        <v>0</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0</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0</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0</v>
      </c>
      <c r="DZ32" s="0" t="n">
        <f aca="false">IF(DZ30="",0,IF(AND(DZ31=Milestones!$AB$138,DZ30&gt;=SchemeStart),IF(AND(Milestones!$AB$138="FT",Milestones!$AA$138=FT_Y5,DZ30&lt;PolicyDate),1,Milestones!$AC$138),0))</f>
        <v>0</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0</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0</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0</v>
      </c>
      <c r="EG32" s="0" t="n">
        <f aca="false">IF(EG30="",0,IF(AND(EG31=Milestones!$AB$145,EG30&gt;=SchemeStart),IF(AND(Milestones!$AB$145="FT",Milestones!$AA$145=FT_Y5,EG30&lt;PolicyDate),1,Milestones!$AC$145),0))</f>
        <v>0</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0</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0</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0</v>
      </c>
      <c r="EN32" s="0" t="n">
        <f aca="false">IF(EN30="",0,IF(AND(EN31=Milestones!$AB$152,EN30&gt;=SchemeStart),IF(AND(Milestones!$AB$152="FT",Milestones!$AA$152=FT_Y5,EN30&lt;PolicyDate),1,Milestones!$AC$152),0))</f>
        <v>0</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0</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0</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0</v>
      </c>
      <c r="EU32" s="0" t="n">
        <f aca="false">IF(EU30="",0,IF(AND(EU31=Milestones!$AB$159,EU30&gt;=SchemeStart),IF(AND(Milestones!$AB$159="FT",Milestones!$AA$159=FT_Y5,EU30&lt;PolicyDate),1,Milestones!$AC$159),0))</f>
        <v>0</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0</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0</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0</v>
      </c>
      <c r="FB32" s="0" t="n">
        <f aca="false">IF(FB30="",0,IF(AND(FB31=Milestones!$AB$166,FB30&gt;=SchemeStart),IF(AND(Milestones!$AB$166="FT",Milestones!$AA$166=FT_Y5,FB30&lt;PolicyDate),1,Milestones!$AC$166),0))</f>
        <v>0</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0</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0</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0</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
      </c>
      <c r="B33" s="0" t="str">
        <f aca="false">IF(A33="","",ISNUMBER(MATCH(A33,Staff!$BO$5:$BO$154,0)))</f>
        <v/>
      </c>
      <c r="C33" s="20" t="str">
        <f aca="false">IF(B33&lt;&gt;TRUE(),"",INDEX(Staff!$AI$5:$AI$154,MATCH($A33,Staff!$BO$5:$BO$154,0)))</f>
        <v/>
      </c>
      <c r="D33" s="0" t="str">
        <f aca="false">IF(B33&lt;&gt;TRUE(),"",INDEX(Staff!$AJ$5:$AJ$154,MATCH($A33,Staff!$BO$5:$BO$154,0)))</f>
        <v/>
      </c>
      <c r="E33" s="20" t="str">
        <f aca="false">IF(B33&lt;&gt;TRUE(),"",INDEX(Staff!$AL$5:$AL$154,MATCH($A33,Staff!$BO$5:$BO$154,0)))</f>
        <v/>
      </c>
      <c r="F33" s="20" t="str">
        <f aca="false">IF(B33&lt;&gt;TRUE(),"",INDEX(Staff!$AM$5:$AM$154,MATCH($A33,Staff!$BO$5:$BO$154,0)))</f>
        <v/>
      </c>
      <c r="G33" s="0" t="str">
        <f aca="false">IF(B33&lt;&gt;TRUE(),"",INDEX(Staff!$AQ$5:$AQ$154,MATCH($A33,Staff!$BO$5:$BO$154,0)))</f>
        <v/>
      </c>
      <c r="H33" s="0" t="str">
        <f aca="false">IF(B33&lt;&gt;TRUE(),"",INDEX(Staff!$AR$5:$AR$154,MATCH($A33,Staff!$BO$5:$BO$154,0)))</f>
        <v/>
      </c>
      <c r="I33" s="0" t="str">
        <f aca="false">IF(B33&lt;&gt;TRUE(),"",INDEX(Staff!$AS$5:$AS$154,MATCH($A33,Staff!$BO$5:$BO$154,0)))</f>
        <v/>
      </c>
      <c r="J33" s="0" t="str">
        <f aca="false">IF(B33&lt;&gt;TRUE(),"",INDEX(Staff!$AT$5:$AT$154,MATCH($A33,Staff!$BO$5:$BO$154,0)))</f>
        <v/>
      </c>
      <c r="K33" s="33" t="s">
        <v>241</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242</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243</v>
      </c>
      <c r="L35" s="0" t="n">
        <f aca="false">IF(L33="",0,IF(AND(L34=Milestones!$AB$20,L33&gt;=SchemeStart),IF(AND(Milestones!$AB$20="FT",Milestones!$AA$20=FT_Y5,L33&lt;PolicyDate),1,Milestones!$AC$20),0))</f>
        <v>0</v>
      </c>
      <c r="M35" s="0" t="n">
        <f aca="false">IF(M33="",0,IF(AND(M34=Milestones!$AB$21,M33&gt;=SchemeStart),IF(AND(Milestones!$AB$21="FT",Milestones!$AA$21=FT_Y5,M33&lt;PolicyDate),1,Milestones!$AC$21),0))</f>
        <v>0</v>
      </c>
      <c r="N35" s="0" t="n">
        <f aca="false">IF(N33="",0,IF(AND(N34=Milestones!$AB$22,N33&gt;=SchemeStart),IF(AND(Milestones!$AB$22="FT",Milestones!$AA$22=FT_Y5,N33&lt;PolicyDate),1,Milestones!$AC$22),0))</f>
        <v>0</v>
      </c>
      <c r="O35" s="0" t="n">
        <f aca="false">IF(O33="",0,IF(AND(O34=Milestones!$AB$23,O33&gt;=SchemeStart),IF(AND(Milestones!$AB$23="FT",Milestones!$AA$23=FT_Y5,O33&lt;PolicyDate),1,Milestones!$AC$23),0))</f>
        <v>0</v>
      </c>
      <c r="P35" s="0" t="n">
        <f aca="false">IF(P33="",0,IF(AND(P34=Milestones!$AB$24,P33&gt;=SchemeStart),IF(AND(Milestones!$AB$24="FT",Milestones!$AA$24=FT_Y5,P33&lt;PolicyDate),1,Milestones!$AC$24),0))</f>
        <v>0</v>
      </c>
      <c r="Q35" s="0" t="n">
        <f aca="false">IF(Q33="",0,IF(AND(Q34=Milestones!$AB$25,Q33&gt;=SchemeStart),IF(AND(Milestones!$AB$25="FT",Milestones!$AA$25=FT_Y5,Q33&lt;PolicyDate),1,Milestones!$AC$25),0))</f>
        <v>0</v>
      </c>
      <c r="R35" s="0" t="n">
        <f aca="false">IF(R33="",0,IF(AND(R34=Milestones!$AB$26,R33&gt;=SchemeStart),IF(AND(Milestones!$AB$26="FT",Milestones!$AA$26=FT_Y5,R33&lt;PolicyDate),1,Milestones!$AC$26),0))</f>
        <v>0</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0</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0</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0</v>
      </c>
      <c r="Y35" s="0" t="n">
        <f aca="false">IF(Y33="",0,IF(AND(Y34=Milestones!$AB$33,Y33&gt;=SchemeStart),IF(AND(Milestones!$AB$33="FT",Milestones!$AA$33=FT_Y5,Y33&lt;PolicyDate),1,Milestones!$AC$33),0))</f>
        <v>0</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0</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0</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0</v>
      </c>
      <c r="AF35" s="0" t="n">
        <f aca="false">IF(AF33="",0,IF(AND(AF34=Milestones!$AB$40,AF33&gt;=SchemeStart),IF(AND(Milestones!$AB$40="FT",Milestones!$AA$40=FT_Y5,AF33&lt;PolicyDate),1,Milestones!$AC$40),0))</f>
        <v>0</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0</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0</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0</v>
      </c>
      <c r="AM35" s="0" t="n">
        <f aca="false">IF(AM33="",0,IF(AND(AM34=Milestones!$AB$47,AM33&gt;=SchemeStart),IF(AND(Milestones!$AB$47="FT",Milestones!$AA$47=FT_Y5,AM33&lt;PolicyDate),1,Milestones!$AC$47),0))</f>
        <v>0</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0</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0</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0</v>
      </c>
      <c r="AT35" s="0" t="n">
        <f aca="false">IF(AT33="",0,IF(AND(AT34=Milestones!$AB$54,AT33&gt;=SchemeStart),IF(AND(Milestones!$AB$54="FT",Milestones!$AA$54=FT_Y5,AT33&lt;PolicyDate),1,Milestones!$AC$54),0))</f>
        <v>0</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0</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0</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0</v>
      </c>
      <c r="BA35" s="0" t="n">
        <f aca="false">IF(BA33="",0,IF(AND(BA34=Milestones!$AB$61,BA33&gt;=SchemeStart),IF(AND(Milestones!$AB$61="FT",Milestones!$AA$61=FT_Y5,BA33&lt;PolicyDate),1,Milestones!$AC$61),0))</f>
        <v>0</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0</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0</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0</v>
      </c>
      <c r="BH35" s="0" t="n">
        <f aca="false">IF(BH33="",0,IF(AND(BH34=Milestones!$AB$68,BH33&gt;=SchemeStart),IF(AND(Milestones!$AB$68="FT",Milestones!$AA$68=FT_Y5,BH33&lt;PolicyDate),1,Milestones!$AC$68),0))</f>
        <v>0</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0</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0</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0</v>
      </c>
      <c r="BO35" s="0" t="n">
        <f aca="false">IF(BO33="",0,IF(AND(BO34=Milestones!$AB$75,BO33&gt;=SchemeStart),IF(AND(Milestones!$AB$75="FT",Milestones!$AA$75=FT_Y5,BO33&lt;PolicyDate),1,Milestones!$AC$75),0))</f>
        <v>0</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0</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0</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0</v>
      </c>
      <c r="BV35" s="0" t="n">
        <f aca="false">IF(BV33="",0,IF(AND(BV34=Milestones!$AB$82,BV33&gt;=SchemeStart),IF(AND(Milestones!$AB$82="FT",Milestones!$AA$82=FT_Y5,BV33&lt;PolicyDate),1,Milestones!$AC$82),0))</f>
        <v>0</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0</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0</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0</v>
      </c>
      <c r="CC35" s="0" t="n">
        <f aca="false">IF(CC33="",0,IF(AND(CC34=Milestones!$AB$89,CC33&gt;=SchemeStart),IF(AND(Milestones!$AB$89="FT",Milestones!$AA$89=FT_Y5,CC33&lt;PolicyDate),1,Milestones!$AC$89),0))</f>
        <v>0</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0</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0</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0</v>
      </c>
      <c r="CJ35" s="0" t="n">
        <f aca="false">IF(CJ33="",0,IF(AND(CJ34=Milestones!$AB$96,CJ33&gt;=SchemeStart),IF(AND(Milestones!$AB$96="FT",Milestones!$AA$96=FT_Y5,CJ33&lt;PolicyDate),1,Milestones!$AC$96),0))</f>
        <v>0</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0</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0</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0</v>
      </c>
      <c r="CQ35" s="0" t="n">
        <f aca="false">IF(CQ33="",0,IF(AND(CQ34=Milestones!$AB$103,CQ33&gt;=SchemeStart),IF(AND(Milestones!$AB$103="FT",Milestones!$AA$103=FT_Y5,CQ33&lt;PolicyDate),1,Milestones!$AC$103),0))</f>
        <v>0</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0</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0</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0</v>
      </c>
      <c r="CX35" s="0" t="n">
        <f aca="false">IF(CX33="",0,IF(AND(CX34=Milestones!$AB$110,CX33&gt;=SchemeStart),IF(AND(Milestones!$AB$110="FT",Milestones!$AA$110=FT_Y5,CX33&lt;PolicyDate),1,Milestones!$AC$110),0))</f>
        <v>0</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0</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0</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0</v>
      </c>
      <c r="DE35" s="0" t="n">
        <f aca="false">IF(DE33="",0,IF(AND(DE34=Milestones!$AB$117,DE33&gt;=SchemeStart),IF(AND(Milestones!$AB$117="FT",Milestones!$AA$117=FT_Y5,DE33&lt;PolicyDate),1,Milestones!$AC$117),0))</f>
        <v>0</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0</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0</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0</v>
      </c>
      <c r="DL35" s="0" t="n">
        <f aca="false">IF(DL33="",0,IF(AND(DL34=Milestones!$AB$124,DL33&gt;=SchemeStart),IF(AND(Milestones!$AB$124="FT",Milestones!$AA$124=FT_Y5,DL33&lt;PolicyDate),1,Milestones!$AC$124),0))</f>
        <v>0</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0</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0</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0</v>
      </c>
      <c r="DS35" s="0" t="n">
        <f aca="false">IF(DS33="",0,IF(AND(DS34=Milestones!$AB$131,DS33&gt;=SchemeStart),IF(AND(Milestones!$AB$131="FT",Milestones!$AA$131=FT_Y5,DS33&lt;PolicyDate),1,Milestones!$AC$131),0))</f>
        <v>0</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0</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0</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0</v>
      </c>
      <c r="DZ35" s="0" t="n">
        <f aca="false">IF(DZ33="",0,IF(AND(DZ34=Milestones!$AB$138,DZ33&gt;=SchemeStart),IF(AND(Milestones!$AB$138="FT",Milestones!$AA$138=FT_Y5,DZ33&lt;PolicyDate),1,Milestones!$AC$138),0))</f>
        <v>0</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0</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0</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0</v>
      </c>
      <c r="EG35" s="0" t="n">
        <f aca="false">IF(EG33="",0,IF(AND(EG34=Milestones!$AB$145,EG33&gt;=SchemeStart),IF(AND(Milestones!$AB$145="FT",Milestones!$AA$145=FT_Y5,EG33&lt;PolicyDate),1,Milestones!$AC$145),0))</f>
        <v>0</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0</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0</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0</v>
      </c>
      <c r="EN35" s="0" t="n">
        <f aca="false">IF(EN33="",0,IF(AND(EN34=Milestones!$AB$152,EN33&gt;=SchemeStart),IF(AND(Milestones!$AB$152="FT",Milestones!$AA$152=FT_Y5,EN33&lt;PolicyDate),1,Milestones!$AC$152),0))</f>
        <v>0</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0</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0</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0</v>
      </c>
      <c r="EU35" s="0" t="n">
        <f aca="false">IF(EU33="",0,IF(AND(EU34=Milestones!$AB$159,EU33&gt;=SchemeStart),IF(AND(Milestones!$AB$159="FT",Milestones!$AA$159=FT_Y5,EU33&lt;PolicyDate),1,Milestones!$AC$159),0))</f>
        <v>0</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0</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0</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0</v>
      </c>
      <c r="FB35" s="0" t="n">
        <f aca="false">IF(FB33="",0,IF(AND(FB34=Milestones!$AB$166,FB33&gt;=SchemeStart),IF(AND(Milestones!$AB$166="FT",Milestones!$AA$166=FT_Y5,FB33&lt;PolicyDate),1,Milestones!$AC$166),0))</f>
        <v>0</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0</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0</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0</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
      </c>
      <c r="B36" s="0" t="str">
        <f aca="false">IF(A36="","",ISNUMBER(MATCH(A36,Staff!$BO$5:$BO$154,0)))</f>
        <v/>
      </c>
      <c r="C36" s="20" t="str">
        <f aca="false">IF(B36&lt;&gt;TRUE(),"",INDEX(Staff!$AI$5:$AI$154,MATCH($A36,Staff!$BO$5:$BO$154,0)))</f>
        <v/>
      </c>
      <c r="D36" s="0" t="str">
        <f aca="false">IF(B36&lt;&gt;TRUE(),"",INDEX(Staff!$AJ$5:$AJ$154,MATCH($A36,Staff!$BO$5:$BO$154,0)))</f>
        <v/>
      </c>
      <c r="E36" s="20" t="str">
        <f aca="false">IF(B36&lt;&gt;TRUE(),"",INDEX(Staff!$AL$5:$AL$154,MATCH($A36,Staff!$BO$5:$BO$154,0)))</f>
        <v/>
      </c>
      <c r="F36" s="20" t="str">
        <f aca="false">IF(B36&lt;&gt;TRUE(),"",INDEX(Staff!$AM$5:$AM$154,MATCH($A36,Staff!$BO$5:$BO$154,0)))</f>
        <v/>
      </c>
      <c r="G36" s="0" t="str">
        <f aca="false">IF(B36&lt;&gt;TRUE(),"",INDEX(Staff!$AQ$5:$AQ$154,MATCH($A36,Staff!$BO$5:$BO$154,0)))</f>
        <v/>
      </c>
      <c r="H36" s="0" t="str">
        <f aca="false">IF(B36&lt;&gt;TRUE(),"",INDEX(Staff!$AR$5:$AR$154,MATCH($A36,Staff!$BO$5:$BO$154,0)))</f>
        <v/>
      </c>
      <c r="I36" s="0" t="str">
        <f aca="false">IF(B36&lt;&gt;TRUE(),"",INDEX(Staff!$AS$5:$AS$154,MATCH($A36,Staff!$BO$5:$BO$154,0)))</f>
        <v/>
      </c>
      <c r="J36" s="0" t="str">
        <f aca="false">IF(B36&lt;&gt;TRUE(),"",INDEX(Staff!$AT$5:$AT$154,MATCH($A36,Staff!$BO$5:$BO$154,0)))</f>
        <v/>
      </c>
      <c r="K36" s="33" t="s">
        <v>241</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242</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243</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0</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0</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0</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0</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0</v>
      </c>
      <c r="AC38" s="0" t="n">
        <f aca="false">IF(AC36="",0,IF(AND(AC37=Milestones!$AB$37,AC36&gt;=SchemeStart),IF(AND(Milestones!$AB$37="FT",Milestones!$AA$37=FT_Y5,AC36&lt;PolicyDate),1,Milestones!$AC$37),0))</f>
        <v>0</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0</v>
      </c>
      <c r="AF38" s="0" t="n">
        <f aca="false">IF(AF36="",0,IF(AND(AF37=Milestones!$AB$40,AF36&gt;=SchemeStart),IF(AND(Milestones!$AB$40="FT",Milestones!$AA$40=FT_Y5,AF36&lt;PolicyDate),1,Milestones!$AC$40),0))</f>
        <v>0</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0</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0</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0</v>
      </c>
      <c r="AM38" s="0" t="n">
        <f aca="false">IF(AM36="",0,IF(AND(AM37=Milestones!$AB$47,AM36&gt;=SchemeStart),IF(AND(Milestones!$AB$47="FT",Milestones!$AA$47=FT_Y5,AM36&lt;PolicyDate),1,Milestones!$AC$47),0))</f>
        <v>0</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0</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0</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0</v>
      </c>
      <c r="AT38" s="0" t="n">
        <f aca="false">IF(AT36="",0,IF(AND(AT37=Milestones!$AB$54,AT36&gt;=SchemeStart),IF(AND(Milestones!$AB$54="FT",Milestones!$AA$54=FT_Y5,AT36&lt;PolicyDate),1,Milestones!$AC$54),0))</f>
        <v>0</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0</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0</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0</v>
      </c>
      <c r="BA38" s="0" t="n">
        <f aca="false">IF(BA36="",0,IF(AND(BA37=Milestones!$AB$61,BA36&gt;=SchemeStart),IF(AND(Milestones!$AB$61="FT",Milestones!$AA$61=FT_Y5,BA36&lt;PolicyDate),1,Milestones!$AC$61),0))</f>
        <v>0</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0</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0</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0</v>
      </c>
      <c r="BH38" s="0" t="n">
        <f aca="false">IF(BH36="",0,IF(AND(BH37=Milestones!$AB$68,BH36&gt;=SchemeStart),IF(AND(Milestones!$AB$68="FT",Milestones!$AA$68=FT_Y5,BH36&lt;PolicyDate),1,Milestones!$AC$68),0))</f>
        <v>0</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0</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0</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0</v>
      </c>
      <c r="BO38" s="0" t="n">
        <f aca="false">IF(BO36="",0,IF(AND(BO37=Milestones!$AB$75,BO36&gt;=SchemeStart),IF(AND(Milestones!$AB$75="FT",Milestones!$AA$75=FT_Y5,BO36&lt;PolicyDate),1,Milestones!$AC$75),0))</f>
        <v>0</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0</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0</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0</v>
      </c>
      <c r="BV38" s="0" t="n">
        <f aca="false">IF(BV36="",0,IF(AND(BV37=Milestones!$AB$82,BV36&gt;=SchemeStart),IF(AND(Milestones!$AB$82="FT",Milestones!$AA$82=FT_Y5,BV36&lt;PolicyDate),1,Milestones!$AC$82),0))</f>
        <v>0</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0</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0</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0</v>
      </c>
      <c r="CC38" s="0" t="n">
        <f aca="false">IF(CC36="",0,IF(AND(CC37=Milestones!$AB$89,CC36&gt;=SchemeStart),IF(AND(Milestones!$AB$89="FT",Milestones!$AA$89=FT_Y5,CC36&lt;PolicyDate),1,Milestones!$AC$89),0))</f>
        <v>0</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0</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0</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0</v>
      </c>
      <c r="CJ38" s="0" t="n">
        <f aca="false">IF(CJ36="",0,IF(AND(CJ37=Milestones!$AB$96,CJ36&gt;=SchemeStart),IF(AND(Milestones!$AB$96="FT",Milestones!$AA$96=FT_Y5,CJ36&lt;PolicyDate),1,Milestones!$AC$96),0))</f>
        <v>0</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0</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0</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0</v>
      </c>
      <c r="CQ38" s="0" t="n">
        <f aca="false">IF(CQ36="",0,IF(AND(CQ37=Milestones!$AB$103,CQ36&gt;=SchemeStart),IF(AND(Milestones!$AB$103="FT",Milestones!$AA$103=FT_Y5,CQ36&lt;PolicyDate),1,Milestones!$AC$103),0))</f>
        <v>0</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0</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0</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0</v>
      </c>
      <c r="CX38" s="0" t="n">
        <f aca="false">IF(CX36="",0,IF(AND(CX37=Milestones!$AB$110,CX36&gt;=SchemeStart),IF(AND(Milestones!$AB$110="FT",Milestones!$AA$110=FT_Y5,CX36&lt;PolicyDate),1,Milestones!$AC$110),0))</f>
        <v>0</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0</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0</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0</v>
      </c>
      <c r="DE38" s="0" t="n">
        <f aca="false">IF(DE36="",0,IF(AND(DE37=Milestones!$AB$117,DE36&gt;=SchemeStart),IF(AND(Milestones!$AB$117="FT",Milestones!$AA$117=FT_Y5,DE36&lt;PolicyDate),1,Milestones!$AC$117),0))</f>
        <v>0</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0</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0</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0</v>
      </c>
      <c r="DL38" s="0" t="n">
        <f aca="false">IF(DL36="",0,IF(AND(DL37=Milestones!$AB$124,DL36&gt;=SchemeStart),IF(AND(Milestones!$AB$124="FT",Milestones!$AA$124=FT_Y5,DL36&lt;PolicyDate),1,Milestones!$AC$124),0))</f>
        <v>0</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0</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0</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0</v>
      </c>
      <c r="DS38" s="0" t="n">
        <f aca="false">IF(DS36="",0,IF(AND(DS37=Milestones!$AB$131,DS36&gt;=SchemeStart),IF(AND(Milestones!$AB$131="FT",Milestones!$AA$131=FT_Y5,DS36&lt;PolicyDate),1,Milestones!$AC$131),0))</f>
        <v>0</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0</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0</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0</v>
      </c>
      <c r="DZ38" s="0" t="n">
        <f aca="false">IF(DZ36="",0,IF(AND(DZ37=Milestones!$AB$138,DZ36&gt;=SchemeStart),IF(AND(Milestones!$AB$138="FT",Milestones!$AA$138=FT_Y5,DZ36&lt;PolicyDate),1,Milestones!$AC$138),0))</f>
        <v>0</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0</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0</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0</v>
      </c>
      <c r="EG38" s="0" t="n">
        <f aca="false">IF(EG36="",0,IF(AND(EG37=Milestones!$AB$145,EG36&gt;=SchemeStart),IF(AND(Milestones!$AB$145="FT",Milestones!$AA$145=FT_Y5,EG36&lt;PolicyDate),1,Milestones!$AC$145),0))</f>
        <v>0</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0</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0</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0</v>
      </c>
      <c r="EN38" s="0" t="n">
        <f aca="false">IF(EN36="",0,IF(AND(EN37=Milestones!$AB$152,EN36&gt;=SchemeStart),IF(AND(Milestones!$AB$152="FT",Milestones!$AA$152=FT_Y5,EN36&lt;PolicyDate),1,Milestones!$AC$152),0))</f>
        <v>0</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0</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0</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0</v>
      </c>
      <c r="EU38" s="0" t="n">
        <f aca="false">IF(EU36="",0,IF(AND(EU37=Milestones!$AB$159,EU36&gt;=SchemeStart),IF(AND(Milestones!$AB$159="FT",Milestones!$AA$159=FT_Y5,EU36&lt;PolicyDate),1,Milestones!$AC$159),0))</f>
        <v>0</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0</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0</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0</v>
      </c>
      <c r="FB38" s="0" t="n">
        <f aca="false">IF(FB36="",0,IF(AND(FB37=Milestones!$AB$166,FB36&gt;=SchemeStart),IF(AND(Milestones!$AB$166="FT",Milestones!$AA$166=FT_Y5,FB36&lt;PolicyDate),1,Milestones!$AC$166),0))</f>
        <v>0</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0</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0</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0</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
      </c>
      <c r="B39" s="0" t="str">
        <f aca="false">IF(A39="","",ISNUMBER(MATCH(A39,Staff!$BO$5:$BO$154,0)))</f>
        <v/>
      </c>
      <c r="C39" s="20" t="str">
        <f aca="false">IF(B39&lt;&gt;TRUE(),"",INDEX(Staff!$AI$5:$AI$154,MATCH($A39,Staff!$BO$5:$BO$154,0)))</f>
        <v/>
      </c>
      <c r="D39" s="0" t="str">
        <f aca="false">IF(B39&lt;&gt;TRUE(),"",INDEX(Staff!$AJ$5:$AJ$154,MATCH($A39,Staff!$BO$5:$BO$154,0)))</f>
        <v/>
      </c>
      <c r="E39" s="20" t="str">
        <f aca="false">IF(B39&lt;&gt;TRUE(),"",INDEX(Staff!$AL$5:$AL$154,MATCH($A39,Staff!$BO$5:$BO$154,0)))</f>
        <v/>
      </c>
      <c r="F39" s="20" t="str">
        <f aca="false">IF(B39&lt;&gt;TRUE(),"",INDEX(Staff!$AM$5:$AM$154,MATCH($A39,Staff!$BO$5:$BO$154,0)))</f>
        <v/>
      </c>
      <c r="G39" s="0" t="str">
        <f aca="false">IF(B39&lt;&gt;TRUE(),"",INDEX(Staff!$AQ$5:$AQ$154,MATCH($A39,Staff!$BO$5:$BO$154,0)))</f>
        <v/>
      </c>
      <c r="H39" s="0" t="str">
        <f aca="false">IF(B39&lt;&gt;TRUE(),"",INDEX(Staff!$AR$5:$AR$154,MATCH($A39,Staff!$BO$5:$BO$154,0)))</f>
        <v/>
      </c>
      <c r="I39" s="0" t="str">
        <f aca="false">IF(B39&lt;&gt;TRUE(),"",INDEX(Staff!$AS$5:$AS$154,MATCH($A39,Staff!$BO$5:$BO$154,0)))</f>
        <v/>
      </c>
      <c r="J39" s="0" t="str">
        <f aca="false">IF(B39&lt;&gt;TRUE(),"",INDEX(Staff!$AT$5:$AT$154,MATCH($A39,Staff!$BO$5:$BO$154,0)))</f>
        <v/>
      </c>
      <c r="K39" s="33" t="s">
        <v>241</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242</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243</v>
      </c>
      <c r="L41" s="0" t="n">
        <f aca="false">IF(L39="",0,IF(AND(L40=Milestones!$AB$20,L39&gt;=SchemeStart),IF(AND(Milestones!$AB$20="FT",Milestones!$AA$20=FT_Y5,L39&lt;PolicyDate),1,Milestones!$AC$20),0))</f>
        <v>0</v>
      </c>
      <c r="M41" s="0" t="n">
        <f aca="false">IF(M39="",0,IF(AND(M40=Milestones!$AB$21,M39&gt;=SchemeStart),IF(AND(Milestones!$AB$21="FT",Milestones!$AA$21=FT_Y5,M39&lt;PolicyDate),1,Milestones!$AC$21),0))</f>
        <v>0</v>
      </c>
      <c r="N41" s="0" t="n">
        <f aca="false">IF(N39="",0,IF(AND(N40=Milestones!$AB$22,N39&gt;=SchemeStart),IF(AND(Milestones!$AB$22="FT",Milestones!$AA$22=FT_Y5,N39&lt;PolicyDate),1,Milestones!$AC$22),0))</f>
        <v>0</v>
      </c>
      <c r="O41" s="0" t="n">
        <f aca="false">IF(O39="",0,IF(AND(O40=Milestones!$AB$23,O39&gt;=SchemeStart),IF(AND(Milestones!$AB$23="FT",Milestones!$AA$23=FT_Y5,O39&lt;PolicyDate),1,Milestones!$AC$23),0))</f>
        <v>0</v>
      </c>
      <c r="P41" s="0" t="n">
        <f aca="false">IF(P39="",0,IF(AND(P40=Milestones!$AB$24,P39&gt;=SchemeStart),IF(AND(Milestones!$AB$24="FT",Milestones!$AA$24=FT_Y5,P39&lt;PolicyDate),1,Milestones!$AC$24),0))</f>
        <v>0</v>
      </c>
      <c r="Q41" s="0" t="n">
        <f aca="false">IF(Q39="",0,IF(AND(Q40=Milestones!$AB$25,Q39&gt;=SchemeStart),IF(AND(Milestones!$AB$25="FT",Milestones!$AA$25=FT_Y5,Q39&lt;PolicyDate),1,Milestones!$AC$25),0))</f>
        <v>0</v>
      </c>
      <c r="R41" s="0" t="n">
        <f aca="false">IF(R39="",0,IF(AND(R40=Milestones!$AB$26,R39&gt;=SchemeStart),IF(AND(Milestones!$AB$26="FT",Milestones!$AA$26=FT_Y5,R39&lt;PolicyDate),1,Milestones!$AC$26),0))</f>
        <v>0</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0</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0</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0</v>
      </c>
      <c r="Y41" s="0" t="n">
        <f aca="false">IF(Y39="",0,IF(AND(Y40=Milestones!$AB$33,Y39&gt;=SchemeStart),IF(AND(Milestones!$AB$33="FT",Milestones!$AA$33=FT_Y5,Y39&lt;PolicyDate),1,Milestones!$AC$33),0))</f>
        <v>0</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0</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0</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0</v>
      </c>
      <c r="AF41" s="0" t="n">
        <f aca="false">IF(AF39="",0,IF(AND(AF40=Milestones!$AB$40,AF39&gt;=SchemeStart),IF(AND(Milestones!$AB$40="FT",Milestones!$AA$40=FT_Y5,AF39&lt;PolicyDate),1,Milestones!$AC$40),0))</f>
        <v>0</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0</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0</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0</v>
      </c>
      <c r="AM41" s="0" t="n">
        <f aca="false">IF(AM39="",0,IF(AND(AM40=Milestones!$AB$47,AM39&gt;=SchemeStart),IF(AND(Milestones!$AB$47="FT",Milestones!$AA$47=FT_Y5,AM39&lt;PolicyDate),1,Milestones!$AC$47),0))</f>
        <v>0</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0</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0</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0</v>
      </c>
      <c r="AT41" s="0" t="n">
        <f aca="false">IF(AT39="",0,IF(AND(AT40=Milestones!$AB$54,AT39&gt;=SchemeStart),IF(AND(Milestones!$AB$54="FT",Milestones!$AA$54=FT_Y5,AT39&lt;PolicyDate),1,Milestones!$AC$54),0))</f>
        <v>0</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0</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0</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0</v>
      </c>
      <c r="BA41" s="0" t="n">
        <f aca="false">IF(BA39="",0,IF(AND(BA40=Milestones!$AB$61,BA39&gt;=SchemeStart),IF(AND(Milestones!$AB$61="FT",Milestones!$AA$61=FT_Y5,BA39&lt;PolicyDate),1,Milestones!$AC$61),0))</f>
        <v>0</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0</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0</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0</v>
      </c>
      <c r="BH41" s="0" t="n">
        <f aca="false">IF(BH39="",0,IF(AND(BH40=Milestones!$AB$68,BH39&gt;=SchemeStart),IF(AND(Milestones!$AB$68="FT",Milestones!$AA$68=FT_Y5,BH39&lt;PolicyDate),1,Milestones!$AC$68),0))</f>
        <v>0</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0</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0</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0</v>
      </c>
      <c r="BO41" s="0" t="n">
        <f aca="false">IF(BO39="",0,IF(AND(BO40=Milestones!$AB$75,BO39&gt;=SchemeStart),IF(AND(Milestones!$AB$75="FT",Milestones!$AA$75=FT_Y5,BO39&lt;PolicyDate),1,Milestones!$AC$75),0))</f>
        <v>0</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0</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0</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0</v>
      </c>
      <c r="BV41" s="0" t="n">
        <f aca="false">IF(BV39="",0,IF(AND(BV40=Milestones!$AB$82,BV39&gt;=SchemeStart),IF(AND(Milestones!$AB$82="FT",Milestones!$AA$82=FT_Y5,BV39&lt;PolicyDate),1,Milestones!$AC$82),0))</f>
        <v>0</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0</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0</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0</v>
      </c>
      <c r="CC41" s="0" t="n">
        <f aca="false">IF(CC39="",0,IF(AND(CC40=Milestones!$AB$89,CC39&gt;=SchemeStart),IF(AND(Milestones!$AB$89="FT",Milestones!$AA$89=FT_Y5,CC39&lt;PolicyDate),1,Milestones!$AC$89),0))</f>
        <v>0</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0</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0</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0</v>
      </c>
      <c r="CJ41" s="0" t="n">
        <f aca="false">IF(CJ39="",0,IF(AND(CJ40=Milestones!$AB$96,CJ39&gt;=SchemeStart),IF(AND(Milestones!$AB$96="FT",Milestones!$AA$96=FT_Y5,CJ39&lt;PolicyDate),1,Milestones!$AC$96),0))</f>
        <v>0</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0</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0</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0</v>
      </c>
      <c r="CQ41" s="0" t="n">
        <f aca="false">IF(CQ39="",0,IF(AND(CQ40=Milestones!$AB$103,CQ39&gt;=SchemeStart),IF(AND(Milestones!$AB$103="FT",Milestones!$AA$103=FT_Y5,CQ39&lt;PolicyDate),1,Milestones!$AC$103),0))</f>
        <v>0</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0</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0</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0</v>
      </c>
      <c r="CX41" s="0" t="n">
        <f aca="false">IF(CX39="",0,IF(AND(CX40=Milestones!$AB$110,CX39&gt;=SchemeStart),IF(AND(Milestones!$AB$110="FT",Milestones!$AA$110=FT_Y5,CX39&lt;PolicyDate),1,Milestones!$AC$110),0))</f>
        <v>0</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0</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0</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0</v>
      </c>
      <c r="DE41" s="0" t="n">
        <f aca="false">IF(DE39="",0,IF(AND(DE40=Milestones!$AB$117,DE39&gt;=SchemeStart),IF(AND(Milestones!$AB$117="FT",Milestones!$AA$117=FT_Y5,DE39&lt;PolicyDate),1,Milestones!$AC$117),0))</f>
        <v>0</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0</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0</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0</v>
      </c>
      <c r="DL41" s="0" t="n">
        <f aca="false">IF(DL39="",0,IF(AND(DL40=Milestones!$AB$124,DL39&gt;=SchemeStart),IF(AND(Milestones!$AB$124="FT",Milestones!$AA$124=FT_Y5,DL39&lt;PolicyDate),1,Milestones!$AC$124),0))</f>
        <v>0</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0</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0</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0</v>
      </c>
      <c r="DS41" s="0" t="n">
        <f aca="false">IF(DS39="",0,IF(AND(DS40=Milestones!$AB$131,DS39&gt;=SchemeStart),IF(AND(Milestones!$AB$131="FT",Milestones!$AA$131=FT_Y5,DS39&lt;PolicyDate),1,Milestones!$AC$131),0))</f>
        <v>0</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0</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0</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0</v>
      </c>
      <c r="DZ41" s="0" t="n">
        <f aca="false">IF(DZ39="",0,IF(AND(DZ40=Milestones!$AB$138,DZ39&gt;=SchemeStart),IF(AND(Milestones!$AB$138="FT",Milestones!$AA$138=FT_Y5,DZ39&lt;PolicyDate),1,Milestones!$AC$138),0))</f>
        <v>0</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0</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0</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0</v>
      </c>
      <c r="EG41" s="0" t="n">
        <f aca="false">IF(EG39="",0,IF(AND(EG40=Milestones!$AB$145,EG39&gt;=SchemeStart),IF(AND(Milestones!$AB$145="FT",Milestones!$AA$145=FT_Y5,EG39&lt;PolicyDate),1,Milestones!$AC$145),0))</f>
        <v>0</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0</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0</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0</v>
      </c>
      <c r="EN41" s="0" t="n">
        <f aca="false">IF(EN39="",0,IF(AND(EN40=Milestones!$AB$152,EN39&gt;=SchemeStart),IF(AND(Milestones!$AB$152="FT",Milestones!$AA$152=FT_Y5,EN39&lt;PolicyDate),1,Milestones!$AC$152),0))</f>
        <v>0</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0</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0</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0</v>
      </c>
      <c r="EU41" s="0" t="n">
        <f aca="false">IF(EU39="",0,IF(AND(EU40=Milestones!$AB$159,EU39&gt;=SchemeStart),IF(AND(Milestones!$AB$159="FT",Milestones!$AA$159=FT_Y5,EU39&lt;PolicyDate),1,Milestones!$AC$159),0))</f>
        <v>0</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0</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0</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0</v>
      </c>
      <c r="FB41" s="0" t="n">
        <f aca="false">IF(FB39="",0,IF(AND(FB40=Milestones!$AB$166,FB39&gt;=SchemeStart),IF(AND(Milestones!$AB$166="FT",Milestones!$AA$166=FT_Y5,FB39&lt;PolicyDate),1,Milestones!$AC$166),0))</f>
        <v>0</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0</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0</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0</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
      </c>
      <c r="B42" s="0" t="str">
        <f aca="false">IF(A42="","",ISNUMBER(MATCH(A42,Staff!$BO$5:$BO$154,0)))</f>
        <v/>
      </c>
      <c r="C42" s="20" t="str">
        <f aca="false">IF(B42&lt;&gt;TRUE(),"",INDEX(Staff!$AI$5:$AI$154,MATCH($A42,Staff!$BO$5:$BO$154,0)))</f>
        <v/>
      </c>
      <c r="D42" s="0" t="str">
        <f aca="false">IF(B42&lt;&gt;TRUE(),"",INDEX(Staff!$AJ$5:$AJ$154,MATCH($A42,Staff!$BO$5:$BO$154,0)))</f>
        <v/>
      </c>
      <c r="E42" s="20" t="str">
        <f aca="false">IF(B42&lt;&gt;TRUE(),"",INDEX(Staff!$AL$5:$AL$154,MATCH($A42,Staff!$BO$5:$BO$154,0)))</f>
        <v/>
      </c>
      <c r="F42" s="20" t="str">
        <f aca="false">IF(B42&lt;&gt;TRUE(),"",INDEX(Staff!$AM$5:$AM$154,MATCH($A42,Staff!$BO$5:$BO$154,0)))</f>
        <v/>
      </c>
      <c r="G42" s="0" t="str">
        <f aca="false">IF(B42&lt;&gt;TRUE(),"",INDEX(Staff!$AQ$5:$AQ$154,MATCH($A42,Staff!$BO$5:$BO$154,0)))</f>
        <v/>
      </c>
      <c r="H42" s="0" t="str">
        <f aca="false">IF(B42&lt;&gt;TRUE(),"",INDEX(Staff!$AR$5:$AR$154,MATCH($A42,Staff!$BO$5:$BO$154,0)))</f>
        <v/>
      </c>
      <c r="I42" s="0" t="str">
        <f aca="false">IF(B42&lt;&gt;TRUE(),"",INDEX(Staff!$AS$5:$AS$154,MATCH($A42,Staff!$BO$5:$BO$154,0)))</f>
        <v/>
      </c>
      <c r="J42" s="0" t="str">
        <f aca="false">IF(B42&lt;&gt;TRUE(),"",INDEX(Staff!$AT$5:$AT$154,MATCH($A42,Staff!$BO$5:$BO$154,0)))</f>
        <v/>
      </c>
      <c r="K42" s="33" t="s">
        <v>241</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242</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243</v>
      </c>
      <c r="L44" s="0" t="n">
        <f aca="false">IF(L42="",0,IF(AND(L43=Milestones!$AB$20,L42&gt;=SchemeStart),IF(AND(Milestones!$AB$20="FT",Milestones!$AA$20=FT_Y5,L42&lt;PolicyDate),1,Milestones!$AC$20),0))</f>
        <v>0</v>
      </c>
      <c r="M44" s="0" t="n">
        <f aca="false">IF(M42="",0,IF(AND(M43=Milestones!$AB$21,M42&gt;=SchemeStart),IF(AND(Milestones!$AB$21="FT",Milestones!$AA$21=FT_Y5,M42&lt;PolicyDate),1,Milestones!$AC$21),0))</f>
        <v>0</v>
      </c>
      <c r="N44" s="0" t="n">
        <f aca="false">IF(N42="",0,IF(AND(N43=Milestones!$AB$22,N42&gt;=SchemeStart),IF(AND(Milestones!$AB$22="FT",Milestones!$AA$22=FT_Y5,N42&lt;PolicyDate),1,Milestones!$AC$22),0))</f>
        <v>0</v>
      </c>
      <c r="O44" s="0" t="n">
        <f aca="false">IF(O42="",0,IF(AND(O43=Milestones!$AB$23,O42&gt;=SchemeStart),IF(AND(Milestones!$AB$23="FT",Milestones!$AA$23=FT_Y5,O42&lt;PolicyDate),1,Milestones!$AC$23),0))</f>
        <v>0</v>
      </c>
      <c r="P44" s="0" t="n">
        <f aca="false">IF(P42="",0,IF(AND(P43=Milestones!$AB$24,P42&gt;=SchemeStart),IF(AND(Milestones!$AB$24="FT",Milestones!$AA$24=FT_Y5,P42&lt;PolicyDate),1,Milestones!$AC$24),0))</f>
        <v>0</v>
      </c>
      <c r="Q44" s="0" t="n">
        <f aca="false">IF(Q42="",0,IF(AND(Q43=Milestones!$AB$25,Q42&gt;=SchemeStart),IF(AND(Milestones!$AB$25="FT",Milestones!$AA$25=FT_Y5,Q42&lt;PolicyDate),1,Milestones!$AC$25),0))</f>
        <v>0</v>
      </c>
      <c r="R44" s="0" t="n">
        <f aca="false">IF(R42="",0,IF(AND(R43=Milestones!$AB$26,R42&gt;=SchemeStart),IF(AND(Milestones!$AB$26="FT",Milestones!$AA$26=FT_Y5,R42&lt;PolicyDate),1,Milestones!$AC$26),0))</f>
        <v>0</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0</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0</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0</v>
      </c>
      <c r="Y44" s="0" t="n">
        <f aca="false">IF(Y42="",0,IF(AND(Y43=Milestones!$AB$33,Y42&gt;=SchemeStart),IF(AND(Milestones!$AB$33="FT",Milestones!$AA$33=FT_Y5,Y42&lt;PolicyDate),1,Milestones!$AC$33),0))</f>
        <v>0</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0</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0</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0</v>
      </c>
      <c r="AF44" s="0" t="n">
        <f aca="false">IF(AF42="",0,IF(AND(AF43=Milestones!$AB$40,AF42&gt;=SchemeStart),IF(AND(Milestones!$AB$40="FT",Milestones!$AA$40=FT_Y5,AF42&lt;PolicyDate),1,Milestones!$AC$40),0))</f>
        <v>0</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0</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0</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0</v>
      </c>
      <c r="AM44" s="0" t="n">
        <f aca="false">IF(AM42="",0,IF(AND(AM43=Milestones!$AB$47,AM42&gt;=SchemeStart),IF(AND(Milestones!$AB$47="FT",Milestones!$AA$47=FT_Y5,AM42&lt;PolicyDate),1,Milestones!$AC$47),0))</f>
        <v>0</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0</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0</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0</v>
      </c>
      <c r="AT44" s="0" t="n">
        <f aca="false">IF(AT42="",0,IF(AND(AT43=Milestones!$AB$54,AT42&gt;=SchemeStart),IF(AND(Milestones!$AB$54="FT",Milestones!$AA$54=FT_Y5,AT42&lt;PolicyDate),1,Milestones!$AC$54),0))</f>
        <v>0</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0</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0</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0</v>
      </c>
      <c r="BA44" s="0" t="n">
        <f aca="false">IF(BA42="",0,IF(AND(BA43=Milestones!$AB$61,BA42&gt;=SchemeStart),IF(AND(Milestones!$AB$61="FT",Milestones!$AA$61=FT_Y5,BA42&lt;PolicyDate),1,Milestones!$AC$61),0))</f>
        <v>0</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0</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0</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0</v>
      </c>
      <c r="BH44" s="0" t="n">
        <f aca="false">IF(BH42="",0,IF(AND(BH43=Milestones!$AB$68,BH42&gt;=SchemeStart),IF(AND(Milestones!$AB$68="FT",Milestones!$AA$68=FT_Y5,BH42&lt;PolicyDate),1,Milestones!$AC$68),0))</f>
        <v>0</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0</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0</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0</v>
      </c>
      <c r="BO44" s="0" t="n">
        <f aca="false">IF(BO42="",0,IF(AND(BO43=Milestones!$AB$75,BO42&gt;=SchemeStart),IF(AND(Milestones!$AB$75="FT",Milestones!$AA$75=FT_Y5,BO42&lt;PolicyDate),1,Milestones!$AC$75),0))</f>
        <v>0</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0</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0</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0</v>
      </c>
      <c r="BV44" s="0" t="n">
        <f aca="false">IF(BV42="",0,IF(AND(BV43=Milestones!$AB$82,BV42&gt;=SchemeStart),IF(AND(Milestones!$AB$82="FT",Milestones!$AA$82=FT_Y5,BV42&lt;PolicyDate),1,Milestones!$AC$82),0))</f>
        <v>0</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0</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0</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0</v>
      </c>
      <c r="CC44" s="0" t="n">
        <f aca="false">IF(CC42="",0,IF(AND(CC43=Milestones!$AB$89,CC42&gt;=SchemeStart),IF(AND(Milestones!$AB$89="FT",Milestones!$AA$89=FT_Y5,CC42&lt;PolicyDate),1,Milestones!$AC$89),0))</f>
        <v>0</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0</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0</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0</v>
      </c>
      <c r="CJ44" s="0" t="n">
        <f aca="false">IF(CJ42="",0,IF(AND(CJ43=Milestones!$AB$96,CJ42&gt;=SchemeStart),IF(AND(Milestones!$AB$96="FT",Milestones!$AA$96=FT_Y5,CJ42&lt;PolicyDate),1,Milestones!$AC$96),0))</f>
        <v>0</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0</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0</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0</v>
      </c>
      <c r="CQ44" s="0" t="n">
        <f aca="false">IF(CQ42="",0,IF(AND(CQ43=Milestones!$AB$103,CQ42&gt;=SchemeStart),IF(AND(Milestones!$AB$103="FT",Milestones!$AA$103=FT_Y5,CQ42&lt;PolicyDate),1,Milestones!$AC$103),0))</f>
        <v>0</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0</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0</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0</v>
      </c>
      <c r="CX44" s="0" t="n">
        <f aca="false">IF(CX42="",0,IF(AND(CX43=Milestones!$AB$110,CX42&gt;=SchemeStart),IF(AND(Milestones!$AB$110="FT",Milestones!$AA$110=FT_Y5,CX42&lt;PolicyDate),1,Milestones!$AC$110),0))</f>
        <v>0</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0</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0</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0</v>
      </c>
      <c r="DE44" s="0" t="n">
        <f aca="false">IF(DE42="",0,IF(AND(DE43=Milestones!$AB$117,DE42&gt;=SchemeStart),IF(AND(Milestones!$AB$117="FT",Milestones!$AA$117=FT_Y5,DE42&lt;PolicyDate),1,Milestones!$AC$117),0))</f>
        <v>0</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0</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0</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0</v>
      </c>
      <c r="DL44" s="0" t="n">
        <f aca="false">IF(DL42="",0,IF(AND(DL43=Milestones!$AB$124,DL42&gt;=SchemeStart),IF(AND(Milestones!$AB$124="FT",Milestones!$AA$124=FT_Y5,DL42&lt;PolicyDate),1,Milestones!$AC$124),0))</f>
        <v>0</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0</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0</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0</v>
      </c>
      <c r="DS44" s="0" t="n">
        <f aca="false">IF(DS42="",0,IF(AND(DS43=Milestones!$AB$131,DS42&gt;=SchemeStart),IF(AND(Milestones!$AB$131="FT",Milestones!$AA$131=FT_Y5,DS42&lt;PolicyDate),1,Milestones!$AC$131),0))</f>
        <v>0</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0</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0</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0</v>
      </c>
      <c r="DZ44" s="0" t="n">
        <f aca="false">IF(DZ42="",0,IF(AND(DZ43=Milestones!$AB$138,DZ42&gt;=SchemeStart),IF(AND(Milestones!$AB$138="FT",Milestones!$AA$138=FT_Y5,DZ42&lt;PolicyDate),1,Milestones!$AC$138),0))</f>
        <v>0</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0</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0</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0</v>
      </c>
      <c r="EG44" s="0" t="n">
        <f aca="false">IF(EG42="",0,IF(AND(EG43=Milestones!$AB$145,EG42&gt;=SchemeStart),IF(AND(Milestones!$AB$145="FT",Milestones!$AA$145=FT_Y5,EG42&lt;PolicyDate),1,Milestones!$AC$145),0))</f>
        <v>0</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0</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0</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0</v>
      </c>
      <c r="EN44" s="0" t="n">
        <f aca="false">IF(EN42="",0,IF(AND(EN43=Milestones!$AB$152,EN42&gt;=SchemeStart),IF(AND(Milestones!$AB$152="FT",Milestones!$AA$152=FT_Y5,EN42&lt;PolicyDate),1,Milestones!$AC$152),0))</f>
        <v>0</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0</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0</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0</v>
      </c>
      <c r="EU44" s="0" t="n">
        <f aca="false">IF(EU42="",0,IF(AND(EU43=Milestones!$AB$159,EU42&gt;=SchemeStart),IF(AND(Milestones!$AB$159="FT",Milestones!$AA$159=FT_Y5,EU42&lt;PolicyDate),1,Milestones!$AC$159),0))</f>
        <v>0</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0</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0</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0</v>
      </c>
      <c r="FB44" s="0" t="n">
        <f aca="false">IF(FB42="",0,IF(AND(FB43=Milestones!$AB$166,FB42&gt;=SchemeStart),IF(AND(Milestones!$AB$166="FT",Milestones!$AA$166=FT_Y5,FB42&lt;PolicyDate),1,Milestones!$AC$166),0))</f>
        <v>0</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0</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0</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0</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IF(A45="","",ISNUMBER(MATCH(A45,Staff!$BO$5:$BO$154,0)))</f>
        <v/>
      </c>
      <c r="C45" s="20" t="str">
        <f aca="false">IF(B45&lt;&gt;TRUE(),"",INDEX(Staff!$AI$5:$AI$154,MATCH($A45,Staff!$BO$5:$BO$154,0)))</f>
        <v/>
      </c>
      <c r="D45" s="0" t="str">
        <f aca="false">IF(B45&lt;&gt;TRUE(),"",INDEX(Staff!$AJ$5:$AJ$154,MATCH($A45,Staff!$BO$5:$BO$154,0)))</f>
        <v/>
      </c>
      <c r="E45" s="20" t="str">
        <f aca="false">IF(B45&lt;&gt;TRUE(),"",INDEX(Staff!$AL$5:$AL$154,MATCH($A45,Staff!$BO$5:$BO$154,0)))</f>
        <v/>
      </c>
      <c r="F45" s="20" t="str">
        <f aca="false">IF(B45&lt;&gt;TRUE(),"",INDEX(Staff!$AM$5:$AM$154,MATCH($A45,Staff!$BO$5:$BO$154,0)))</f>
        <v/>
      </c>
      <c r="G45" s="0" t="str">
        <f aca="false">IF(B45&lt;&gt;TRUE(),"",INDEX(Staff!$AQ$5:$AQ$154,MATCH($A45,Staff!$BO$5:$BO$154,0)))</f>
        <v/>
      </c>
      <c r="H45" s="0" t="str">
        <f aca="false">IF(B45&lt;&gt;TRUE(),"",INDEX(Staff!$AR$5:$AR$154,MATCH($A45,Staff!$BO$5:$BO$154,0)))</f>
        <v/>
      </c>
      <c r="I45" s="0" t="str">
        <f aca="false">IF(B45&lt;&gt;TRUE(),"",INDEX(Staff!$AS$5:$AS$154,MATCH($A45,Staff!$BO$5:$BO$154,0)))</f>
        <v/>
      </c>
      <c r="J45" s="0" t="str">
        <f aca="false">IF(B45&lt;&gt;TRUE(),"",INDEX(Staff!$AT$5:$AT$154,MATCH($A45,Staff!$BO$5:$BO$154,0)))</f>
        <v/>
      </c>
      <c r="K45" s="33" t="s">
        <v>241</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242</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243</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IF(A48="","",ISNUMBER(MATCH(A48,Staff!$BO$5:$BO$154,0)))</f>
        <v/>
      </c>
      <c r="C48" s="20" t="str">
        <f aca="false">IF(B48&lt;&gt;TRUE(),"",INDEX(Staff!$AI$5:$AI$154,MATCH($A48,Staff!$BO$5:$BO$154,0)))</f>
        <v/>
      </c>
      <c r="D48" s="0" t="str">
        <f aca="false">IF(B48&lt;&gt;TRUE(),"",INDEX(Staff!$AJ$5:$AJ$154,MATCH($A48,Staff!$BO$5:$BO$154,0)))</f>
        <v/>
      </c>
      <c r="E48" s="20" t="str">
        <f aca="false">IF(B48&lt;&gt;TRUE(),"",INDEX(Staff!$AL$5:$AL$154,MATCH($A48,Staff!$BO$5:$BO$154,0)))</f>
        <v/>
      </c>
      <c r="F48" s="20" t="str">
        <f aca="false">IF(B48&lt;&gt;TRUE(),"",INDEX(Staff!$AM$5:$AM$154,MATCH($A48,Staff!$BO$5:$BO$154,0)))</f>
        <v/>
      </c>
      <c r="G48" s="0" t="str">
        <f aca="false">IF(B48&lt;&gt;TRUE(),"",INDEX(Staff!$AQ$5:$AQ$154,MATCH($A48,Staff!$BO$5:$BO$154,0)))</f>
        <v/>
      </c>
      <c r="H48" s="0" t="str">
        <f aca="false">IF(B48&lt;&gt;TRUE(),"",INDEX(Staff!$AR$5:$AR$154,MATCH($A48,Staff!$BO$5:$BO$154,0)))</f>
        <v/>
      </c>
      <c r="I48" s="0" t="str">
        <f aca="false">IF(B48&lt;&gt;TRUE(),"",INDEX(Staff!$AS$5:$AS$154,MATCH($A48,Staff!$BO$5:$BO$154,0)))</f>
        <v/>
      </c>
      <c r="J48" s="0" t="str">
        <f aca="false">IF(B48&lt;&gt;TRUE(),"",INDEX(Staff!$AT$5:$AT$154,MATCH($A48,Staff!$BO$5:$BO$154,0)))</f>
        <v/>
      </c>
      <c r="K48" s="33" t="s">
        <v>241</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242</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243</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IF(A51="","",ISNUMBER(MATCH(A51,Staff!$BO$5:$BO$154,0)))</f>
        <v/>
      </c>
      <c r="C51" s="20" t="str">
        <f aca="false">IF(B51&lt;&gt;TRUE(),"",INDEX(Staff!$AI$5:$AI$154,MATCH($A51,Staff!$BO$5:$BO$154,0)))</f>
        <v/>
      </c>
      <c r="D51" s="0" t="str">
        <f aca="false">IF(B51&lt;&gt;TRUE(),"",INDEX(Staff!$AJ$5:$AJ$154,MATCH($A51,Staff!$BO$5:$BO$154,0)))</f>
        <v/>
      </c>
      <c r="E51" s="20" t="str">
        <f aca="false">IF(B51&lt;&gt;TRUE(),"",INDEX(Staff!$AL$5:$AL$154,MATCH($A51,Staff!$BO$5:$BO$154,0)))</f>
        <v/>
      </c>
      <c r="F51" s="20" t="str">
        <f aca="false">IF(B51&lt;&gt;TRUE(),"",INDEX(Staff!$AM$5:$AM$154,MATCH($A51,Staff!$BO$5:$BO$154,0)))</f>
        <v/>
      </c>
      <c r="G51" s="0" t="str">
        <f aca="false">IF(B51&lt;&gt;TRUE(),"",INDEX(Staff!$AQ$5:$AQ$154,MATCH($A51,Staff!$BO$5:$BO$154,0)))</f>
        <v/>
      </c>
      <c r="H51" s="0" t="str">
        <f aca="false">IF(B51&lt;&gt;TRUE(),"",INDEX(Staff!$AR$5:$AR$154,MATCH($A51,Staff!$BO$5:$BO$154,0)))</f>
        <v/>
      </c>
      <c r="I51" s="0" t="str">
        <f aca="false">IF(B51&lt;&gt;TRUE(),"",INDEX(Staff!$AS$5:$AS$154,MATCH($A51,Staff!$BO$5:$BO$154,0)))</f>
        <v/>
      </c>
      <c r="J51" s="0" t="str">
        <f aca="false">IF(B51&lt;&gt;TRUE(),"",INDEX(Staff!$AT$5:$AT$154,MATCH($A51,Staff!$BO$5:$BO$154,0)))</f>
        <v/>
      </c>
      <c r="K51" s="33" t="s">
        <v>241</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242</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243</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IF(A54="","",ISNUMBER(MATCH(A54,Staff!$BO$5:$BO$154,0)))</f>
        <v/>
      </c>
      <c r="C54" s="20" t="str">
        <f aca="false">IF(B54&lt;&gt;TRUE(),"",INDEX(Staff!$AI$5:$AI$154,MATCH($A54,Staff!$BO$5:$BO$154,0)))</f>
        <v/>
      </c>
      <c r="D54" s="0" t="str">
        <f aca="false">IF(B54&lt;&gt;TRUE(),"",INDEX(Staff!$AJ$5:$AJ$154,MATCH($A54,Staff!$BO$5:$BO$154,0)))</f>
        <v/>
      </c>
      <c r="E54" s="20" t="str">
        <f aca="false">IF(B54&lt;&gt;TRUE(),"",INDEX(Staff!$AL$5:$AL$154,MATCH($A54,Staff!$BO$5:$BO$154,0)))</f>
        <v/>
      </c>
      <c r="F54" s="20" t="str">
        <f aca="false">IF(B54&lt;&gt;TRUE(),"",INDEX(Staff!$AM$5:$AM$154,MATCH($A54,Staff!$BO$5:$BO$154,0)))</f>
        <v/>
      </c>
      <c r="G54" s="0" t="str">
        <f aca="false">IF(B54&lt;&gt;TRUE(),"",INDEX(Staff!$AQ$5:$AQ$154,MATCH($A54,Staff!$BO$5:$BO$154,0)))</f>
        <v/>
      </c>
      <c r="H54" s="0" t="str">
        <f aca="false">IF(B54&lt;&gt;TRUE(),"",INDEX(Staff!$AR$5:$AR$154,MATCH($A54,Staff!$BO$5:$BO$154,0)))</f>
        <v/>
      </c>
      <c r="I54" s="0" t="str">
        <f aca="false">IF(B54&lt;&gt;TRUE(),"",INDEX(Staff!$AS$5:$AS$154,MATCH($A54,Staff!$BO$5:$BO$154,0)))</f>
        <v/>
      </c>
      <c r="J54" s="0" t="str">
        <f aca="false">IF(B54&lt;&gt;TRUE(),"",INDEX(Staff!$AT$5:$AT$154,MATCH($A54,Staff!$BO$5:$BO$154,0)))</f>
        <v/>
      </c>
      <c r="K54" s="33" t="s">
        <v>241</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242</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243</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IF(A57="","",ISNUMBER(MATCH(A57,Staff!$BO$5:$BO$154,0)))</f>
        <v/>
      </c>
      <c r="C57" s="20" t="str">
        <f aca="false">IF(B57&lt;&gt;TRUE(),"",INDEX(Staff!$AI$5:$AI$154,MATCH($A57,Staff!$BO$5:$BO$154,0)))</f>
        <v/>
      </c>
      <c r="D57" s="0" t="str">
        <f aca="false">IF(B57&lt;&gt;TRUE(),"",INDEX(Staff!$AJ$5:$AJ$154,MATCH($A57,Staff!$BO$5:$BO$154,0)))</f>
        <v/>
      </c>
      <c r="E57" s="20" t="str">
        <f aca="false">IF(B57&lt;&gt;TRUE(),"",INDEX(Staff!$AL$5:$AL$154,MATCH($A57,Staff!$BO$5:$BO$154,0)))</f>
        <v/>
      </c>
      <c r="F57" s="20" t="str">
        <f aca="false">IF(B57&lt;&gt;TRUE(),"",INDEX(Staff!$AM$5:$AM$154,MATCH($A57,Staff!$BO$5:$BO$154,0)))</f>
        <v/>
      </c>
      <c r="G57" s="0" t="str">
        <f aca="false">IF(B57&lt;&gt;TRUE(),"",INDEX(Staff!$AQ$5:$AQ$154,MATCH($A57,Staff!$BO$5:$BO$154,0)))</f>
        <v/>
      </c>
      <c r="H57" s="0" t="str">
        <f aca="false">IF(B57&lt;&gt;TRUE(),"",INDEX(Staff!$AR$5:$AR$154,MATCH($A57,Staff!$BO$5:$BO$154,0)))</f>
        <v/>
      </c>
      <c r="I57" s="0" t="str">
        <f aca="false">IF(B57&lt;&gt;TRUE(),"",INDEX(Staff!$AS$5:$AS$154,MATCH($A57,Staff!$BO$5:$BO$154,0)))</f>
        <v/>
      </c>
      <c r="J57" s="0" t="str">
        <f aca="false">IF(B57&lt;&gt;TRUE(),"",INDEX(Staff!$AT$5:$AT$154,MATCH($A57,Staff!$BO$5:$BO$154,0)))</f>
        <v/>
      </c>
      <c r="K57" s="33" t="s">
        <v>241</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242</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243</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IF(A60="","",ISNUMBER(MATCH(A60,Staff!$BO$5:$BO$154,0)))</f>
        <v/>
      </c>
      <c r="C60" s="20" t="str">
        <f aca="false">IF(B60&lt;&gt;TRUE(),"",INDEX(Staff!$AI$5:$AI$154,MATCH($A60,Staff!$BO$5:$BO$154,0)))</f>
        <v/>
      </c>
      <c r="D60" s="0" t="str">
        <f aca="false">IF(B60&lt;&gt;TRUE(),"",INDEX(Staff!$AJ$5:$AJ$154,MATCH($A60,Staff!$BO$5:$BO$154,0)))</f>
        <v/>
      </c>
      <c r="E60" s="20" t="str">
        <f aca="false">IF(B60&lt;&gt;TRUE(),"",INDEX(Staff!$AL$5:$AL$154,MATCH($A60,Staff!$BO$5:$BO$154,0)))</f>
        <v/>
      </c>
      <c r="F60" s="20" t="str">
        <f aca="false">IF(B60&lt;&gt;TRUE(),"",INDEX(Staff!$AM$5:$AM$154,MATCH($A60,Staff!$BO$5:$BO$154,0)))</f>
        <v/>
      </c>
      <c r="G60" s="0" t="str">
        <f aca="false">IF(B60&lt;&gt;TRUE(),"",INDEX(Staff!$AQ$5:$AQ$154,MATCH($A60,Staff!$BO$5:$BO$154,0)))</f>
        <v/>
      </c>
      <c r="H60" s="0" t="str">
        <f aca="false">IF(B60&lt;&gt;TRUE(),"",INDEX(Staff!$AR$5:$AR$154,MATCH($A60,Staff!$BO$5:$BO$154,0)))</f>
        <v/>
      </c>
      <c r="I60" s="0" t="str">
        <f aca="false">IF(B60&lt;&gt;TRUE(),"",INDEX(Staff!$AS$5:$AS$154,MATCH($A60,Staff!$BO$5:$BO$154,0)))</f>
        <v/>
      </c>
      <c r="J60" s="0" t="str">
        <f aca="false">IF(B60&lt;&gt;TRUE(),"",INDEX(Staff!$AT$5:$AT$154,MATCH($A60,Staff!$BO$5:$BO$154,0)))</f>
        <v/>
      </c>
      <c r="K60" s="33" t="s">
        <v>241</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242</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243</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2026-10-08T01:21:45Z</dcterms:created>
  <dc:creator>openpyxl</dc:creator>
  <dc:description/>
  <dc:language>en-US</dc:language>
  <cp:lastModifiedBy/>
  <dcterms:modified xsi:type="dcterms:W3CDTF">2026-10-08T01:21:48Z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