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rebelnl-my.sharepoint.com/personal/wesley_nijmeijer_rebelgroup_com/Documents/Documents/Persoonlijk/Studie/Scriptie_Delft/Python/Scriptie_CoSEM/"/>
    </mc:Choice>
  </mc:AlternateContent>
  <xr:revisionPtr revIDLastSave="29" documentId="13_ncr:1_{C651F19E-DD7E-4D2F-8F69-B0659C5E7718}" xr6:coauthVersionLast="47" xr6:coauthVersionMax="47" xr10:uidLastSave="{19FC301D-AED1-4793-B472-8BC577A3FDAF}"/>
  <bookViews>
    <workbookView xWindow="-120" yWindow="-120" windowWidth="24240" windowHeight="17520" activeTab="4" xr2:uid="{E9A0068A-7AF2-4508-A836-CFE528A261CD}"/>
  </bookViews>
  <sheets>
    <sheet name="Pipelines" sheetId="1" r:id="rId1"/>
    <sheet name="Additional_pipelines" sheetId="6" r:id="rId2"/>
    <sheet name="Nodes" sheetId="3" r:id="rId3"/>
    <sheet name="Demand-scenario's" sheetId="4" r:id="rId4"/>
    <sheet name="Capacities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J35" i="5"/>
  <c r="J28" i="5"/>
  <c r="I17" i="4" l="1"/>
  <c r="I16" i="4"/>
  <c r="I8" i="4"/>
  <c r="J8" i="4"/>
  <c r="I9" i="4"/>
  <c r="J9" i="4"/>
  <c r="I10" i="4"/>
  <c r="J10" i="4"/>
  <c r="I11" i="4"/>
  <c r="J11" i="4"/>
  <c r="I12" i="4"/>
  <c r="J12" i="4"/>
  <c r="J7" i="4"/>
  <c r="I7" i="4"/>
  <c r="G10" i="3"/>
  <c r="G3" i="3"/>
  <c r="D14" i="4"/>
  <c r="C14" i="4"/>
  <c r="D37" i="3" l="1"/>
  <c r="D36" i="3"/>
  <c r="C37" i="3"/>
  <c r="C36" i="3"/>
  <c r="L3" i="3" l="1"/>
  <c r="L33" i="3"/>
  <c r="L10" i="3"/>
  <c r="F31" i="3"/>
  <c r="F34" i="3"/>
  <c r="F25" i="3"/>
  <c r="J3" i="3"/>
  <c r="J2" i="3"/>
  <c r="H3" i="3"/>
  <c r="F2" i="3"/>
  <c r="L2" i="3"/>
  <c r="L9" i="3"/>
  <c r="L11" i="3"/>
  <c r="J31" i="3"/>
  <c r="J28" i="3"/>
  <c r="J26" i="3"/>
  <c r="H31" i="3"/>
  <c r="H28" i="3"/>
  <c r="H26" i="3"/>
  <c r="F24" i="3"/>
  <c r="F21" i="3"/>
  <c r="F19" i="3"/>
  <c r="F17" i="3"/>
  <c r="F15" i="3"/>
  <c r="F13" i="3"/>
  <c r="E10" i="3"/>
  <c r="F12" i="3"/>
  <c r="F5" i="3"/>
  <c r="F11" i="3"/>
  <c r="F18" i="3"/>
  <c r="F20" i="3"/>
  <c r="F23" i="3"/>
  <c r="F27" i="3"/>
  <c r="F29" i="3"/>
  <c r="F35" i="3"/>
  <c r="J4" i="3"/>
  <c r="J5" i="3"/>
  <c r="J7" i="3"/>
  <c r="J9" i="3"/>
  <c r="J11" i="3"/>
  <c r="J14" i="3"/>
  <c r="J16" i="3"/>
  <c r="J18" i="3"/>
  <c r="J20" i="3"/>
  <c r="J22" i="3"/>
  <c r="J23" i="3"/>
  <c r="J27" i="3"/>
  <c r="J29" i="3"/>
  <c r="J30" i="3"/>
  <c r="J32" i="3"/>
  <c r="J35" i="3"/>
  <c r="H4" i="3"/>
  <c r="H5" i="3"/>
  <c r="H7" i="3"/>
  <c r="H9" i="3"/>
  <c r="H11" i="3"/>
  <c r="H14" i="3"/>
  <c r="H16" i="3"/>
  <c r="H18" i="3"/>
  <c r="H20" i="3"/>
  <c r="H22" i="3"/>
  <c r="H23" i="3"/>
  <c r="H27" i="3"/>
  <c r="H29" i="3"/>
  <c r="H30" i="3"/>
  <c r="H32" i="3"/>
  <c r="H35" i="3"/>
  <c r="F4" i="3"/>
  <c r="F7" i="3"/>
  <c r="F9" i="3"/>
  <c r="F14" i="3"/>
  <c r="F16" i="3"/>
  <c r="F22" i="3"/>
  <c r="F30" i="3"/>
  <c r="F32" i="3"/>
  <c r="L4" i="3"/>
  <c r="L5" i="3"/>
  <c r="L7" i="3"/>
  <c r="L14" i="3"/>
  <c r="L16" i="3"/>
  <c r="L18" i="3"/>
  <c r="L20" i="3"/>
  <c r="L22" i="3"/>
  <c r="L23" i="3"/>
  <c r="L27" i="3"/>
  <c r="L29" i="3"/>
  <c r="L30" i="3"/>
  <c r="L32" i="3"/>
  <c r="L35" i="3"/>
  <c r="L6" i="3"/>
  <c r="L15" i="3"/>
  <c r="L17" i="3"/>
  <c r="L19" i="3"/>
  <c r="L21" i="3"/>
  <c r="L24" i="3"/>
  <c r="L34" i="3"/>
  <c r="J34" i="3"/>
  <c r="J33" i="3"/>
  <c r="J25" i="3"/>
  <c r="J24" i="3"/>
  <c r="J21" i="3"/>
  <c r="J19" i="3"/>
  <c r="J17" i="3"/>
  <c r="J15" i="3"/>
  <c r="J13" i="3"/>
  <c r="J12" i="3"/>
  <c r="J10" i="3"/>
  <c r="J8" i="3"/>
  <c r="J6" i="3"/>
  <c r="H34" i="3"/>
  <c r="H33" i="3"/>
  <c r="H25" i="3"/>
  <c r="H24" i="3"/>
  <c r="H21" i="3"/>
  <c r="H19" i="3"/>
  <c r="H17" i="3"/>
  <c r="H15" i="3"/>
  <c r="H13" i="3"/>
  <c r="H12" i="3"/>
  <c r="H10" i="3"/>
  <c r="H8" i="3"/>
  <c r="H6" i="3"/>
  <c r="D19" i="4"/>
  <c r="E19" i="4"/>
  <c r="F19" i="4"/>
  <c r="G19" i="4"/>
  <c r="H19" i="4"/>
  <c r="J19" i="4"/>
  <c r="E14" i="4"/>
  <c r="F14" i="4"/>
  <c r="G14" i="4"/>
  <c r="H14" i="4"/>
  <c r="G36" i="1"/>
  <c r="F36" i="1"/>
  <c r="F2" i="1"/>
  <c r="F3" i="1"/>
  <c r="F4" i="1"/>
  <c r="F5" i="1"/>
  <c r="F6" i="1"/>
  <c r="F8" i="1"/>
  <c r="F9" i="1"/>
  <c r="F11" i="1"/>
  <c r="F13" i="1"/>
  <c r="F28" i="1"/>
  <c r="F30" i="1"/>
  <c r="F31" i="1"/>
  <c r="F35" i="1"/>
  <c r="F38" i="1"/>
  <c r="G31" i="1"/>
  <c r="G42" i="1"/>
  <c r="F42" i="1" s="1"/>
  <c r="G32" i="1"/>
  <c r="G33" i="1"/>
  <c r="F33" i="1" s="1"/>
  <c r="G34" i="1"/>
  <c r="F34" i="1" s="1"/>
  <c r="D4" i="6" s="1"/>
  <c r="D5" i="6" s="1"/>
  <c r="G35" i="1"/>
  <c r="G37" i="1"/>
  <c r="F37" i="1" s="1"/>
  <c r="G38" i="1"/>
  <c r="G39" i="1"/>
  <c r="F39" i="1" s="1"/>
  <c r="G40" i="1"/>
  <c r="F40" i="1" s="1"/>
  <c r="G41" i="1"/>
  <c r="F41" i="1" s="1"/>
  <c r="G29" i="1"/>
  <c r="F29" i="1" s="1"/>
  <c r="G30" i="1"/>
  <c r="G28" i="1"/>
  <c r="G27" i="1"/>
  <c r="F27" i="1" s="1"/>
  <c r="D2" i="6" s="1"/>
  <c r="D3" i="6" s="1"/>
  <c r="G26" i="1"/>
  <c r="F26" i="1" s="1"/>
  <c r="G25" i="1"/>
  <c r="F25" i="1" s="1"/>
  <c r="G24" i="1"/>
  <c r="F24" i="1" s="1"/>
  <c r="G23" i="1"/>
  <c r="F23" i="1" s="1"/>
  <c r="G22" i="1"/>
  <c r="F22" i="1" s="1"/>
  <c r="G21" i="1"/>
  <c r="F21" i="1" s="1"/>
  <c r="G20" i="1"/>
  <c r="F20" i="1" s="1"/>
  <c r="G19" i="1"/>
  <c r="F19" i="1" s="1"/>
  <c r="G18" i="1"/>
  <c r="F18" i="1" s="1"/>
  <c r="G17" i="1"/>
  <c r="F17" i="1" s="1"/>
  <c r="G16" i="1"/>
  <c r="G15" i="1"/>
  <c r="G14" i="1"/>
  <c r="G13" i="1"/>
  <c r="G12" i="1"/>
  <c r="F12" i="1" s="1"/>
  <c r="G11" i="1"/>
  <c r="G10" i="1"/>
  <c r="F10" i="1" s="1"/>
  <c r="G9" i="1"/>
  <c r="G7" i="1"/>
  <c r="F7" i="1" s="1"/>
  <c r="G8" i="1"/>
  <c r="G6" i="1"/>
  <c r="G5" i="1"/>
  <c r="G3" i="1"/>
  <c r="G4" i="1"/>
  <c r="G2" i="1"/>
  <c r="F10" i="3" l="1"/>
  <c r="F3" i="3"/>
  <c r="L26" i="3"/>
  <c r="L25" i="3"/>
  <c r="J14" i="4"/>
  <c r="J21" i="4" s="1"/>
  <c r="D21" i="4"/>
  <c r="C19" i="4"/>
  <c r="C21" i="4" s="1"/>
  <c r="F26" i="3"/>
  <c r="F21" i="4"/>
  <c r="F28" i="3"/>
  <c r="H21" i="4"/>
  <c r="L8" i="3"/>
  <c r="L28" i="3"/>
  <c r="I19" i="4"/>
  <c r="I14" i="4"/>
  <c r="L13" i="3"/>
  <c r="L12" i="3"/>
  <c r="G21" i="4"/>
  <c r="E21" i="4"/>
  <c r="F6" i="3"/>
  <c r="F33" i="3"/>
  <c r="F8" i="3"/>
  <c r="L31" i="3" l="1"/>
  <c r="I21" i="4"/>
</calcChain>
</file>

<file path=xl/sharedStrings.xml><?xml version="1.0" encoding="utf-8"?>
<sst xmlns="http://schemas.openxmlformats.org/spreadsheetml/2006/main" count="145" uniqueCount="87">
  <si>
    <t>From</t>
  </si>
  <si>
    <t>To</t>
  </si>
  <si>
    <t>Re-use</t>
  </si>
  <si>
    <t>No</t>
  </si>
  <si>
    <t>Yes</t>
  </si>
  <si>
    <t>Partly</t>
  </si>
  <si>
    <t>Node</t>
  </si>
  <si>
    <t>Name</t>
  </si>
  <si>
    <t>Maasvlakte</t>
  </si>
  <si>
    <t>Pernis</t>
  </si>
  <si>
    <t>Wijngaarden</t>
  </si>
  <si>
    <t>Haarlem</t>
  </si>
  <si>
    <t>Amsterdam</t>
  </si>
  <si>
    <t>Beverwijk</t>
  </si>
  <si>
    <t>IJmuiden</t>
  </si>
  <si>
    <t>Lambertschaag</t>
  </si>
  <si>
    <t>Den Helder</t>
  </si>
  <si>
    <t>Siddeburen</t>
  </si>
  <si>
    <t>Spijk</t>
  </si>
  <si>
    <t>Farmsum</t>
  </si>
  <si>
    <t>Noordbroek</t>
  </si>
  <si>
    <t>Oude Statenzijl</t>
  </si>
  <si>
    <t>Zuideropgaande</t>
  </si>
  <si>
    <t>Vlieghuis</t>
  </si>
  <si>
    <t>Lurkeers</t>
  </si>
  <si>
    <t>Winterswijk</t>
  </si>
  <si>
    <t>Zweekhorst</t>
  </si>
  <si>
    <t>Zevenaar</t>
  </si>
  <si>
    <t>Ravenstein</t>
  </si>
  <si>
    <t>Belfeld</t>
  </si>
  <si>
    <t>Nettetal</t>
  </si>
  <si>
    <t>Chemelot</t>
  </si>
  <si>
    <t>s Gravenvoeren</t>
  </si>
  <si>
    <t>Boxtel</t>
  </si>
  <si>
    <t>Hilvarenbeek</t>
  </si>
  <si>
    <t>Ossendrecht</t>
  </si>
  <si>
    <t>Westerschelde-oost</t>
  </si>
  <si>
    <t>Zandvliet</t>
  </si>
  <si>
    <t>Sas van Gent</t>
  </si>
  <si>
    <t>Terneuzen</t>
  </si>
  <si>
    <t>Zuid-Kraayert</t>
  </si>
  <si>
    <t>Moerdijk</t>
  </si>
  <si>
    <t>North latitude</t>
  </si>
  <si>
    <t>East latitude</t>
  </si>
  <si>
    <t>Key</t>
  </si>
  <si>
    <t>Distance route (km)</t>
  </si>
  <si>
    <t>Capacity re-use (PJ)</t>
  </si>
  <si>
    <t>Distance re-use (KM)</t>
  </si>
  <si>
    <t>Demand "Lowflow"</t>
  </si>
  <si>
    <t>Cluster</t>
  </si>
  <si>
    <t>Demand "Highdrogen NL"</t>
  </si>
  <si>
    <t>Demand "Hy-connect"</t>
  </si>
  <si>
    <t>Demand "Rotterdam rules"</t>
  </si>
  <si>
    <t>Rotterdam</t>
  </si>
  <si>
    <t>NZKG</t>
  </si>
  <si>
    <t>Noord-Nederland</t>
  </si>
  <si>
    <t>Zeeland</t>
  </si>
  <si>
    <t>Demand (PJ)</t>
  </si>
  <si>
    <t>Supply (PJ)</t>
  </si>
  <si>
    <t>Total domestic</t>
  </si>
  <si>
    <t>Belgium</t>
  </si>
  <si>
    <t>Germany</t>
  </si>
  <si>
    <t>Total foreign</t>
  </si>
  <si>
    <t>Total</t>
  </si>
  <si>
    <t>input variables</t>
  </si>
  <si>
    <t>Overall sources</t>
  </si>
  <si>
    <t>Klimaatneutrale Energiescenario’s 2050, Berenschot en Kalavasta, December 2020</t>
  </si>
  <si>
    <t>Contouren van een Routekaart Waterstof, topsector energie</t>
  </si>
  <si>
    <t>Specific sources</t>
  </si>
  <si>
    <t>Hy24, strategy&amp;</t>
  </si>
  <si>
    <t>Sinkorsource "Highdrogen NL"
Overall</t>
  </si>
  <si>
    <t>Sinkorsource "Hy-connect"
Overall</t>
  </si>
  <si>
    <t>Sinkorsource "Rotterdam rules"
overall</t>
  </si>
  <si>
    <t>Sinkorsource 'Lowflow 
whole network</t>
  </si>
  <si>
    <t>Middenscenario</t>
  </si>
  <si>
    <t>Conservatief scenario</t>
  </si>
  <si>
    <t>Progressief scenario</t>
  </si>
  <si>
    <t>Progressief+ scenario</t>
  </si>
  <si>
    <t>HyWay27</t>
  </si>
  <si>
    <t>Capacity 1</t>
  </si>
  <si>
    <t>Capacity 2</t>
  </si>
  <si>
    <t>Distance</t>
  </si>
  <si>
    <t>Progressive+</t>
  </si>
  <si>
    <t>Scenario 1</t>
  </si>
  <si>
    <t>Scenario 2</t>
  </si>
  <si>
    <t>Scenario 3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</si>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</sst>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theme="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1" applyFont="1"/>
    <xf numFmtId="1" fontId="2" fillId="0" borderId="0" xfId="1" applyNumberFormat="1" applyFont="1"/>
    <xf numFmtId="0" fontId="2" fillId="0" borderId="1" xfId="1" applyFont="1" applyBorder="1"/>
    <xf numFmtId="0" fontId="2" fillId="2" borderId="0" xfId="1" applyFont="1" applyFill="1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4" fillId="0" borderId="0" xfId="1" applyNumberFormat="1" applyFont="1"/>
    <xf numFmtId="0" fontId="4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1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2" fontId="2" fillId="2" borderId="0" xfId="1" applyNumberFormat="1" applyFont="1" applyFill="1"/>
    <xf numFmtId="164" fontId="4" fillId="0" borderId="0" xfId="1" applyNumberFormat="1" applyFont="1"/>
    <xf numFmtId="0" fontId="5" fillId="0" borderId="0" xfId="1" applyFont="1"/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 wrapText="1"/>
    </xf>
    <xf numFmtId="0" fontId="0" fillId="0" borderId="0" xfId="1" applyFont="1" applyAlignment="1">
      <alignment horizontal="right"/>
    </xf>
    <xf numFmtId="0" fontId="9" fillId="0" borderId="0" xfId="0" applyFont="1" applyAlignment="1">
      <alignment horizontal="right" vertical="center" wrapText="1"/>
    </xf>
    <xf numFmtId="0" fontId="5" fillId="0" borderId="0" xfId="1" applyFont="1" applyAlignment="1">
      <alignment horizontal="right"/>
    </xf>
    <xf numFmtId="0" fontId="8" fillId="0" borderId="0" xfId="0" applyFont="1" applyAlignment="1">
      <alignment horizontal="justify" vertical="center" wrapText="1"/>
    </xf>
    <xf numFmtId="165" fontId="2" fillId="0" borderId="0" xfId="1" applyNumberFormat="1" applyFont="1"/>
    <xf numFmtId="2" fontId="4" fillId="0" borderId="0" xfId="1" applyNumberFormat="1" applyFont="1"/>
    <xf numFmtId="2" fontId="2" fillId="0" borderId="0" xfId="1" applyNumberFormat="1" applyFont="1"/>
    <xf numFmtId="166" fontId="2" fillId="0" borderId="0" xfId="1" applyNumberFormat="1" applyFont="1"/>
    <xf numFmtId="2" fontId="2" fillId="0" borderId="1" xfId="1" applyNumberFormat="1" applyFont="1" applyBorder="1"/>
    <xf numFmtId="2" fontId="4" fillId="7" borderId="0" xfId="1" applyNumberFormat="1" applyFont="1" applyFill="1"/>
    <xf numFmtId="2" fontId="4" fillId="7" borderId="0" xfId="1" quotePrefix="1" applyNumberFormat="1" applyFont="1" applyFill="1"/>
    <xf numFmtId="0" fontId="0" fillId="7" borderId="0" xfId="0" applyFill="1"/>
    <xf numFmtId="0" fontId="10" fillId="0" borderId="0" xfId="0" applyFont="1"/>
    <xf numFmtId="2" fontId="2" fillId="7" borderId="0" xfId="1" applyNumberFormat="1" applyFont="1" applyFill="1"/>
    <xf numFmtId="1" fontId="2" fillId="7" borderId="0" xfId="1" applyNumberFormat="1" applyFont="1" applyFill="1"/>
    <xf numFmtId="0" fontId="6" fillId="3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6" fillId="0" borderId="0" xfId="1" applyFont="1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16" workbookViewId="0">
      <selection activeCell="K15" sqref="K15"/>
    </sheetView>
  </sheetViews>
  <sheetFormatPr defaultRowHeight="15" x14ac:dyDescent="0.25"/>
  <cols>
    <col min="1" max="1" width="5.5703125" bestFit="1" customWidth="1"/>
    <col min="2" max="2" width="3.140625" bestFit="1" customWidth="1"/>
    <col min="3" max="3" width="4.28515625" bestFit="1" customWidth="1"/>
    <col min="4" max="4" width="7.140625" bestFit="1" customWidth="1"/>
    <col min="5" max="5" width="18.5703125" bestFit="1" customWidth="1"/>
    <col min="6" max="6" width="19.85546875" bestFit="1" customWidth="1"/>
    <col min="7" max="7" width="18.7109375" bestFit="1" customWidth="1"/>
    <col min="11" max="11" width="9.7109375" bestFit="1" customWidth="1"/>
  </cols>
  <sheetData>
    <row r="1" spans="1:7" x14ac:dyDescent="0.25">
      <c r="A1" s="38" t="s">
        <v>0</v>
      </c>
      <c r="B1" s="38" t="s">
        <v>1</v>
      </c>
      <c r="C1" s="38" t="s">
        <v>44</v>
      </c>
      <c r="D1" s="38" t="s">
        <v>2</v>
      </c>
      <c r="E1" s="38" t="s">
        <v>46</v>
      </c>
      <c r="F1" s="38" t="s">
        <v>47</v>
      </c>
      <c r="G1" s="38" t="s">
        <v>45</v>
      </c>
    </row>
    <row r="2" spans="1:7" x14ac:dyDescent="0.25">
      <c r="A2" s="37">
        <v>0</v>
      </c>
      <c r="B2" s="37">
        <v>1</v>
      </c>
      <c r="C2" s="37">
        <v>0</v>
      </c>
      <c r="D2" s="37" t="s">
        <v>3</v>
      </c>
      <c r="E2" s="37"/>
      <c r="F2" s="37">
        <f t="shared" ref="F2:F13" si="0">IF(D2="No",0,IF(D2="Yes",G2,"NA"))</f>
        <v>0</v>
      </c>
      <c r="G2" s="37">
        <f>ROUND(6371*ACOS(COS(RADIANS(SUMIF(Nodes!A$2:A$35,A2,Nodes!D$2:D$35)))*COS(RADIANS(SUMIF(Nodes!A$2:A$35,B2,Nodes!D$2:D$35)))*COS(RADIANS(SUMIF(Nodes!A$2:A$35,A2,Nodes!C$2:C$35))-RADIANS(SUMIF(Nodes!A$2:A$35,B2,Nodes!C$2:C$35)))+SIN(RADIANS(SUMIF(Nodes!A$2:A$35,A2,Nodes!D$2:D$35)))*SIN(RADIANS(SUMIF(Nodes!A$2:A$35,B2,Nodes!D$2:D$35)))),0)</f>
        <v>26</v>
      </c>
    </row>
    <row r="3" spans="1:7" x14ac:dyDescent="0.25">
      <c r="A3" s="37">
        <v>0</v>
      </c>
      <c r="B3" s="37">
        <v>1</v>
      </c>
      <c r="C3" s="37">
        <v>1</v>
      </c>
      <c r="D3" s="37" t="s">
        <v>3</v>
      </c>
      <c r="E3" s="37"/>
      <c r="F3" s="37">
        <f t="shared" si="0"/>
        <v>0</v>
      </c>
      <c r="G3" s="37">
        <f>ROUND(6371*ACOS(COS(RADIANS(SUMIF(Nodes!A$2:A$35,A3,Nodes!D$2:D$35)))*COS(RADIANS(SUMIF(Nodes!A$2:A$35,B3,Nodes!D$2:D$35)))*COS(RADIANS(SUMIF(Nodes!A$2:A$35,A3,Nodes!C$2:C$35))-RADIANS(SUMIF(Nodes!A$2:A$35,B3,Nodes!C$2:C$35)))+SIN(RADIANS(SUMIF(Nodes!A$2:A$35,A3,Nodes!D$2:D$35)))*SIN(RADIANS(SUMIF(Nodes!A$2:A$35,B3,Nodes!D$2:D$35)))),0)</f>
        <v>26</v>
      </c>
    </row>
    <row r="4" spans="1:7" x14ac:dyDescent="0.25">
      <c r="A4" s="37">
        <v>1</v>
      </c>
      <c r="B4" s="37">
        <v>2</v>
      </c>
      <c r="C4" s="37">
        <v>0</v>
      </c>
      <c r="D4" s="37" t="s">
        <v>3</v>
      </c>
      <c r="E4" s="37"/>
      <c r="F4" s="37">
        <f t="shared" si="0"/>
        <v>0</v>
      </c>
      <c r="G4" s="37">
        <f>ROUND(6371*ACOS(COS(RADIANS(SUMIF(Nodes!A$2:A$35,A4,Nodes!D$2:D$35)))*COS(RADIANS(SUMIF(Nodes!A$2:A$35,B4,Nodes!D$2:D$35)))*COS(RADIANS(SUMIF(Nodes!A$2:A$35,A4,Nodes!C$2:C$35))-RADIANS(SUMIF(Nodes!A$2:A$35,B4,Nodes!C$2:C$35)))+SIN(RADIANS(SUMIF(Nodes!A$2:A$35,A4,Nodes!D$2:D$35)))*SIN(RADIANS(SUMIF(Nodes!A$2:A$35,B4,Nodes!D$2:D$35)))),0)</f>
        <v>26</v>
      </c>
    </row>
    <row r="5" spans="1:7" x14ac:dyDescent="0.25">
      <c r="A5" s="37">
        <v>1</v>
      </c>
      <c r="B5" s="37">
        <v>33</v>
      </c>
      <c r="C5" s="37">
        <v>0</v>
      </c>
      <c r="D5" s="37" t="s">
        <v>3</v>
      </c>
      <c r="E5" s="37"/>
      <c r="F5" s="37">
        <f t="shared" si="0"/>
        <v>0</v>
      </c>
      <c r="G5" s="37">
        <f>ROUND(6371*ACOS(COS(RADIANS(SUMIF(Nodes!A$2:A$35,A5,Nodes!D$2:D$35)))*COS(RADIANS(SUMIF(Nodes!A$2:A$35,B5,Nodes!D$2:D$35)))*COS(RADIANS(SUMIF(Nodes!A$2:A$35,A5,Nodes!C$2:C$35))-RADIANS(SUMIF(Nodes!A$2:A$35,B5,Nodes!C$2:C$35)))+SIN(RADIANS(SUMIF(Nodes!A$2:A$35,A5,Nodes!D$2:D$35)))*SIN(RADIANS(SUMIF(Nodes!A$2:A$35,B5,Nodes!D$2:D$35)))),0)</f>
        <v>27</v>
      </c>
    </row>
    <row r="6" spans="1:7" x14ac:dyDescent="0.25">
      <c r="A6" s="37">
        <v>1</v>
      </c>
      <c r="B6" s="37">
        <v>33</v>
      </c>
      <c r="C6" s="37">
        <v>1</v>
      </c>
      <c r="D6" s="37" t="s">
        <v>3</v>
      </c>
      <c r="E6" s="37"/>
      <c r="F6" s="37">
        <f t="shared" si="0"/>
        <v>0</v>
      </c>
      <c r="G6" s="37">
        <f>ROUND(6371*ACOS(COS(RADIANS(SUMIF(Nodes!A$2:A$35,A6,Nodes!D$2:D$35)))*COS(RADIANS(SUMIF(Nodes!A$2:A$35,B6,Nodes!D$2:D$35)))*COS(RADIANS(SUMIF(Nodes!A$2:A$35,A6,Nodes!C$2:C$35))-RADIANS(SUMIF(Nodes!A$2:A$35,B6,Nodes!C$2:C$35)))+SIN(RADIANS(SUMIF(Nodes!A$2:A$35,A6,Nodes!D$2:D$35)))*SIN(RADIANS(SUMIF(Nodes!A$2:A$35,B6,Nodes!D$2:D$35)))),0)</f>
        <v>27</v>
      </c>
    </row>
    <row r="7" spans="1:7" x14ac:dyDescent="0.25">
      <c r="A7" s="37">
        <v>2</v>
      </c>
      <c r="B7" s="37">
        <v>3</v>
      </c>
      <c r="C7" s="37">
        <v>0</v>
      </c>
      <c r="D7" s="37" t="s">
        <v>4</v>
      </c>
      <c r="E7" s="37">
        <v>148</v>
      </c>
      <c r="F7" s="37">
        <f t="shared" si="0"/>
        <v>60</v>
      </c>
      <c r="G7" s="37">
        <f>ROUND(6371*ACOS(COS(RADIANS(SUMIF(Nodes!A$2:A$35,A7,Nodes!D$2:D$35)))*COS(RADIANS(SUMIF(Nodes!A$2:A$35,B7,Nodes!D$2:D$35)))*COS(RADIANS(SUMIF(Nodes!A$2:A$35,A7,Nodes!C$2:C$35))-RADIANS(SUMIF(Nodes!A$2:A$35,B7,Nodes!C$2:C$35)))+SIN(RADIANS(SUMIF(Nodes!A$2:A$35,A7,Nodes!D$2:D$35)))*SIN(RADIANS(SUMIF(Nodes!A$2:A$35,B7,Nodes!D$2:D$35)))),0)</f>
        <v>60</v>
      </c>
    </row>
    <row r="8" spans="1:7" x14ac:dyDescent="0.25">
      <c r="A8" s="37">
        <v>2</v>
      </c>
      <c r="B8" s="37">
        <v>20</v>
      </c>
      <c r="C8" s="37">
        <v>0</v>
      </c>
      <c r="D8" s="37" t="s">
        <v>3</v>
      </c>
      <c r="E8" s="37"/>
      <c r="F8" s="37">
        <f t="shared" si="0"/>
        <v>0</v>
      </c>
      <c r="G8" s="37">
        <f>ROUND(6371*ACOS(COS(RADIANS(SUMIF(Nodes!A$2:A$35,A8,Nodes!D$2:D$35)))*COS(RADIANS(SUMIF(Nodes!A$2:A$35,B8,Nodes!D$2:D$35)))*COS(RADIANS(SUMIF(Nodes!A$2:A$35,A8,Nodes!C$2:C$35))-RADIANS(SUMIF(Nodes!A$2:A$35,B8,Nodes!C$2:C$35)))+SIN(RADIANS(SUMIF(Nodes!A$2:A$35,A8,Nodes!D$2:D$35)))*SIN(RADIANS(SUMIF(Nodes!A$2:A$35,B8,Nodes!D$2:D$35)))),0)</f>
        <v>61</v>
      </c>
    </row>
    <row r="9" spans="1:7" x14ac:dyDescent="0.25">
      <c r="A9" s="37">
        <v>3</v>
      </c>
      <c r="B9" s="37">
        <v>4</v>
      </c>
      <c r="C9" s="37">
        <v>0</v>
      </c>
      <c r="D9" s="37" t="s">
        <v>3</v>
      </c>
      <c r="E9" s="37"/>
      <c r="F9" s="37">
        <f t="shared" si="0"/>
        <v>0</v>
      </c>
      <c r="G9" s="37">
        <f>ROUND(6371*ACOS(COS(RADIANS(SUMIF(Nodes!A$2:A$35,A9,Nodes!D$2:D$35)))*COS(RADIANS(SUMIF(Nodes!A$2:A$35,B9,Nodes!D$2:D$35)))*COS(RADIANS(SUMIF(Nodes!A$2:A$35,A9,Nodes!C$2:C$35))-RADIANS(SUMIF(Nodes!A$2:A$35,B9,Nodes!C$2:C$35)))+SIN(RADIANS(SUMIF(Nodes!A$2:A$35,A9,Nodes!D$2:D$35)))*SIN(RADIANS(SUMIF(Nodes!A$2:A$35,B9,Nodes!D$2:D$35)))),0)</f>
        <v>17</v>
      </c>
    </row>
    <row r="10" spans="1:7" x14ac:dyDescent="0.25">
      <c r="A10" s="37">
        <v>3</v>
      </c>
      <c r="B10" s="37">
        <v>5</v>
      </c>
      <c r="C10" s="37">
        <v>0</v>
      </c>
      <c r="D10" s="37" t="s">
        <v>4</v>
      </c>
      <c r="E10" s="37">
        <v>148</v>
      </c>
      <c r="F10" s="37">
        <f t="shared" si="0"/>
        <v>11</v>
      </c>
      <c r="G10" s="37">
        <f>ROUND(6371*ACOS(COS(RADIANS(SUMIF(Nodes!A$2:A$35,A10,Nodes!D$2:D$35)))*COS(RADIANS(SUMIF(Nodes!A$2:A$35,B10,Nodes!D$2:D$35)))*COS(RADIANS(SUMIF(Nodes!A$2:A$35,A10,Nodes!C$2:C$35))-RADIANS(SUMIF(Nodes!A$2:A$35,B10,Nodes!C$2:C$35)))+SIN(RADIANS(SUMIF(Nodes!A$2:A$35,A10,Nodes!D$2:D$35)))*SIN(RADIANS(SUMIF(Nodes!A$2:A$35,B10,Nodes!D$2:D$35)))),0)</f>
        <v>11</v>
      </c>
    </row>
    <row r="11" spans="1:7" x14ac:dyDescent="0.25">
      <c r="A11" s="37">
        <v>5</v>
      </c>
      <c r="B11" s="37">
        <v>6</v>
      </c>
      <c r="C11" s="37">
        <v>0</v>
      </c>
      <c r="D11" s="37" t="s">
        <v>3</v>
      </c>
      <c r="E11" s="37"/>
      <c r="F11" s="37">
        <f t="shared" si="0"/>
        <v>0</v>
      </c>
      <c r="G11" s="37">
        <f>ROUND(6371*ACOS(COS(RADIANS(SUMIF(Nodes!A$2:A$35,A11,Nodes!D$2:D$35)))*COS(RADIANS(SUMIF(Nodes!A$2:A$35,B11,Nodes!D$2:D$35)))*COS(RADIANS(SUMIF(Nodes!A$2:A$35,A11,Nodes!C$2:C$35))-RADIANS(SUMIF(Nodes!A$2:A$35,B11,Nodes!C$2:C$35)))+SIN(RADIANS(SUMIF(Nodes!A$2:A$35,A11,Nodes!D$2:D$35)))*SIN(RADIANS(SUMIF(Nodes!A$2:A$35,B11,Nodes!D$2:D$35)))),0)</f>
        <v>7</v>
      </c>
    </row>
    <row r="12" spans="1:7" x14ac:dyDescent="0.25">
      <c r="A12" s="37">
        <v>5</v>
      </c>
      <c r="B12" s="37">
        <v>7</v>
      </c>
      <c r="C12" s="37">
        <v>0</v>
      </c>
      <c r="D12" s="37" t="s">
        <v>4</v>
      </c>
      <c r="E12" s="37">
        <v>148</v>
      </c>
      <c r="F12" s="37">
        <f t="shared" si="0"/>
        <v>38</v>
      </c>
      <c r="G12" s="37">
        <f>ROUND(6371*ACOS(COS(RADIANS(SUMIF(Nodes!A$2:A$35,A12,Nodes!D$2:D$35)))*COS(RADIANS(SUMIF(Nodes!A$2:A$35,B12,Nodes!D$2:D$35)))*COS(RADIANS(SUMIF(Nodes!A$2:A$35,A12,Nodes!C$2:C$35))-RADIANS(SUMIF(Nodes!A$2:A$35,B12,Nodes!C$2:C$35)))+SIN(RADIANS(SUMIF(Nodes!A$2:A$35,A12,Nodes!D$2:D$35)))*SIN(RADIANS(SUMIF(Nodes!A$2:A$35,B12,Nodes!D$2:D$35)))),0)</f>
        <v>38</v>
      </c>
    </row>
    <row r="13" spans="1:7" x14ac:dyDescent="0.25">
      <c r="A13" s="37">
        <v>7</v>
      </c>
      <c r="B13" s="37">
        <v>8</v>
      </c>
      <c r="C13" s="37">
        <v>0</v>
      </c>
      <c r="D13" s="37" t="s">
        <v>3</v>
      </c>
      <c r="E13" s="37"/>
      <c r="F13" s="37">
        <f t="shared" si="0"/>
        <v>0</v>
      </c>
      <c r="G13" s="37">
        <f>ROUND(6371*ACOS(COS(RADIANS(SUMIF(Nodes!A$2:A$35,A13,Nodes!D$2:D$35)))*COS(RADIANS(SUMIF(Nodes!A$2:A$35,B13,Nodes!D$2:D$35)))*COS(RADIANS(SUMIF(Nodes!A$2:A$35,A13,Nodes!C$2:C$35))-RADIANS(SUMIF(Nodes!A$2:A$35,B13,Nodes!C$2:C$35)))+SIN(RADIANS(SUMIF(Nodes!A$2:A$35,A13,Nodes!D$2:D$35)))*SIN(RADIANS(SUMIF(Nodes!A$2:A$35,B13,Nodes!D$2:D$35)))),0)</f>
        <v>28</v>
      </c>
    </row>
    <row r="14" spans="1:7" x14ac:dyDescent="0.25">
      <c r="A14" s="37">
        <v>7</v>
      </c>
      <c r="B14" s="37">
        <v>9</v>
      </c>
      <c r="C14" s="37">
        <v>0</v>
      </c>
      <c r="D14" s="37" t="s">
        <v>5</v>
      </c>
      <c r="E14" s="37">
        <v>142</v>
      </c>
      <c r="F14" s="37">
        <v>60</v>
      </c>
      <c r="G14" s="37">
        <f>ROUND(6371*ACOS(COS(RADIANS(SUMIF(Nodes!A$2:A$35,A14,Nodes!D$2:D$35)))*COS(RADIANS(SUMIF(Nodes!A$2:A$35,B14,Nodes!D$2:D$35)))*COS(RADIANS(SUMIF(Nodes!A$2:A$35,A14,Nodes!C$2:C$35))-RADIANS(SUMIF(Nodes!A$2:A$35,B14,Nodes!C$2:C$35)))+SIN(RADIANS(SUMIF(Nodes!A$2:A$35,A14,Nodes!D$2:D$35)))*SIN(RADIANS(SUMIF(Nodes!A$2:A$35,B14,Nodes!D$2:D$35)))),0)</f>
        <v>136</v>
      </c>
    </row>
    <row r="15" spans="1:7" x14ac:dyDescent="0.25">
      <c r="A15" s="37">
        <v>9</v>
      </c>
      <c r="B15" s="37">
        <v>10</v>
      </c>
      <c r="C15" s="37">
        <v>0</v>
      </c>
      <c r="D15" s="37" t="s">
        <v>3</v>
      </c>
      <c r="E15" s="37">
        <v>240</v>
      </c>
      <c r="F15" s="37">
        <v>17</v>
      </c>
      <c r="G15" s="37">
        <f>ROUND(6371*ACOS(COS(RADIANS(SUMIF(Nodes!A$2:A$35,A15,Nodes!D$2:D$35)))*COS(RADIANS(SUMIF(Nodes!A$2:A$35,B15,Nodes!D$2:D$35)))*COS(RADIANS(SUMIF(Nodes!A$2:A$35,A15,Nodes!C$2:C$35))-RADIANS(SUMIF(Nodes!A$2:A$35,B15,Nodes!C$2:C$35)))+SIN(RADIANS(SUMIF(Nodes!A$2:A$35,A15,Nodes!D$2:D$35)))*SIN(RADIANS(SUMIF(Nodes!A$2:A$35,B15,Nodes!D$2:D$35)))),0)</f>
        <v>17</v>
      </c>
    </row>
    <row r="16" spans="1:7" x14ac:dyDescent="0.25">
      <c r="A16" s="37">
        <v>9</v>
      </c>
      <c r="B16" s="37">
        <v>11</v>
      </c>
      <c r="C16" s="37">
        <v>0</v>
      </c>
      <c r="D16" s="37" t="s">
        <v>3</v>
      </c>
      <c r="E16" s="37">
        <v>240</v>
      </c>
      <c r="F16" s="37">
        <v>9</v>
      </c>
      <c r="G16" s="37">
        <f>ROUND(6371*ACOS(COS(RADIANS(SUMIF(Nodes!A$2:A$35,A16,Nodes!D$2:D$35)))*COS(RADIANS(SUMIF(Nodes!A$2:A$35,B16,Nodes!D$2:D$35)))*COS(RADIANS(SUMIF(Nodes!A$2:A$35,A16,Nodes!C$2:C$35))-RADIANS(SUMIF(Nodes!A$2:A$35,B16,Nodes!C$2:C$35)))+SIN(RADIANS(SUMIF(Nodes!A$2:A$35,A16,Nodes!D$2:D$35)))*SIN(RADIANS(SUMIF(Nodes!A$2:A$35,B16,Nodes!D$2:D$35)))),0)</f>
        <v>9</v>
      </c>
    </row>
    <row r="17" spans="1:7" x14ac:dyDescent="0.25">
      <c r="A17" s="37">
        <v>9</v>
      </c>
      <c r="B17" s="37">
        <v>12</v>
      </c>
      <c r="C17" s="37">
        <v>0</v>
      </c>
      <c r="D17" s="37" t="s">
        <v>4</v>
      </c>
      <c r="E17" s="37">
        <v>240</v>
      </c>
      <c r="F17" s="37">
        <f t="shared" ref="F17:F31" si="1">IF(D17="No",0,IF(D17="Yes",G17,"NA"))</f>
        <v>5</v>
      </c>
      <c r="G17" s="37">
        <f>ROUND(6371*ACOS(COS(RADIANS(SUMIF(Nodes!A$2:A$35,A17,Nodes!D$2:D$35)))*COS(RADIANS(SUMIF(Nodes!A$2:A$35,B17,Nodes!D$2:D$35)))*COS(RADIANS(SUMIF(Nodes!A$2:A$35,A17,Nodes!C$2:C$35))-RADIANS(SUMIF(Nodes!A$2:A$35,B17,Nodes!C$2:C$35)))+SIN(RADIANS(SUMIF(Nodes!A$2:A$35,A17,Nodes!D$2:D$35)))*SIN(RADIANS(SUMIF(Nodes!A$2:A$35,B17,Nodes!D$2:D$35)))),0)</f>
        <v>5</v>
      </c>
    </row>
    <row r="18" spans="1:7" x14ac:dyDescent="0.25">
      <c r="A18" s="37">
        <v>12</v>
      </c>
      <c r="B18" s="37">
        <v>13</v>
      </c>
      <c r="C18" s="37">
        <v>0</v>
      </c>
      <c r="D18" s="37" t="s">
        <v>4</v>
      </c>
      <c r="E18" s="37">
        <v>240</v>
      </c>
      <c r="F18" s="37">
        <f t="shared" si="1"/>
        <v>23</v>
      </c>
      <c r="G18" s="37">
        <f>ROUND(6371*ACOS(COS(RADIANS(SUMIF(Nodes!A$2:A$35,A18,Nodes!D$2:D$35)))*COS(RADIANS(SUMIF(Nodes!A$2:A$35,B18,Nodes!D$2:D$35)))*COS(RADIANS(SUMIF(Nodes!A$2:A$35,A18,Nodes!C$2:C$35))-RADIANS(SUMIF(Nodes!A$2:A$35,B18,Nodes!C$2:C$35)))+SIN(RADIANS(SUMIF(Nodes!A$2:A$35,A18,Nodes!D$2:D$35)))*SIN(RADIANS(SUMIF(Nodes!A$2:A$35,B18,Nodes!D$2:D$35)))),0)</f>
        <v>23</v>
      </c>
    </row>
    <row r="19" spans="1:7" x14ac:dyDescent="0.25">
      <c r="A19" s="37">
        <v>12</v>
      </c>
      <c r="B19" s="37">
        <v>14</v>
      </c>
      <c r="C19" s="37">
        <v>0</v>
      </c>
      <c r="D19" s="37" t="s">
        <v>4</v>
      </c>
      <c r="E19" s="37">
        <v>240</v>
      </c>
      <c r="F19" s="37">
        <f t="shared" si="1"/>
        <v>61</v>
      </c>
      <c r="G19" s="37">
        <f>ROUND(6371*ACOS(COS(RADIANS(SUMIF(Nodes!A$2:A$35,A19,Nodes!D$2:D$35)))*COS(RADIANS(SUMIF(Nodes!A$2:A$35,B19,Nodes!D$2:D$35)))*COS(RADIANS(SUMIF(Nodes!A$2:A$35,A19,Nodes!C$2:C$35))-RADIANS(SUMIF(Nodes!A$2:A$35,B19,Nodes!C$2:C$35)))+SIN(RADIANS(SUMIF(Nodes!A$2:A$35,A19,Nodes!D$2:D$35)))*SIN(RADIANS(SUMIF(Nodes!A$2:A$35,B19,Nodes!D$2:D$35)))),0)</f>
        <v>61</v>
      </c>
    </row>
    <row r="20" spans="1:7" x14ac:dyDescent="0.25">
      <c r="A20" s="37">
        <v>14</v>
      </c>
      <c r="B20" s="37">
        <v>15</v>
      </c>
      <c r="C20" s="37">
        <v>0</v>
      </c>
      <c r="D20" s="37" t="s">
        <v>4</v>
      </c>
      <c r="E20" s="37">
        <v>240</v>
      </c>
      <c r="F20" s="37">
        <f t="shared" si="1"/>
        <v>20</v>
      </c>
      <c r="G20" s="37">
        <f>ROUND(6371*ACOS(COS(RADIANS(SUMIF(Nodes!A$2:A$35,A20,Nodes!D$2:D$35)))*COS(RADIANS(SUMIF(Nodes!A$2:A$35,B20,Nodes!D$2:D$35)))*COS(RADIANS(SUMIF(Nodes!A$2:A$35,A20,Nodes!C$2:C$35))-RADIANS(SUMIF(Nodes!A$2:A$35,B20,Nodes!C$2:C$35)))+SIN(RADIANS(SUMIF(Nodes!A$2:A$35,A20,Nodes!D$2:D$35)))*SIN(RADIANS(SUMIF(Nodes!A$2:A$35,B20,Nodes!D$2:D$35)))),0)</f>
        <v>20</v>
      </c>
    </row>
    <row r="21" spans="1:7" x14ac:dyDescent="0.25">
      <c r="A21" s="37">
        <v>14</v>
      </c>
      <c r="B21" s="37">
        <v>16</v>
      </c>
      <c r="C21" s="37">
        <v>0</v>
      </c>
      <c r="D21" s="37" t="s">
        <v>4</v>
      </c>
      <c r="E21" s="37">
        <v>240</v>
      </c>
      <c r="F21" s="37">
        <f t="shared" si="1"/>
        <v>40</v>
      </c>
      <c r="G21" s="37">
        <f>ROUND(6371*ACOS(COS(RADIANS(SUMIF(Nodes!A$2:A$35,A21,Nodes!D$2:D$35)))*COS(RADIANS(SUMIF(Nodes!A$2:A$35,B21,Nodes!D$2:D$35)))*COS(RADIANS(SUMIF(Nodes!A$2:A$35,A21,Nodes!C$2:C$35))-RADIANS(SUMIF(Nodes!A$2:A$35,B21,Nodes!C$2:C$35)))+SIN(RADIANS(SUMIF(Nodes!A$2:A$35,A21,Nodes!D$2:D$35)))*SIN(RADIANS(SUMIF(Nodes!A$2:A$35,B21,Nodes!D$2:D$35)))),0)</f>
        <v>40</v>
      </c>
    </row>
    <row r="22" spans="1:7" x14ac:dyDescent="0.25">
      <c r="A22" s="37">
        <v>16</v>
      </c>
      <c r="B22" s="37">
        <v>17</v>
      </c>
      <c r="C22" s="37">
        <v>0</v>
      </c>
      <c r="D22" s="37" t="s">
        <v>4</v>
      </c>
      <c r="E22" s="37">
        <v>240</v>
      </c>
      <c r="F22" s="37">
        <f t="shared" si="1"/>
        <v>49</v>
      </c>
      <c r="G22" s="37">
        <f>ROUND(6371*ACOS(COS(RADIANS(SUMIF(Nodes!A$2:A$35,A22,Nodes!D$2:D$35)))*COS(RADIANS(SUMIF(Nodes!A$2:A$35,B22,Nodes!D$2:D$35)))*COS(RADIANS(SUMIF(Nodes!A$2:A$35,A22,Nodes!C$2:C$35))-RADIANS(SUMIF(Nodes!A$2:A$35,B22,Nodes!C$2:C$35)))+SIN(RADIANS(SUMIF(Nodes!A$2:A$35,A22,Nodes!D$2:D$35)))*SIN(RADIANS(SUMIF(Nodes!A$2:A$35,B22,Nodes!D$2:D$35)))),0)</f>
        <v>49</v>
      </c>
    </row>
    <row r="23" spans="1:7" x14ac:dyDescent="0.25">
      <c r="A23" s="37">
        <v>16</v>
      </c>
      <c r="B23" s="37">
        <v>18</v>
      </c>
      <c r="C23" s="37">
        <v>0</v>
      </c>
      <c r="D23" s="37" t="s">
        <v>4</v>
      </c>
      <c r="E23" s="37">
        <v>240</v>
      </c>
      <c r="F23" s="37">
        <f t="shared" si="1"/>
        <v>46</v>
      </c>
      <c r="G23" s="37">
        <f>ROUND(6371*ACOS(COS(RADIANS(SUMIF(Nodes!A$2:A$35,A23,Nodes!D$2:D$35)))*COS(RADIANS(SUMIF(Nodes!A$2:A$35,B23,Nodes!D$2:D$35)))*COS(RADIANS(SUMIF(Nodes!A$2:A$35,A23,Nodes!C$2:C$35))-RADIANS(SUMIF(Nodes!A$2:A$35,B23,Nodes!C$2:C$35)))+SIN(RADIANS(SUMIF(Nodes!A$2:A$35,A23,Nodes!D$2:D$35)))*SIN(RADIANS(SUMIF(Nodes!A$2:A$35,B23,Nodes!D$2:D$35)))),0)</f>
        <v>46</v>
      </c>
    </row>
    <row r="24" spans="1:7" x14ac:dyDescent="0.25">
      <c r="A24" s="37">
        <v>18</v>
      </c>
      <c r="B24" s="37">
        <v>19</v>
      </c>
      <c r="C24" s="37">
        <v>0</v>
      </c>
      <c r="D24" s="37" t="s">
        <v>4</v>
      </c>
      <c r="E24" s="37">
        <v>240</v>
      </c>
      <c r="F24" s="37">
        <f t="shared" si="1"/>
        <v>9</v>
      </c>
      <c r="G24" s="37">
        <f>ROUND(6371*ACOS(COS(RADIANS(SUMIF(Nodes!A$2:A$35,A24,Nodes!D$2:D$35)))*COS(RADIANS(SUMIF(Nodes!A$2:A$35,B24,Nodes!D$2:D$35)))*COS(RADIANS(SUMIF(Nodes!A$2:A$35,A24,Nodes!C$2:C$35))-RADIANS(SUMIF(Nodes!A$2:A$35,B24,Nodes!C$2:C$35)))+SIN(RADIANS(SUMIF(Nodes!A$2:A$35,A24,Nodes!D$2:D$35)))*SIN(RADIANS(SUMIF(Nodes!A$2:A$35,B24,Nodes!D$2:D$35)))),0)</f>
        <v>9</v>
      </c>
    </row>
    <row r="25" spans="1:7" x14ac:dyDescent="0.25">
      <c r="A25" s="37">
        <v>18</v>
      </c>
      <c r="B25" s="37">
        <v>20</v>
      </c>
      <c r="C25" s="37">
        <v>0</v>
      </c>
      <c r="D25" s="37" t="s">
        <v>4</v>
      </c>
      <c r="E25" s="37">
        <v>240</v>
      </c>
      <c r="F25" s="37">
        <f t="shared" si="1"/>
        <v>35</v>
      </c>
      <c r="G25" s="37">
        <f>ROUND(6371*ACOS(COS(RADIANS(SUMIF(Nodes!A$2:A$35,A25,Nodes!D$2:D$35)))*COS(RADIANS(SUMIF(Nodes!A$2:A$35,B25,Nodes!D$2:D$35)))*COS(RADIANS(SUMIF(Nodes!A$2:A$35,A25,Nodes!C$2:C$35))-RADIANS(SUMIF(Nodes!A$2:A$35,B25,Nodes!C$2:C$35)))+SIN(RADIANS(SUMIF(Nodes!A$2:A$35,A25,Nodes!D$2:D$35)))*SIN(RADIANS(SUMIF(Nodes!A$2:A$35,B25,Nodes!D$2:D$35)))),0)</f>
        <v>35</v>
      </c>
    </row>
    <row r="26" spans="1:7" x14ac:dyDescent="0.25">
      <c r="A26" s="37">
        <v>20</v>
      </c>
      <c r="B26" s="37">
        <v>21</v>
      </c>
      <c r="C26" s="37">
        <v>0</v>
      </c>
      <c r="D26" s="37" t="s">
        <v>4</v>
      </c>
      <c r="E26" s="37">
        <v>240</v>
      </c>
      <c r="F26" s="37">
        <f t="shared" si="1"/>
        <v>63</v>
      </c>
      <c r="G26" s="37">
        <f>ROUND(6371*ACOS(COS(RADIANS(SUMIF(Nodes!A$2:A$35,A26,Nodes!D$2:D$35)))*COS(RADIANS(SUMIF(Nodes!A$2:A$35,B26,Nodes!D$2:D$35)))*COS(RADIANS(SUMIF(Nodes!A$2:A$35,A26,Nodes!C$2:C$35))-RADIANS(SUMIF(Nodes!A$2:A$35,B26,Nodes!C$2:C$35)))+SIN(RADIANS(SUMIF(Nodes!A$2:A$35,A26,Nodes!D$2:D$35)))*SIN(RADIANS(SUMIF(Nodes!A$2:A$35,B26,Nodes!D$2:D$35)))),0)</f>
        <v>63</v>
      </c>
    </row>
    <row r="27" spans="1:7" x14ac:dyDescent="0.25">
      <c r="A27" s="37">
        <v>20</v>
      </c>
      <c r="B27" s="37">
        <v>25</v>
      </c>
      <c r="C27" s="37">
        <v>0</v>
      </c>
      <c r="D27" s="37" t="s">
        <v>4</v>
      </c>
      <c r="E27" s="37">
        <v>76</v>
      </c>
      <c r="F27" s="37">
        <f t="shared" si="1"/>
        <v>34</v>
      </c>
      <c r="G27" s="37">
        <f>ROUND(6371*ACOS(COS(RADIANS(SUMIF(Nodes!A$2:A$35,A27,Nodes!D$2:D$35)))*COS(RADIANS(SUMIF(Nodes!A$2:A$35,B27,Nodes!D$2:D$35)))*COS(RADIANS(SUMIF(Nodes!A$2:A$35,A27,Nodes!C$2:C$35))-RADIANS(SUMIF(Nodes!A$2:A$35,B27,Nodes!C$2:C$35)))+SIN(RADIANS(SUMIF(Nodes!A$2:A$35,A27,Nodes!D$2:D$35)))*SIN(RADIANS(SUMIF(Nodes!A$2:A$35,B27,Nodes!D$2:D$35)))),0)</f>
        <v>34</v>
      </c>
    </row>
    <row r="28" spans="1:7" x14ac:dyDescent="0.25">
      <c r="A28" s="37">
        <v>21</v>
      </c>
      <c r="B28" s="37">
        <v>22</v>
      </c>
      <c r="C28" s="37">
        <v>0</v>
      </c>
      <c r="D28" s="37" t="s">
        <v>3</v>
      </c>
      <c r="E28" s="37"/>
      <c r="F28" s="37">
        <f t="shared" si="1"/>
        <v>0</v>
      </c>
      <c r="G28" s="37">
        <f>ROUND(6371*ACOS(COS(RADIANS(SUMIF(Nodes!A$2:A$35,A28,Nodes!D$2:D$35)))*COS(RADIANS(SUMIF(Nodes!A$2:A$35,B28,Nodes!D$2:D$35)))*COS(RADIANS(SUMIF(Nodes!A$2:A$35,A28,Nodes!C$2:C$35))-RADIANS(SUMIF(Nodes!A$2:A$35,B28,Nodes!C$2:C$35)))+SIN(RADIANS(SUMIF(Nodes!A$2:A$35,A28,Nodes!D$2:D$35)))*SIN(RADIANS(SUMIF(Nodes!A$2:A$35,B28,Nodes!D$2:D$35)))),0)</f>
        <v>7</v>
      </c>
    </row>
    <row r="29" spans="1:7" x14ac:dyDescent="0.25">
      <c r="A29" s="37">
        <v>21</v>
      </c>
      <c r="B29" s="37">
        <v>23</v>
      </c>
      <c r="C29" s="37">
        <v>0</v>
      </c>
      <c r="D29" s="37" t="s">
        <v>4</v>
      </c>
      <c r="E29" s="37">
        <v>240</v>
      </c>
      <c r="F29" s="37">
        <f t="shared" si="1"/>
        <v>45</v>
      </c>
      <c r="G29" s="37">
        <f>ROUND(6371*ACOS(COS(RADIANS(SUMIF(Nodes!A$2:A$35,A29,Nodes!D$2:D$35)))*COS(RADIANS(SUMIF(Nodes!A$2:A$35,B29,Nodes!D$2:D$35)))*COS(RADIANS(SUMIF(Nodes!A$2:A$35,A29,Nodes!C$2:C$35))-RADIANS(SUMIF(Nodes!A$2:A$35,B29,Nodes!C$2:C$35)))+SIN(RADIANS(SUMIF(Nodes!A$2:A$35,A29,Nodes!D$2:D$35)))*SIN(RADIANS(SUMIF(Nodes!A$2:A$35,B29,Nodes!D$2:D$35)))),0)</f>
        <v>45</v>
      </c>
    </row>
    <row r="30" spans="1:7" x14ac:dyDescent="0.25">
      <c r="A30" s="37">
        <v>21</v>
      </c>
      <c r="B30" s="37">
        <v>23</v>
      </c>
      <c r="C30" s="37">
        <v>1</v>
      </c>
      <c r="D30" s="37" t="s">
        <v>3</v>
      </c>
      <c r="E30" s="37"/>
      <c r="F30" s="37">
        <f t="shared" si="1"/>
        <v>0</v>
      </c>
      <c r="G30" s="37">
        <f>ROUND(6371*ACOS(COS(RADIANS(SUMIF(Nodes!A$2:A$35,A30,Nodes!D$2:D$35)))*COS(RADIANS(SUMIF(Nodes!A$2:A$35,B30,Nodes!D$2:D$35)))*COS(RADIANS(SUMIF(Nodes!A$2:A$35,A30,Nodes!C$2:C$35))-RADIANS(SUMIF(Nodes!A$2:A$35,B30,Nodes!C$2:C$35)))+SIN(RADIANS(SUMIF(Nodes!A$2:A$35,A30,Nodes!D$2:D$35)))*SIN(RADIANS(SUMIF(Nodes!A$2:A$35,B30,Nodes!D$2:D$35)))),0)</f>
        <v>45</v>
      </c>
    </row>
    <row r="31" spans="1:7" x14ac:dyDescent="0.25">
      <c r="A31" s="37">
        <v>21</v>
      </c>
      <c r="B31" s="37">
        <v>25</v>
      </c>
      <c r="C31" s="37">
        <v>0</v>
      </c>
      <c r="D31" s="37" t="s">
        <v>3</v>
      </c>
      <c r="E31" s="37"/>
      <c r="F31" s="37">
        <f t="shared" si="1"/>
        <v>0</v>
      </c>
      <c r="G31" s="37">
        <f>ROUND(6371*ACOS(COS(RADIANS(SUMIF(Nodes!A$2:A$35,A31,Nodes!D$2:D$35)))*COS(RADIANS(SUMIF(Nodes!A$2:A$35,B31,Nodes!D$2:D$35)))*COS(RADIANS(SUMIF(Nodes!A$2:A$35,A31,Nodes!C$2:C$35))-RADIANS(SUMIF(Nodes!A$2:A$35,B31,Nodes!C$2:C$35)))+SIN(RADIANS(SUMIF(Nodes!A$2:A$35,A31,Nodes!D$2:D$35)))*SIN(RADIANS(SUMIF(Nodes!A$2:A$35,B31,Nodes!D$2:D$35)))),0)</f>
        <v>64</v>
      </c>
    </row>
    <row r="32" spans="1:7" x14ac:dyDescent="0.25">
      <c r="A32" s="37">
        <v>23</v>
      </c>
      <c r="B32" s="37">
        <v>24</v>
      </c>
      <c r="C32" s="37">
        <v>0</v>
      </c>
      <c r="D32" s="37" t="s">
        <v>5</v>
      </c>
      <c r="E32" s="37">
        <v>240</v>
      </c>
      <c r="F32" s="37">
        <v>15</v>
      </c>
      <c r="G32" s="37">
        <f>ROUND(6371*ACOS(COS(RADIANS(SUMIF(Nodes!A$2:A$35,A32,Nodes!D$2:D$35)))*COS(RADIANS(SUMIF(Nodes!A$2:A$35,B32,Nodes!D$2:D$35)))*COS(RADIANS(SUMIF(Nodes!A$2:A$35,A32,Nodes!C$2:C$35))-RADIANS(SUMIF(Nodes!A$2:A$35,B32,Nodes!C$2:C$35)))+SIN(RADIANS(SUMIF(Nodes!A$2:A$35,A32,Nodes!D$2:D$35)))*SIN(RADIANS(SUMIF(Nodes!A$2:A$35,B32,Nodes!D$2:D$35)))),0)</f>
        <v>23</v>
      </c>
    </row>
    <row r="33" spans="1:7" x14ac:dyDescent="0.25">
      <c r="A33" s="37">
        <v>25</v>
      </c>
      <c r="B33" s="37">
        <v>26</v>
      </c>
      <c r="C33" s="37">
        <v>0</v>
      </c>
      <c r="D33" s="37" t="s">
        <v>4</v>
      </c>
      <c r="E33" s="37">
        <v>240</v>
      </c>
      <c r="F33" s="37">
        <f t="shared" ref="F33:F42" si="2">IF(D33="No",0,IF(D33="Yes",G33,"NA"))</f>
        <v>16</v>
      </c>
      <c r="G33" s="37">
        <f>ROUND(6371*ACOS(COS(RADIANS(SUMIF(Nodes!A$2:A$35,A33,Nodes!D$2:D$35)))*COS(RADIANS(SUMIF(Nodes!A$2:A$35,B33,Nodes!D$2:D$35)))*COS(RADIANS(SUMIF(Nodes!A$2:A$35,A33,Nodes!C$2:C$35))-RADIANS(SUMIF(Nodes!A$2:A$35,B33,Nodes!C$2:C$35)))+SIN(RADIANS(SUMIF(Nodes!A$2:A$35,A33,Nodes!D$2:D$35)))*SIN(RADIANS(SUMIF(Nodes!A$2:A$35,B33,Nodes!D$2:D$35)))),0)</f>
        <v>16</v>
      </c>
    </row>
    <row r="34" spans="1:7" x14ac:dyDescent="0.25">
      <c r="A34" s="37">
        <v>25</v>
      </c>
      <c r="B34" s="37">
        <v>27</v>
      </c>
      <c r="C34" s="37">
        <v>0</v>
      </c>
      <c r="D34" s="37" t="s">
        <v>4</v>
      </c>
      <c r="E34" s="37">
        <v>76</v>
      </c>
      <c r="F34" s="37">
        <f t="shared" si="2"/>
        <v>71</v>
      </c>
      <c r="G34" s="37">
        <f>ROUND(6371*ACOS(COS(RADIANS(SUMIF(Nodes!A$2:A$35,A34,Nodes!D$2:D$35)))*COS(RADIANS(SUMIF(Nodes!A$2:A$35,B34,Nodes!D$2:D$35)))*COS(RADIANS(SUMIF(Nodes!A$2:A$35,A34,Nodes!C$2:C$35))-RADIANS(SUMIF(Nodes!A$2:A$35,B34,Nodes!C$2:C$35)))+SIN(RADIANS(SUMIF(Nodes!A$2:A$35,A34,Nodes!D$2:D$35)))*SIN(RADIANS(SUMIF(Nodes!A$2:A$35,B34,Nodes!D$2:D$35)))),0)</f>
        <v>71</v>
      </c>
    </row>
    <row r="35" spans="1:7" x14ac:dyDescent="0.25">
      <c r="A35" s="37">
        <v>25</v>
      </c>
      <c r="B35" s="37">
        <v>33</v>
      </c>
      <c r="C35" s="37">
        <v>0</v>
      </c>
      <c r="D35" s="37" t="s">
        <v>3</v>
      </c>
      <c r="E35" s="37"/>
      <c r="F35" s="37">
        <f t="shared" si="2"/>
        <v>0</v>
      </c>
      <c r="G35" s="37">
        <f>ROUND(6371*ACOS(COS(RADIANS(SUMIF(Nodes!A$2:A$35,A35,Nodes!D$2:D$35)))*COS(RADIANS(SUMIF(Nodes!A$2:A$35,B35,Nodes!D$2:D$35)))*COS(RADIANS(SUMIF(Nodes!A$2:A$35,A35,Nodes!C$2:C$35))-RADIANS(SUMIF(Nodes!A$2:A$35,B35,Nodes!C$2:C$35)))+SIN(RADIANS(SUMIF(Nodes!A$2:A$35,A35,Nodes!D$2:D$35)))*SIN(RADIANS(SUMIF(Nodes!A$2:A$35,B35,Nodes!D$2:D$35)))),0)</f>
        <v>51</v>
      </c>
    </row>
    <row r="36" spans="1:7" x14ac:dyDescent="0.25">
      <c r="A36" s="37">
        <v>25</v>
      </c>
      <c r="B36" s="37">
        <v>33</v>
      </c>
      <c r="C36" s="37">
        <v>1</v>
      </c>
      <c r="D36" s="37" t="s">
        <v>3</v>
      </c>
      <c r="E36" s="37"/>
      <c r="F36" s="37">
        <f t="shared" si="2"/>
        <v>0</v>
      </c>
      <c r="G36" s="37">
        <f>ROUND(6371*ACOS(COS(RADIANS(SUMIF(Nodes!A$2:A$35,A36,Nodes!D$2:D$35)))*COS(RADIANS(SUMIF(Nodes!A$2:A$35,B36,Nodes!D$2:D$35)))*COS(RADIANS(SUMIF(Nodes!A$2:A$35,A36,Nodes!C$2:C$35))-RADIANS(SUMIF(Nodes!A$2:A$35,B36,Nodes!C$2:C$35)))+SIN(RADIANS(SUMIF(Nodes!A$2:A$35,A36,Nodes!D$2:D$35)))*SIN(RADIANS(SUMIF(Nodes!A$2:A$35,B36,Nodes!D$2:D$35)))),0)</f>
        <v>51</v>
      </c>
    </row>
    <row r="37" spans="1:7" x14ac:dyDescent="0.25">
      <c r="A37" s="37">
        <v>27</v>
      </c>
      <c r="B37" s="37">
        <v>28</v>
      </c>
      <c r="C37" s="37">
        <v>0</v>
      </c>
      <c r="D37" s="37" t="s">
        <v>4</v>
      </c>
      <c r="E37" s="37">
        <v>101</v>
      </c>
      <c r="F37" s="37">
        <f t="shared" si="2"/>
        <v>3</v>
      </c>
      <c r="G37" s="37">
        <f>ROUND(6371*ACOS(COS(RADIANS(SUMIF(Nodes!A$2:A$35,A37,Nodes!D$2:D$35)))*COS(RADIANS(SUMIF(Nodes!A$2:A$35,B37,Nodes!D$2:D$35)))*COS(RADIANS(SUMIF(Nodes!A$2:A$35,A37,Nodes!C$2:C$35))-RADIANS(SUMIF(Nodes!A$2:A$35,B37,Nodes!C$2:C$35)))+SIN(RADIANS(SUMIF(Nodes!A$2:A$35,A37,Nodes!D$2:D$35)))*SIN(RADIANS(SUMIF(Nodes!A$2:A$35,B37,Nodes!D$2:D$35)))),0)</f>
        <v>3</v>
      </c>
    </row>
    <row r="38" spans="1:7" x14ac:dyDescent="0.25">
      <c r="A38" s="37">
        <v>27</v>
      </c>
      <c r="B38" s="37">
        <v>32</v>
      </c>
      <c r="C38" s="37">
        <v>0</v>
      </c>
      <c r="D38" s="37" t="s">
        <v>3</v>
      </c>
      <c r="E38" s="37"/>
      <c r="F38" s="37">
        <f t="shared" si="2"/>
        <v>0</v>
      </c>
      <c r="G38" s="37">
        <f>ROUND(6371*ACOS(COS(RADIANS(SUMIF(Nodes!A$2:A$35,A38,Nodes!D$2:D$35)))*COS(RADIANS(SUMIF(Nodes!A$2:A$35,B38,Nodes!D$2:D$35)))*COS(RADIANS(SUMIF(Nodes!A$2:A$35,A38,Nodes!C$2:C$35))-RADIANS(SUMIF(Nodes!A$2:A$35,B38,Nodes!C$2:C$35)))+SIN(RADIANS(SUMIF(Nodes!A$2:A$35,A38,Nodes!D$2:D$35)))*SIN(RADIANS(SUMIF(Nodes!A$2:A$35,B38,Nodes!D$2:D$35)))),0)</f>
        <v>42</v>
      </c>
    </row>
    <row r="39" spans="1:7" x14ac:dyDescent="0.25">
      <c r="A39" s="37">
        <v>27</v>
      </c>
      <c r="B39" s="37">
        <v>33</v>
      </c>
      <c r="C39" s="37">
        <v>0</v>
      </c>
      <c r="D39" s="37" t="s">
        <v>4</v>
      </c>
      <c r="E39" s="37">
        <v>101</v>
      </c>
      <c r="F39" s="37">
        <f t="shared" si="2"/>
        <v>37</v>
      </c>
      <c r="G39" s="37">
        <f>ROUND(6371*ACOS(COS(RADIANS(SUMIF(Nodes!A$2:A$35,A39,Nodes!D$2:D$35)))*COS(RADIANS(SUMIF(Nodes!A$2:A$35,B39,Nodes!D$2:D$35)))*COS(RADIANS(SUMIF(Nodes!A$2:A$35,A39,Nodes!C$2:C$35))-RADIANS(SUMIF(Nodes!A$2:A$35,B39,Nodes!C$2:C$35)))+SIN(RADIANS(SUMIF(Nodes!A$2:A$35,A39,Nodes!D$2:D$35)))*SIN(RADIANS(SUMIF(Nodes!A$2:A$35,B39,Nodes!D$2:D$35)))),0)</f>
        <v>37</v>
      </c>
    </row>
    <row r="40" spans="1:7" x14ac:dyDescent="0.25">
      <c r="A40" s="37">
        <v>28</v>
      </c>
      <c r="B40" s="37">
        <v>29</v>
      </c>
      <c r="C40" s="37">
        <v>0</v>
      </c>
      <c r="D40" s="37" t="s">
        <v>4</v>
      </c>
      <c r="E40" s="37">
        <v>101</v>
      </c>
      <c r="F40" s="37">
        <f t="shared" si="2"/>
        <v>4</v>
      </c>
      <c r="G40" s="37">
        <f>ROUND(6371*ACOS(COS(RADIANS(SUMIF(Nodes!A$2:A$35,A40,Nodes!D$2:D$35)))*COS(RADIANS(SUMIF(Nodes!A$2:A$35,B40,Nodes!D$2:D$35)))*COS(RADIANS(SUMIF(Nodes!A$2:A$35,A40,Nodes!C$2:C$35))-RADIANS(SUMIF(Nodes!A$2:A$35,B40,Nodes!C$2:C$35)))+SIN(RADIANS(SUMIF(Nodes!A$2:A$35,A40,Nodes!D$2:D$35)))*SIN(RADIANS(SUMIF(Nodes!A$2:A$35,B40,Nodes!D$2:D$35)))),0)</f>
        <v>4</v>
      </c>
    </row>
    <row r="41" spans="1:7" x14ac:dyDescent="0.25">
      <c r="A41" s="37">
        <v>28</v>
      </c>
      <c r="B41" s="37">
        <v>30</v>
      </c>
      <c r="C41" s="37">
        <v>0</v>
      </c>
      <c r="D41" s="37" t="s">
        <v>4</v>
      </c>
      <c r="E41" s="37">
        <v>101</v>
      </c>
      <c r="F41" s="37">
        <f t="shared" si="2"/>
        <v>38</v>
      </c>
      <c r="G41" s="37">
        <f>ROUND(6371*ACOS(COS(RADIANS(SUMIF(Nodes!A$2:A$35,A41,Nodes!D$2:D$35)))*COS(RADIANS(SUMIF(Nodes!A$2:A$35,B41,Nodes!D$2:D$35)))*COS(RADIANS(SUMIF(Nodes!A$2:A$35,A41,Nodes!C$2:C$35))-RADIANS(SUMIF(Nodes!A$2:A$35,B41,Nodes!C$2:C$35)))+SIN(RADIANS(SUMIF(Nodes!A$2:A$35,A41,Nodes!D$2:D$35)))*SIN(RADIANS(SUMIF(Nodes!A$2:A$35,B41,Nodes!D$2:D$35)))),0)</f>
        <v>38</v>
      </c>
    </row>
    <row r="42" spans="1:7" x14ac:dyDescent="0.25">
      <c r="A42" s="37">
        <v>30</v>
      </c>
      <c r="B42" s="37">
        <v>31</v>
      </c>
      <c r="C42" s="37">
        <v>0</v>
      </c>
      <c r="D42" s="37" t="s">
        <v>4</v>
      </c>
      <c r="E42" s="37">
        <v>101</v>
      </c>
      <c r="F42" s="37">
        <f t="shared" si="2"/>
        <v>11</v>
      </c>
      <c r="G42" s="37">
        <f>ROUND(6371*ACOS(COS(RADIANS(SUMIF(Nodes!A$2:A$35,A42,Nodes!D$2:D$35)))*COS(RADIANS(SUMIF(Nodes!A$2:A$35,B42,Nodes!D$2:D$35)))*COS(RADIANS(SUMIF(Nodes!A$2:A$35,A42,Nodes!C$2:C$35))-RADIANS(SUMIF(Nodes!A$2:A$35,B42,Nodes!C$2:C$35)))+SIN(RADIANS(SUMIF(Nodes!A$2:A$35,A42,Nodes!D$2:D$35)))*SIN(RADIANS(SUMIF(Nodes!A$2:A$35,B42,Nodes!D$2:D$35)))),0)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33" sqref="D33"/>
    </sheetView>
  </sheetViews>
  <sheetFormatPr defaultRowHeight="15" x14ac:dyDescent="0.25"/>
  <sheetData>
    <row r="1" spans="1:4" x14ac:dyDescent="0.25">
      <c r="A1" s="38" t="s">
        <v>0</v>
      </c>
      <c r="B1" s="38" t="s">
        <v>1</v>
      </c>
      <c r="C1" s="38" t="s">
        <v>44</v>
      </c>
      <c r="D1" s="38" t="s">
        <v>81</v>
      </c>
    </row>
    <row r="2" spans="1:4" x14ac:dyDescent="0.25">
      <c r="A2" s="37">
        <v>20</v>
      </c>
      <c r="B2" s="37">
        <v>100</v>
      </c>
      <c r="C2" s="37">
        <v>0</v>
      </c>
      <c r="D2" s="37">
        <f>Pipelines!F27/2</f>
        <v>17</v>
      </c>
    </row>
    <row r="3" spans="1:4" x14ac:dyDescent="0.25">
      <c r="A3" s="37">
        <v>100</v>
      </c>
      <c r="B3" s="37">
        <v>25</v>
      </c>
      <c r="C3" s="37">
        <v>0</v>
      </c>
      <c r="D3" s="37">
        <f>D2</f>
        <v>17</v>
      </c>
    </row>
    <row r="4" spans="1:4" x14ac:dyDescent="0.25">
      <c r="A4" s="37">
        <v>25</v>
      </c>
      <c r="B4" s="37">
        <v>101</v>
      </c>
      <c r="C4" s="37">
        <v>0</v>
      </c>
      <c r="D4" s="37">
        <f>Pipelines!F34/2</f>
        <v>35.5</v>
      </c>
    </row>
    <row r="5" spans="1:4" x14ac:dyDescent="0.25">
      <c r="A5" s="37">
        <v>101</v>
      </c>
      <c r="B5" s="37">
        <v>27</v>
      </c>
      <c r="C5" s="37">
        <v>0</v>
      </c>
      <c r="D5" s="37">
        <f>D4</f>
        <v>35.5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"/>
  <sheetViews>
    <sheetView workbookViewId="0">
      <pane xSplit="2" topLeftCell="C1" activePane="topRight" state="frozen"/>
      <selection pane="topRight" activeCell="M17" sqref="M17"/>
    </sheetView>
  </sheetViews>
  <sheetFormatPr defaultColWidth="9.28515625" defaultRowHeight="15" x14ac:dyDescent="0.25"/>
  <cols>
    <col min="1" max="1" width="9.28515625" style="1" customWidth="1"/>
    <col min="2" max="2" width="15.7109375" style="1" bestFit="1" customWidth="1"/>
    <col min="3" max="3" width="10.28515625" style="1" bestFit="1" customWidth="1"/>
    <col min="4" max="4" width="11.42578125" style="1" bestFit="1" customWidth="1"/>
    <col min="5" max="5" width="18" style="1" bestFit="1" customWidth="1"/>
    <col min="6" max="6" width="12.140625" style="1" bestFit="1" customWidth="1"/>
    <col min="7" max="7" width="23.7109375" style="1" bestFit="1" customWidth="1"/>
    <col min="8" max="8" width="13.5703125" style="1" bestFit="1" customWidth="1"/>
    <col min="9" max="9" width="20.85546875" style="1" bestFit="1" customWidth="1"/>
    <col min="10" max="10" width="14.5703125" style="1" bestFit="1" customWidth="1"/>
    <col min="11" max="11" width="24.85546875" style="1" bestFit="1" customWidth="1"/>
    <col min="12" max="12" width="14.42578125" style="1" bestFit="1" customWidth="1"/>
    <col min="13" max="14" width="24.42578125" style="1" customWidth="1"/>
    <col min="15" max="18" width="23.42578125" style="1" customWidth="1"/>
    <col min="19" max="19" width="20.7109375" style="1" bestFit="1" customWidth="1"/>
    <col min="20" max="24" width="21.28515625" style="1" customWidth="1"/>
    <col min="27" max="30" width="24.42578125" style="1" customWidth="1"/>
    <col min="31" max="16384" width="9.28515625" style="1"/>
  </cols>
  <sheetData>
    <row r="1" spans="1:30" ht="39" x14ac:dyDescent="0.25">
      <c r="A1" s="1" t="s">
        <v>6</v>
      </c>
      <c r="B1" s="1" t="s">
        <v>7</v>
      </c>
      <c r="C1" s="1" t="s">
        <v>43</v>
      </c>
      <c r="D1" s="1" t="s">
        <v>42</v>
      </c>
      <c r="E1" s="5" t="s">
        <v>48</v>
      </c>
      <c r="F1" s="9" t="s">
        <v>73</v>
      </c>
      <c r="G1" s="5" t="s">
        <v>50</v>
      </c>
      <c r="H1" s="9" t="s">
        <v>70</v>
      </c>
      <c r="I1" s="5" t="s">
        <v>51</v>
      </c>
      <c r="J1" s="9" t="s">
        <v>71</v>
      </c>
      <c r="K1" s="5" t="s">
        <v>52</v>
      </c>
      <c r="L1" s="9" t="s">
        <v>72</v>
      </c>
      <c r="O1" s="9"/>
      <c r="P1" s="9"/>
      <c r="Q1" s="9"/>
      <c r="R1" s="9"/>
      <c r="U1" s="9"/>
      <c r="V1" s="9"/>
      <c r="W1" s="9"/>
      <c r="X1" s="9"/>
      <c r="AA1" s="9"/>
      <c r="AB1" s="9"/>
      <c r="AC1" s="9"/>
      <c r="AD1" s="9"/>
    </row>
    <row r="2" spans="1:30" x14ac:dyDescent="0.25">
      <c r="A2" s="1">
        <v>0</v>
      </c>
      <c r="B2" s="2" t="s">
        <v>8</v>
      </c>
      <c r="C2" s="1">
        <v>4.0252080000000001</v>
      </c>
      <c r="D2" s="1">
        <v>51.953724999999999</v>
      </c>
      <c r="E2" s="35">
        <v>-3</v>
      </c>
      <c r="F2" s="10" t="str">
        <f t="shared" ref="F2:F35" si="0">IF($E2&lt;0,"source",IF($E2&gt;0,"sink",0))</f>
        <v>source</v>
      </c>
      <c r="G2" s="35">
        <v>-7</v>
      </c>
      <c r="H2" s="11" t="str">
        <f t="shared" ref="H2:H35" si="1">IF($G2&lt;0,"source",IF($G2&gt;0,"sink",0))</f>
        <v>source</v>
      </c>
      <c r="I2" s="35">
        <v>-49</v>
      </c>
      <c r="J2" s="12" t="str">
        <f t="shared" ref="J2:J35" si="2">IF($I2&lt;0,"source",IF($I2&gt;0,"sink",0))</f>
        <v>source</v>
      </c>
      <c r="K2" s="35">
        <v>-99</v>
      </c>
      <c r="L2" s="11" t="str">
        <f t="shared" ref="L2:L35" si="3">IF($K2&lt;0,"source",IF($K2&gt;0,"sink",0))</f>
        <v>source</v>
      </c>
      <c r="O2" s="11"/>
      <c r="P2" s="11"/>
      <c r="Q2" s="11"/>
      <c r="R2" s="11"/>
      <c r="U2" s="12"/>
      <c r="V2" s="12"/>
      <c r="W2" s="12"/>
      <c r="X2" s="12"/>
      <c r="AA2" s="11"/>
      <c r="AB2" s="11"/>
      <c r="AC2" s="11"/>
      <c r="AD2" s="11"/>
    </row>
    <row r="3" spans="1:30" x14ac:dyDescent="0.25">
      <c r="A3" s="1">
        <v>1</v>
      </c>
      <c r="B3" s="2" t="s">
        <v>9</v>
      </c>
      <c r="C3" s="1">
        <v>4.3890370000000001</v>
      </c>
      <c r="D3" s="1">
        <v>51.888446000000002</v>
      </c>
      <c r="E3" s="36">
        <v>5</v>
      </c>
      <c r="F3" s="10" t="str">
        <f t="shared" si="0"/>
        <v>sink</v>
      </c>
      <c r="G3" s="35">
        <f>'Demand-scenario''s'!E8</f>
        <v>12</v>
      </c>
      <c r="H3" s="11" t="str">
        <f t="shared" si="1"/>
        <v>sink</v>
      </c>
      <c r="I3" s="35">
        <v>40</v>
      </c>
      <c r="J3" s="12" t="str">
        <f t="shared" si="2"/>
        <v>sink</v>
      </c>
      <c r="K3" s="35">
        <v>82</v>
      </c>
      <c r="L3" s="11" t="str">
        <f t="shared" si="3"/>
        <v>sink</v>
      </c>
      <c r="O3" s="10"/>
      <c r="P3" s="10"/>
      <c r="Q3" s="10"/>
      <c r="R3" s="10"/>
      <c r="U3" s="16"/>
      <c r="V3" s="16"/>
      <c r="W3" s="16"/>
      <c r="X3" s="16"/>
      <c r="AA3" s="10"/>
      <c r="AB3" s="10"/>
      <c r="AC3" s="10"/>
      <c r="AD3" s="10"/>
    </row>
    <row r="4" spans="1:30" x14ac:dyDescent="0.25">
      <c r="A4" s="1">
        <v>2</v>
      </c>
      <c r="B4" s="2" t="s">
        <v>10</v>
      </c>
      <c r="C4" s="1">
        <v>4.7676829999999999</v>
      </c>
      <c r="D4" s="1">
        <v>51.850665999999997</v>
      </c>
      <c r="E4" s="35"/>
      <c r="F4" s="10">
        <f t="shared" si="0"/>
        <v>0</v>
      </c>
      <c r="G4" s="35"/>
      <c r="H4" s="11">
        <f t="shared" si="1"/>
        <v>0</v>
      </c>
      <c r="I4" s="35"/>
      <c r="J4" s="12">
        <f t="shared" si="2"/>
        <v>0</v>
      </c>
      <c r="K4" s="35"/>
      <c r="L4" s="11">
        <f t="shared" si="3"/>
        <v>0</v>
      </c>
      <c r="O4" s="10"/>
      <c r="P4" s="10"/>
      <c r="Q4" s="10"/>
      <c r="R4" s="10"/>
      <c r="U4" s="16"/>
      <c r="V4" s="16"/>
      <c r="W4" s="16"/>
      <c r="X4" s="16"/>
      <c r="AA4" s="10"/>
      <c r="AB4" s="10"/>
      <c r="AC4" s="10"/>
      <c r="AD4" s="10"/>
    </row>
    <row r="5" spans="1:30" x14ac:dyDescent="0.25">
      <c r="A5" s="1">
        <v>3</v>
      </c>
      <c r="B5" s="2" t="s">
        <v>11</v>
      </c>
      <c r="C5" s="1">
        <v>4.6464829999999999</v>
      </c>
      <c r="D5" s="1">
        <v>52.385882000000002</v>
      </c>
      <c r="E5" s="35"/>
      <c r="F5" s="10">
        <f t="shared" si="0"/>
        <v>0</v>
      </c>
      <c r="G5" s="35"/>
      <c r="H5" s="11">
        <f t="shared" si="1"/>
        <v>0</v>
      </c>
      <c r="I5" s="35"/>
      <c r="J5" s="12">
        <f t="shared" si="2"/>
        <v>0</v>
      </c>
      <c r="K5" s="35"/>
      <c r="L5" s="11">
        <f t="shared" si="3"/>
        <v>0</v>
      </c>
      <c r="O5" s="10"/>
      <c r="P5" s="10"/>
      <c r="Q5" s="10"/>
      <c r="R5" s="10"/>
      <c r="U5" s="16"/>
      <c r="V5" s="16"/>
      <c r="W5" s="16"/>
      <c r="X5" s="16"/>
      <c r="AA5" s="10"/>
      <c r="AB5" s="10"/>
      <c r="AC5" s="10"/>
      <c r="AD5" s="10"/>
    </row>
    <row r="6" spans="1:30" x14ac:dyDescent="0.25">
      <c r="A6" s="1">
        <v>4</v>
      </c>
      <c r="B6" s="2" t="s">
        <v>12</v>
      </c>
      <c r="C6" s="1">
        <v>4.8952549999999997</v>
      </c>
      <c r="D6" s="1">
        <v>52.381585999999999</v>
      </c>
      <c r="E6" s="35">
        <v>-1</v>
      </c>
      <c r="F6" s="10" t="str">
        <f t="shared" si="0"/>
        <v>source</v>
      </c>
      <c r="G6" s="35">
        <v>-3</v>
      </c>
      <c r="H6" s="11" t="str">
        <f t="shared" si="1"/>
        <v>source</v>
      </c>
      <c r="I6" s="35">
        <v>-10</v>
      </c>
      <c r="J6" s="12" t="str">
        <f t="shared" si="2"/>
        <v>source</v>
      </c>
      <c r="K6" s="35">
        <v>-19</v>
      </c>
      <c r="L6" s="11" t="str">
        <f t="shared" si="3"/>
        <v>source</v>
      </c>
      <c r="O6" s="10"/>
      <c r="P6" s="10"/>
      <c r="Q6" s="10"/>
      <c r="R6" s="10"/>
      <c r="U6" s="16"/>
      <c r="V6" s="16"/>
      <c r="W6" s="16"/>
      <c r="X6" s="16"/>
      <c r="AA6" s="10"/>
      <c r="AB6" s="10"/>
      <c r="AC6" s="10"/>
      <c r="AD6" s="10"/>
    </row>
    <row r="7" spans="1:30" x14ac:dyDescent="0.25">
      <c r="A7" s="1">
        <v>5</v>
      </c>
      <c r="B7" s="2" t="s">
        <v>13</v>
      </c>
      <c r="C7" s="1">
        <v>4.6594730000000002</v>
      </c>
      <c r="D7" s="1">
        <v>52.485008999999998</v>
      </c>
      <c r="E7" s="35"/>
      <c r="F7" s="10">
        <f t="shared" si="0"/>
        <v>0</v>
      </c>
      <c r="G7" s="35"/>
      <c r="H7" s="11">
        <f t="shared" si="1"/>
        <v>0</v>
      </c>
      <c r="I7" s="35"/>
      <c r="J7" s="12">
        <f t="shared" si="2"/>
        <v>0</v>
      </c>
      <c r="K7" s="35"/>
      <c r="L7" s="11">
        <f t="shared" si="3"/>
        <v>0</v>
      </c>
      <c r="O7" s="10"/>
      <c r="P7" s="10"/>
      <c r="Q7" s="10"/>
      <c r="R7" s="10"/>
      <c r="U7" s="16"/>
      <c r="V7" s="16"/>
      <c r="W7" s="16"/>
      <c r="X7" s="16"/>
      <c r="AA7" s="10"/>
      <c r="AB7" s="10"/>
      <c r="AC7" s="10"/>
      <c r="AD7" s="10"/>
    </row>
    <row r="8" spans="1:30" x14ac:dyDescent="0.25">
      <c r="A8" s="1">
        <v>6</v>
      </c>
      <c r="B8" s="2" t="s">
        <v>14</v>
      </c>
      <c r="C8" s="1">
        <v>4.5660129999999999</v>
      </c>
      <c r="D8" s="1">
        <v>52.459867000000003</v>
      </c>
      <c r="E8" s="35">
        <v>2</v>
      </c>
      <c r="F8" s="10" t="str">
        <f t="shared" si="0"/>
        <v>sink</v>
      </c>
      <c r="G8" s="35">
        <v>2</v>
      </c>
      <c r="H8" s="11" t="str">
        <f t="shared" si="1"/>
        <v>sink</v>
      </c>
      <c r="I8" s="35">
        <v>8</v>
      </c>
      <c r="J8" s="12" t="str">
        <f t="shared" si="2"/>
        <v>sink</v>
      </c>
      <c r="K8" s="35">
        <v>18</v>
      </c>
      <c r="L8" s="11" t="str">
        <f t="shared" si="3"/>
        <v>sink</v>
      </c>
      <c r="O8" s="10"/>
      <c r="P8" s="10"/>
      <c r="Q8" s="10"/>
      <c r="R8" s="10"/>
      <c r="U8" s="16"/>
      <c r="V8" s="16"/>
      <c r="W8" s="16"/>
      <c r="X8" s="16"/>
      <c r="AA8" s="10"/>
      <c r="AB8" s="10"/>
      <c r="AC8" s="10"/>
      <c r="AD8" s="10"/>
    </row>
    <row r="9" spans="1:30" x14ac:dyDescent="0.25">
      <c r="A9" s="1">
        <v>7</v>
      </c>
      <c r="B9" s="2" t="s">
        <v>15</v>
      </c>
      <c r="C9" s="1">
        <v>5.017658</v>
      </c>
      <c r="D9" s="1">
        <v>52.749536999999997</v>
      </c>
      <c r="E9" s="35"/>
      <c r="F9" s="10">
        <f t="shared" si="0"/>
        <v>0</v>
      </c>
      <c r="G9" s="35"/>
      <c r="H9" s="11">
        <f t="shared" si="1"/>
        <v>0</v>
      </c>
      <c r="I9" s="35"/>
      <c r="J9" s="12">
        <f t="shared" si="2"/>
        <v>0</v>
      </c>
      <c r="K9" s="35"/>
      <c r="L9" s="11">
        <f t="shared" si="3"/>
        <v>0</v>
      </c>
      <c r="O9" s="10"/>
      <c r="P9" s="10"/>
      <c r="Q9" s="10"/>
      <c r="R9" s="10"/>
      <c r="U9" s="16"/>
      <c r="V9" s="16"/>
      <c r="W9" s="16"/>
      <c r="X9" s="16"/>
      <c r="AA9" s="10"/>
      <c r="AB9" s="10"/>
      <c r="AC9" s="10"/>
      <c r="AD9" s="10"/>
    </row>
    <row r="10" spans="1:30" x14ac:dyDescent="0.25">
      <c r="A10" s="1">
        <v>8</v>
      </c>
      <c r="B10" s="2" t="s">
        <v>16</v>
      </c>
      <c r="C10" s="1">
        <v>4.7678739999999999</v>
      </c>
      <c r="D10" s="1">
        <v>52.955643999999999</v>
      </c>
      <c r="E10" s="35">
        <f>'Demand-scenario''s'!C12-'Demand-scenario''s'!D12</f>
        <v>0</v>
      </c>
      <c r="F10" s="10">
        <f t="shared" si="0"/>
        <v>0</v>
      </c>
      <c r="G10" s="35">
        <f>'Demand-scenario''s'!E12-'Demand-scenario''s'!F12</f>
        <v>0</v>
      </c>
      <c r="H10" s="11">
        <f t="shared" si="1"/>
        <v>0</v>
      </c>
      <c r="I10" s="35">
        <v>-23</v>
      </c>
      <c r="J10" s="12" t="str">
        <f t="shared" si="2"/>
        <v>source</v>
      </c>
      <c r="K10" s="35">
        <v>-48</v>
      </c>
      <c r="L10" s="11" t="str">
        <f t="shared" si="3"/>
        <v>source</v>
      </c>
      <c r="O10" s="10"/>
      <c r="P10" s="10"/>
      <c r="Q10" s="10"/>
      <c r="R10" s="10"/>
      <c r="U10" s="16"/>
      <c r="V10" s="16"/>
      <c r="W10" s="16"/>
      <c r="X10" s="16"/>
      <c r="AA10" s="10"/>
      <c r="AB10" s="10"/>
      <c r="AC10" s="10"/>
      <c r="AD10" s="10"/>
    </row>
    <row r="11" spans="1:30" x14ac:dyDescent="0.25">
      <c r="A11" s="1">
        <v>9</v>
      </c>
      <c r="B11" s="2" t="s">
        <v>17</v>
      </c>
      <c r="C11" s="1">
        <v>6.8686040000000004</v>
      </c>
      <c r="D11" s="1">
        <v>53.247647000000001</v>
      </c>
      <c r="E11" s="35">
        <v>2</v>
      </c>
      <c r="F11" s="10" t="str">
        <f t="shared" si="0"/>
        <v>sink</v>
      </c>
      <c r="G11" s="35">
        <v>5</v>
      </c>
      <c r="H11" s="11" t="str">
        <f t="shared" si="1"/>
        <v>sink</v>
      </c>
      <c r="I11" s="35">
        <v>18</v>
      </c>
      <c r="J11" s="12" t="str">
        <f t="shared" si="2"/>
        <v>sink</v>
      </c>
      <c r="K11" s="35">
        <v>36</v>
      </c>
      <c r="L11" s="11" t="str">
        <f t="shared" si="3"/>
        <v>sink</v>
      </c>
      <c r="O11" s="10"/>
      <c r="P11" s="10"/>
      <c r="Q11" s="10"/>
      <c r="R11" s="10"/>
      <c r="U11" s="16"/>
      <c r="V11" s="16"/>
      <c r="W11" s="16"/>
      <c r="X11" s="16"/>
      <c r="AA11" s="10"/>
      <c r="AB11" s="10"/>
      <c r="AC11" s="10"/>
      <c r="AD11" s="10"/>
    </row>
    <row r="12" spans="1:30" x14ac:dyDescent="0.25">
      <c r="A12" s="1">
        <v>10</v>
      </c>
      <c r="B12" s="2" t="s">
        <v>18</v>
      </c>
      <c r="C12" s="1">
        <v>6.8375620000000001</v>
      </c>
      <c r="D12" s="1">
        <v>53.39714</v>
      </c>
      <c r="E12" s="35">
        <v>-7</v>
      </c>
      <c r="F12" s="10" t="str">
        <f t="shared" si="0"/>
        <v>source</v>
      </c>
      <c r="G12" s="35">
        <v>-14</v>
      </c>
      <c r="H12" s="11" t="str">
        <f t="shared" si="1"/>
        <v>source</v>
      </c>
      <c r="I12" s="35">
        <v>-17</v>
      </c>
      <c r="J12" s="12" t="str">
        <f t="shared" si="2"/>
        <v>source</v>
      </c>
      <c r="K12" s="35">
        <v>-35</v>
      </c>
      <c r="L12" s="11" t="str">
        <f t="shared" si="3"/>
        <v>source</v>
      </c>
      <c r="O12" s="10"/>
      <c r="P12" s="10"/>
      <c r="Q12" s="10"/>
      <c r="R12" s="10"/>
      <c r="U12" s="16"/>
      <c r="V12" s="16"/>
      <c r="W12" s="16"/>
      <c r="X12" s="16"/>
      <c r="AA12" s="10"/>
      <c r="AB12" s="10"/>
      <c r="AC12" s="10"/>
      <c r="AD12" s="10"/>
    </row>
    <row r="13" spans="1:30" x14ac:dyDescent="0.25">
      <c r="A13" s="1">
        <v>11</v>
      </c>
      <c r="B13" s="2" t="s">
        <v>19</v>
      </c>
      <c r="C13" s="1">
        <v>6.9703369999999998</v>
      </c>
      <c r="D13" s="1">
        <v>53.298000999999999</v>
      </c>
      <c r="E13" s="35">
        <v>-7</v>
      </c>
      <c r="F13" s="10" t="str">
        <f t="shared" si="0"/>
        <v>source</v>
      </c>
      <c r="G13" s="35">
        <v>-14</v>
      </c>
      <c r="H13" s="11" t="str">
        <f t="shared" si="1"/>
        <v>source</v>
      </c>
      <c r="I13" s="35">
        <v>-17</v>
      </c>
      <c r="J13" s="12" t="str">
        <f t="shared" si="2"/>
        <v>source</v>
      </c>
      <c r="K13" s="35">
        <v>-35</v>
      </c>
      <c r="L13" s="11" t="str">
        <f t="shared" si="3"/>
        <v>source</v>
      </c>
      <c r="O13" s="10"/>
      <c r="P13" s="10"/>
      <c r="Q13" s="10"/>
      <c r="R13" s="10"/>
      <c r="U13" s="16"/>
      <c r="V13" s="16"/>
      <c r="W13" s="16"/>
      <c r="X13" s="16"/>
      <c r="AA13" s="10"/>
      <c r="AB13" s="10"/>
      <c r="AC13" s="10"/>
      <c r="AD13" s="10"/>
    </row>
    <row r="14" spans="1:30" x14ac:dyDescent="0.25">
      <c r="A14" s="1">
        <v>12</v>
      </c>
      <c r="B14" s="2" t="s">
        <v>20</v>
      </c>
      <c r="C14" s="1">
        <v>6.8645360000000002</v>
      </c>
      <c r="D14" s="1">
        <v>53.201174000000002</v>
      </c>
      <c r="E14" s="35"/>
      <c r="F14" s="10">
        <f t="shared" si="0"/>
        <v>0</v>
      </c>
      <c r="G14" s="35"/>
      <c r="H14" s="11">
        <f t="shared" si="1"/>
        <v>0</v>
      </c>
      <c r="I14" s="35"/>
      <c r="J14" s="12">
        <f t="shared" si="2"/>
        <v>0</v>
      </c>
      <c r="K14" s="35"/>
      <c r="L14" s="11">
        <f t="shared" si="3"/>
        <v>0</v>
      </c>
      <c r="O14" s="10"/>
      <c r="P14" s="10"/>
      <c r="Q14" s="10"/>
      <c r="R14" s="10"/>
      <c r="U14" s="16"/>
      <c r="V14" s="16"/>
      <c r="W14" s="16"/>
      <c r="X14" s="16"/>
      <c r="AA14" s="10"/>
      <c r="AB14" s="10"/>
      <c r="AC14" s="10"/>
      <c r="AD14" s="10"/>
    </row>
    <row r="15" spans="1:30" x14ac:dyDescent="0.25">
      <c r="A15" s="1">
        <v>13</v>
      </c>
      <c r="B15" s="2" t="s">
        <v>21</v>
      </c>
      <c r="C15" s="1">
        <v>7.2038840000000004</v>
      </c>
      <c r="D15" s="1">
        <v>53.202618999999999</v>
      </c>
      <c r="E15" s="35">
        <v>1</v>
      </c>
      <c r="F15" s="10" t="str">
        <f t="shared" si="0"/>
        <v>sink</v>
      </c>
      <c r="G15" s="35">
        <v>2</v>
      </c>
      <c r="H15" s="11" t="str">
        <f t="shared" si="1"/>
        <v>sink</v>
      </c>
      <c r="I15" s="35">
        <v>6</v>
      </c>
      <c r="J15" s="12" t="str">
        <f t="shared" si="2"/>
        <v>sink</v>
      </c>
      <c r="K15" s="35">
        <v>12</v>
      </c>
      <c r="L15" s="11" t="str">
        <f t="shared" si="3"/>
        <v>sink</v>
      </c>
      <c r="O15" s="10"/>
      <c r="P15" s="10"/>
      <c r="Q15" s="10"/>
      <c r="R15" s="10"/>
      <c r="U15" s="16"/>
      <c r="V15" s="16"/>
      <c r="W15" s="16"/>
      <c r="X15" s="16"/>
      <c r="AA15" s="10"/>
      <c r="AB15" s="10"/>
      <c r="AC15" s="10"/>
      <c r="AD15" s="10"/>
    </row>
    <row r="16" spans="1:30" x14ac:dyDescent="0.25">
      <c r="A16" s="1">
        <v>14</v>
      </c>
      <c r="B16" s="2" t="s">
        <v>22</v>
      </c>
      <c r="C16" s="1">
        <v>6.53796</v>
      </c>
      <c r="D16" s="1">
        <v>52.686515</v>
      </c>
      <c r="E16" s="35"/>
      <c r="F16" s="10">
        <f t="shared" si="0"/>
        <v>0</v>
      </c>
      <c r="G16" s="35"/>
      <c r="H16" s="11">
        <f t="shared" si="1"/>
        <v>0</v>
      </c>
      <c r="I16" s="35"/>
      <c r="J16" s="12">
        <f t="shared" si="2"/>
        <v>0</v>
      </c>
      <c r="K16" s="35"/>
      <c r="L16" s="11">
        <f t="shared" si="3"/>
        <v>0</v>
      </c>
      <c r="O16" s="10"/>
      <c r="P16" s="10"/>
      <c r="R16" s="10"/>
      <c r="U16" s="16"/>
      <c r="V16" s="16"/>
      <c r="W16" s="16"/>
      <c r="X16" s="16"/>
      <c r="AA16" s="10"/>
      <c r="AB16" s="10"/>
      <c r="AC16" s="10"/>
      <c r="AD16" s="10"/>
    </row>
    <row r="17" spans="1:30" x14ac:dyDescent="0.25">
      <c r="A17" s="1">
        <v>15</v>
      </c>
      <c r="B17" s="2" t="s">
        <v>23</v>
      </c>
      <c r="C17" s="1">
        <v>6.8387549999999999</v>
      </c>
      <c r="D17" s="1">
        <v>52.660245000000003</v>
      </c>
      <c r="E17" s="35">
        <v>1</v>
      </c>
      <c r="F17" s="10" t="str">
        <f t="shared" si="0"/>
        <v>sink</v>
      </c>
      <c r="G17" s="35">
        <v>2</v>
      </c>
      <c r="H17" s="11" t="str">
        <f t="shared" si="1"/>
        <v>sink</v>
      </c>
      <c r="I17" s="35">
        <v>6</v>
      </c>
      <c r="J17" s="12" t="str">
        <f t="shared" si="2"/>
        <v>sink</v>
      </c>
      <c r="K17" s="35">
        <v>12</v>
      </c>
      <c r="L17" s="11" t="str">
        <f t="shared" si="3"/>
        <v>sink</v>
      </c>
      <c r="O17" s="10"/>
      <c r="P17" s="10"/>
      <c r="Q17" s="10"/>
      <c r="R17" s="10"/>
      <c r="U17" s="16"/>
      <c r="V17" s="16"/>
      <c r="W17" s="16"/>
      <c r="X17" s="16"/>
      <c r="AA17" s="10"/>
      <c r="AB17" s="10"/>
      <c r="AC17" s="10"/>
      <c r="AD17" s="10"/>
    </row>
    <row r="18" spans="1:30" x14ac:dyDescent="0.25">
      <c r="A18" s="1">
        <v>16</v>
      </c>
      <c r="B18" s="2" t="s">
        <v>24</v>
      </c>
      <c r="C18" s="1">
        <v>6.3331499999999998</v>
      </c>
      <c r="D18" s="1">
        <v>52.346167999999999</v>
      </c>
      <c r="E18" s="35"/>
      <c r="F18" s="10">
        <f t="shared" si="0"/>
        <v>0</v>
      </c>
      <c r="G18" s="35"/>
      <c r="H18" s="11">
        <f t="shared" si="1"/>
        <v>0</v>
      </c>
      <c r="I18" s="35"/>
      <c r="J18" s="12">
        <f t="shared" si="2"/>
        <v>0</v>
      </c>
      <c r="K18" s="35"/>
      <c r="L18" s="11">
        <f t="shared" si="3"/>
        <v>0</v>
      </c>
      <c r="O18" s="10"/>
      <c r="P18" s="10"/>
      <c r="Q18" s="10"/>
      <c r="R18" s="10"/>
      <c r="U18" s="16"/>
      <c r="V18" s="16"/>
      <c r="W18" s="16"/>
      <c r="X18" s="16"/>
      <c r="AA18" s="10"/>
      <c r="AB18" s="10"/>
      <c r="AC18" s="10"/>
      <c r="AD18" s="10"/>
    </row>
    <row r="19" spans="1:30" x14ac:dyDescent="0.25">
      <c r="A19" s="1">
        <v>17</v>
      </c>
      <c r="B19" s="2" t="s">
        <v>25</v>
      </c>
      <c r="C19" s="1">
        <v>6.7223319999999998</v>
      </c>
      <c r="D19" s="1">
        <v>51.973717999999998</v>
      </c>
      <c r="E19" s="35">
        <v>1</v>
      </c>
      <c r="F19" s="10" t="str">
        <f t="shared" si="0"/>
        <v>sink</v>
      </c>
      <c r="G19" s="35">
        <v>2</v>
      </c>
      <c r="H19" s="11" t="str">
        <f t="shared" si="1"/>
        <v>sink</v>
      </c>
      <c r="I19" s="35">
        <v>6</v>
      </c>
      <c r="J19" s="12" t="str">
        <f t="shared" si="2"/>
        <v>sink</v>
      </c>
      <c r="K19" s="35">
        <v>12</v>
      </c>
      <c r="L19" s="11" t="str">
        <f t="shared" si="3"/>
        <v>sink</v>
      </c>
      <c r="O19" s="10"/>
      <c r="P19" s="10"/>
      <c r="Q19" s="10"/>
      <c r="R19" s="10"/>
      <c r="U19" s="16"/>
      <c r="V19" s="16"/>
      <c r="W19" s="16"/>
      <c r="X19" s="16"/>
      <c r="AA19" s="10"/>
      <c r="AB19" s="10"/>
      <c r="AC19" s="10"/>
      <c r="AD19" s="10"/>
    </row>
    <row r="20" spans="1:30" x14ac:dyDescent="0.25">
      <c r="A20" s="1">
        <v>18</v>
      </c>
      <c r="B20" s="2" t="s">
        <v>26</v>
      </c>
      <c r="C20" s="1">
        <v>6.0758530000000004</v>
      </c>
      <c r="D20" s="1">
        <v>51.960003</v>
      </c>
      <c r="E20" s="35"/>
      <c r="F20" s="10">
        <f t="shared" si="0"/>
        <v>0</v>
      </c>
      <c r="G20" s="35"/>
      <c r="H20" s="11">
        <f t="shared" si="1"/>
        <v>0</v>
      </c>
      <c r="I20" s="35"/>
      <c r="J20" s="12">
        <f t="shared" si="2"/>
        <v>0</v>
      </c>
      <c r="K20" s="35"/>
      <c r="L20" s="11">
        <f t="shared" si="3"/>
        <v>0</v>
      </c>
      <c r="O20" s="10"/>
      <c r="P20" s="10"/>
      <c r="Q20" s="10"/>
      <c r="R20" s="10"/>
      <c r="U20" s="16"/>
      <c r="V20" s="16"/>
      <c r="W20" s="16"/>
      <c r="X20" s="16"/>
      <c r="AA20" s="10"/>
      <c r="AB20" s="10"/>
      <c r="AC20" s="10"/>
      <c r="AD20" s="10"/>
    </row>
    <row r="21" spans="1:30" x14ac:dyDescent="0.25">
      <c r="A21" s="1">
        <v>19</v>
      </c>
      <c r="B21" s="2" t="s">
        <v>27</v>
      </c>
      <c r="C21" s="1">
        <v>6.1488379999999996</v>
      </c>
      <c r="D21" s="1">
        <v>51.890158</v>
      </c>
      <c r="E21" s="35">
        <v>0</v>
      </c>
      <c r="F21" s="10">
        <f t="shared" si="0"/>
        <v>0</v>
      </c>
      <c r="G21" s="35">
        <v>2</v>
      </c>
      <c r="H21" s="11" t="str">
        <f t="shared" si="1"/>
        <v>sink</v>
      </c>
      <c r="I21" s="35">
        <v>6</v>
      </c>
      <c r="J21" s="12" t="str">
        <f t="shared" si="2"/>
        <v>sink</v>
      </c>
      <c r="K21" s="35">
        <v>12</v>
      </c>
      <c r="L21" s="11" t="str">
        <f t="shared" si="3"/>
        <v>sink</v>
      </c>
      <c r="O21" s="10"/>
      <c r="P21" s="10"/>
      <c r="Q21" s="10"/>
      <c r="R21" s="10"/>
      <c r="U21" s="16"/>
      <c r="V21" s="16"/>
      <c r="W21" s="16"/>
      <c r="X21" s="16"/>
      <c r="AA21" s="10"/>
      <c r="AB21" s="10"/>
      <c r="AC21" s="10"/>
      <c r="AD21" s="10"/>
    </row>
    <row r="22" spans="1:30" x14ac:dyDescent="0.25">
      <c r="A22" s="1">
        <v>20</v>
      </c>
      <c r="B22" s="2" t="s">
        <v>28</v>
      </c>
      <c r="C22" s="1">
        <v>5.6493539999999998</v>
      </c>
      <c r="D22" s="1">
        <v>51.795731000000004</v>
      </c>
      <c r="E22" s="35"/>
      <c r="F22" s="10">
        <f t="shared" si="0"/>
        <v>0</v>
      </c>
      <c r="G22" s="35"/>
      <c r="H22" s="11">
        <f t="shared" si="1"/>
        <v>0</v>
      </c>
      <c r="I22" s="35"/>
      <c r="J22" s="12">
        <f t="shared" si="2"/>
        <v>0</v>
      </c>
      <c r="K22" s="35"/>
      <c r="L22" s="11">
        <f t="shared" si="3"/>
        <v>0</v>
      </c>
      <c r="O22" s="10"/>
      <c r="P22" s="10"/>
      <c r="Q22" s="10"/>
      <c r="R22" s="10"/>
      <c r="U22" s="16"/>
      <c r="V22" s="16"/>
      <c r="W22" s="16"/>
      <c r="X22" s="16"/>
      <c r="AA22" s="10"/>
      <c r="AB22" s="10"/>
      <c r="AC22" s="10"/>
      <c r="AD22" s="10"/>
    </row>
    <row r="23" spans="1:30" x14ac:dyDescent="0.25">
      <c r="A23" s="1">
        <v>21</v>
      </c>
      <c r="B23" s="2" t="s">
        <v>29</v>
      </c>
      <c r="C23" s="1">
        <v>6.1236329999999999</v>
      </c>
      <c r="D23" s="1">
        <v>51.313963000000001</v>
      </c>
      <c r="E23" s="35"/>
      <c r="F23" s="10">
        <f t="shared" si="0"/>
        <v>0</v>
      </c>
      <c r="G23" s="35"/>
      <c r="H23" s="11">
        <f t="shared" si="1"/>
        <v>0</v>
      </c>
      <c r="I23" s="35"/>
      <c r="J23" s="12">
        <f t="shared" si="2"/>
        <v>0</v>
      </c>
      <c r="K23" s="35"/>
      <c r="L23" s="11">
        <f t="shared" si="3"/>
        <v>0</v>
      </c>
      <c r="O23" s="10"/>
      <c r="P23" s="10"/>
      <c r="Q23" s="10"/>
      <c r="R23" s="10"/>
      <c r="U23" s="16"/>
      <c r="V23" s="16"/>
      <c r="W23" s="16"/>
      <c r="X23" s="16"/>
      <c r="AA23" s="10"/>
      <c r="AB23" s="10"/>
      <c r="AC23" s="10"/>
      <c r="AD23" s="10"/>
    </row>
    <row r="24" spans="1:30" x14ac:dyDescent="0.25">
      <c r="A24" s="1">
        <v>22</v>
      </c>
      <c r="B24" s="2" t="s">
        <v>30</v>
      </c>
      <c r="C24" s="1">
        <v>6.2309239999999999</v>
      </c>
      <c r="D24" s="1">
        <v>51.319414000000002</v>
      </c>
      <c r="E24" s="35">
        <v>1</v>
      </c>
      <c r="F24" s="10" t="str">
        <f t="shared" si="0"/>
        <v>sink</v>
      </c>
      <c r="G24" s="35">
        <v>2</v>
      </c>
      <c r="H24" s="11" t="str">
        <f t="shared" si="1"/>
        <v>sink</v>
      </c>
      <c r="I24" s="35">
        <v>6</v>
      </c>
      <c r="J24" s="12" t="str">
        <f t="shared" si="2"/>
        <v>sink</v>
      </c>
      <c r="K24" s="35">
        <v>12</v>
      </c>
      <c r="L24" s="11" t="str">
        <f t="shared" si="3"/>
        <v>sink</v>
      </c>
      <c r="O24" s="10"/>
      <c r="P24" s="10"/>
      <c r="Q24" s="10"/>
      <c r="R24" s="10"/>
      <c r="U24" s="16"/>
      <c r="V24" s="16"/>
      <c r="W24" s="16"/>
      <c r="X24" s="16"/>
      <c r="AA24" s="10"/>
      <c r="AB24" s="10"/>
      <c r="AC24" s="10"/>
      <c r="AD24" s="10"/>
    </row>
    <row r="25" spans="1:30" x14ac:dyDescent="0.25">
      <c r="A25" s="1">
        <v>23</v>
      </c>
      <c r="B25" s="2" t="s">
        <v>31</v>
      </c>
      <c r="C25" s="1">
        <v>5.8022720000000003</v>
      </c>
      <c r="D25" s="1">
        <v>50.966721</v>
      </c>
      <c r="E25" s="35">
        <v>1</v>
      </c>
      <c r="F25" s="10" t="str">
        <f t="shared" si="0"/>
        <v>sink</v>
      </c>
      <c r="G25" s="35">
        <v>3</v>
      </c>
      <c r="H25" s="11" t="str">
        <f t="shared" si="1"/>
        <v>sink</v>
      </c>
      <c r="I25" s="35">
        <v>11</v>
      </c>
      <c r="J25" s="12" t="str">
        <f t="shared" si="2"/>
        <v>sink</v>
      </c>
      <c r="K25" s="35">
        <v>22</v>
      </c>
      <c r="L25" s="11" t="str">
        <f t="shared" si="3"/>
        <v>sink</v>
      </c>
      <c r="O25" s="10"/>
      <c r="P25" s="10"/>
      <c r="Q25" s="10"/>
      <c r="R25" s="10"/>
      <c r="U25" s="16"/>
      <c r="V25" s="16"/>
      <c r="W25" s="16"/>
      <c r="X25" s="16"/>
      <c r="AA25" s="10"/>
      <c r="AB25" s="10"/>
      <c r="AC25" s="10"/>
      <c r="AD25" s="10"/>
    </row>
    <row r="26" spans="1:30" x14ac:dyDescent="0.25">
      <c r="A26" s="1">
        <v>24</v>
      </c>
      <c r="B26" s="3" t="s">
        <v>32</v>
      </c>
      <c r="C26" s="1">
        <v>5.7219610000000003</v>
      </c>
      <c r="D26" s="1">
        <v>50.76397</v>
      </c>
      <c r="E26" s="35">
        <v>1</v>
      </c>
      <c r="F26" s="10" t="str">
        <f t="shared" si="0"/>
        <v>sink</v>
      </c>
      <c r="G26" s="35">
        <v>1</v>
      </c>
      <c r="H26" s="11" t="str">
        <f t="shared" si="1"/>
        <v>sink</v>
      </c>
      <c r="I26" s="35">
        <v>1</v>
      </c>
      <c r="J26" s="12" t="str">
        <f t="shared" si="2"/>
        <v>sink</v>
      </c>
      <c r="K26" s="35">
        <v>2</v>
      </c>
      <c r="L26" s="11" t="str">
        <f t="shared" si="3"/>
        <v>sink</v>
      </c>
      <c r="O26" s="10"/>
      <c r="P26" s="10"/>
      <c r="Q26" s="10"/>
      <c r="R26" s="10"/>
      <c r="U26" s="16"/>
      <c r="V26" s="16"/>
      <c r="W26" s="16"/>
      <c r="X26" s="16"/>
      <c r="AA26" s="10"/>
      <c r="AB26" s="10"/>
      <c r="AC26" s="10"/>
      <c r="AD26" s="10"/>
    </row>
    <row r="27" spans="1:30" x14ac:dyDescent="0.25">
      <c r="A27" s="1">
        <v>25</v>
      </c>
      <c r="B27" s="2" t="s">
        <v>33</v>
      </c>
      <c r="C27" s="1">
        <v>5.306794</v>
      </c>
      <c r="D27" s="4">
        <v>51.580542999999999</v>
      </c>
      <c r="E27" s="35"/>
      <c r="F27" s="10">
        <f t="shared" si="0"/>
        <v>0</v>
      </c>
      <c r="G27" s="35"/>
      <c r="H27" s="11">
        <f t="shared" si="1"/>
        <v>0</v>
      </c>
      <c r="I27" s="35"/>
      <c r="J27" s="12">
        <f t="shared" si="2"/>
        <v>0</v>
      </c>
      <c r="K27" s="35"/>
      <c r="L27" s="11">
        <f t="shared" si="3"/>
        <v>0</v>
      </c>
      <c r="O27" s="10"/>
      <c r="P27" s="10"/>
      <c r="Q27" s="10"/>
      <c r="R27" s="10"/>
      <c r="U27" s="16"/>
      <c r="V27" s="16"/>
      <c r="W27" s="16"/>
      <c r="X27" s="16"/>
      <c r="AA27" s="10"/>
      <c r="AB27" s="10"/>
      <c r="AC27" s="10"/>
      <c r="AD27" s="10"/>
    </row>
    <row r="28" spans="1:30" x14ac:dyDescent="0.25">
      <c r="A28" s="1">
        <v>26</v>
      </c>
      <c r="B28" s="2" t="s">
        <v>34</v>
      </c>
      <c r="C28" s="1">
        <v>5.1371650000000004</v>
      </c>
      <c r="D28" s="1">
        <v>51.487817</v>
      </c>
      <c r="E28" s="35">
        <v>1</v>
      </c>
      <c r="F28" s="10" t="str">
        <f t="shared" si="0"/>
        <v>sink</v>
      </c>
      <c r="G28" s="35">
        <v>1</v>
      </c>
      <c r="H28" s="11" t="str">
        <f t="shared" si="1"/>
        <v>sink</v>
      </c>
      <c r="I28" s="35">
        <v>1</v>
      </c>
      <c r="J28" s="12" t="str">
        <f t="shared" si="2"/>
        <v>sink</v>
      </c>
      <c r="K28" s="35">
        <v>2</v>
      </c>
      <c r="L28" s="11" t="str">
        <f t="shared" si="3"/>
        <v>sink</v>
      </c>
      <c r="O28" s="10"/>
      <c r="P28" s="10"/>
      <c r="Q28" s="10"/>
      <c r="R28" s="10"/>
      <c r="U28" s="16"/>
      <c r="V28" s="16"/>
      <c r="W28" s="16"/>
      <c r="X28" s="16"/>
      <c r="AA28" s="10"/>
      <c r="AB28" s="10"/>
      <c r="AC28" s="10"/>
      <c r="AD28" s="10"/>
    </row>
    <row r="29" spans="1:30" x14ac:dyDescent="0.25">
      <c r="A29" s="1">
        <v>27</v>
      </c>
      <c r="B29" s="2" t="s">
        <v>35</v>
      </c>
      <c r="C29" s="1">
        <v>4.3321769999999997</v>
      </c>
      <c r="D29" s="1">
        <v>51.394759000000001</v>
      </c>
      <c r="E29" s="35"/>
      <c r="F29" s="10">
        <f t="shared" si="0"/>
        <v>0</v>
      </c>
      <c r="G29" s="35"/>
      <c r="H29" s="11">
        <f t="shared" si="1"/>
        <v>0</v>
      </c>
      <c r="I29" s="35"/>
      <c r="J29" s="12">
        <f t="shared" si="2"/>
        <v>0</v>
      </c>
      <c r="K29" s="35"/>
      <c r="L29" s="11">
        <f t="shared" si="3"/>
        <v>0</v>
      </c>
      <c r="O29" s="10"/>
      <c r="P29" s="10"/>
      <c r="Q29" s="10"/>
      <c r="R29" s="10"/>
      <c r="U29" s="16"/>
      <c r="V29" s="16"/>
      <c r="W29" s="16"/>
      <c r="X29" s="16"/>
      <c r="AA29" s="10"/>
      <c r="AB29" s="10"/>
      <c r="AC29" s="10"/>
      <c r="AD29" s="10"/>
    </row>
    <row r="30" spans="1:30" x14ac:dyDescent="0.25">
      <c r="A30" s="1">
        <v>28</v>
      </c>
      <c r="B30" s="2" t="s">
        <v>36</v>
      </c>
      <c r="C30" s="1">
        <v>4.2961020000000003</v>
      </c>
      <c r="D30" s="1">
        <v>51.392521000000002</v>
      </c>
      <c r="E30" s="35"/>
      <c r="F30" s="10">
        <f t="shared" si="0"/>
        <v>0</v>
      </c>
      <c r="G30" s="35"/>
      <c r="H30" s="11">
        <f t="shared" si="1"/>
        <v>0</v>
      </c>
      <c r="I30" s="35"/>
      <c r="J30" s="12">
        <f t="shared" si="2"/>
        <v>0</v>
      </c>
      <c r="K30" s="35"/>
      <c r="L30" s="11">
        <f t="shared" si="3"/>
        <v>0</v>
      </c>
      <c r="O30" s="10"/>
      <c r="P30" s="10"/>
      <c r="Q30" s="10"/>
      <c r="R30" s="10"/>
      <c r="U30" s="16"/>
      <c r="V30" s="16"/>
      <c r="W30" s="16"/>
      <c r="X30" s="16"/>
      <c r="AA30" s="10"/>
      <c r="AB30" s="10"/>
      <c r="AC30" s="10"/>
      <c r="AD30" s="10"/>
    </row>
    <row r="31" spans="1:30" x14ac:dyDescent="0.25">
      <c r="A31" s="1">
        <v>29</v>
      </c>
      <c r="B31" s="2" t="s">
        <v>37</v>
      </c>
      <c r="C31" s="1">
        <v>4.3071599999999997</v>
      </c>
      <c r="D31" s="1">
        <v>51.359380999999999</v>
      </c>
      <c r="E31" s="35">
        <v>1</v>
      </c>
      <c r="F31" s="10" t="str">
        <f t="shared" si="0"/>
        <v>sink</v>
      </c>
      <c r="G31" s="35">
        <v>1</v>
      </c>
      <c r="H31" s="11" t="str">
        <f t="shared" si="1"/>
        <v>sink</v>
      </c>
      <c r="I31" s="35">
        <v>1</v>
      </c>
      <c r="J31" s="12" t="str">
        <f t="shared" si="2"/>
        <v>sink</v>
      </c>
      <c r="K31" s="35">
        <v>2</v>
      </c>
      <c r="L31" s="11" t="str">
        <f t="shared" si="3"/>
        <v>sink</v>
      </c>
      <c r="O31" s="10"/>
      <c r="P31" s="10"/>
      <c r="Q31" s="10"/>
      <c r="R31" s="10"/>
      <c r="U31" s="16"/>
      <c r="V31" s="16"/>
      <c r="W31" s="16"/>
      <c r="X31" s="16"/>
      <c r="AA31" s="10"/>
      <c r="AB31" s="10"/>
      <c r="AC31" s="10"/>
      <c r="AD31" s="10"/>
    </row>
    <row r="32" spans="1:30" x14ac:dyDescent="0.25">
      <c r="A32" s="1">
        <v>30</v>
      </c>
      <c r="B32" s="2" t="s">
        <v>38</v>
      </c>
      <c r="C32" s="1">
        <v>3.801555</v>
      </c>
      <c r="D32" s="1">
        <v>51.236592999999999</v>
      </c>
      <c r="E32" s="35"/>
      <c r="F32" s="10">
        <f t="shared" si="0"/>
        <v>0</v>
      </c>
      <c r="G32" s="35"/>
      <c r="H32" s="11">
        <f t="shared" si="1"/>
        <v>0</v>
      </c>
      <c r="I32" s="35"/>
      <c r="J32" s="12">
        <f t="shared" si="2"/>
        <v>0</v>
      </c>
      <c r="K32" s="35"/>
      <c r="L32" s="11">
        <f t="shared" si="3"/>
        <v>0</v>
      </c>
      <c r="O32" s="10"/>
      <c r="P32" s="10"/>
      <c r="Q32" s="10"/>
      <c r="R32" s="10"/>
      <c r="U32" s="16"/>
      <c r="V32" s="16"/>
      <c r="W32" s="16"/>
      <c r="X32" s="16"/>
      <c r="AA32" s="10"/>
      <c r="AB32" s="10"/>
      <c r="AC32" s="10"/>
      <c r="AD32" s="10"/>
    </row>
    <row r="33" spans="1:30" x14ac:dyDescent="0.25">
      <c r="A33" s="1">
        <v>31</v>
      </c>
      <c r="B33" s="2" t="s">
        <v>39</v>
      </c>
      <c r="C33" s="1">
        <v>3.8211940000000002</v>
      </c>
      <c r="D33" s="1">
        <v>51.333140999999998</v>
      </c>
      <c r="E33" s="35">
        <v>2</v>
      </c>
      <c r="F33" s="10" t="str">
        <f t="shared" si="0"/>
        <v>sink</v>
      </c>
      <c r="G33" s="35">
        <v>6</v>
      </c>
      <c r="H33" s="11" t="str">
        <f t="shared" si="1"/>
        <v>sink</v>
      </c>
      <c r="I33" s="35">
        <v>22</v>
      </c>
      <c r="J33" s="12" t="str">
        <f t="shared" si="2"/>
        <v>sink</v>
      </c>
      <c r="K33" s="35">
        <v>44</v>
      </c>
      <c r="L33" s="11" t="str">
        <f t="shared" si="3"/>
        <v>sink</v>
      </c>
      <c r="O33" s="10"/>
      <c r="P33" s="10"/>
      <c r="Q33" s="10"/>
      <c r="R33" s="10"/>
      <c r="U33" s="16"/>
      <c r="V33" s="16"/>
      <c r="W33" s="16"/>
      <c r="X33" s="16"/>
      <c r="AA33" s="10"/>
      <c r="AB33" s="10"/>
      <c r="AC33" s="10"/>
      <c r="AD33" s="10"/>
    </row>
    <row r="34" spans="1:30" x14ac:dyDescent="0.25">
      <c r="A34" s="1">
        <v>32</v>
      </c>
      <c r="B34" s="2" t="s">
        <v>40</v>
      </c>
      <c r="C34" s="1">
        <v>3.7487149999999998</v>
      </c>
      <c r="D34" s="1">
        <v>51.495348</v>
      </c>
      <c r="E34" s="35">
        <v>-1</v>
      </c>
      <c r="F34" s="10" t="str">
        <f t="shared" si="0"/>
        <v>source</v>
      </c>
      <c r="G34" s="35">
        <v>-3</v>
      </c>
      <c r="H34" s="11" t="str">
        <f t="shared" si="1"/>
        <v>source</v>
      </c>
      <c r="I34" s="35">
        <v>-16</v>
      </c>
      <c r="J34" s="12" t="str">
        <f t="shared" si="2"/>
        <v>source</v>
      </c>
      <c r="K34" s="35">
        <v>-32</v>
      </c>
      <c r="L34" s="11" t="str">
        <f t="shared" si="3"/>
        <v>source</v>
      </c>
      <c r="O34" s="10"/>
      <c r="P34" s="10"/>
      <c r="Q34" s="10"/>
      <c r="R34" s="10"/>
      <c r="U34" s="16"/>
      <c r="V34" s="16"/>
      <c r="W34" s="16"/>
      <c r="X34" s="16"/>
      <c r="AA34" s="10"/>
      <c r="AB34" s="10"/>
      <c r="AC34" s="10"/>
      <c r="AD34" s="10"/>
    </row>
    <row r="35" spans="1:30" x14ac:dyDescent="0.25">
      <c r="A35" s="1">
        <v>33</v>
      </c>
      <c r="B35" s="2" t="s">
        <v>41</v>
      </c>
      <c r="C35" s="1">
        <v>4.5869850000000003</v>
      </c>
      <c r="D35" s="1">
        <v>51.683478000000001</v>
      </c>
      <c r="E35" s="39"/>
      <c r="F35" s="10">
        <f t="shared" si="0"/>
        <v>0</v>
      </c>
      <c r="G35" s="40"/>
      <c r="H35" s="11">
        <f t="shared" si="1"/>
        <v>0</v>
      </c>
      <c r="I35" s="39"/>
      <c r="J35" s="12">
        <f t="shared" si="2"/>
        <v>0</v>
      </c>
      <c r="K35" s="40"/>
      <c r="L35" s="11">
        <f t="shared" si="3"/>
        <v>0</v>
      </c>
      <c r="O35" s="10"/>
      <c r="P35" s="10"/>
      <c r="Q35" s="10"/>
      <c r="R35" s="10"/>
      <c r="U35" s="17"/>
      <c r="V35" s="16"/>
      <c r="W35" s="17"/>
      <c r="X35" s="17"/>
      <c r="AA35" s="18"/>
      <c r="AB35" s="10"/>
      <c r="AC35" s="18"/>
      <c r="AD35" s="18"/>
    </row>
    <row r="36" spans="1:30" x14ac:dyDescent="0.25">
      <c r="A36" s="1">
        <v>100</v>
      </c>
      <c r="C36" s="1">
        <f>((SUMIFS($C$2:$C$35,$A$2:$A$35,SUMIF(Additional_pipelines!$A$2:$A$49,Nodes!A36,Additional_pipelines!$B$2:$B$49)))+(SUMIFS($C$2:$C$35,$A$2:$A$35,SUMIF(Additional_pipelines!$B$2:$B$49,Nodes!A36,Additional_pipelines!$A$2:$A$49))))/2</f>
        <v>5.4780739999999994</v>
      </c>
      <c r="D36" s="1">
        <f>((SUMIFS($D$2:$D$35,$A$2:$A$35,SUMIF(Additional_pipelines!$A$2:$A$49,Nodes!A36,Additional_pipelines!$B$2:$B$49)))+(SUMIFS($D$2:$D$35,$A$2:$A$35,SUMIF(Additional_pipelines!$B$2:$B$49,Nodes!A36,Additional_pipelines!$A$2:$A$49))))/2</f>
        <v>51.688136999999998</v>
      </c>
      <c r="M36" s="6"/>
      <c r="S36" s="32"/>
      <c r="AA36" s="18"/>
      <c r="AB36" s="18"/>
      <c r="AC36" s="18"/>
      <c r="AD36" s="18"/>
    </row>
    <row r="37" spans="1:30" x14ac:dyDescent="0.25">
      <c r="A37" s="1">
        <v>101</v>
      </c>
      <c r="C37" s="1">
        <f>((SUMIFS($C$2:$C$35,$A$2:$A$35,SUMIF(Additional_pipelines!$A$2:$A$49,Nodes!A37,Additional_pipelines!$B$2:$B$49)))+(SUMIFS($C$2:$C$35,$A$2:$A$35,SUMIF(Additional_pipelines!$B$2:$B$49,Nodes!A37,Additional_pipelines!$A$2:$A$49))))/2</f>
        <v>4.8194854999999999</v>
      </c>
      <c r="D37" s="1">
        <f>((SUMIFS($D$2:$D$35,$A$2:$A$35,SUMIF(Additional_pipelines!$A$2:$A$49,Nodes!A37,Additional_pipelines!$B$2:$B$49)))+(SUMIFS($D$2:$D$35,$A$2:$A$35,SUMIF(Additional_pipelines!$B$2:$B$49,Nodes!A37,Additional_pipelines!$A$2:$A$49))))/2</f>
        <v>51.487651</v>
      </c>
      <c r="E37" s="5"/>
      <c r="G37" s="13"/>
      <c r="M37" s="31"/>
      <c r="S37" s="31"/>
      <c r="AA37" s="18"/>
      <c r="AB37" s="18"/>
      <c r="AC37" s="18"/>
      <c r="AD37" s="18"/>
    </row>
    <row r="38" spans="1:30" x14ac:dyDescent="0.25">
      <c r="G38" s="32"/>
      <c r="M38" s="32"/>
      <c r="S38" s="32"/>
    </row>
    <row r="39" spans="1:30" x14ac:dyDescent="0.25">
      <c r="AA39" s="5"/>
    </row>
    <row r="40" spans="1:30" x14ac:dyDescent="0.25">
      <c r="G40" s="32"/>
      <c r="H40" s="6"/>
      <c r="I40" s="6"/>
      <c r="J40" s="6"/>
      <c r="K40" s="6"/>
      <c r="L40" s="6"/>
      <c r="M40" s="32"/>
      <c r="S40" s="32"/>
      <c r="AA40" s="5"/>
      <c r="AB40" s="6"/>
      <c r="AC40" s="6"/>
    </row>
    <row r="41" spans="1:30" x14ac:dyDescent="0.25">
      <c r="AA41" s="5"/>
    </row>
    <row r="43" spans="1:30" x14ac:dyDescent="0.25">
      <c r="G43" s="33"/>
      <c r="M43" s="6"/>
      <c r="S43" s="6"/>
    </row>
    <row r="45" spans="1:30" x14ac:dyDescent="0.25">
      <c r="M45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4"/>
  <sheetViews>
    <sheetView workbookViewId="0"/>
  </sheetViews>
  <sheetFormatPr defaultColWidth="9.28515625" defaultRowHeight="12.75" x14ac:dyDescent="0.2"/>
  <cols>
    <col min="1" max="1" width="9.28515625" style="1"/>
    <col min="2" max="10" width="13.7109375" style="1" customWidth="1"/>
    <col min="11" max="16384" width="9.28515625" style="1"/>
  </cols>
  <sheetData>
    <row r="2" spans="2:13" x14ac:dyDescent="0.2">
      <c r="B2" s="8"/>
      <c r="C2" s="1" t="s">
        <v>64</v>
      </c>
    </row>
    <row r="5" spans="2:13" ht="44.25" customHeight="1" x14ac:dyDescent="0.2">
      <c r="B5" s="19" t="s">
        <v>49</v>
      </c>
      <c r="C5" s="19" t="s">
        <v>75</v>
      </c>
      <c r="D5" s="19"/>
      <c r="E5" s="20" t="s">
        <v>74</v>
      </c>
      <c r="F5" s="19"/>
      <c r="G5" s="20" t="s">
        <v>76</v>
      </c>
      <c r="H5" s="19"/>
      <c r="I5" s="19" t="s">
        <v>77</v>
      </c>
      <c r="J5" s="19"/>
    </row>
    <row r="6" spans="2:13" x14ac:dyDescent="0.2">
      <c r="C6" s="1" t="s">
        <v>57</v>
      </c>
      <c r="D6" s="1" t="s">
        <v>58</v>
      </c>
      <c r="E6" s="1" t="s">
        <v>57</v>
      </c>
      <c r="F6" s="1" t="s">
        <v>58</v>
      </c>
      <c r="G6" s="1" t="s">
        <v>57</v>
      </c>
      <c r="H6" s="1" t="s">
        <v>58</v>
      </c>
      <c r="I6" s="1" t="s">
        <v>57</v>
      </c>
      <c r="J6" s="1" t="s">
        <v>58</v>
      </c>
    </row>
    <row r="7" spans="2:13" x14ac:dyDescent="0.2">
      <c r="B7" s="1" t="s">
        <v>55</v>
      </c>
      <c r="C7" s="21">
        <v>2.2999999999999998</v>
      </c>
      <c r="D7" s="21">
        <v>11.9</v>
      </c>
      <c r="E7" s="8">
        <v>5.3</v>
      </c>
      <c r="F7" s="8">
        <v>27.8</v>
      </c>
      <c r="G7" s="8">
        <v>17.899999999999999</v>
      </c>
      <c r="H7" s="8">
        <v>34.9</v>
      </c>
      <c r="I7" s="8">
        <f>2*G7</f>
        <v>35.799999999999997</v>
      </c>
      <c r="J7" s="8">
        <f>2*H7</f>
        <v>69.8</v>
      </c>
      <c r="M7" s="5" t="s">
        <v>65</v>
      </c>
    </row>
    <row r="8" spans="2:13" x14ac:dyDescent="0.2">
      <c r="B8" s="1" t="s">
        <v>53</v>
      </c>
      <c r="C8" s="21">
        <v>5.0999999999999996</v>
      </c>
      <c r="D8" s="21">
        <v>2.9</v>
      </c>
      <c r="E8" s="8">
        <v>12</v>
      </c>
      <c r="F8" s="8">
        <v>6.7</v>
      </c>
      <c r="G8" s="8">
        <v>40.9</v>
      </c>
      <c r="H8" s="8">
        <v>49.3</v>
      </c>
      <c r="I8" s="8">
        <f t="shared" ref="I8:I12" si="0">2*G8</f>
        <v>81.8</v>
      </c>
      <c r="J8" s="8">
        <f t="shared" ref="J8:J12" si="1">2*H8</f>
        <v>98.6</v>
      </c>
      <c r="M8" s="1" t="s">
        <v>66</v>
      </c>
    </row>
    <row r="9" spans="2:13" x14ac:dyDescent="0.2">
      <c r="B9" s="1" t="s">
        <v>31</v>
      </c>
      <c r="C9" s="21">
        <v>1.3</v>
      </c>
      <c r="D9" s="21"/>
      <c r="E9" s="8">
        <v>3.1</v>
      </c>
      <c r="F9" s="8"/>
      <c r="G9" s="8">
        <v>10.9</v>
      </c>
      <c r="H9" s="8"/>
      <c r="I9" s="8">
        <f t="shared" si="0"/>
        <v>21.8</v>
      </c>
      <c r="J9" s="8">
        <f t="shared" si="1"/>
        <v>0</v>
      </c>
      <c r="M9" s="1" t="s">
        <v>67</v>
      </c>
    </row>
    <row r="10" spans="2:13" x14ac:dyDescent="0.2">
      <c r="B10" s="1" t="s">
        <v>56</v>
      </c>
      <c r="C10" s="21">
        <v>2.8</v>
      </c>
      <c r="D10" s="21">
        <v>1</v>
      </c>
      <c r="E10" s="8">
        <v>6.3</v>
      </c>
      <c r="F10" s="8">
        <v>2.2999999999999998</v>
      </c>
      <c r="G10" s="8">
        <v>21.9</v>
      </c>
      <c r="H10" s="8">
        <v>16.5</v>
      </c>
      <c r="I10" s="8">
        <f t="shared" si="0"/>
        <v>43.8</v>
      </c>
      <c r="J10" s="8">
        <f t="shared" si="1"/>
        <v>33</v>
      </c>
      <c r="M10" s="1" t="s">
        <v>69</v>
      </c>
    </row>
    <row r="11" spans="2:13" x14ac:dyDescent="0.2">
      <c r="B11" s="1" t="s">
        <v>54</v>
      </c>
      <c r="C11" s="21">
        <v>1.1000000000000001</v>
      </c>
      <c r="D11" s="21">
        <v>1</v>
      </c>
      <c r="E11" s="8">
        <v>2.6</v>
      </c>
      <c r="F11" s="8">
        <v>2.2999999999999998</v>
      </c>
      <c r="G11" s="8">
        <v>8.8000000000000007</v>
      </c>
      <c r="H11" s="8">
        <v>9.4</v>
      </c>
      <c r="I11" s="8">
        <f t="shared" si="0"/>
        <v>17.600000000000001</v>
      </c>
      <c r="J11" s="8">
        <f t="shared" si="1"/>
        <v>18.8</v>
      </c>
    </row>
    <row r="12" spans="2:13" x14ac:dyDescent="0.2">
      <c r="B12" s="1" t="s">
        <v>16</v>
      </c>
      <c r="C12" s="21"/>
      <c r="D12" s="21">
        <v>0</v>
      </c>
      <c r="E12" s="8"/>
      <c r="F12" s="8"/>
      <c r="G12" s="8"/>
      <c r="H12" s="8">
        <v>23.6</v>
      </c>
      <c r="I12" s="8">
        <f t="shared" si="0"/>
        <v>0</v>
      </c>
      <c r="J12" s="8">
        <f t="shared" si="1"/>
        <v>47.2</v>
      </c>
    </row>
    <row r="13" spans="2:13" x14ac:dyDescent="0.2">
      <c r="C13" s="32"/>
      <c r="D13" s="32"/>
    </row>
    <row r="14" spans="2:13" x14ac:dyDescent="0.2">
      <c r="B14" s="5" t="s">
        <v>59</v>
      </c>
      <c r="C14" s="31">
        <f>SUM(C7:C12)</f>
        <v>12.6</v>
      </c>
      <c r="D14" s="31">
        <f>SUM(D7:D12)</f>
        <v>16.8</v>
      </c>
      <c r="E14" s="22">
        <f t="shared" ref="E14:J14" si="2">SUM(E7:E12)</f>
        <v>29.300000000000004</v>
      </c>
      <c r="F14" s="22">
        <f t="shared" si="2"/>
        <v>39.099999999999994</v>
      </c>
      <c r="G14" s="22">
        <f t="shared" si="2"/>
        <v>100.39999999999999</v>
      </c>
      <c r="H14" s="22">
        <f t="shared" si="2"/>
        <v>133.69999999999999</v>
      </c>
      <c r="I14" s="22">
        <f t="shared" si="2"/>
        <v>200.79999999999998</v>
      </c>
      <c r="J14" s="22">
        <f t="shared" si="2"/>
        <v>267.39999999999998</v>
      </c>
    </row>
    <row r="15" spans="2:13" x14ac:dyDescent="0.2">
      <c r="C15" s="32"/>
      <c r="D15" s="32"/>
    </row>
    <row r="16" spans="2:13" x14ac:dyDescent="0.2">
      <c r="B16" s="1" t="s">
        <v>61</v>
      </c>
      <c r="C16" s="21">
        <v>3.8</v>
      </c>
      <c r="D16" s="21"/>
      <c r="E16" s="8">
        <v>8.8000000000000007</v>
      </c>
      <c r="F16" s="8"/>
      <c r="G16" s="8">
        <v>30.1</v>
      </c>
      <c r="H16" s="8"/>
      <c r="I16" s="8">
        <f>G16*2</f>
        <v>60.2</v>
      </c>
      <c r="J16" s="8"/>
    </row>
    <row r="17" spans="2:10" x14ac:dyDescent="0.2">
      <c r="B17" s="1" t="s">
        <v>60</v>
      </c>
      <c r="C17" s="21">
        <v>0.4</v>
      </c>
      <c r="D17" s="21"/>
      <c r="E17" s="8">
        <v>1</v>
      </c>
      <c r="F17" s="8"/>
      <c r="G17" s="8">
        <v>3.2</v>
      </c>
      <c r="H17" s="8"/>
      <c r="I17" s="8">
        <f>G17*2</f>
        <v>6.4</v>
      </c>
      <c r="J17" s="8"/>
    </row>
    <row r="18" spans="2:10" x14ac:dyDescent="0.2">
      <c r="C18" s="32"/>
      <c r="D18" s="32"/>
    </row>
    <row r="19" spans="2:10" x14ac:dyDescent="0.2">
      <c r="B19" s="5" t="s">
        <v>62</v>
      </c>
      <c r="C19" s="31">
        <f>SUM(C16:C17)</f>
        <v>4.2</v>
      </c>
      <c r="D19" s="31">
        <f t="shared" ref="D19" si="3">SUM(D16:D17)</f>
        <v>0</v>
      </c>
      <c r="E19" s="22">
        <f t="shared" ref="E19:J19" si="4">SUM(E16:E17)</f>
        <v>9.8000000000000007</v>
      </c>
      <c r="F19" s="22">
        <f t="shared" si="4"/>
        <v>0</v>
      </c>
      <c r="G19" s="22">
        <f t="shared" si="4"/>
        <v>33.300000000000004</v>
      </c>
      <c r="H19" s="22">
        <f t="shared" si="4"/>
        <v>0</v>
      </c>
      <c r="I19" s="22">
        <f t="shared" si="4"/>
        <v>66.600000000000009</v>
      </c>
      <c r="J19" s="22">
        <f t="shared" si="4"/>
        <v>0</v>
      </c>
    </row>
    <row r="20" spans="2:10" ht="13.5" thickBot="1" x14ac:dyDescent="0.25">
      <c r="B20" s="7"/>
      <c r="C20" s="34"/>
      <c r="D20" s="34"/>
      <c r="E20" s="7"/>
      <c r="F20" s="7"/>
      <c r="G20" s="7"/>
      <c r="H20" s="7"/>
      <c r="I20" s="7"/>
      <c r="J20" s="7"/>
    </row>
    <row r="21" spans="2:10" x14ac:dyDescent="0.2">
      <c r="B21" s="5" t="s">
        <v>63</v>
      </c>
      <c r="C21" s="31">
        <f>SUM(C14,C19)</f>
        <v>16.8</v>
      </c>
      <c r="D21" s="31">
        <f t="shared" ref="D21" si="5">SUM(D14,D19)</f>
        <v>16.8</v>
      </c>
      <c r="E21" s="5">
        <f t="shared" ref="E21:J21" si="6">SUM(E14,E19)</f>
        <v>39.100000000000009</v>
      </c>
      <c r="F21" s="5">
        <f t="shared" si="6"/>
        <v>39.099999999999994</v>
      </c>
      <c r="G21" s="31">
        <f t="shared" si="6"/>
        <v>133.69999999999999</v>
      </c>
      <c r="H21" s="31">
        <f t="shared" si="6"/>
        <v>133.69999999999999</v>
      </c>
      <c r="I21" s="5">
        <f t="shared" si="6"/>
        <v>267.39999999999998</v>
      </c>
      <c r="J21" s="5">
        <f t="shared" si="6"/>
        <v>267.39999999999998</v>
      </c>
    </row>
    <row r="24" spans="2:10" x14ac:dyDescent="0.2">
      <c r="B24" s="14" t="s">
        <v>68</v>
      </c>
      <c r="F24" s="15" t="s">
        <v>78</v>
      </c>
      <c r="J24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4"/>
  <sheetViews>
    <sheetView tabSelected="1" workbookViewId="0">
      <selection activeCell="M8" sqref="M8"/>
    </sheetView>
  </sheetViews>
  <sheetFormatPr defaultColWidth="9.28515625" defaultRowHeight="12.75" x14ac:dyDescent="0.2"/>
  <cols>
    <col min="1" max="2" width="9.28515625" style="1"/>
    <col min="3" max="3" width="9.7109375" style="1" customWidth="1"/>
    <col min="4" max="4" width="10.5703125" style="1" bestFit="1" customWidth="1"/>
    <col min="5" max="11" width="9.85546875" style="1" bestFit="1" customWidth="1"/>
    <col min="12" max="12" width="9.42578125" style="1" bestFit="1" customWidth="1"/>
    <col min="13" max="13" width="16.85546875" style="1" bestFit="1" customWidth="1"/>
    <col min="14" max="15" width="9.42578125" style="1" bestFit="1" customWidth="1"/>
    <col min="16" max="16384" width="9.28515625" style="1"/>
  </cols>
  <sheetData>
    <row r="1" spans="1:27" ht="15" customHeight="1" x14ac:dyDescent="0.2">
      <c r="D1" s="41" t="s">
        <v>83</v>
      </c>
      <c r="E1" s="41"/>
      <c r="F1" s="42" t="s">
        <v>84</v>
      </c>
      <c r="G1" s="42"/>
      <c r="H1" s="43" t="s">
        <v>85</v>
      </c>
      <c r="I1" s="43"/>
      <c r="J1" s="44" t="s">
        <v>86</v>
      </c>
      <c r="K1" s="44"/>
      <c r="L1" s="45"/>
      <c r="M1" s="45" t="s">
        <v>82</v>
      </c>
      <c r="N1" s="45"/>
      <c r="O1" s="45"/>
    </row>
    <row r="2" spans="1:27" ht="15" x14ac:dyDescent="0.25">
      <c r="A2" t="s">
        <v>0</v>
      </c>
      <c r="B2" t="s">
        <v>1</v>
      </c>
      <c r="C2" t="s">
        <v>44</v>
      </c>
      <c r="D2" s="23" t="s">
        <v>79</v>
      </c>
      <c r="E2" s="23" t="s">
        <v>80</v>
      </c>
      <c r="F2" s="23" t="s">
        <v>79</v>
      </c>
      <c r="G2" s="23" t="s">
        <v>80</v>
      </c>
      <c r="H2" s="23" t="s">
        <v>79</v>
      </c>
      <c r="I2" s="23" t="s">
        <v>80</v>
      </c>
      <c r="J2" s="23" t="s">
        <v>79</v>
      </c>
      <c r="K2" s="23" t="s">
        <v>80</v>
      </c>
      <c r="M2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x14ac:dyDescent="0.25">
      <c r="A3">
        <v>0</v>
      </c>
      <c r="B3">
        <v>1</v>
      </c>
      <c r="C3">
        <v>0</v>
      </c>
      <c r="D3" s="26">
        <v>3</v>
      </c>
      <c r="E3" s="23">
        <v>0</v>
      </c>
      <c r="F3" s="23">
        <v>7</v>
      </c>
      <c r="G3" s="1">
        <v>0</v>
      </c>
      <c r="H3">
        <v>49</v>
      </c>
      <c r="I3" s="1">
        <v>0</v>
      </c>
      <c r="J3">
        <v>99</v>
      </c>
      <c r="K3" s="1">
        <v>0</v>
      </c>
      <c r="M3"/>
      <c r="P3" s="24"/>
      <c r="Q3" s="24"/>
      <c r="R3" s="25"/>
      <c r="S3" s="25"/>
      <c r="T3" s="25"/>
      <c r="U3" s="29"/>
      <c r="V3" s="25"/>
      <c r="W3" s="25"/>
      <c r="X3" s="25"/>
      <c r="Y3" s="25"/>
      <c r="Z3" s="25"/>
      <c r="AA3" s="25"/>
    </row>
    <row r="4" spans="1:27" ht="15" x14ac:dyDescent="0.25">
      <c r="A4">
        <v>0</v>
      </c>
      <c r="B4">
        <v>1</v>
      </c>
      <c r="C4">
        <v>1</v>
      </c>
      <c r="D4" s="26">
        <v>2</v>
      </c>
      <c r="E4" s="23">
        <v>0</v>
      </c>
      <c r="F4" s="23">
        <v>4</v>
      </c>
      <c r="G4" s="1">
        <v>0</v>
      </c>
      <c r="H4">
        <v>25</v>
      </c>
      <c r="I4" s="1">
        <v>0</v>
      </c>
      <c r="J4">
        <v>50</v>
      </c>
      <c r="K4" s="1">
        <v>0</v>
      </c>
      <c r="M4"/>
      <c r="P4" s="24"/>
      <c r="Q4" s="24"/>
      <c r="R4" s="25"/>
      <c r="S4" s="25"/>
      <c r="T4" s="25"/>
      <c r="U4" s="29"/>
      <c r="V4" s="25"/>
      <c r="W4" s="25"/>
      <c r="X4" s="25"/>
      <c r="Y4" s="25"/>
      <c r="Z4" s="25"/>
      <c r="AA4" s="25"/>
    </row>
    <row r="5" spans="1:27" ht="15" x14ac:dyDescent="0.25">
      <c r="A5">
        <v>1</v>
      </c>
      <c r="B5">
        <v>2</v>
      </c>
      <c r="C5">
        <v>0</v>
      </c>
      <c r="D5" s="27">
        <v>11</v>
      </c>
      <c r="E5" s="23">
        <v>0</v>
      </c>
      <c r="F5" s="23">
        <v>24</v>
      </c>
      <c r="G5" s="1">
        <v>0</v>
      </c>
      <c r="H5">
        <v>41</v>
      </c>
      <c r="I5" s="1">
        <v>0</v>
      </c>
      <c r="J5">
        <v>83</v>
      </c>
      <c r="K5" s="1">
        <v>0</v>
      </c>
      <c r="M5"/>
      <c r="P5" s="24"/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15" x14ac:dyDescent="0.25">
      <c r="A6">
        <v>1</v>
      </c>
      <c r="B6">
        <v>33</v>
      </c>
      <c r="C6">
        <v>0</v>
      </c>
      <c r="D6" s="27">
        <v>9</v>
      </c>
      <c r="E6" s="23">
        <v>0</v>
      </c>
      <c r="F6" s="23">
        <v>19</v>
      </c>
      <c r="G6" s="1">
        <v>0</v>
      </c>
      <c r="H6">
        <v>50</v>
      </c>
      <c r="I6" s="1">
        <v>0</v>
      </c>
      <c r="J6">
        <v>100</v>
      </c>
      <c r="K6" s="1">
        <v>0</v>
      </c>
      <c r="M6"/>
      <c r="P6" s="2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15" x14ac:dyDescent="0.25">
      <c r="A7">
        <v>1</v>
      </c>
      <c r="B7">
        <v>33</v>
      </c>
      <c r="C7">
        <v>1</v>
      </c>
      <c r="D7" s="28">
        <v>5</v>
      </c>
      <c r="E7" s="23">
        <v>0</v>
      </c>
      <c r="F7" s="23">
        <v>10</v>
      </c>
      <c r="G7" s="1">
        <v>0</v>
      </c>
      <c r="H7">
        <v>25</v>
      </c>
      <c r="I7" s="1">
        <v>0</v>
      </c>
      <c r="J7">
        <v>50</v>
      </c>
      <c r="K7" s="1">
        <v>0</v>
      </c>
      <c r="M7"/>
      <c r="P7" s="2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5" x14ac:dyDescent="0.25">
      <c r="A8">
        <v>2</v>
      </c>
      <c r="B8">
        <v>3</v>
      </c>
      <c r="C8">
        <v>0</v>
      </c>
      <c r="D8" s="28">
        <v>11</v>
      </c>
      <c r="E8" s="23">
        <v>0</v>
      </c>
      <c r="F8" s="23">
        <v>148</v>
      </c>
      <c r="G8" s="1">
        <v>0</v>
      </c>
      <c r="H8">
        <v>148</v>
      </c>
      <c r="I8" s="1">
        <v>0</v>
      </c>
      <c r="J8">
        <v>148</v>
      </c>
      <c r="K8" s="1">
        <v>0</v>
      </c>
      <c r="M8"/>
      <c r="P8" s="2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5" x14ac:dyDescent="0.25">
      <c r="A9">
        <v>2</v>
      </c>
      <c r="B9">
        <v>20</v>
      </c>
      <c r="C9">
        <v>0</v>
      </c>
      <c r="D9" s="23">
        <v>11</v>
      </c>
      <c r="E9" s="23">
        <v>0</v>
      </c>
      <c r="F9">
        <v>24</v>
      </c>
      <c r="G9" s="1">
        <v>0</v>
      </c>
      <c r="H9">
        <v>50</v>
      </c>
      <c r="I9" s="1">
        <v>0</v>
      </c>
      <c r="J9">
        <v>100</v>
      </c>
      <c r="K9" s="1">
        <v>0</v>
      </c>
      <c r="M9"/>
      <c r="P9" s="24"/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" x14ac:dyDescent="0.25">
      <c r="A10">
        <v>3</v>
      </c>
      <c r="B10">
        <v>4</v>
      </c>
      <c r="C10">
        <v>0</v>
      </c>
      <c r="D10" s="23">
        <v>1</v>
      </c>
      <c r="E10" s="23">
        <v>0</v>
      </c>
      <c r="F10">
        <v>3</v>
      </c>
      <c r="G10" s="1">
        <v>0</v>
      </c>
      <c r="H10">
        <v>10</v>
      </c>
      <c r="I10" s="1">
        <v>0</v>
      </c>
      <c r="J10">
        <v>19</v>
      </c>
      <c r="K10" s="1">
        <v>0</v>
      </c>
      <c r="M10"/>
      <c r="P10" s="24"/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5" x14ac:dyDescent="0.25">
      <c r="A11">
        <v>3</v>
      </c>
      <c r="B11">
        <v>5</v>
      </c>
      <c r="C11">
        <v>0</v>
      </c>
      <c r="D11" s="23">
        <v>10</v>
      </c>
      <c r="E11" s="23">
        <v>0</v>
      </c>
      <c r="F11">
        <v>148</v>
      </c>
      <c r="G11" s="1">
        <v>0</v>
      </c>
      <c r="H11">
        <v>148</v>
      </c>
      <c r="I11" s="1">
        <v>0</v>
      </c>
      <c r="J11">
        <v>148</v>
      </c>
      <c r="K11" s="1">
        <v>0</v>
      </c>
      <c r="M11"/>
      <c r="P11" s="24"/>
      <c r="Q11" s="24"/>
      <c r="R11" s="25"/>
      <c r="S11" s="25"/>
      <c r="T11" s="25"/>
      <c r="U11" s="29"/>
      <c r="V11" s="25"/>
      <c r="W11" s="29"/>
      <c r="X11" s="25"/>
      <c r="Y11" s="25"/>
      <c r="Z11" s="25"/>
      <c r="AA11" s="25"/>
    </row>
    <row r="12" spans="1:27" ht="15" x14ac:dyDescent="0.25">
      <c r="A12">
        <v>5</v>
      </c>
      <c r="B12">
        <v>6</v>
      </c>
      <c r="C12">
        <v>0</v>
      </c>
      <c r="D12" s="23">
        <v>2</v>
      </c>
      <c r="E12" s="23">
        <v>0</v>
      </c>
      <c r="F12">
        <v>2</v>
      </c>
      <c r="G12" s="1">
        <v>0</v>
      </c>
      <c r="H12">
        <v>8</v>
      </c>
      <c r="I12" s="1">
        <v>0</v>
      </c>
      <c r="J12">
        <v>18</v>
      </c>
      <c r="K12" s="1">
        <v>0</v>
      </c>
      <c r="M12"/>
      <c r="P12" s="24"/>
      <c r="Q12" s="24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" x14ac:dyDescent="0.25">
      <c r="A13">
        <v>5</v>
      </c>
      <c r="B13">
        <v>7</v>
      </c>
      <c r="C13">
        <v>0</v>
      </c>
      <c r="D13" s="23">
        <v>12</v>
      </c>
      <c r="E13" s="23">
        <v>0</v>
      </c>
      <c r="F13">
        <v>148</v>
      </c>
      <c r="G13" s="1">
        <v>0</v>
      </c>
      <c r="H13">
        <v>148</v>
      </c>
      <c r="I13" s="1">
        <v>0</v>
      </c>
      <c r="J13">
        <v>148</v>
      </c>
      <c r="K13" s="1">
        <v>0</v>
      </c>
      <c r="M13"/>
      <c r="P13" s="24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5" x14ac:dyDescent="0.25">
      <c r="A14">
        <v>7</v>
      </c>
      <c r="B14">
        <v>8</v>
      </c>
      <c r="C14">
        <v>0</v>
      </c>
      <c r="D14" s="23">
        <v>0</v>
      </c>
      <c r="E14" s="23">
        <v>0</v>
      </c>
      <c r="F14">
        <v>0</v>
      </c>
      <c r="G14" s="1">
        <v>0</v>
      </c>
      <c r="H14">
        <v>23</v>
      </c>
      <c r="I14" s="1">
        <v>0</v>
      </c>
      <c r="J14">
        <v>48</v>
      </c>
      <c r="K14" s="1">
        <v>0</v>
      </c>
      <c r="M14"/>
      <c r="P14" s="24"/>
      <c r="Q14" s="24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5" x14ac:dyDescent="0.25">
      <c r="A15">
        <v>7</v>
      </c>
      <c r="B15">
        <v>9</v>
      </c>
      <c r="C15">
        <v>0</v>
      </c>
      <c r="D15" s="23">
        <v>12</v>
      </c>
      <c r="E15" s="23">
        <v>0</v>
      </c>
      <c r="F15">
        <v>142</v>
      </c>
      <c r="G15" s="1">
        <v>0</v>
      </c>
      <c r="H15">
        <v>142</v>
      </c>
      <c r="I15" s="1">
        <v>0</v>
      </c>
      <c r="J15">
        <v>142</v>
      </c>
      <c r="K15" s="1">
        <v>0</v>
      </c>
      <c r="M15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5" x14ac:dyDescent="0.25">
      <c r="A16">
        <v>9</v>
      </c>
      <c r="B16">
        <v>10</v>
      </c>
      <c r="C16">
        <v>0</v>
      </c>
      <c r="D16" s="23">
        <v>7</v>
      </c>
      <c r="E16" s="23">
        <v>0</v>
      </c>
      <c r="F16">
        <v>14</v>
      </c>
      <c r="G16" s="1">
        <v>0</v>
      </c>
      <c r="H16">
        <v>17</v>
      </c>
      <c r="I16" s="1">
        <v>0</v>
      </c>
      <c r="J16">
        <v>35</v>
      </c>
      <c r="K16" s="1">
        <v>0</v>
      </c>
      <c r="M16"/>
      <c r="P16" s="24"/>
      <c r="Q16" s="24"/>
      <c r="R16" s="25"/>
      <c r="S16" s="25"/>
      <c r="T16" s="25"/>
      <c r="U16" s="29"/>
      <c r="V16" s="25"/>
      <c r="W16" s="25"/>
      <c r="X16" s="25"/>
      <c r="Y16" s="25"/>
      <c r="Z16" s="25"/>
      <c r="AA16" s="25"/>
    </row>
    <row r="17" spans="1:27" ht="15" x14ac:dyDescent="0.25">
      <c r="A17">
        <v>9</v>
      </c>
      <c r="B17">
        <v>11</v>
      </c>
      <c r="C17">
        <v>0</v>
      </c>
      <c r="D17" s="23">
        <v>7</v>
      </c>
      <c r="E17" s="23">
        <v>0</v>
      </c>
      <c r="F17">
        <v>14</v>
      </c>
      <c r="G17" s="1">
        <v>0</v>
      </c>
      <c r="H17">
        <v>17</v>
      </c>
      <c r="I17" s="1">
        <v>0</v>
      </c>
      <c r="J17">
        <v>35</v>
      </c>
      <c r="K17" s="1">
        <v>0</v>
      </c>
      <c r="M17"/>
      <c r="P17" s="24"/>
      <c r="Q17" s="24"/>
      <c r="R17" s="25"/>
      <c r="S17" s="25"/>
      <c r="T17" s="25"/>
      <c r="U17" s="25"/>
      <c r="V17" s="25"/>
      <c r="W17" s="29"/>
      <c r="X17" s="25"/>
      <c r="Y17" s="25"/>
      <c r="Z17" s="25"/>
      <c r="AA17" s="25"/>
    </row>
    <row r="18" spans="1:27" ht="15" x14ac:dyDescent="0.25">
      <c r="A18">
        <v>9</v>
      </c>
      <c r="B18">
        <v>12</v>
      </c>
      <c r="C18">
        <v>0</v>
      </c>
      <c r="D18" s="23">
        <v>12</v>
      </c>
      <c r="E18" s="23">
        <v>0</v>
      </c>
      <c r="F18">
        <v>24</v>
      </c>
      <c r="G18" s="1">
        <v>0</v>
      </c>
      <c r="H18">
        <v>240</v>
      </c>
      <c r="I18" s="1">
        <v>0</v>
      </c>
      <c r="J18">
        <v>240</v>
      </c>
      <c r="K18" s="1">
        <v>0</v>
      </c>
      <c r="M18"/>
      <c r="P18" s="24"/>
      <c r="Q18" s="24"/>
      <c r="R18" s="25"/>
      <c r="S18" s="25"/>
      <c r="T18" s="25"/>
      <c r="U18" s="25"/>
      <c r="V18" s="25"/>
      <c r="W18" s="25"/>
      <c r="X18" s="25"/>
      <c r="Y18" s="29"/>
      <c r="Z18" s="25"/>
      <c r="AA18" s="25"/>
    </row>
    <row r="19" spans="1:27" ht="15" x14ac:dyDescent="0.25">
      <c r="A19">
        <v>12</v>
      </c>
      <c r="B19">
        <v>13</v>
      </c>
      <c r="C19">
        <v>0</v>
      </c>
      <c r="D19" s="23">
        <v>1</v>
      </c>
      <c r="E19" s="23">
        <v>0</v>
      </c>
      <c r="F19">
        <v>2</v>
      </c>
      <c r="G19" s="1">
        <v>0</v>
      </c>
      <c r="H19">
        <v>6</v>
      </c>
      <c r="I19" s="1">
        <v>0</v>
      </c>
      <c r="J19">
        <v>12</v>
      </c>
      <c r="K19" s="1">
        <v>0</v>
      </c>
      <c r="M19"/>
      <c r="P19" s="24"/>
      <c r="Q19" s="24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5" x14ac:dyDescent="0.25">
      <c r="A20">
        <v>12</v>
      </c>
      <c r="B20">
        <v>14</v>
      </c>
      <c r="C20">
        <v>0</v>
      </c>
      <c r="D20" s="23">
        <v>11</v>
      </c>
      <c r="E20" s="23">
        <v>0</v>
      </c>
      <c r="F20">
        <v>22</v>
      </c>
      <c r="G20" s="1">
        <v>0</v>
      </c>
      <c r="H20">
        <v>240</v>
      </c>
      <c r="I20" s="1">
        <v>0</v>
      </c>
      <c r="J20">
        <v>240</v>
      </c>
      <c r="K20" s="1">
        <v>0</v>
      </c>
      <c r="M20"/>
      <c r="P20" s="24"/>
      <c r="Q20" s="24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5" x14ac:dyDescent="0.25">
      <c r="A21">
        <v>14</v>
      </c>
      <c r="B21">
        <v>15</v>
      </c>
      <c r="C21">
        <v>0</v>
      </c>
      <c r="D21" s="23">
        <v>1</v>
      </c>
      <c r="E21" s="23">
        <v>0</v>
      </c>
      <c r="F21">
        <v>2</v>
      </c>
      <c r="G21" s="1">
        <v>0</v>
      </c>
      <c r="H21">
        <v>6</v>
      </c>
      <c r="I21" s="1">
        <v>0</v>
      </c>
      <c r="J21">
        <v>12</v>
      </c>
      <c r="K21" s="1">
        <v>0</v>
      </c>
      <c r="M21"/>
      <c r="P21" s="24"/>
      <c r="Q21" s="24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5" x14ac:dyDescent="0.25">
      <c r="A22">
        <v>14</v>
      </c>
      <c r="B22">
        <v>16</v>
      </c>
      <c r="C22">
        <v>0</v>
      </c>
      <c r="D22" s="23">
        <v>10</v>
      </c>
      <c r="E22" s="23">
        <v>0</v>
      </c>
      <c r="F22">
        <v>20</v>
      </c>
      <c r="G22" s="1">
        <v>0</v>
      </c>
      <c r="H22">
        <v>240</v>
      </c>
      <c r="I22" s="1">
        <v>0</v>
      </c>
      <c r="J22">
        <v>240</v>
      </c>
      <c r="K22" s="1">
        <v>0</v>
      </c>
      <c r="M22"/>
      <c r="P22" s="24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5" x14ac:dyDescent="0.25">
      <c r="A23">
        <v>16</v>
      </c>
      <c r="B23">
        <v>17</v>
      </c>
      <c r="C23">
        <v>0</v>
      </c>
      <c r="D23" s="23">
        <v>1</v>
      </c>
      <c r="E23" s="23">
        <v>0</v>
      </c>
      <c r="F23">
        <v>2</v>
      </c>
      <c r="G23" s="1">
        <v>0</v>
      </c>
      <c r="H23">
        <v>6</v>
      </c>
      <c r="I23" s="1">
        <v>0</v>
      </c>
      <c r="J23">
        <v>12</v>
      </c>
      <c r="K23" s="1">
        <v>0</v>
      </c>
      <c r="M23"/>
      <c r="P23" s="24"/>
      <c r="Q23" s="24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5" x14ac:dyDescent="0.25">
      <c r="A24">
        <v>16</v>
      </c>
      <c r="B24">
        <v>18</v>
      </c>
      <c r="C24">
        <v>0</v>
      </c>
      <c r="D24" s="23">
        <v>9</v>
      </c>
      <c r="E24" s="23">
        <v>0</v>
      </c>
      <c r="F24">
        <v>18</v>
      </c>
      <c r="G24" s="1">
        <v>0</v>
      </c>
      <c r="H24">
        <v>240</v>
      </c>
      <c r="I24" s="1">
        <v>0</v>
      </c>
      <c r="J24">
        <v>240</v>
      </c>
      <c r="K24" s="1">
        <v>0</v>
      </c>
      <c r="M24"/>
      <c r="P24" s="24"/>
      <c r="Q24" s="24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5" x14ac:dyDescent="0.25">
      <c r="A25">
        <v>18</v>
      </c>
      <c r="B25">
        <v>19</v>
      </c>
      <c r="C25">
        <v>0</v>
      </c>
      <c r="D25" s="23">
        <v>0</v>
      </c>
      <c r="E25" s="23">
        <v>0</v>
      </c>
      <c r="F25">
        <v>2</v>
      </c>
      <c r="G25" s="1">
        <v>0</v>
      </c>
      <c r="H25">
        <v>6</v>
      </c>
      <c r="I25" s="1">
        <v>0</v>
      </c>
      <c r="J25">
        <v>12</v>
      </c>
      <c r="K25" s="1">
        <v>0</v>
      </c>
      <c r="M25"/>
      <c r="P25" s="24"/>
      <c r="Q25" s="24"/>
      <c r="R25" s="25"/>
      <c r="S25" s="25"/>
      <c r="T25" s="25"/>
      <c r="U25" s="25"/>
      <c r="V25" s="25"/>
      <c r="W25" s="29"/>
      <c r="X25" s="25"/>
      <c r="Y25" s="25"/>
      <c r="Z25" s="29"/>
      <c r="AA25" s="29"/>
    </row>
    <row r="26" spans="1:27" ht="15" x14ac:dyDescent="0.25">
      <c r="A26">
        <v>18</v>
      </c>
      <c r="B26">
        <v>20</v>
      </c>
      <c r="C26">
        <v>0</v>
      </c>
      <c r="D26" s="23">
        <v>9</v>
      </c>
      <c r="E26" s="23">
        <v>0</v>
      </c>
      <c r="F26">
        <v>16</v>
      </c>
      <c r="G26" s="1">
        <v>0</v>
      </c>
      <c r="H26">
        <v>240</v>
      </c>
      <c r="I26" s="1">
        <v>0</v>
      </c>
      <c r="J26">
        <v>240</v>
      </c>
      <c r="K26" s="1">
        <v>0</v>
      </c>
      <c r="M26"/>
      <c r="P26" s="24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5" x14ac:dyDescent="0.25">
      <c r="A27">
        <v>20</v>
      </c>
      <c r="B27">
        <v>21</v>
      </c>
      <c r="C27">
        <v>0</v>
      </c>
      <c r="D27" s="23">
        <v>3</v>
      </c>
      <c r="E27" s="23">
        <v>0</v>
      </c>
      <c r="F27">
        <v>8</v>
      </c>
      <c r="G27" s="1">
        <v>0</v>
      </c>
      <c r="H27">
        <v>24</v>
      </c>
      <c r="I27" s="1">
        <v>0</v>
      </c>
      <c r="J27" s="1">
        <v>240</v>
      </c>
      <c r="K27" s="1">
        <v>0</v>
      </c>
      <c r="M27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5" x14ac:dyDescent="0.25">
      <c r="A28">
        <v>20</v>
      </c>
      <c r="B28">
        <v>25</v>
      </c>
      <c r="C28">
        <v>0</v>
      </c>
      <c r="D28" s="23">
        <v>76</v>
      </c>
      <c r="E28" s="23">
        <v>0</v>
      </c>
      <c r="F28">
        <v>76</v>
      </c>
      <c r="G28" s="1">
        <v>0</v>
      </c>
      <c r="H28">
        <v>76</v>
      </c>
      <c r="I28" s="1">
        <v>0</v>
      </c>
      <c r="J28" s="1">
        <f>76 + 52</f>
        <v>128</v>
      </c>
      <c r="K28" s="1">
        <v>0</v>
      </c>
      <c r="M28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5" x14ac:dyDescent="0.25">
      <c r="A29">
        <v>21</v>
      </c>
      <c r="B29">
        <v>22</v>
      </c>
      <c r="C29">
        <v>0</v>
      </c>
      <c r="D29" s="23">
        <v>1</v>
      </c>
      <c r="E29" s="23">
        <v>0</v>
      </c>
      <c r="F29">
        <v>2</v>
      </c>
      <c r="G29" s="1">
        <v>0</v>
      </c>
      <c r="H29">
        <v>6</v>
      </c>
      <c r="I29" s="1">
        <v>0</v>
      </c>
      <c r="J29">
        <v>12</v>
      </c>
      <c r="K29" s="1">
        <v>0</v>
      </c>
      <c r="M29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5" x14ac:dyDescent="0.25">
      <c r="A30">
        <v>21</v>
      </c>
      <c r="B30">
        <v>23</v>
      </c>
      <c r="C30">
        <v>0</v>
      </c>
      <c r="D30" s="23">
        <v>2</v>
      </c>
      <c r="E30" s="23">
        <v>0</v>
      </c>
      <c r="F30">
        <v>4</v>
      </c>
      <c r="G30" s="1">
        <v>0</v>
      </c>
      <c r="H30">
        <v>12</v>
      </c>
      <c r="I30" s="1">
        <v>0</v>
      </c>
      <c r="J30">
        <v>24</v>
      </c>
      <c r="K30" s="1">
        <v>0</v>
      </c>
      <c r="M30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5" x14ac:dyDescent="0.25">
      <c r="A31">
        <v>21</v>
      </c>
      <c r="B31">
        <v>23</v>
      </c>
      <c r="C31">
        <v>1</v>
      </c>
      <c r="D31" s="23">
        <v>1</v>
      </c>
      <c r="E31" s="23">
        <v>0</v>
      </c>
      <c r="F31" s="23">
        <v>2</v>
      </c>
      <c r="G31" s="1">
        <v>0</v>
      </c>
      <c r="H31">
        <v>6</v>
      </c>
      <c r="I31" s="1">
        <v>0</v>
      </c>
      <c r="J31">
        <v>12</v>
      </c>
      <c r="K31" s="1">
        <v>0</v>
      </c>
      <c r="M31"/>
      <c r="R31" s="25"/>
      <c r="S31" s="25"/>
      <c r="T31" s="25"/>
      <c r="U31" s="25"/>
      <c r="V31" s="25"/>
      <c r="W31" s="25"/>
      <c r="X31" s="25"/>
      <c r="Y31" s="25"/>
      <c r="Z31" s="25"/>
      <c r="AA31" s="29"/>
    </row>
    <row r="32" spans="1:27" ht="15" x14ac:dyDescent="0.25">
      <c r="A32">
        <v>21</v>
      </c>
      <c r="B32">
        <v>25</v>
      </c>
      <c r="C32">
        <v>0</v>
      </c>
      <c r="D32" s="23">
        <v>6</v>
      </c>
      <c r="E32" s="23">
        <v>0</v>
      </c>
      <c r="F32">
        <v>14</v>
      </c>
      <c r="G32" s="1">
        <v>0</v>
      </c>
      <c r="H32">
        <v>42</v>
      </c>
      <c r="I32" s="1">
        <v>0</v>
      </c>
      <c r="J32">
        <v>84</v>
      </c>
      <c r="K32" s="1">
        <v>0</v>
      </c>
      <c r="M32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5" x14ac:dyDescent="0.25">
      <c r="A33">
        <v>23</v>
      </c>
      <c r="B33">
        <v>24</v>
      </c>
      <c r="C33">
        <v>0</v>
      </c>
      <c r="D33" s="23">
        <v>1</v>
      </c>
      <c r="E33" s="23">
        <v>0</v>
      </c>
      <c r="F33">
        <v>1</v>
      </c>
      <c r="G33" s="1">
        <v>0</v>
      </c>
      <c r="H33">
        <v>1</v>
      </c>
      <c r="I33" s="1">
        <v>0</v>
      </c>
      <c r="J33">
        <v>2</v>
      </c>
      <c r="K33" s="1">
        <v>0</v>
      </c>
      <c r="M33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5" x14ac:dyDescent="0.25">
      <c r="A34">
        <v>25</v>
      </c>
      <c r="B34">
        <v>26</v>
      </c>
      <c r="C34">
        <v>0</v>
      </c>
      <c r="D34" s="23">
        <v>1</v>
      </c>
      <c r="E34" s="23">
        <v>0</v>
      </c>
      <c r="F34">
        <v>1</v>
      </c>
      <c r="G34" s="1">
        <v>0</v>
      </c>
      <c r="H34">
        <v>1</v>
      </c>
      <c r="I34" s="1">
        <v>0</v>
      </c>
      <c r="J34">
        <v>2</v>
      </c>
      <c r="K34" s="1">
        <v>0</v>
      </c>
      <c r="M34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5" x14ac:dyDescent="0.25">
      <c r="A35">
        <v>25</v>
      </c>
      <c r="B35">
        <v>27</v>
      </c>
      <c r="C35">
        <v>0</v>
      </c>
      <c r="D35" s="23">
        <v>7</v>
      </c>
      <c r="E35" s="23">
        <v>0</v>
      </c>
      <c r="F35">
        <v>76</v>
      </c>
      <c r="G35" s="1">
        <v>0</v>
      </c>
      <c r="H35">
        <v>76</v>
      </c>
      <c r="I35" s="1">
        <v>0</v>
      </c>
      <c r="J35" s="1">
        <f>76 + 14</f>
        <v>90</v>
      </c>
      <c r="K35" s="1">
        <v>0</v>
      </c>
      <c r="M3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5" x14ac:dyDescent="0.25">
      <c r="A36">
        <v>25</v>
      </c>
      <c r="B36">
        <v>33</v>
      </c>
      <c r="C36">
        <v>0</v>
      </c>
      <c r="D36" s="23">
        <v>9</v>
      </c>
      <c r="E36" s="23">
        <v>0</v>
      </c>
      <c r="F36">
        <v>19</v>
      </c>
      <c r="G36" s="1">
        <v>0</v>
      </c>
      <c r="H36">
        <v>50</v>
      </c>
      <c r="I36" s="1">
        <v>0</v>
      </c>
      <c r="J36" s="1">
        <v>100</v>
      </c>
      <c r="K36" s="1">
        <v>0</v>
      </c>
      <c r="M36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5" x14ac:dyDescent="0.25">
      <c r="A37">
        <v>25</v>
      </c>
      <c r="B37">
        <v>33</v>
      </c>
      <c r="C37">
        <v>1</v>
      </c>
      <c r="D37" s="23">
        <v>5</v>
      </c>
      <c r="E37" s="23">
        <v>0</v>
      </c>
      <c r="F37" s="23">
        <v>10</v>
      </c>
      <c r="G37" s="1">
        <v>0</v>
      </c>
      <c r="H37">
        <v>25</v>
      </c>
      <c r="I37" s="1">
        <v>0</v>
      </c>
      <c r="J37">
        <v>50</v>
      </c>
      <c r="K37" s="1">
        <v>0</v>
      </c>
      <c r="M37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" x14ac:dyDescent="0.25">
      <c r="A38">
        <v>27</v>
      </c>
      <c r="B38">
        <v>28</v>
      </c>
      <c r="C38">
        <v>0</v>
      </c>
      <c r="D38" s="23">
        <v>3</v>
      </c>
      <c r="E38" s="23">
        <v>0</v>
      </c>
      <c r="F38" s="23">
        <v>7</v>
      </c>
      <c r="G38" s="1">
        <v>0</v>
      </c>
      <c r="H38">
        <v>101</v>
      </c>
      <c r="I38" s="1">
        <v>0</v>
      </c>
      <c r="J38">
        <v>101</v>
      </c>
      <c r="K38" s="1">
        <v>0</v>
      </c>
      <c r="M38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" x14ac:dyDescent="0.25">
      <c r="A39">
        <v>27</v>
      </c>
      <c r="B39">
        <v>32</v>
      </c>
      <c r="C39">
        <v>0</v>
      </c>
      <c r="D39" s="23">
        <v>1</v>
      </c>
      <c r="E39" s="23">
        <v>0</v>
      </c>
      <c r="F39" s="23">
        <v>3</v>
      </c>
      <c r="G39" s="1">
        <v>0</v>
      </c>
      <c r="H39">
        <v>16</v>
      </c>
      <c r="I39" s="1">
        <v>0</v>
      </c>
      <c r="J39">
        <v>32</v>
      </c>
      <c r="K39" s="1">
        <v>0</v>
      </c>
      <c r="M39"/>
    </row>
    <row r="40" spans="1:27" ht="15" x14ac:dyDescent="0.25">
      <c r="A40">
        <v>27</v>
      </c>
      <c r="B40">
        <v>33</v>
      </c>
      <c r="C40">
        <v>0</v>
      </c>
      <c r="D40" s="23">
        <v>9</v>
      </c>
      <c r="E40" s="23">
        <v>0</v>
      </c>
      <c r="F40" s="23">
        <v>101</v>
      </c>
      <c r="G40" s="1">
        <v>0</v>
      </c>
      <c r="H40">
        <v>101</v>
      </c>
      <c r="I40" s="1">
        <v>0</v>
      </c>
      <c r="J40">
        <v>101</v>
      </c>
      <c r="K40" s="1">
        <v>0</v>
      </c>
      <c r="M40"/>
    </row>
    <row r="41" spans="1:27" ht="15" x14ac:dyDescent="0.25">
      <c r="A41">
        <v>28</v>
      </c>
      <c r="B41">
        <v>29</v>
      </c>
      <c r="C41">
        <v>0</v>
      </c>
      <c r="D41" s="23">
        <v>1</v>
      </c>
      <c r="E41" s="23">
        <v>0</v>
      </c>
      <c r="F41" s="23">
        <v>1</v>
      </c>
      <c r="G41" s="1">
        <v>0</v>
      </c>
      <c r="H41">
        <v>1</v>
      </c>
      <c r="I41" s="1">
        <v>0</v>
      </c>
      <c r="J41">
        <v>2</v>
      </c>
      <c r="K41" s="1">
        <v>0</v>
      </c>
      <c r="M41"/>
    </row>
    <row r="42" spans="1:27" ht="15" x14ac:dyDescent="0.25">
      <c r="A42">
        <v>28</v>
      </c>
      <c r="B42">
        <v>30</v>
      </c>
      <c r="C42">
        <v>0</v>
      </c>
      <c r="D42" s="23">
        <v>2</v>
      </c>
      <c r="E42" s="23">
        <v>0</v>
      </c>
      <c r="F42" s="23">
        <v>6</v>
      </c>
      <c r="G42" s="1">
        <v>0</v>
      </c>
      <c r="H42">
        <v>101</v>
      </c>
      <c r="I42" s="1">
        <v>0</v>
      </c>
      <c r="J42">
        <v>101</v>
      </c>
      <c r="K42" s="1">
        <v>0</v>
      </c>
      <c r="M42"/>
    </row>
    <row r="43" spans="1:27" ht="15" x14ac:dyDescent="0.25">
      <c r="A43">
        <v>30</v>
      </c>
      <c r="B43">
        <v>31</v>
      </c>
      <c r="C43">
        <v>0</v>
      </c>
      <c r="D43" s="23">
        <v>2</v>
      </c>
      <c r="E43" s="23">
        <v>0</v>
      </c>
      <c r="F43" s="23">
        <v>6</v>
      </c>
      <c r="G43" s="1">
        <v>0</v>
      </c>
      <c r="H43">
        <v>101</v>
      </c>
      <c r="I43" s="1">
        <v>0</v>
      </c>
      <c r="J43">
        <v>101</v>
      </c>
      <c r="K43" s="1">
        <v>0</v>
      </c>
      <c r="M43"/>
    </row>
    <row r="44" spans="1:27" ht="15" x14ac:dyDescent="0.25">
      <c r="D44"/>
    </row>
  </sheetData>
  <mergeCells count="4"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Pipelines</vt:lpstr>
      <vt:lpstr>Additional_pipelines</vt:lpstr>
      <vt:lpstr>Nodes</vt:lpstr>
      <vt:lpstr>Demand-scenario's</vt:lpstr>
      <vt:lpstr>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Nijmeijer</dc:creator>
  <cp:lastModifiedBy>Wesley Nijmeijer</cp:lastModifiedBy>
  <dcterms:created xsi:type="dcterms:W3CDTF">2023-01-17T12:50:41Z</dcterms:created>
  <dcterms:modified xsi:type="dcterms:W3CDTF">2023-04-20T00:18:10Z</dcterms:modified>
</cp:coreProperties>
</file>