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15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2685\"/>
    </mc:Choice>
  </mc:AlternateContent>
  <xr:revisionPtr revIDLastSave="0" documentId="8_{15626AC7-9F8A-4D5E-BD3E-193DA34B6578}" xr6:coauthVersionLast="40" xr6:coauthVersionMax="40" xr10:uidLastSave="{00000000-0000-0000-0000-000000000000}"/>
  <bookViews>
    <workbookView xWindow="32760" yWindow="32760" windowWidth="20490" windowHeight="7545" activeTab="2"/>
  </bookViews>
  <sheets>
    <sheet name="Exe1" sheetId="1" r:id="rId1"/>
    <sheet name="Exe2" sheetId="2" r:id="rId2"/>
    <sheet name="Exe3" sheetId="3" r:id="rId3"/>
    <sheet name="Exe4" sheetId="4" r:id="rId4"/>
    <sheet name="Exe5" sheetId="5" r:id="rId5"/>
  </sheets>
  <definedNames>
    <definedName name="Filmes">'Exe1'!$F$3:$F$18</definedName>
    <definedName name="MARCA">'Exe3'!$A$4:$A$18</definedName>
    <definedName name="PREÇO_BÁSICO">'Exe3'!$D$4:$D$18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2" l="1"/>
  <c r="C20" i="2"/>
  <c r="C15" i="2"/>
  <c r="C5" i="1"/>
  <c r="H22" i="5"/>
  <c r="H20" i="5"/>
  <c r="H19" i="5"/>
  <c r="H17" i="5"/>
  <c r="H16" i="5"/>
  <c r="H15" i="5"/>
  <c r="J11" i="4"/>
  <c r="J7" i="4"/>
  <c r="J8" i="4"/>
  <c r="J9" i="4"/>
  <c r="J10" i="4"/>
  <c r="J6" i="4"/>
  <c r="G11" i="4"/>
  <c r="G7" i="4"/>
  <c r="G8" i="4"/>
  <c r="G9" i="4"/>
  <c r="G10" i="4"/>
  <c r="G6" i="4"/>
  <c r="D19" i="4"/>
  <c r="G26" i="3"/>
  <c r="E27" i="3"/>
  <c r="E28" i="3"/>
  <c r="E29" i="3"/>
  <c r="E30" i="3"/>
  <c r="E31" i="3"/>
  <c r="E26" i="3"/>
  <c r="G23" i="3"/>
  <c r="G22" i="3"/>
  <c r="G21" i="3"/>
  <c r="G20" i="3"/>
  <c r="F23" i="3"/>
  <c r="F22" i="3"/>
  <c r="F21" i="3"/>
  <c r="F20" i="3"/>
  <c r="E23" i="3"/>
  <c r="D22" i="3"/>
  <c r="E22" i="3"/>
  <c r="E21" i="3"/>
  <c r="E20" i="3"/>
  <c r="D23" i="3"/>
  <c r="D21" i="3"/>
  <c r="D20" i="3"/>
  <c r="E5" i="3"/>
  <c r="E4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4" i="3"/>
  <c r="E7" i="3"/>
  <c r="E8" i="3"/>
  <c r="E9" i="3"/>
  <c r="E10" i="3"/>
  <c r="E11" i="3"/>
  <c r="E12" i="3"/>
  <c r="E13" i="3"/>
  <c r="E14" i="3"/>
  <c r="E15" i="3"/>
  <c r="E16" i="3"/>
  <c r="E17" i="3"/>
  <c r="E18" i="3"/>
  <c r="E6" i="3"/>
  <c r="C19" i="2"/>
  <c r="C18" i="2"/>
  <c r="C17" i="2"/>
  <c r="C16" i="2"/>
  <c r="C7" i="1"/>
  <c r="C9" i="1"/>
  <c r="D31" i="3"/>
  <c r="D30" i="3"/>
  <c r="D29" i="3"/>
  <c r="D28" i="3"/>
  <c r="D27" i="3"/>
  <c r="D26" i="3"/>
</calcChain>
</file>

<file path=xl/sharedStrings.xml><?xml version="1.0" encoding="utf-8"?>
<sst xmlns="http://schemas.openxmlformats.org/spreadsheetml/2006/main" count="357" uniqueCount="204">
  <si>
    <t>Código</t>
  </si>
  <si>
    <t>Filme</t>
  </si>
  <si>
    <t>Categoria</t>
  </si>
  <si>
    <t>Valor</t>
  </si>
  <si>
    <t>E o Vento Levou...</t>
  </si>
  <si>
    <t>Drama</t>
  </si>
  <si>
    <t>Click</t>
  </si>
  <si>
    <t>Comédia</t>
  </si>
  <si>
    <t>Jason X</t>
  </si>
  <si>
    <t>Terror</t>
  </si>
  <si>
    <t>X-Men Origens: Wolverine</t>
  </si>
  <si>
    <t>Aventura</t>
  </si>
  <si>
    <t>O exterminador do futuro</t>
  </si>
  <si>
    <t>Ficção</t>
  </si>
  <si>
    <t>Rambo 2 - A missão</t>
  </si>
  <si>
    <t>A múmia</t>
  </si>
  <si>
    <t>O Exorcista</t>
  </si>
  <si>
    <t>Closer - Perto Demais</t>
  </si>
  <si>
    <t>Vanilla Sky</t>
  </si>
  <si>
    <t>Suspense</t>
  </si>
  <si>
    <t>Matrix</t>
  </si>
  <si>
    <t>Se Eu Fosse Você 2</t>
  </si>
  <si>
    <t>O resgate do soldado Ryan</t>
  </si>
  <si>
    <t>Guerra</t>
  </si>
  <si>
    <t>Homem-Aranha 3</t>
  </si>
  <si>
    <t>Viagem ao centro da Terra</t>
  </si>
  <si>
    <t xml:space="preserve"> Eu Sou a Lenda</t>
  </si>
  <si>
    <t>Data</t>
  </si>
  <si>
    <t>Nome</t>
  </si>
  <si>
    <t>Maria</t>
  </si>
  <si>
    <t>Sergio</t>
  </si>
  <si>
    <t>Eduardo</t>
  </si>
  <si>
    <t>Melissa</t>
  </si>
  <si>
    <t>Carlos</t>
  </si>
  <si>
    <t>Antonia</t>
  </si>
  <si>
    <t>Marcio</t>
  </si>
  <si>
    <t>Tatiana</t>
  </si>
  <si>
    <t>Alfredo</t>
  </si>
  <si>
    <t>Leopoldo</t>
  </si>
  <si>
    <t>Mara</t>
  </si>
  <si>
    <t>Sandra</t>
  </si>
  <si>
    <t>Thaysa</t>
  </si>
  <si>
    <t>Nome Completo</t>
  </si>
  <si>
    <t>Maria Pereira do Nascimento</t>
  </si>
  <si>
    <t>Sergio Sampaio</t>
  </si>
  <si>
    <t>Eduardo Amaral Rodrigues</t>
  </si>
  <si>
    <t>Melissa Bonelli Santana</t>
  </si>
  <si>
    <t>Carlos Silva</t>
  </si>
  <si>
    <t>Antonia Senna</t>
  </si>
  <si>
    <t>Marcio Ferreira Cardoso</t>
  </si>
  <si>
    <t>Antonia de Souza</t>
  </si>
  <si>
    <t>Tatiana Vergueiro Oliveira</t>
  </si>
  <si>
    <t>Melissa Nogueira de Mello</t>
  </si>
  <si>
    <t>Carlos dos Reis</t>
  </si>
  <si>
    <t xml:space="preserve">Alfredo Rossi </t>
  </si>
  <si>
    <t>Leopoldo Augusto Sampaio</t>
  </si>
  <si>
    <t>Mara Palhares</t>
  </si>
  <si>
    <t>Sandra Cristina de Arantes</t>
  </si>
  <si>
    <t>Antonia Maria Simões</t>
  </si>
  <si>
    <t>Thaysa Martins</t>
  </si>
  <si>
    <t>Endereço</t>
  </si>
  <si>
    <t>Rua Jair Salvarani, 256</t>
  </si>
  <si>
    <t>Alameda das Laranjeiras, 768</t>
  </si>
  <si>
    <t>Rua Frei Antonio dos Santos, 351</t>
  </si>
  <si>
    <t>Av. Narciso Yague Guimarães, 888</t>
  </si>
  <si>
    <t>Rua Luís Cerqueira Filho, 544</t>
  </si>
  <si>
    <t>Av. Ricardo Vilela, 1984</t>
  </si>
  <si>
    <t>Rua São Luís, 62</t>
  </si>
  <si>
    <t>Rua Francisco Xavier, 2687</t>
  </si>
  <si>
    <t>Av. Clemente Batista, 1333</t>
  </si>
  <si>
    <t>Av. Noronha Fernandes, 554</t>
  </si>
  <si>
    <t>Rua Padre João Calixto, 716</t>
  </si>
  <si>
    <t>Rua Santa Rita, 829</t>
  </si>
  <si>
    <t>Av. Frederico Estraube, 928</t>
  </si>
  <si>
    <t>Av. Catumbi, 687</t>
  </si>
  <si>
    <t>Alameda Santana, 2341</t>
  </si>
  <si>
    <t>Rua Maristela Carvalho, 23</t>
  </si>
  <si>
    <t>Av. Francisco Dutra, 555</t>
  </si>
  <si>
    <t>Bairro</t>
  </si>
  <si>
    <t>Jd. Armenia</t>
  </si>
  <si>
    <t>Socorro</t>
  </si>
  <si>
    <t>Interlagos</t>
  </si>
  <si>
    <t>Moema</t>
  </si>
  <si>
    <t>Perdizes</t>
  </si>
  <si>
    <t>Jd. Vera Cruz</t>
  </si>
  <si>
    <t>Vl. Madalena</t>
  </si>
  <si>
    <t>Santana</t>
  </si>
  <si>
    <t>Tatuapé</t>
  </si>
  <si>
    <t>Vl. Maria</t>
  </si>
  <si>
    <t>Belem</t>
  </si>
  <si>
    <t>Vl. Oliveira</t>
  </si>
  <si>
    <t>Belenzinho</t>
  </si>
  <si>
    <t>Liberdade</t>
  </si>
  <si>
    <t>Vl. Carrão</t>
  </si>
  <si>
    <t>Cidade</t>
  </si>
  <si>
    <t>São Paulo</t>
  </si>
  <si>
    <t>UF</t>
  </si>
  <si>
    <t>SP</t>
  </si>
  <si>
    <t>País</t>
  </si>
  <si>
    <t>Brasil</t>
  </si>
  <si>
    <t>Telefone</t>
  </si>
  <si>
    <t>Valor da Compra</t>
  </si>
  <si>
    <t xml:space="preserve"> </t>
  </si>
  <si>
    <t>LOCALIZAR REGISTROS</t>
  </si>
  <si>
    <t xml:space="preserve">          Intervalos Nomeados:</t>
  </si>
  <si>
    <r>
      <t xml:space="preserve">          Lista dados  &gt;&gt;&gt;&gt; </t>
    </r>
    <r>
      <rPr>
        <b/>
        <sz val="10"/>
        <color indexed="57"/>
        <rFont val="Arial"/>
        <family val="2"/>
      </rPr>
      <t>PROCH_DADOS</t>
    </r>
  </si>
  <si>
    <r>
      <t xml:space="preserve">          Codigo &gt;&gt;&gt;&gt; </t>
    </r>
    <r>
      <rPr>
        <b/>
        <sz val="10"/>
        <color indexed="30"/>
        <rFont val="Arial"/>
        <family val="2"/>
      </rPr>
      <t>PROCH_COD_CLI</t>
    </r>
  </si>
  <si>
    <t>Desconto do IPI</t>
  </si>
  <si>
    <t>Parcelas</t>
  </si>
  <si>
    <t>MARCA</t>
  </si>
  <si>
    <t>MODELO</t>
  </si>
  <si>
    <t>POTÊNCIA (cv)</t>
  </si>
  <si>
    <t>PREÇO BÁSICO</t>
  </si>
  <si>
    <t>PREÇO BÁS.
C/ DESCONTO DO IPI</t>
  </si>
  <si>
    <t>Valor em 12 Parcelas</t>
  </si>
  <si>
    <t>Valor em 24 Parcelas</t>
  </si>
  <si>
    <t>BMW</t>
  </si>
  <si>
    <t>G 650 Xcountry Std.</t>
  </si>
  <si>
    <t>R 1200 GS Advent.</t>
  </si>
  <si>
    <t>Dafra</t>
  </si>
  <si>
    <t>Laser 150 (Scooter)</t>
  </si>
  <si>
    <t>Yamaha</t>
  </si>
  <si>
    <t>XT 660R</t>
  </si>
  <si>
    <t>Kansas 150 (custom)</t>
  </si>
  <si>
    <t>Honda</t>
  </si>
  <si>
    <t>CB 600F Hornet</t>
  </si>
  <si>
    <t>Kasinski</t>
  </si>
  <si>
    <t>Comet 650 (esport)</t>
  </si>
  <si>
    <t>CG Titan KS Mix</t>
  </si>
  <si>
    <t>Suzuki</t>
  </si>
  <si>
    <t>GSX 1300 Hayabusa</t>
  </si>
  <si>
    <t>Bandit</t>
  </si>
  <si>
    <t>Fazer 250</t>
  </si>
  <si>
    <t>CG 125 Fan ES</t>
  </si>
  <si>
    <t>XTZ 250X</t>
  </si>
  <si>
    <t>XTZ 1250K</t>
  </si>
  <si>
    <t>NXR 150 Bros KS</t>
  </si>
  <si>
    <t>SOMA</t>
  </si>
  <si>
    <t>TOTAL</t>
  </si>
  <si>
    <t>MÉDIA</t>
  </si>
  <si>
    <t>MÁXIMO</t>
  </si>
  <si>
    <t>MAIOR VALOR</t>
  </si>
  <si>
    <t>MÍNIMO</t>
  </si>
  <si>
    <t>MENOR VALOR</t>
  </si>
  <si>
    <t>TOTAIS POR MARCA ¹</t>
  </si>
  <si>
    <t>QUANTIDADE DE
MOTOS POR MARCA ²</t>
  </si>
  <si>
    <t>Quantidade de Motos desta MARCA: ³</t>
  </si>
  <si>
    <t>³ Utilizar PROCV</t>
  </si>
  <si>
    <t>¹ Utilizar SOMASE</t>
  </si>
  <si>
    <t>² Utilizar CONT.SE</t>
  </si>
  <si>
    <t>Movimentação Bancária - Semanal</t>
  </si>
  <si>
    <t xml:space="preserve">Banco </t>
  </si>
  <si>
    <t>Valor
(R$)</t>
  </si>
  <si>
    <t>Relatório Final</t>
  </si>
  <si>
    <t>Bradesco</t>
  </si>
  <si>
    <t>Total por Banco</t>
  </si>
  <si>
    <t>Qtde. por Banco</t>
  </si>
  <si>
    <t>CEF</t>
  </si>
  <si>
    <t>Banco</t>
  </si>
  <si>
    <t>Total</t>
  </si>
  <si>
    <t>Banco do Brasil</t>
  </si>
  <si>
    <t>Santander</t>
  </si>
  <si>
    <t>Itaú</t>
  </si>
  <si>
    <t>Total:</t>
  </si>
  <si>
    <t xml:space="preserve">Total: </t>
  </si>
  <si>
    <t>NOME</t>
  </si>
  <si>
    <t>CIDADE</t>
  </si>
  <si>
    <t>SEXO</t>
  </si>
  <si>
    <t>IDADE</t>
  </si>
  <si>
    <t>PLANO.SAUDE</t>
  </si>
  <si>
    <t>ESTADO CIVIL</t>
  </si>
  <si>
    <t>PROFISSAO</t>
  </si>
  <si>
    <t>SALÁRIO</t>
  </si>
  <si>
    <t>ANA</t>
  </si>
  <si>
    <t>TEUTONIA</t>
  </si>
  <si>
    <t>F</t>
  </si>
  <si>
    <t>UNIMED</t>
  </si>
  <si>
    <t>SOLTEIRO</t>
  </si>
  <si>
    <t>VENDEDOR</t>
  </si>
  <si>
    <t>MARIA</t>
  </si>
  <si>
    <t>LAJEADO</t>
  </si>
  <si>
    <t>FAMIT</t>
  </si>
  <si>
    <t>CASADO</t>
  </si>
  <si>
    <t>PROFESSOR</t>
  </si>
  <si>
    <t>PEDRO</t>
  </si>
  <si>
    <t>M</t>
  </si>
  <si>
    <t>PEDREIRO</t>
  </si>
  <si>
    <t>ANTONIO</t>
  </si>
  <si>
    <t>JOAO</t>
  </si>
  <si>
    <t>MOTORISTA</t>
  </si>
  <si>
    <t>ANITA</t>
  </si>
  <si>
    <t>CONTABILISTA</t>
  </si>
  <si>
    <t>MARIETA</t>
  </si>
  <si>
    <t>CARLOS</t>
  </si>
  <si>
    <t>ESTRELA</t>
  </si>
  <si>
    <t>FERNANDO</t>
  </si>
  <si>
    <t>PATRICIA</t>
  </si>
  <si>
    <t>RESPONDA:</t>
  </si>
  <si>
    <t>1. Total de pessoas, sexo F, de Lajeado</t>
  </si>
  <si>
    <t>2. Total de pessoas, sexo F, de Lajeado, que tenham UNIMED e que são casadas</t>
  </si>
  <si>
    <t>3. Total de pessoas, casadas, sexo M, que ganham acima de 1500</t>
  </si>
  <si>
    <t>4. Soma do salário das pessoas, sexo F, de Lajeado</t>
  </si>
  <si>
    <t>5. Soma do salário das pessoas, Sexo F, de Lajeado, que tenham UNIMED e que são casadas</t>
  </si>
  <si>
    <t>6. Média salarial das pessoas, sexo F, casadas.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</si>
</sst>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0" formatCode="_-&quot;R$&quot;\ * #,##0.00_-;\-&quot;R$&quot;\ * #,##0.00_-;_-&quot;R$&quot;\ * &quot;-&quot;??_-;_-@_-"/>
    <numFmt numFmtId="171" formatCode="_-* #,##0.00_-;\-* #,##0.00_-;_-* &quot;-&quot;??_-;_-@_-"/>
    <numFmt numFmtId="173" formatCode="_(&quot;R$ &quot;* #,##0.00_);_(&quot;R$ &quot;* \(#,##0.00\);_(&quot;R$ &quot;* &quot;-&quot;??_);_(@_)"/>
    <numFmt numFmtId="174" formatCode="&quot;R$&quot;\ #,##0.00"/>
    <numFmt numFmtId="177" formatCode="\(00\)\ 0000\-0000"/>
  </numFmts>
  <fonts count="2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indexed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1"/>
      <name val="Arial"/>
      <family val="2"/>
    </font>
    <font>
      <b/>
      <sz val="10"/>
      <color indexed="30"/>
      <name val="Arial"/>
      <family val="2"/>
    </font>
    <font>
      <b/>
      <sz val="10"/>
      <color indexed="57"/>
      <name val="Arial"/>
      <family val="2"/>
    </font>
    <font>
      <b/>
      <sz val="14"/>
      <name val="Tahoma"/>
      <family val="2"/>
    </font>
    <font>
      <b/>
      <sz val="12"/>
      <name val="Tahoma"/>
      <family val="2"/>
    </font>
    <font>
      <sz val="12"/>
      <name val="Tahoma"/>
      <family val="2"/>
    </font>
    <font>
      <sz val="10"/>
      <name val="Tahoma"/>
      <family val="2"/>
    </font>
    <font>
      <u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0"/>
      <name val="Arial"/>
      <family val="2"/>
    </font>
    <font>
      <sz val="10"/>
      <color rgb="FFFFCC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theme="9" tint="0.79998168889431442"/>
      </patternFill>
    </fill>
    <fill>
      <patternFill patternType="solid">
        <fgColor theme="0" tint="-4.9989318521683403E-2"/>
        <bgColor theme="9" tint="0.59999389629810485"/>
      </patternFill>
    </fill>
    <fill>
      <patternFill patternType="solid">
        <fgColor theme="0" tint="-4.9989318521683403E-2"/>
        <bgColor theme="9" tint="0.79998168889431442"/>
      </patternFill>
    </fill>
    <fill>
      <patternFill patternType="solid">
        <fgColor rgb="FF92D050"/>
        <bgColor theme="9" tint="0.79998168889431442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9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1">
    <xf numFmtId="0" fontId="0" fillId="0" borderId="0"/>
    <xf numFmtId="170" fontId="15" fillId="0" borderId="0" applyFont="0" applyFill="0" applyBorder="0" applyAlignment="0" applyProtection="0"/>
    <xf numFmtId="170" fontId="15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15" fillId="0" borderId="0" applyFont="0" applyFill="0" applyBorder="0" applyAlignment="0" applyProtection="0"/>
    <xf numFmtId="0" fontId="3" fillId="0" borderId="0"/>
    <xf numFmtId="0" fontId="3" fillId="0" borderId="0"/>
    <xf numFmtId="0" fontId="15" fillId="0" borderId="0"/>
    <xf numFmtId="0" fontId="15" fillId="0" borderId="0"/>
    <xf numFmtId="9" fontId="1" fillId="0" borderId="0" applyFont="0" applyFill="0" applyBorder="0" applyAlignment="0" applyProtection="0"/>
    <xf numFmtId="171" fontId="15" fillId="0" borderId="0" applyFont="0" applyFill="0" applyBorder="0" applyAlignment="0" applyProtection="0"/>
  </cellStyleXfs>
  <cellXfs count="115">
    <xf numFmtId="0" fontId="0" fillId="0" borderId="0" xfId="0"/>
    <xf numFmtId="9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3" fillId="0" borderId="0" xfId="6" applyProtection="1">
      <protection locked="0"/>
    </xf>
    <xf numFmtId="0" fontId="3" fillId="2" borderId="2" xfId="6" applyFill="1" applyBorder="1" applyProtection="1">
      <protection locked="0"/>
    </xf>
    <xf numFmtId="0" fontId="4" fillId="3" borderId="29" xfId="6" applyFont="1" applyFill="1" applyBorder="1" applyAlignment="1" applyProtection="1">
      <alignment horizontal="center"/>
      <protection locked="0"/>
    </xf>
    <xf numFmtId="0" fontId="5" fillId="10" borderId="3" xfId="6" applyFont="1" applyFill="1" applyBorder="1" applyAlignment="1" applyProtection="1">
      <alignment horizontal="right"/>
      <protection locked="0"/>
    </xf>
    <xf numFmtId="0" fontId="3" fillId="2" borderId="0" xfId="6" applyFill="1" applyBorder="1" applyProtection="1">
      <protection locked="0"/>
    </xf>
    <xf numFmtId="0" fontId="6" fillId="4" borderId="3" xfId="6" applyFont="1" applyFill="1" applyBorder="1" applyAlignment="1" applyProtection="1">
      <alignment horizontal="center"/>
      <protection locked="0"/>
    </xf>
    <xf numFmtId="0" fontId="7" fillId="5" borderId="4" xfId="6" applyFont="1" applyFill="1" applyBorder="1" applyAlignment="1" applyProtection="1">
      <alignment horizontal="center" vertical="center"/>
      <protection locked="0"/>
    </xf>
    <xf numFmtId="0" fontId="7" fillId="0" borderId="4" xfId="6" applyFont="1" applyBorder="1" applyAlignment="1" applyProtection="1">
      <alignment vertical="center"/>
      <protection locked="0"/>
    </xf>
    <xf numFmtId="0" fontId="7" fillId="0" borderId="4" xfId="6" applyFont="1" applyBorder="1" applyAlignment="1" applyProtection="1">
      <alignment horizontal="center" vertical="center"/>
      <protection locked="0"/>
    </xf>
    <xf numFmtId="2" fontId="7" fillId="0" borderId="4" xfId="6" applyNumberFormat="1" applyFont="1" applyBorder="1" applyAlignment="1" applyProtection="1">
      <alignment horizontal="center" vertical="center"/>
      <protection locked="0"/>
    </xf>
    <xf numFmtId="0" fontId="3" fillId="2" borderId="0" xfId="6" applyFill="1" applyBorder="1" applyAlignment="1" applyProtection="1">
      <alignment horizontal="right"/>
      <protection locked="0"/>
    </xf>
    <xf numFmtId="0" fontId="7" fillId="5" borderId="1" xfId="6" applyFont="1" applyFill="1" applyBorder="1" applyAlignment="1" applyProtection="1">
      <alignment horizontal="center" vertical="center"/>
      <protection locked="0"/>
    </xf>
    <xf numFmtId="0" fontId="7" fillId="0" borderId="1" xfId="6" applyFont="1" applyBorder="1" applyAlignment="1" applyProtection="1">
      <alignment vertical="center"/>
      <protection locked="0"/>
    </xf>
    <xf numFmtId="0" fontId="7" fillId="0" borderId="1" xfId="6" applyFont="1" applyBorder="1" applyAlignment="1" applyProtection="1">
      <alignment horizontal="center" vertical="center"/>
      <protection locked="0"/>
    </xf>
    <xf numFmtId="2" fontId="7" fillId="0" borderId="1" xfId="6" applyNumberFormat="1" applyFont="1" applyBorder="1" applyAlignment="1" applyProtection="1">
      <alignment horizontal="center" vertical="center"/>
      <protection locked="0"/>
    </xf>
    <xf numFmtId="174" fontId="6" fillId="4" borderId="3" xfId="6" applyNumberFormat="1" applyFont="1" applyFill="1" applyBorder="1" applyAlignment="1" applyProtection="1">
      <alignment horizontal="center"/>
      <protection locked="0"/>
    </xf>
    <xf numFmtId="0" fontId="0" fillId="0" borderId="0" xfId="0"/>
    <xf numFmtId="0" fontId="18" fillId="11" borderId="3" xfId="6" applyNumberFormat="1" applyFont="1" applyFill="1" applyBorder="1" applyAlignment="1">
      <alignment horizontal="right"/>
    </xf>
    <xf numFmtId="0" fontId="15" fillId="12" borderId="5" xfId="6" applyNumberFormat="1" applyFont="1" applyFill="1" applyBorder="1" applyAlignment="1">
      <alignment horizontal="center"/>
    </xf>
    <xf numFmtId="0" fontId="15" fillId="13" borderId="6" xfId="6" applyNumberFormat="1" applyFont="1" applyFill="1" applyBorder="1" applyAlignment="1">
      <alignment horizontal="center"/>
    </xf>
    <xf numFmtId="0" fontId="15" fillId="12" borderId="6" xfId="6" applyNumberFormat="1" applyFont="1" applyFill="1" applyBorder="1" applyAlignment="1">
      <alignment horizontal="center"/>
    </xf>
    <xf numFmtId="0" fontId="15" fillId="12" borderId="7" xfId="6" applyNumberFormat="1" applyFont="1" applyFill="1" applyBorder="1" applyAlignment="1">
      <alignment horizontal="center"/>
    </xf>
    <xf numFmtId="14" fontId="15" fillId="12" borderId="8" xfId="6" applyNumberFormat="1" applyFont="1" applyFill="1" applyBorder="1" applyAlignment="1">
      <alignment horizontal="center"/>
    </xf>
    <xf numFmtId="14" fontId="15" fillId="13" borderId="1" xfId="6" applyNumberFormat="1" applyFont="1" applyFill="1" applyBorder="1" applyAlignment="1">
      <alignment horizontal="center"/>
    </xf>
    <xf numFmtId="14" fontId="15" fillId="12" borderId="1" xfId="6" applyNumberFormat="1" applyFont="1" applyFill="1" applyBorder="1" applyAlignment="1">
      <alignment horizontal="center"/>
    </xf>
    <xf numFmtId="14" fontId="15" fillId="12" borderId="9" xfId="6" applyNumberFormat="1" applyFont="1" applyFill="1" applyBorder="1" applyAlignment="1">
      <alignment horizontal="center"/>
    </xf>
    <xf numFmtId="0" fontId="15" fillId="12" borderId="8" xfId="6" applyNumberFormat="1" applyFont="1" applyFill="1" applyBorder="1" applyAlignment="1">
      <alignment horizontal="left"/>
    </xf>
    <xf numFmtId="0" fontId="15" fillId="13" borderId="1" xfId="6" applyNumberFormat="1" applyFont="1" applyFill="1" applyBorder="1" applyAlignment="1">
      <alignment horizontal="left"/>
    </xf>
    <xf numFmtId="0" fontId="15" fillId="12" borderId="1" xfId="6" applyNumberFormat="1" applyFont="1" applyFill="1" applyBorder="1" applyAlignment="1">
      <alignment horizontal="left"/>
    </xf>
    <xf numFmtId="0" fontId="15" fillId="12" borderId="9" xfId="6" applyNumberFormat="1" applyFont="1" applyFill="1" applyBorder="1" applyAlignment="1">
      <alignment horizontal="left"/>
    </xf>
    <xf numFmtId="0" fontId="15" fillId="12" borderId="8" xfId="6" applyNumberFormat="1" applyFont="1" applyFill="1" applyBorder="1" applyAlignment="1">
      <alignment horizontal="center"/>
    </xf>
    <xf numFmtId="0" fontId="15" fillId="13" borderId="1" xfId="6" applyNumberFormat="1" applyFont="1" applyFill="1" applyBorder="1" applyAlignment="1">
      <alignment horizontal="center"/>
    </xf>
    <xf numFmtId="0" fontId="15" fillId="12" borderId="1" xfId="6" applyNumberFormat="1" applyFont="1" applyFill="1" applyBorder="1" applyAlignment="1">
      <alignment horizontal="center"/>
    </xf>
    <xf numFmtId="0" fontId="15" fillId="12" borderId="9" xfId="6" applyNumberFormat="1" applyFont="1" applyFill="1" applyBorder="1" applyAlignment="1">
      <alignment horizontal="center"/>
    </xf>
    <xf numFmtId="177" fontId="15" fillId="12" borderId="8" xfId="6" applyNumberFormat="1" applyFont="1" applyFill="1" applyBorder="1" applyAlignment="1">
      <alignment horizontal="center"/>
    </xf>
    <xf numFmtId="177" fontId="15" fillId="13" borderId="1" xfId="6" applyNumberFormat="1" applyFont="1" applyFill="1" applyBorder="1" applyAlignment="1">
      <alignment horizontal="center"/>
    </xf>
    <xf numFmtId="177" fontId="15" fillId="12" borderId="1" xfId="6" applyNumberFormat="1" applyFont="1" applyFill="1" applyBorder="1" applyAlignment="1">
      <alignment horizontal="center"/>
    </xf>
    <xf numFmtId="177" fontId="15" fillId="12" borderId="9" xfId="6" applyNumberFormat="1" applyFont="1" applyFill="1" applyBorder="1" applyAlignment="1">
      <alignment horizontal="center"/>
    </xf>
    <xf numFmtId="173" fontId="15" fillId="12" borderId="10" xfId="3" applyNumberFormat="1" applyFont="1" applyFill="1" applyBorder="1" applyAlignment="1">
      <alignment horizontal="left"/>
    </xf>
    <xf numFmtId="173" fontId="15" fillId="13" borderId="11" xfId="3" applyNumberFormat="1" applyFont="1" applyFill="1" applyBorder="1" applyAlignment="1">
      <alignment horizontal="left"/>
    </xf>
    <xf numFmtId="173" fontId="15" fillId="12" borderId="11" xfId="3" applyNumberFormat="1" applyFont="1" applyFill="1" applyBorder="1" applyAlignment="1">
      <alignment horizontal="left"/>
    </xf>
    <xf numFmtId="173" fontId="15" fillId="12" borderId="12" xfId="3" applyNumberFormat="1" applyFont="1" applyFill="1" applyBorder="1" applyAlignment="1">
      <alignment horizontal="left"/>
    </xf>
    <xf numFmtId="0" fontId="15" fillId="0" borderId="0" xfId="8" applyFont="1"/>
    <xf numFmtId="0" fontId="2" fillId="0" borderId="0" xfId="0" applyFont="1"/>
    <xf numFmtId="0" fontId="18" fillId="14" borderId="13" xfId="6" applyNumberFormat="1" applyFont="1" applyFill="1" applyBorder="1" applyAlignment="1">
      <alignment horizontal="right"/>
    </xf>
    <xf numFmtId="0" fontId="15" fillId="12" borderId="14" xfId="6" applyNumberFormat="1" applyFont="1" applyFill="1" applyBorder="1" applyAlignment="1">
      <alignment horizontal="center"/>
    </xf>
    <xf numFmtId="0" fontId="3" fillId="0" borderId="0" xfId="0" applyFont="1"/>
    <xf numFmtId="14" fontId="15" fillId="12" borderId="15" xfId="6" applyNumberFormat="1" applyFont="1" applyFill="1" applyBorder="1" applyAlignment="1">
      <alignment horizontal="center"/>
    </xf>
    <xf numFmtId="177" fontId="15" fillId="12" borderId="15" xfId="6" applyNumberFormat="1" applyFont="1" applyFill="1" applyBorder="1" applyAlignment="1">
      <alignment horizontal="center"/>
    </xf>
    <xf numFmtId="0" fontId="18" fillId="14" borderId="16" xfId="6" applyNumberFormat="1" applyFont="1" applyFill="1" applyBorder="1" applyAlignment="1">
      <alignment horizontal="right"/>
    </xf>
    <xf numFmtId="174" fontId="15" fillId="12" borderId="15" xfId="6" applyNumberFormat="1" applyFont="1" applyFill="1" applyBorder="1" applyAlignment="1">
      <alignment horizontal="center"/>
    </xf>
    <xf numFmtId="170" fontId="15" fillId="0" borderId="1" xfId="1" applyFont="1" applyBorder="1"/>
    <xf numFmtId="170" fontId="0" fillId="0" borderId="1" xfId="0" applyNumberFormat="1" applyBorder="1"/>
    <xf numFmtId="0" fontId="19" fillId="0" borderId="0" xfId="0" applyFont="1" applyAlignment="1">
      <alignment horizontal="center"/>
    </xf>
    <xf numFmtId="0" fontId="17" fillId="0" borderId="1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/>
    </xf>
    <xf numFmtId="174" fontId="0" fillId="0" borderId="1" xfId="0" applyNumberFormat="1" applyBorder="1"/>
    <xf numFmtId="0" fontId="19" fillId="0" borderId="0" xfId="0" applyFont="1"/>
    <xf numFmtId="0" fontId="0" fillId="0" borderId="0" xfId="0"/>
    <xf numFmtId="0" fontId="0" fillId="0" borderId="1" xfId="0" applyBorder="1"/>
    <xf numFmtId="0" fontId="11" fillId="6" borderId="5" xfId="0" applyFont="1" applyFill="1" applyBorder="1" applyAlignment="1" applyProtection="1">
      <alignment horizontal="center" vertical="center"/>
    </xf>
    <xf numFmtId="0" fontId="11" fillId="6" borderId="6" xfId="0" applyFont="1" applyFill="1" applyBorder="1" applyAlignment="1" applyProtection="1">
      <alignment horizontal="center" vertical="center"/>
    </xf>
    <xf numFmtId="0" fontId="11" fillId="6" borderId="7" xfId="0" applyFont="1" applyFill="1" applyBorder="1" applyAlignment="1" applyProtection="1">
      <alignment horizontal="center" vertical="center" wrapText="1"/>
    </xf>
    <xf numFmtId="0" fontId="12" fillId="0" borderId="0" xfId="0" applyFont="1" applyAlignment="1" applyProtection="1">
      <alignment vertical="center"/>
    </xf>
    <xf numFmtId="14" fontId="12" fillId="0" borderId="8" xfId="0" applyNumberFormat="1" applyFont="1" applyBorder="1" applyAlignment="1" applyProtection="1">
      <alignment vertical="center"/>
    </xf>
    <xf numFmtId="0" fontId="12" fillId="0" borderId="1" xfId="0" applyFont="1" applyBorder="1" applyAlignment="1" applyProtection="1">
      <alignment vertical="center"/>
    </xf>
    <xf numFmtId="171" fontId="12" fillId="0" borderId="9" xfId="10" applyFont="1" applyBorder="1" applyAlignment="1" applyProtection="1">
      <alignment vertical="center"/>
    </xf>
    <xf numFmtId="0" fontId="11" fillId="6" borderId="8" xfId="0" applyFont="1" applyFill="1" applyBorder="1" applyAlignment="1" applyProtection="1">
      <alignment horizontal="center" vertical="center"/>
    </xf>
    <xf numFmtId="0" fontId="11" fillId="6" borderId="9" xfId="0" applyFont="1" applyFill="1" applyBorder="1" applyAlignment="1" applyProtection="1">
      <alignment horizontal="center" vertical="center"/>
    </xf>
    <xf numFmtId="0" fontId="12" fillId="0" borderId="8" xfId="0" applyFont="1" applyBorder="1" applyAlignment="1" applyProtection="1">
      <alignment vertical="center"/>
    </xf>
    <xf numFmtId="0" fontId="12" fillId="0" borderId="9" xfId="0" applyFont="1" applyBorder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</xf>
    <xf numFmtId="0" fontId="12" fillId="0" borderId="18" xfId="0" applyFont="1" applyBorder="1" applyAlignment="1" applyProtection="1">
      <alignment vertical="center"/>
    </xf>
    <xf numFmtId="0" fontId="11" fillId="7" borderId="19" xfId="0" applyFont="1" applyFill="1" applyBorder="1" applyAlignment="1" applyProtection="1">
      <alignment vertical="center"/>
    </xf>
    <xf numFmtId="0" fontId="11" fillId="4" borderId="20" xfId="0" applyFont="1" applyFill="1" applyBorder="1" applyAlignment="1" applyProtection="1">
      <alignment vertical="center"/>
      <protection locked="0"/>
    </xf>
    <xf numFmtId="0" fontId="11" fillId="0" borderId="0" xfId="0" applyFont="1" applyFill="1" applyBorder="1" applyAlignment="1" applyProtection="1">
      <alignment vertical="center"/>
    </xf>
    <xf numFmtId="0" fontId="12" fillId="0" borderId="0" xfId="0" applyFont="1" applyFill="1" applyBorder="1" applyAlignment="1" applyProtection="1">
      <alignment vertical="center"/>
    </xf>
    <xf numFmtId="0" fontId="13" fillId="0" borderId="0" xfId="0" applyFont="1" applyAlignment="1" applyProtection="1">
      <alignment vertical="center"/>
    </xf>
    <xf numFmtId="14" fontId="0" fillId="0" borderId="0" xfId="0" applyNumberFormat="1" applyAlignment="1" applyProtection="1">
      <alignment vertical="center"/>
    </xf>
    <xf numFmtId="0" fontId="20" fillId="15" borderId="0" xfId="0" applyFont="1" applyFill="1"/>
    <xf numFmtId="0" fontId="0" fillId="16" borderId="1" xfId="0" applyFill="1" applyBorder="1"/>
    <xf numFmtId="171" fontId="11" fillId="4" borderId="12" xfId="0" applyNumberFormat="1" applyFont="1" applyFill="1" applyBorder="1" applyAlignment="1" applyProtection="1">
      <alignment vertical="center"/>
      <protection locked="0"/>
    </xf>
    <xf numFmtId="0" fontId="14" fillId="2" borderId="0" xfId="6" applyFont="1" applyFill="1" applyBorder="1" applyProtection="1">
      <protection locked="0"/>
    </xf>
    <xf numFmtId="0" fontId="3" fillId="0" borderId="0" xfId="6" applyBorder="1" applyProtection="1">
      <protection locked="0"/>
    </xf>
    <xf numFmtId="0" fontId="3" fillId="18" borderId="0" xfId="6" applyFill="1" applyProtection="1">
      <protection locked="0"/>
    </xf>
    <xf numFmtId="0" fontId="3" fillId="18" borderId="0" xfId="6" applyFill="1" applyBorder="1" applyProtection="1">
      <protection locked="0"/>
    </xf>
    <xf numFmtId="0" fontId="3" fillId="19" borderId="0" xfId="6" applyFill="1" applyBorder="1" applyProtection="1">
      <protection locked="0"/>
    </xf>
    <xf numFmtId="0" fontId="21" fillId="20" borderId="0" xfId="6" applyFont="1" applyFill="1" applyBorder="1" applyProtection="1">
      <protection locked="0"/>
    </xf>
    <xf numFmtId="0" fontId="3" fillId="20" borderId="0" xfId="6" applyFill="1" applyBorder="1" applyProtection="1">
      <protection locked="0"/>
    </xf>
    <xf numFmtId="0" fontId="21" fillId="18" borderId="0" xfId="6" applyFont="1" applyFill="1" applyBorder="1" applyProtection="1">
      <protection locked="0"/>
    </xf>
    <xf numFmtId="2" fontId="0" fillId="0" borderId="0" xfId="0" applyNumberFormat="1"/>
    <xf numFmtId="1" fontId="0" fillId="0" borderId="0" xfId="0" applyNumberFormat="1"/>
    <xf numFmtId="0" fontId="16" fillId="17" borderId="16" xfId="8" applyFont="1" applyFill="1" applyBorder="1" applyAlignment="1">
      <alignment horizontal="right"/>
    </xf>
    <xf numFmtId="0" fontId="16" fillId="17" borderId="21" xfId="8" applyFont="1" applyFill="1" applyBorder="1" applyAlignment="1">
      <alignment horizontal="right"/>
    </xf>
    <xf numFmtId="0" fontId="17" fillId="0" borderId="1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8" borderId="16" xfId="0" applyFont="1" applyFill="1" applyBorder="1" applyAlignment="1" applyProtection="1">
      <alignment horizontal="center" vertical="center"/>
    </xf>
    <xf numFmtId="0" fontId="10" fillId="8" borderId="21" xfId="0" applyFont="1" applyFill="1" applyBorder="1" applyAlignment="1" applyProtection="1">
      <alignment horizontal="center" vertical="center"/>
    </xf>
    <xf numFmtId="0" fontId="10" fillId="8" borderId="17" xfId="0" applyFont="1" applyFill="1" applyBorder="1" applyAlignment="1" applyProtection="1">
      <alignment horizontal="center" vertical="center"/>
    </xf>
    <xf numFmtId="0" fontId="11" fillId="7" borderId="16" xfId="0" applyFont="1" applyFill="1" applyBorder="1" applyAlignment="1" applyProtection="1">
      <alignment horizontal="center" vertical="center"/>
    </xf>
    <xf numFmtId="0" fontId="11" fillId="7" borderId="21" xfId="0" applyFont="1" applyFill="1" applyBorder="1" applyAlignment="1" applyProtection="1">
      <alignment horizontal="center" vertical="center"/>
    </xf>
    <xf numFmtId="0" fontId="11" fillId="7" borderId="17" xfId="0" applyFont="1" applyFill="1" applyBorder="1" applyAlignment="1" applyProtection="1">
      <alignment horizontal="center" vertical="center"/>
    </xf>
    <xf numFmtId="0" fontId="11" fillId="9" borderId="25" xfId="0" applyFont="1" applyFill="1" applyBorder="1" applyAlignment="1" applyProtection="1">
      <alignment horizontal="center" vertical="center"/>
    </xf>
    <xf numFmtId="0" fontId="11" fillId="9" borderId="26" xfId="0" applyFont="1" applyFill="1" applyBorder="1" applyAlignment="1" applyProtection="1">
      <alignment horizontal="center" vertical="center"/>
    </xf>
    <xf numFmtId="14" fontId="11" fillId="7" borderId="27" xfId="0" applyNumberFormat="1" applyFont="1" applyFill="1" applyBorder="1" applyAlignment="1" applyProtection="1">
      <alignment horizontal="center" vertical="center"/>
    </xf>
    <xf numFmtId="14" fontId="11" fillId="7" borderId="28" xfId="0" applyNumberFormat="1" applyFont="1" applyFill="1" applyBorder="1" applyAlignment="1" applyProtection="1">
      <alignment horizontal="center" vertical="center"/>
    </xf>
  </cellXfs>
  <cellStyles count="11">
    <cellStyle name="Currency" xfId="1" builtinId="4"/>
    <cellStyle name="Moeda 2" xfId="2"/>
    <cellStyle name="Moeda 2 2" xfId="3"/>
    <cellStyle name="Moeda 2 3" xfId="4"/>
    <cellStyle name="Normal" xfId="0" builtinId="0"/>
    <cellStyle name="Normal 2" xfId="5"/>
    <cellStyle name="Normal 2 2" xfId="6"/>
    <cellStyle name="Normal 2 3 2" xfId="7"/>
    <cellStyle name="Normal 6" xfId="8"/>
    <cellStyle name="Porcentagem 2" xfId="9"/>
    <cellStyle name="Vírgula 2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0</xdr:rowOff>
    </xdr:from>
    <xdr:to>
      <xdr:col>3</xdr:col>
      <xdr:colOff>102960</xdr:colOff>
      <xdr:row>0</xdr:row>
      <xdr:rowOff>1360942</xdr:rowOff>
    </xdr:to>
    <xdr:sp macro="" textlink="">
      <xdr:nvSpPr>
        <xdr:cNvPr id="2" name="Text Box 1" descr="Papel de seda azul">
          <a:extLst>
            <a:ext uri="{FF2B5EF4-FFF2-40B4-BE49-F238E27FC236}">
              <a16:creationId xmlns:a16="http://schemas.microsoft.com/office/drawing/2014/main" id="{629544D1-ADA0-400E-9846-94E9A158038D}"/>
            </a:ext>
          </a:extLst>
        </xdr:cNvPr>
        <xdr:cNvSpPr txBox="1">
          <a:spLocks noChangeArrowheads="1"/>
        </xdr:cNvSpPr>
      </xdr:nvSpPr>
      <xdr:spPr bwMode="auto">
        <a:xfrm>
          <a:off x="990600" y="0"/>
          <a:ext cx="4112985" cy="1360942"/>
        </a:xfrm>
        <a:prstGeom prst="rect">
          <a:avLst/>
        </a:prstGeom>
        <a:ln>
          <a:headEnd/>
          <a:tailEnd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wrap="square" lIns="36576" tIns="27432" rIns="36576" bIns="0" anchor="t" upright="1"/>
        <a:lstStyle/>
        <a:p>
          <a:pPr algn="l" rtl="0">
            <a:defRPr sz="1000"/>
          </a:pPr>
          <a:r>
            <a:rPr lang="pt-BR" sz="1200" b="0" i="0" strike="noStrike">
              <a:solidFill>
                <a:srgbClr val="000000"/>
              </a:solidFill>
              <a:latin typeface="Arial"/>
              <a:cs typeface="Arial"/>
            </a:rPr>
            <a:t>Pede-se: usando a função de ProcV , automatize os dados desta planilha para que possamos digitar</a:t>
          </a:r>
          <a:r>
            <a:rPr lang="pt-BR" sz="12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pt-BR" sz="1200" b="0" i="0" strike="noStrike">
              <a:solidFill>
                <a:srgbClr val="000000"/>
              </a:solidFill>
              <a:latin typeface="Arial"/>
              <a:cs typeface="Arial"/>
            </a:rPr>
            <a:t>o Código do filme na célula C3 e então apareça automaticamente:  </a:t>
          </a:r>
        </a:p>
        <a:p>
          <a:pPr algn="l" rtl="0">
            <a:defRPr sz="1000"/>
          </a:pPr>
          <a:r>
            <a:rPr lang="pt-BR" sz="12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pt-BR" sz="1200" b="0" i="0" strike="noStrike">
              <a:solidFill>
                <a:srgbClr val="000000"/>
              </a:solidFill>
              <a:latin typeface="Arial"/>
              <a:cs typeface="Arial"/>
            </a:rPr>
            <a:t>filme</a:t>
          </a:r>
          <a:r>
            <a:rPr lang="pt-BR" sz="12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pt-BR" sz="1200" b="0" i="0" strike="noStrike">
              <a:solidFill>
                <a:srgbClr val="000000"/>
              </a:solidFill>
              <a:latin typeface="Arial"/>
              <a:cs typeface="Arial"/>
            </a:rPr>
            <a:t>na célula C5</a:t>
          </a:r>
        </a:p>
        <a:p>
          <a:pPr algn="l" rtl="0">
            <a:defRPr sz="1000"/>
          </a:pPr>
          <a:r>
            <a:rPr lang="pt-BR" sz="1200" b="0" i="0" strike="noStrike">
              <a:solidFill>
                <a:srgbClr val="000000"/>
              </a:solidFill>
              <a:latin typeface="Arial"/>
              <a:cs typeface="Arial"/>
            </a:rPr>
            <a:t> categoria na célula C7</a:t>
          </a:r>
        </a:p>
        <a:p>
          <a:pPr algn="l" rtl="0">
            <a:defRPr sz="1000"/>
          </a:pPr>
          <a:r>
            <a:rPr lang="pt-BR" sz="1200" b="0" i="0" strike="noStrike">
              <a:solidFill>
                <a:srgbClr val="000000"/>
              </a:solidFill>
              <a:latin typeface="Arial"/>
              <a:cs typeface="Arial"/>
            </a:rPr>
            <a:t> valor na célula C9.</a:t>
          </a:r>
        </a:p>
        <a:p>
          <a:pPr algn="l" rtl="0">
            <a:defRPr sz="1000"/>
          </a:pPr>
          <a:r>
            <a:rPr lang="pt-BR" sz="1200" b="1" i="0" strike="noStrike">
              <a:solidFill>
                <a:srgbClr val="00B050"/>
              </a:solidFill>
              <a:latin typeface="Arial"/>
              <a:cs typeface="Arial"/>
            </a:rPr>
            <a:t>Dica: </a:t>
          </a:r>
          <a:r>
            <a:rPr lang="pt-BR" sz="1200" b="0" i="0" strike="noStrike">
              <a:solidFill>
                <a:srgbClr val="000000"/>
              </a:solidFill>
              <a:latin typeface="Arial"/>
              <a:cs typeface="Arial"/>
            </a:rPr>
            <a:t>Nomear</a:t>
          </a:r>
          <a:r>
            <a:rPr lang="pt-BR" sz="1200" b="0" i="0" strike="noStrike" baseline="0">
              <a:solidFill>
                <a:srgbClr val="000000"/>
              </a:solidFill>
              <a:latin typeface="Arial"/>
              <a:cs typeface="Arial"/>
            </a:rPr>
            <a:t> a tabela com nome </a:t>
          </a:r>
          <a:r>
            <a:rPr lang="pt-BR" sz="1600" b="1" i="0" strike="noStrike" baseline="0">
              <a:solidFill>
                <a:schemeClr val="accent6">
                  <a:lumMod val="50000"/>
                </a:schemeClr>
              </a:solidFill>
              <a:latin typeface="Arial"/>
              <a:cs typeface="Arial"/>
            </a:rPr>
            <a:t>Filmes</a:t>
          </a:r>
          <a:endParaRPr lang="pt-BR" sz="1600" b="1" i="0" strike="noStrike">
            <a:solidFill>
              <a:schemeClr val="accent6">
                <a:lumMod val="50000"/>
              </a:schemeClr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C7" sqref="C7"/>
    </sheetView>
  </sheetViews>
  <sheetFormatPr defaultRowHeight="12.75" x14ac:dyDescent="0.2"/>
  <cols>
    <col min="1" max="1" width="12.7109375" style="5" bestFit="1" customWidth="1"/>
    <col min="2" max="2" width="2.140625" style="5" customWidth="1"/>
    <col min="3" max="3" width="60.140625" style="5" customWidth="1"/>
    <col min="4" max="4" width="26" style="5" customWidth="1"/>
    <col min="5" max="5" width="8.28515625" style="5" bestFit="1" customWidth="1"/>
    <col min="6" max="6" width="28.7109375" style="5" bestFit="1" customWidth="1"/>
    <col min="7" max="7" width="13" style="5" customWidth="1"/>
    <col min="8" max="8" width="11.7109375" style="5" customWidth="1"/>
    <col min="9" max="16384" width="9.140625" style="5"/>
  </cols>
  <sheetData>
    <row r="1" spans="1:8" ht="109.5" customHeight="1" thickBot="1" x14ac:dyDescent="0.25"/>
    <row r="2" spans="1:8" ht="27" customHeight="1" thickTop="1" thickBot="1" x14ac:dyDescent="0.3">
      <c r="A2" s="6"/>
      <c r="B2" s="6"/>
      <c r="C2" s="6"/>
      <c r="E2" s="7" t="s">
        <v>0</v>
      </c>
      <c r="F2" s="7" t="s">
        <v>1</v>
      </c>
      <c r="G2" s="7" t="s">
        <v>2</v>
      </c>
      <c r="H2" s="7" t="s">
        <v>3</v>
      </c>
    </row>
    <row r="3" spans="1:8" ht="18.75" thickBot="1" x14ac:dyDescent="0.3">
      <c r="A3" s="8" t="s">
        <v>0</v>
      </c>
      <c r="B3" s="9"/>
      <c r="C3" s="10">
        <v>16</v>
      </c>
      <c r="E3" s="11">
        <v>1</v>
      </c>
      <c r="F3" s="12" t="s">
        <v>4</v>
      </c>
      <c r="G3" s="13" t="s">
        <v>5</v>
      </c>
      <c r="H3" s="14">
        <v>2</v>
      </c>
    </row>
    <row r="4" spans="1:8" ht="15" thickBot="1" x14ac:dyDescent="0.25">
      <c r="A4" s="15"/>
      <c r="B4" s="9"/>
      <c r="C4" s="87"/>
      <c r="E4" s="16">
        <v>2</v>
      </c>
      <c r="F4" s="17" t="s">
        <v>6</v>
      </c>
      <c r="G4" s="18" t="s">
        <v>7</v>
      </c>
      <c r="H4" s="19">
        <v>3</v>
      </c>
    </row>
    <row r="5" spans="1:8" ht="18.75" thickBot="1" x14ac:dyDescent="0.3">
      <c r="A5" s="8" t="s">
        <v>1</v>
      </c>
      <c r="B5" s="9"/>
      <c r="C5" s="10" t="str">
        <f>VLOOKUP(C3,E3:F18,2,FALSE)</f>
        <v xml:space="preserve"> Eu Sou a Lenda</v>
      </c>
      <c r="E5" s="16">
        <v>3</v>
      </c>
      <c r="F5" s="17" t="s">
        <v>8</v>
      </c>
      <c r="G5" s="18" t="s">
        <v>9</v>
      </c>
      <c r="H5" s="19">
        <v>1.5</v>
      </c>
    </row>
    <row r="6" spans="1:8" ht="15" thickBot="1" x14ac:dyDescent="0.25">
      <c r="A6" s="15"/>
      <c r="B6" s="9"/>
      <c r="C6" s="9"/>
      <c r="E6" s="16">
        <v>4</v>
      </c>
      <c r="F6" s="17" t="s">
        <v>10</v>
      </c>
      <c r="G6" s="18" t="s">
        <v>11</v>
      </c>
      <c r="H6" s="19">
        <v>3</v>
      </c>
    </row>
    <row r="7" spans="1:8" ht="18.75" thickBot="1" x14ac:dyDescent="0.3">
      <c r="A7" s="8" t="s">
        <v>2</v>
      </c>
      <c r="B7" s="9"/>
      <c r="C7" s="10" t="str">
        <f>VLOOKUP(C5,F3:G18,2,FALSE)</f>
        <v>Ficção</v>
      </c>
      <c r="E7" s="16">
        <v>5</v>
      </c>
      <c r="F7" s="17" t="s">
        <v>12</v>
      </c>
      <c r="G7" s="18" t="s">
        <v>13</v>
      </c>
      <c r="H7" s="19">
        <v>2</v>
      </c>
    </row>
    <row r="8" spans="1:8" ht="15" thickBot="1" x14ac:dyDescent="0.25">
      <c r="A8" s="15"/>
      <c r="B8" s="9"/>
      <c r="C8" s="9"/>
      <c r="E8" s="16">
        <v>6</v>
      </c>
      <c r="F8" s="17" t="s">
        <v>14</v>
      </c>
      <c r="G8" s="18" t="s">
        <v>11</v>
      </c>
      <c r="H8" s="19">
        <v>3</v>
      </c>
    </row>
    <row r="9" spans="1:8" ht="18.75" thickBot="1" x14ac:dyDescent="0.3">
      <c r="A9" s="8" t="s">
        <v>3</v>
      </c>
      <c r="B9" s="9"/>
      <c r="C9" s="20">
        <f>VLOOKUP(C7,G3:H18,2,FALSE)</f>
        <v>2</v>
      </c>
      <c r="E9" s="16">
        <v>7</v>
      </c>
      <c r="F9" s="17" t="s">
        <v>15</v>
      </c>
      <c r="G9" s="18" t="s">
        <v>9</v>
      </c>
      <c r="H9" s="19">
        <v>1.5</v>
      </c>
    </row>
    <row r="10" spans="1:8" ht="14.25" x14ac:dyDescent="0.2">
      <c r="E10" s="16">
        <v>8</v>
      </c>
      <c r="F10" s="17" t="s">
        <v>16</v>
      </c>
      <c r="G10" s="18" t="s">
        <v>9</v>
      </c>
      <c r="H10" s="19">
        <v>3</v>
      </c>
    </row>
    <row r="11" spans="1:8" ht="14.25" x14ac:dyDescent="0.2">
      <c r="C11" s="88"/>
      <c r="E11" s="16">
        <v>9</v>
      </c>
      <c r="F11" s="17" t="s">
        <v>17</v>
      </c>
      <c r="G11" s="18" t="s">
        <v>5</v>
      </c>
      <c r="H11" s="19">
        <v>2</v>
      </c>
    </row>
    <row r="12" spans="1:8" ht="14.25" x14ac:dyDescent="0.2">
      <c r="C12" s="88"/>
      <c r="E12" s="16">
        <v>10</v>
      </c>
      <c r="F12" s="17" t="s">
        <v>18</v>
      </c>
      <c r="G12" s="18" t="s">
        <v>19</v>
      </c>
      <c r="H12" s="19">
        <v>3</v>
      </c>
    </row>
    <row r="13" spans="1:8" ht="14.25" x14ac:dyDescent="0.2">
      <c r="C13" s="92"/>
      <c r="E13" s="16">
        <v>11</v>
      </c>
      <c r="F13" s="17" t="s">
        <v>20</v>
      </c>
      <c r="G13" s="18" t="s">
        <v>13</v>
      </c>
      <c r="H13" s="19">
        <v>1.5</v>
      </c>
    </row>
    <row r="14" spans="1:8" ht="14.25" x14ac:dyDescent="0.2">
      <c r="C14" s="90"/>
      <c r="E14" s="16">
        <v>12</v>
      </c>
      <c r="F14" s="17" t="s">
        <v>21</v>
      </c>
      <c r="G14" s="18" t="s">
        <v>7</v>
      </c>
      <c r="H14" s="19">
        <v>3</v>
      </c>
    </row>
    <row r="15" spans="1:8" ht="14.25" x14ac:dyDescent="0.2">
      <c r="C15" s="91"/>
      <c r="E15" s="16">
        <v>13</v>
      </c>
      <c r="F15" s="17" t="s">
        <v>22</v>
      </c>
      <c r="G15" s="18" t="s">
        <v>23</v>
      </c>
      <c r="H15" s="19">
        <v>2</v>
      </c>
    </row>
    <row r="16" spans="1:8" ht="14.25" x14ac:dyDescent="0.2">
      <c r="C16" s="93"/>
      <c r="E16" s="16">
        <v>14</v>
      </c>
      <c r="F16" s="17" t="s">
        <v>24</v>
      </c>
      <c r="G16" s="18" t="s">
        <v>11</v>
      </c>
      <c r="H16" s="19">
        <v>3</v>
      </c>
    </row>
    <row r="17" spans="3:8" ht="14.25" x14ac:dyDescent="0.2">
      <c r="C17" s="90"/>
      <c r="E17" s="16">
        <v>15</v>
      </c>
      <c r="F17" s="17" t="s">
        <v>25</v>
      </c>
      <c r="G17" s="18" t="s">
        <v>11</v>
      </c>
      <c r="H17" s="19">
        <v>1.5</v>
      </c>
    </row>
    <row r="18" spans="3:8" ht="14.25" x14ac:dyDescent="0.2">
      <c r="C18" s="91"/>
      <c r="E18" s="16">
        <v>16</v>
      </c>
      <c r="F18" s="17" t="s">
        <v>26</v>
      </c>
      <c r="G18" s="18" t="s">
        <v>13</v>
      </c>
      <c r="H18" s="19">
        <v>3</v>
      </c>
    </row>
    <row r="19" spans="3:8" x14ac:dyDescent="0.2">
      <c r="C19" s="93"/>
    </row>
    <row r="20" spans="3:8" x14ac:dyDescent="0.2">
      <c r="C20" s="90"/>
    </row>
    <row r="21" spans="3:8" x14ac:dyDescent="0.2">
      <c r="C21" s="91"/>
    </row>
    <row r="22" spans="3:8" x14ac:dyDescent="0.2">
      <c r="C22" s="93"/>
    </row>
    <row r="23" spans="3:8" x14ac:dyDescent="0.2">
      <c r="C23" s="94"/>
      <c r="D23" s="89"/>
    </row>
    <row r="24" spans="3:8" x14ac:dyDescent="0.2">
      <c r="C24" s="91"/>
    </row>
    <row r="25" spans="3:8" x14ac:dyDescent="0.2">
      <c r="C25" s="88"/>
    </row>
  </sheetData>
  <dataValidations count="1">
    <dataValidation type="list" allowBlank="1" showInputMessage="1" showErrorMessage="1" sqref="C3">
      <formula1>$E$3:$E$18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E17" sqref="E17"/>
    </sheetView>
  </sheetViews>
  <sheetFormatPr defaultColWidth="9" defaultRowHeight="15" x14ac:dyDescent="0.25"/>
  <cols>
    <col min="1" max="1" width="1.42578125" bestFit="1" customWidth="1"/>
    <col min="2" max="2" width="15.7109375" bestFit="1" customWidth="1"/>
    <col min="3" max="3" width="27.140625" bestFit="1" customWidth="1"/>
    <col min="4" max="4" width="39.85546875" bestFit="1" customWidth="1"/>
    <col min="5" max="5" width="30.28515625" bestFit="1" customWidth="1"/>
    <col min="6" max="6" width="31.140625" bestFit="1" customWidth="1"/>
    <col min="7" max="7" width="26.5703125" bestFit="1" customWidth="1"/>
    <col min="8" max="8" width="21.85546875" bestFit="1" customWidth="1"/>
    <col min="9" max="9" width="22.42578125" bestFit="1" customWidth="1"/>
    <col min="10" max="10" width="24.28515625" bestFit="1" customWidth="1"/>
    <col min="11" max="11" width="24.85546875" bestFit="1" customWidth="1"/>
    <col min="12" max="12" width="26.28515625" bestFit="1" customWidth="1"/>
    <col min="13" max="13" width="25.28515625" bestFit="1" customWidth="1"/>
    <col min="14" max="14" width="17.7109375" bestFit="1" customWidth="1"/>
    <col min="15" max="15" width="25.5703125" bestFit="1" customWidth="1"/>
    <col min="16" max="16" width="15.85546875" bestFit="1" customWidth="1"/>
    <col min="17" max="18" width="24.5703125" bestFit="1" customWidth="1"/>
    <col min="19" max="19" width="22.140625" bestFit="1" customWidth="1"/>
  </cols>
  <sheetData>
    <row r="1" spans="1:19" ht="15.75" thickBot="1" x14ac:dyDescent="0.3">
      <c r="A1" s="21"/>
      <c r="B1" s="22" t="s">
        <v>0</v>
      </c>
      <c r="C1" s="23">
        <v>1</v>
      </c>
      <c r="D1" s="24">
        <v>2</v>
      </c>
      <c r="E1" s="25">
        <v>3</v>
      </c>
      <c r="F1" s="24">
        <v>4</v>
      </c>
      <c r="G1" s="25">
        <v>5</v>
      </c>
      <c r="H1" s="24">
        <v>6</v>
      </c>
      <c r="I1" s="25">
        <v>7</v>
      </c>
      <c r="J1" s="24">
        <v>8</v>
      </c>
      <c r="K1" s="25">
        <v>9</v>
      </c>
      <c r="L1" s="24">
        <v>10</v>
      </c>
      <c r="M1" s="25">
        <v>11</v>
      </c>
      <c r="N1" s="24">
        <v>12</v>
      </c>
      <c r="O1" s="25">
        <v>13</v>
      </c>
      <c r="P1" s="24">
        <v>14</v>
      </c>
      <c r="Q1" s="25">
        <v>15</v>
      </c>
      <c r="R1" s="24">
        <v>16</v>
      </c>
      <c r="S1" s="26">
        <v>17</v>
      </c>
    </row>
    <row r="2" spans="1:19" ht="15.75" thickBot="1" x14ac:dyDescent="0.3">
      <c r="A2" s="21"/>
      <c r="B2" s="22" t="s">
        <v>27</v>
      </c>
      <c r="C2" s="27">
        <v>40026</v>
      </c>
      <c r="D2" s="28">
        <v>40026</v>
      </c>
      <c r="E2" s="29">
        <v>40030</v>
      </c>
      <c r="F2" s="28">
        <v>40037</v>
      </c>
      <c r="G2" s="29">
        <v>40037</v>
      </c>
      <c r="H2" s="28">
        <v>40037</v>
      </c>
      <c r="I2" s="29">
        <v>40046</v>
      </c>
      <c r="J2" s="28">
        <v>40059</v>
      </c>
      <c r="K2" s="29">
        <v>40063</v>
      </c>
      <c r="L2" s="28">
        <v>40070</v>
      </c>
      <c r="M2" s="29">
        <v>40070</v>
      </c>
      <c r="N2" s="28">
        <v>40084</v>
      </c>
      <c r="O2" s="29">
        <v>40084</v>
      </c>
      <c r="P2" s="28">
        <v>40087</v>
      </c>
      <c r="Q2" s="29">
        <v>40092</v>
      </c>
      <c r="R2" s="28">
        <v>40092</v>
      </c>
      <c r="S2" s="30">
        <v>40097</v>
      </c>
    </row>
    <row r="3" spans="1:19" ht="15.75" thickBot="1" x14ac:dyDescent="0.3">
      <c r="A3" s="21"/>
      <c r="B3" s="22" t="s">
        <v>28</v>
      </c>
      <c r="C3" s="31" t="s">
        <v>29</v>
      </c>
      <c r="D3" s="32" t="s">
        <v>30</v>
      </c>
      <c r="E3" s="33" t="s">
        <v>31</v>
      </c>
      <c r="F3" s="32" t="s">
        <v>32</v>
      </c>
      <c r="G3" s="33" t="s">
        <v>33</v>
      </c>
      <c r="H3" s="32" t="s">
        <v>34</v>
      </c>
      <c r="I3" s="33" t="s">
        <v>35</v>
      </c>
      <c r="J3" s="32" t="s">
        <v>34</v>
      </c>
      <c r="K3" s="33" t="s">
        <v>36</v>
      </c>
      <c r="L3" s="32" t="s">
        <v>32</v>
      </c>
      <c r="M3" s="33" t="s">
        <v>33</v>
      </c>
      <c r="N3" s="32" t="s">
        <v>37</v>
      </c>
      <c r="O3" s="33" t="s">
        <v>38</v>
      </c>
      <c r="P3" s="32" t="s">
        <v>39</v>
      </c>
      <c r="Q3" s="33" t="s">
        <v>40</v>
      </c>
      <c r="R3" s="32" t="s">
        <v>34</v>
      </c>
      <c r="S3" s="34" t="s">
        <v>41</v>
      </c>
    </row>
    <row r="4" spans="1:19" ht="15.75" thickBot="1" x14ac:dyDescent="0.3">
      <c r="A4" s="21"/>
      <c r="B4" s="22" t="s">
        <v>42</v>
      </c>
      <c r="C4" s="31" t="s">
        <v>43</v>
      </c>
      <c r="D4" s="32" t="s">
        <v>44</v>
      </c>
      <c r="E4" s="33" t="s">
        <v>45</v>
      </c>
      <c r="F4" s="32" t="s">
        <v>46</v>
      </c>
      <c r="G4" s="33" t="s">
        <v>47</v>
      </c>
      <c r="H4" s="32" t="s">
        <v>48</v>
      </c>
      <c r="I4" s="33" t="s">
        <v>49</v>
      </c>
      <c r="J4" s="32" t="s">
        <v>50</v>
      </c>
      <c r="K4" s="33" t="s">
        <v>51</v>
      </c>
      <c r="L4" s="32" t="s">
        <v>52</v>
      </c>
      <c r="M4" s="33" t="s">
        <v>53</v>
      </c>
      <c r="N4" s="32" t="s">
        <v>54</v>
      </c>
      <c r="O4" s="33" t="s">
        <v>55</v>
      </c>
      <c r="P4" s="32" t="s">
        <v>56</v>
      </c>
      <c r="Q4" s="33" t="s">
        <v>57</v>
      </c>
      <c r="R4" s="32" t="s">
        <v>58</v>
      </c>
      <c r="S4" s="34" t="s">
        <v>59</v>
      </c>
    </row>
    <row r="5" spans="1:19" ht="15.75" thickBot="1" x14ac:dyDescent="0.3">
      <c r="A5" s="21"/>
      <c r="B5" s="22" t="s">
        <v>60</v>
      </c>
      <c r="C5" s="31" t="s">
        <v>61</v>
      </c>
      <c r="D5" s="32" t="s">
        <v>62</v>
      </c>
      <c r="E5" s="33" t="s">
        <v>63</v>
      </c>
      <c r="F5" s="32" t="s">
        <v>64</v>
      </c>
      <c r="G5" s="33" t="s">
        <v>65</v>
      </c>
      <c r="H5" s="32" t="s">
        <v>66</v>
      </c>
      <c r="I5" s="33" t="s">
        <v>67</v>
      </c>
      <c r="J5" s="32" t="s">
        <v>68</v>
      </c>
      <c r="K5" s="33" t="s">
        <v>69</v>
      </c>
      <c r="L5" s="32" t="s">
        <v>70</v>
      </c>
      <c r="M5" s="33" t="s">
        <v>71</v>
      </c>
      <c r="N5" s="32" t="s">
        <v>72</v>
      </c>
      <c r="O5" s="33" t="s">
        <v>73</v>
      </c>
      <c r="P5" s="32" t="s">
        <v>74</v>
      </c>
      <c r="Q5" s="33" t="s">
        <v>75</v>
      </c>
      <c r="R5" s="32" t="s">
        <v>76</v>
      </c>
      <c r="S5" s="34" t="s">
        <v>77</v>
      </c>
    </row>
    <row r="6" spans="1:19" ht="15.75" thickBot="1" x14ac:dyDescent="0.3">
      <c r="A6" s="21"/>
      <c r="B6" s="22" t="s">
        <v>78</v>
      </c>
      <c r="C6" s="31" t="s">
        <v>79</v>
      </c>
      <c r="D6" s="32" t="s">
        <v>80</v>
      </c>
      <c r="E6" s="33" t="s">
        <v>81</v>
      </c>
      <c r="F6" s="32" t="s">
        <v>82</v>
      </c>
      <c r="G6" s="33" t="s">
        <v>83</v>
      </c>
      <c r="H6" s="32" t="s">
        <v>84</v>
      </c>
      <c r="I6" s="33" t="s">
        <v>85</v>
      </c>
      <c r="J6" s="32" t="s">
        <v>86</v>
      </c>
      <c r="K6" s="33" t="s">
        <v>87</v>
      </c>
      <c r="L6" s="32" t="s">
        <v>88</v>
      </c>
      <c r="M6" s="33" t="s">
        <v>80</v>
      </c>
      <c r="N6" s="32" t="s">
        <v>89</v>
      </c>
      <c r="O6" s="33" t="s">
        <v>90</v>
      </c>
      <c r="P6" s="32" t="s">
        <v>91</v>
      </c>
      <c r="Q6" s="33" t="s">
        <v>92</v>
      </c>
      <c r="R6" s="32" t="s">
        <v>93</v>
      </c>
      <c r="S6" s="34" t="s">
        <v>84</v>
      </c>
    </row>
    <row r="7" spans="1:19" ht="15.75" thickBot="1" x14ac:dyDescent="0.3">
      <c r="A7" s="21"/>
      <c r="B7" s="22" t="s">
        <v>94</v>
      </c>
      <c r="C7" s="31" t="s">
        <v>95</v>
      </c>
      <c r="D7" s="32" t="s">
        <v>95</v>
      </c>
      <c r="E7" s="33" t="s">
        <v>95</v>
      </c>
      <c r="F7" s="32" t="s">
        <v>95</v>
      </c>
      <c r="G7" s="33" t="s">
        <v>95</v>
      </c>
      <c r="H7" s="32" t="s">
        <v>95</v>
      </c>
      <c r="I7" s="33" t="s">
        <v>95</v>
      </c>
      <c r="J7" s="32" t="s">
        <v>95</v>
      </c>
      <c r="K7" s="33" t="s">
        <v>95</v>
      </c>
      <c r="L7" s="32" t="s">
        <v>95</v>
      </c>
      <c r="M7" s="33" t="s">
        <v>95</v>
      </c>
      <c r="N7" s="32" t="s">
        <v>95</v>
      </c>
      <c r="O7" s="33" t="s">
        <v>95</v>
      </c>
      <c r="P7" s="32" t="s">
        <v>95</v>
      </c>
      <c r="Q7" s="33" t="s">
        <v>95</v>
      </c>
      <c r="R7" s="32" t="s">
        <v>95</v>
      </c>
      <c r="S7" s="34" t="s">
        <v>95</v>
      </c>
    </row>
    <row r="8" spans="1:19" ht="15.75" thickBot="1" x14ac:dyDescent="0.3">
      <c r="A8" s="21"/>
      <c r="B8" s="22" t="s">
        <v>96</v>
      </c>
      <c r="C8" s="35" t="s">
        <v>97</v>
      </c>
      <c r="D8" s="36" t="s">
        <v>97</v>
      </c>
      <c r="E8" s="37" t="s">
        <v>97</v>
      </c>
      <c r="F8" s="36" t="s">
        <v>97</v>
      </c>
      <c r="G8" s="37" t="s">
        <v>97</v>
      </c>
      <c r="H8" s="36" t="s">
        <v>97</v>
      </c>
      <c r="I8" s="37" t="s">
        <v>97</v>
      </c>
      <c r="J8" s="36" t="s">
        <v>97</v>
      </c>
      <c r="K8" s="37" t="s">
        <v>97</v>
      </c>
      <c r="L8" s="36" t="s">
        <v>97</v>
      </c>
      <c r="M8" s="37" t="s">
        <v>97</v>
      </c>
      <c r="N8" s="36" t="s">
        <v>97</v>
      </c>
      <c r="O8" s="37" t="s">
        <v>97</v>
      </c>
      <c r="P8" s="36" t="s">
        <v>97</v>
      </c>
      <c r="Q8" s="37" t="s">
        <v>97</v>
      </c>
      <c r="R8" s="36" t="s">
        <v>97</v>
      </c>
      <c r="S8" s="38" t="s">
        <v>97</v>
      </c>
    </row>
    <row r="9" spans="1:19" ht="15.75" thickBot="1" x14ac:dyDescent="0.3">
      <c r="A9" s="21"/>
      <c r="B9" s="22" t="s">
        <v>98</v>
      </c>
      <c r="C9" s="31" t="s">
        <v>99</v>
      </c>
      <c r="D9" s="32" t="s">
        <v>99</v>
      </c>
      <c r="E9" s="33" t="s">
        <v>99</v>
      </c>
      <c r="F9" s="32" t="s">
        <v>99</v>
      </c>
      <c r="G9" s="33" t="s">
        <v>99</v>
      </c>
      <c r="H9" s="32" t="s">
        <v>99</v>
      </c>
      <c r="I9" s="33" t="s">
        <v>99</v>
      </c>
      <c r="J9" s="32" t="s">
        <v>99</v>
      </c>
      <c r="K9" s="33" t="s">
        <v>99</v>
      </c>
      <c r="L9" s="32" t="s">
        <v>99</v>
      </c>
      <c r="M9" s="33" t="s">
        <v>99</v>
      </c>
      <c r="N9" s="32" t="s">
        <v>99</v>
      </c>
      <c r="O9" s="33" t="s">
        <v>99</v>
      </c>
      <c r="P9" s="32" t="s">
        <v>99</v>
      </c>
      <c r="Q9" s="33" t="s">
        <v>99</v>
      </c>
      <c r="R9" s="32" t="s">
        <v>99</v>
      </c>
      <c r="S9" s="34" t="s">
        <v>99</v>
      </c>
    </row>
    <row r="10" spans="1:19" ht="15.75" thickBot="1" x14ac:dyDescent="0.3">
      <c r="A10" s="21"/>
      <c r="B10" s="22" t="s">
        <v>100</v>
      </c>
      <c r="C10" s="39">
        <v>1169845263</v>
      </c>
      <c r="D10" s="40">
        <v>1152848967</v>
      </c>
      <c r="E10" s="41">
        <v>1125493816</v>
      </c>
      <c r="F10" s="40">
        <v>1182468531</v>
      </c>
      <c r="G10" s="41">
        <v>1164288213</v>
      </c>
      <c r="H10" s="40">
        <v>1154263232</v>
      </c>
      <c r="I10" s="41">
        <v>1125523654</v>
      </c>
      <c r="J10" s="40">
        <v>1139667847</v>
      </c>
      <c r="K10" s="41">
        <v>1185648585</v>
      </c>
      <c r="L10" s="40">
        <v>1123667784</v>
      </c>
      <c r="M10" s="41">
        <v>1125229597</v>
      </c>
      <c r="N10" s="40">
        <v>1185981681</v>
      </c>
      <c r="O10" s="41">
        <v>1171667087</v>
      </c>
      <c r="P10" s="40">
        <v>1165599867</v>
      </c>
      <c r="Q10" s="41">
        <v>1163785521</v>
      </c>
      <c r="R10" s="40">
        <v>1177842568</v>
      </c>
      <c r="S10" s="42">
        <v>1182133122</v>
      </c>
    </row>
    <row r="11" spans="1:19" ht="15.75" thickBot="1" x14ac:dyDescent="0.3">
      <c r="A11" s="21"/>
      <c r="B11" s="22" t="s">
        <v>101</v>
      </c>
      <c r="C11" s="43">
        <v>150</v>
      </c>
      <c r="D11" s="44">
        <v>2634.25</v>
      </c>
      <c r="E11" s="45">
        <v>1608</v>
      </c>
      <c r="F11" s="44">
        <v>73.319999999999993</v>
      </c>
      <c r="G11" s="45">
        <v>777</v>
      </c>
      <c r="H11" s="44">
        <v>180</v>
      </c>
      <c r="I11" s="45">
        <v>264.2</v>
      </c>
      <c r="J11" s="44">
        <v>3824</v>
      </c>
      <c r="K11" s="45">
        <v>867</v>
      </c>
      <c r="L11" s="44">
        <v>1200</v>
      </c>
      <c r="M11" s="45">
        <v>325</v>
      </c>
      <c r="N11" s="44">
        <v>4850</v>
      </c>
      <c r="O11" s="45">
        <v>954</v>
      </c>
      <c r="P11" s="44">
        <v>1600.84</v>
      </c>
      <c r="Q11" s="45">
        <v>120</v>
      </c>
      <c r="R11" s="44">
        <v>489</v>
      </c>
      <c r="S11" s="46">
        <v>560</v>
      </c>
    </row>
    <row r="12" spans="1:19" ht="15.75" thickBot="1" x14ac:dyDescent="0.3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</row>
    <row r="13" spans="1:19" ht="15.75" thickBot="1" x14ac:dyDescent="0.3">
      <c r="A13" s="47" t="s">
        <v>102</v>
      </c>
      <c r="B13" s="97" t="s">
        <v>103</v>
      </c>
      <c r="C13" s="98"/>
      <c r="D13" s="48" t="s">
        <v>104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</row>
    <row r="14" spans="1:19" ht="15.75" thickBot="1" x14ac:dyDescent="0.3">
      <c r="A14" s="21"/>
      <c r="B14" s="49" t="s">
        <v>0</v>
      </c>
      <c r="C14" s="50">
        <v>1</v>
      </c>
      <c r="D14" s="51" t="s">
        <v>106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</row>
    <row r="15" spans="1:19" ht="15.75" thickBot="1" x14ac:dyDescent="0.3">
      <c r="A15" s="21"/>
      <c r="B15" s="49" t="s">
        <v>27</v>
      </c>
      <c r="C15" s="52">
        <f>HLOOKUP(C14,C1:S11,2,FALSE)</f>
        <v>40026</v>
      </c>
      <c r="D15" s="51" t="s">
        <v>105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spans="1:19" ht="15.75" thickBot="1" x14ac:dyDescent="0.3">
      <c r="A16" s="21"/>
      <c r="B16" s="49" t="s">
        <v>42</v>
      </c>
      <c r="C16" s="52" t="str">
        <f>HLOOKUP(C14,C1:S11,4,FALSE)</f>
        <v>Maria Pereira do Nascimento</v>
      </c>
      <c r="D16" s="21"/>
      <c r="E16" s="95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</row>
    <row r="17" spans="2:5" ht="15.75" thickBot="1" x14ac:dyDescent="0.3">
      <c r="B17" s="49" t="s">
        <v>60</v>
      </c>
      <c r="C17" s="52" t="str">
        <f>HLOOKUP(C14,C1:S11,5,FALSE)</f>
        <v>Rua Jair Salvarani, 256</v>
      </c>
      <c r="D17" s="21"/>
      <c r="E17" s="96"/>
    </row>
    <row r="18" spans="2:5" ht="15.75" thickBot="1" x14ac:dyDescent="0.3">
      <c r="B18" s="49" t="s">
        <v>78</v>
      </c>
      <c r="C18" s="52" t="str">
        <f>HLOOKUP(C14,C1:S11,6,FALSE)</f>
        <v>Jd. Armenia</v>
      </c>
      <c r="D18" s="21"/>
    </row>
    <row r="19" spans="2:5" ht="15.75" thickBot="1" x14ac:dyDescent="0.3">
      <c r="B19" s="49" t="s">
        <v>94</v>
      </c>
      <c r="C19" s="52" t="str">
        <f>HLOOKUP(C14,C1:S11,7,FALSE)</f>
        <v>São Paulo</v>
      </c>
      <c r="D19" s="21"/>
    </row>
    <row r="20" spans="2:5" ht="15.75" thickBot="1" x14ac:dyDescent="0.3">
      <c r="B20" s="49" t="s">
        <v>100</v>
      </c>
      <c r="C20" s="53">
        <f>HLOOKUP(C14,C1:S11,10,FALSE)</f>
        <v>1169845263</v>
      </c>
      <c r="D20" s="21"/>
    </row>
    <row r="21" spans="2:5" ht="15.75" thickBot="1" x14ac:dyDescent="0.3">
      <c r="B21" s="54" t="s">
        <v>101</v>
      </c>
      <c r="C21" s="55">
        <f>HLOOKUP(C14,C1:S11,11,FALSE)</f>
        <v>150</v>
      </c>
      <c r="D21" s="21"/>
    </row>
  </sheetData>
  <mergeCells count="1">
    <mergeCell ref="B13:C1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10" workbookViewId="0">
      <selection activeCell="J20" sqref="J20"/>
    </sheetView>
  </sheetViews>
  <sheetFormatPr defaultRowHeight="15" x14ac:dyDescent="0.25"/>
  <cols>
    <col min="1" max="1" width="8.140625" style="21" bestFit="1" customWidth="1"/>
    <col min="2" max="2" width="19" style="21" bestFit="1" customWidth="1"/>
    <col min="3" max="3" width="14.28515625" style="21" bestFit="1" customWidth="1"/>
    <col min="4" max="4" width="18.7109375" style="21" bestFit="1" customWidth="1"/>
    <col min="5" max="5" width="38.42578125" style="21" customWidth="1"/>
    <col min="6" max="6" width="19.42578125" style="21" bestFit="1" customWidth="1"/>
    <col min="7" max="7" width="23" style="21" bestFit="1" customWidth="1"/>
    <col min="8" max="8" width="15.140625" style="21" customWidth="1"/>
    <col min="9" max="16384" width="9.140625" style="21"/>
  </cols>
  <sheetData>
    <row r="1" spans="1:7" x14ac:dyDescent="0.25">
      <c r="D1" s="4" t="s">
        <v>107</v>
      </c>
      <c r="E1" s="1">
        <v>7.0000000000000007E-2</v>
      </c>
    </row>
    <row r="2" spans="1:7" x14ac:dyDescent="0.25">
      <c r="D2" s="4" t="s">
        <v>108</v>
      </c>
      <c r="E2" s="4">
        <v>12</v>
      </c>
    </row>
    <row r="3" spans="1:7" ht="30" x14ac:dyDescent="0.25">
      <c r="A3" s="2" t="s">
        <v>109</v>
      </c>
      <c r="B3" s="2" t="s">
        <v>110</v>
      </c>
      <c r="C3" s="2" t="s">
        <v>111</v>
      </c>
      <c r="D3" s="2" t="s">
        <v>112</v>
      </c>
      <c r="E3" s="3" t="s">
        <v>113</v>
      </c>
      <c r="F3" s="2" t="s">
        <v>114</v>
      </c>
      <c r="G3" s="2" t="s">
        <v>115</v>
      </c>
    </row>
    <row r="4" spans="1:7" x14ac:dyDescent="0.25">
      <c r="A4" s="4" t="s">
        <v>116</v>
      </c>
      <c r="B4" s="4" t="s">
        <v>117</v>
      </c>
      <c r="C4" s="4">
        <v>53</v>
      </c>
      <c r="D4" s="56">
        <v>37900</v>
      </c>
      <c r="E4" s="57">
        <f>D4-($E$1*D4)</f>
        <v>35247</v>
      </c>
      <c r="F4" s="57">
        <f>E4/12</f>
        <v>2937.25</v>
      </c>
      <c r="G4" s="57">
        <f>E4/24</f>
        <v>1468.625</v>
      </c>
    </row>
    <row r="5" spans="1:7" x14ac:dyDescent="0.25">
      <c r="A5" s="4" t="s">
        <v>116</v>
      </c>
      <c r="B5" s="4" t="s">
        <v>118</v>
      </c>
      <c r="C5" s="4">
        <v>100</v>
      </c>
      <c r="D5" s="56">
        <v>88900</v>
      </c>
      <c r="E5" s="57">
        <f>D5-($E$1*D5)</f>
        <v>82677</v>
      </c>
      <c r="F5" s="57">
        <f t="shared" ref="F5:F18" si="0">E5/12</f>
        <v>6889.75</v>
      </c>
      <c r="G5" s="57">
        <f t="shared" ref="G5:G18" si="1">E5/24</f>
        <v>3444.875</v>
      </c>
    </row>
    <row r="6" spans="1:7" x14ac:dyDescent="0.25">
      <c r="A6" s="4" t="s">
        <v>119</v>
      </c>
      <c r="B6" s="4" t="s">
        <v>120</v>
      </c>
      <c r="C6" s="4">
        <v>11.5</v>
      </c>
      <c r="D6" s="56">
        <v>5490</v>
      </c>
      <c r="E6" s="57">
        <f>D6-($E$1*D6)</f>
        <v>5105.7</v>
      </c>
      <c r="F6" s="57">
        <f t="shared" si="0"/>
        <v>425.47499999999997</v>
      </c>
      <c r="G6" s="57">
        <f t="shared" si="1"/>
        <v>212.73749999999998</v>
      </c>
    </row>
    <row r="7" spans="1:7" x14ac:dyDescent="0.25">
      <c r="A7" s="4" t="s">
        <v>121</v>
      </c>
      <c r="B7" s="4" t="s">
        <v>122</v>
      </c>
      <c r="C7" s="4">
        <v>48</v>
      </c>
      <c r="D7" s="56">
        <v>27273</v>
      </c>
      <c r="E7" s="57">
        <f t="shared" ref="E7:E18" si="2">D7-($E$1*D7)</f>
        <v>25363.89</v>
      </c>
      <c r="F7" s="57">
        <f t="shared" si="0"/>
        <v>2113.6574999999998</v>
      </c>
      <c r="G7" s="57">
        <f t="shared" si="1"/>
        <v>1056.8287499999999</v>
      </c>
    </row>
    <row r="8" spans="1:7" x14ac:dyDescent="0.25">
      <c r="A8" s="4" t="s">
        <v>119</v>
      </c>
      <c r="B8" s="4" t="s">
        <v>123</v>
      </c>
      <c r="C8" s="4">
        <v>13.1</v>
      </c>
      <c r="D8" s="56">
        <v>5490</v>
      </c>
      <c r="E8" s="57">
        <f t="shared" si="2"/>
        <v>5105.7</v>
      </c>
      <c r="F8" s="57">
        <f t="shared" si="0"/>
        <v>425.47499999999997</v>
      </c>
      <c r="G8" s="57">
        <f t="shared" si="1"/>
        <v>212.73749999999998</v>
      </c>
    </row>
    <row r="9" spans="1:7" x14ac:dyDescent="0.25">
      <c r="A9" s="4" t="s">
        <v>124</v>
      </c>
      <c r="B9" s="4" t="s">
        <v>125</v>
      </c>
      <c r="C9" s="4">
        <v>96.5</v>
      </c>
      <c r="D9" s="56">
        <v>31980</v>
      </c>
      <c r="E9" s="57">
        <f t="shared" si="2"/>
        <v>29741.4</v>
      </c>
      <c r="F9" s="57">
        <f t="shared" si="0"/>
        <v>2478.4500000000003</v>
      </c>
      <c r="G9" s="57">
        <f t="shared" si="1"/>
        <v>1239.2250000000001</v>
      </c>
    </row>
    <row r="10" spans="1:7" x14ac:dyDescent="0.25">
      <c r="A10" s="4" t="s">
        <v>126</v>
      </c>
      <c r="B10" s="4" t="s">
        <v>127</v>
      </c>
      <c r="C10" s="4">
        <v>79.5</v>
      </c>
      <c r="D10" s="56">
        <v>27900</v>
      </c>
      <c r="E10" s="57">
        <f t="shared" si="2"/>
        <v>25947</v>
      </c>
      <c r="F10" s="57">
        <f t="shared" si="0"/>
        <v>2162.25</v>
      </c>
      <c r="G10" s="57">
        <f t="shared" si="1"/>
        <v>1081.125</v>
      </c>
    </row>
    <row r="11" spans="1:7" x14ac:dyDescent="0.25">
      <c r="A11" s="4" t="s">
        <v>124</v>
      </c>
      <c r="B11" s="4" t="s">
        <v>128</v>
      </c>
      <c r="C11" s="4">
        <v>14.3</v>
      </c>
      <c r="D11" s="56">
        <v>6151</v>
      </c>
      <c r="E11" s="57">
        <f t="shared" si="2"/>
        <v>5720.43</v>
      </c>
      <c r="F11" s="57">
        <f t="shared" si="0"/>
        <v>476.70250000000004</v>
      </c>
      <c r="G11" s="57">
        <f t="shared" si="1"/>
        <v>238.35125000000002</v>
      </c>
    </row>
    <row r="12" spans="1:7" x14ac:dyDescent="0.25">
      <c r="A12" s="4" t="s">
        <v>129</v>
      </c>
      <c r="B12" s="4" t="s">
        <v>130</v>
      </c>
      <c r="C12" s="4">
        <v>200</v>
      </c>
      <c r="D12" s="56">
        <v>61200</v>
      </c>
      <c r="E12" s="57">
        <f t="shared" si="2"/>
        <v>56916</v>
      </c>
      <c r="F12" s="57">
        <f t="shared" si="0"/>
        <v>4743</v>
      </c>
      <c r="G12" s="57">
        <f t="shared" si="1"/>
        <v>2371.5</v>
      </c>
    </row>
    <row r="13" spans="1:7" x14ac:dyDescent="0.25">
      <c r="A13" s="4" t="s">
        <v>129</v>
      </c>
      <c r="B13" s="4" t="s">
        <v>131</v>
      </c>
      <c r="C13" s="4">
        <v>98</v>
      </c>
      <c r="D13" s="56">
        <v>39033</v>
      </c>
      <c r="E13" s="57">
        <f t="shared" si="2"/>
        <v>36300.69</v>
      </c>
      <c r="F13" s="57">
        <f t="shared" si="0"/>
        <v>3025.0575000000003</v>
      </c>
      <c r="G13" s="57">
        <f t="shared" si="1"/>
        <v>1512.5287500000002</v>
      </c>
    </row>
    <row r="14" spans="1:7" x14ac:dyDescent="0.25">
      <c r="A14" s="4" t="s">
        <v>121</v>
      </c>
      <c r="B14" s="4" t="s">
        <v>132</v>
      </c>
      <c r="C14" s="4">
        <v>21</v>
      </c>
      <c r="D14" s="56">
        <v>10477</v>
      </c>
      <c r="E14" s="57">
        <f t="shared" si="2"/>
        <v>9743.61</v>
      </c>
      <c r="F14" s="57">
        <f t="shared" si="0"/>
        <v>811.96750000000009</v>
      </c>
      <c r="G14" s="57">
        <f t="shared" si="1"/>
        <v>405.98375000000004</v>
      </c>
    </row>
    <row r="15" spans="1:7" x14ac:dyDescent="0.25">
      <c r="A15" s="4" t="s">
        <v>124</v>
      </c>
      <c r="B15" s="4" t="s">
        <v>133</v>
      </c>
      <c r="C15" s="4">
        <v>11.6</v>
      </c>
      <c r="D15" s="56">
        <v>5422</v>
      </c>
      <c r="E15" s="57">
        <f t="shared" si="2"/>
        <v>5042.46</v>
      </c>
      <c r="F15" s="57">
        <f t="shared" si="0"/>
        <v>420.20499999999998</v>
      </c>
      <c r="G15" s="57">
        <f t="shared" si="1"/>
        <v>210.10249999999999</v>
      </c>
    </row>
    <row r="16" spans="1:7" x14ac:dyDescent="0.25">
      <c r="A16" s="4" t="s">
        <v>121</v>
      </c>
      <c r="B16" s="4" t="s">
        <v>134</v>
      </c>
      <c r="C16" s="4">
        <v>21</v>
      </c>
      <c r="D16" s="56">
        <v>13266</v>
      </c>
      <c r="E16" s="57">
        <f t="shared" si="2"/>
        <v>12337.38</v>
      </c>
      <c r="F16" s="57">
        <f t="shared" si="0"/>
        <v>1028.115</v>
      </c>
      <c r="G16" s="57">
        <f t="shared" si="1"/>
        <v>514.0575</v>
      </c>
    </row>
    <row r="17" spans="1:9" x14ac:dyDescent="0.25">
      <c r="A17" s="4" t="s">
        <v>121</v>
      </c>
      <c r="B17" s="4" t="s">
        <v>135</v>
      </c>
      <c r="C17" s="4">
        <v>10.9</v>
      </c>
      <c r="D17" s="56">
        <v>7589</v>
      </c>
      <c r="E17" s="57">
        <f t="shared" si="2"/>
        <v>7057.77</v>
      </c>
      <c r="F17" s="57">
        <f t="shared" si="0"/>
        <v>588.14750000000004</v>
      </c>
      <c r="G17" s="57">
        <f t="shared" si="1"/>
        <v>294.07375000000002</v>
      </c>
    </row>
    <row r="18" spans="1:9" x14ac:dyDescent="0.25">
      <c r="A18" s="4" t="s">
        <v>124</v>
      </c>
      <c r="B18" s="4" t="s">
        <v>136</v>
      </c>
      <c r="C18" s="4">
        <v>14</v>
      </c>
      <c r="D18" s="56">
        <v>7361</v>
      </c>
      <c r="E18" s="57">
        <f t="shared" si="2"/>
        <v>6845.73</v>
      </c>
      <c r="F18" s="57">
        <f t="shared" si="0"/>
        <v>570.47749999999996</v>
      </c>
      <c r="G18" s="57">
        <f t="shared" si="1"/>
        <v>285.23874999999998</v>
      </c>
    </row>
    <row r="20" spans="1:9" x14ac:dyDescent="0.25">
      <c r="B20" s="58" t="s">
        <v>137</v>
      </c>
      <c r="C20" s="4" t="s">
        <v>138</v>
      </c>
      <c r="D20" s="57">
        <f>SUM(PREÇO_BÁSICO)</f>
        <v>375432</v>
      </c>
      <c r="E20" s="57">
        <f>SUM(E4:E18)</f>
        <v>349151.76</v>
      </c>
      <c r="F20" s="57">
        <f>SUM(F4:F18)</f>
        <v>29095.980000000003</v>
      </c>
      <c r="G20" s="57">
        <f>SUM(G4:G18)</f>
        <v>14547.990000000002</v>
      </c>
    </row>
    <row r="21" spans="1:9" x14ac:dyDescent="0.25">
      <c r="B21" s="58" t="s">
        <v>139</v>
      </c>
      <c r="C21" s="4" t="s">
        <v>139</v>
      </c>
      <c r="D21" s="57">
        <f>AVERAGE(PREÇO_BÁSICO)</f>
        <v>25028.799999999999</v>
      </c>
      <c r="E21" s="57">
        <f>AVERAGE(E4:E18)</f>
        <v>23276.784</v>
      </c>
      <c r="F21" s="57">
        <f>AVERAGE(F4:F18)</f>
        <v>1939.7320000000002</v>
      </c>
      <c r="G21" s="57">
        <f>AVERAGE(G4:G18)</f>
        <v>969.8660000000001</v>
      </c>
    </row>
    <row r="22" spans="1:9" x14ac:dyDescent="0.25">
      <c r="B22" s="58" t="s">
        <v>140</v>
      </c>
      <c r="C22" s="4" t="s">
        <v>141</v>
      </c>
      <c r="D22" s="57">
        <f>MAX(PREÇO_BÁSICO,1)</f>
        <v>88900</v>
      </c>
      <c r="E22" s="57">
        <f>MAX(E4:E18)</f>
        <v>82677</v>
      </c>
      <c r="F22" s="57">
        <f>MAX(F4:F18,1)</f>
        <v>6889.75</v>
      </c>
      <c r="G22" s="57">
        <f>MAX(G4:G18,1)</f>
        <v>3444.875</v>
      </c>
    </row>
    <row r="23" spans="1:9" x14ac:dyDescent="0.25">
      <c r="B23" s="58" t="s">
        <v>142</v>
      </c>
      <c r="C23" s="4" t="s">
        <v>143</v>
      </c>
      <c r="D23" s="57">
        <f>SMALL(PREÇO_BÁSICO,1)</f>
        <v>5422</v>
      </c>
      <c r="E23" s="57">
        <f>SMALL(E4:E18,1)</f>
        <v>5042.46</v>
      </c>
      <c r="F23" s="57">
        <f>SMALL(F4:F18,1)</f>
        <v>420.20499999999998</v>
      </c>
      <c r="G23" s="4">
        <f>SMALL(G4:G18,1)</f>
        <v>210.10249999999999</v>
      </c>
    </row>
    <row r="24" spans="1:9" ht="15.75" thickBot="1" x14ac:dyDescent="0.3"/>
    <row r="25" spans="1:9" ht="30.75" thickBot="1" x14ac:dyDescent="0.3">
      <c r="C25" s="99" t="s">
        <v>144</v>
      </c>
      <c r="D25" s="99"/>
      <c r="E25" s="59" t="s">
        <v>145</v>
      </c>
      <c r="G25" s="100" t="s">
        <v>146</v>
      </c>
      <c r="H25" s="101"/>
      <c r="I25" s="60" t="s">
        <v>124</v>
      </c>
    </row>
    <row r="26" spans="1:9" ht="15.75" thickBot="1" x14ac:dyDescent="0.3">
      <c r="C26" s="4" t="s">
        <v>116</v>
      </c>
      <c r="D26" s="61">
        <f t="shared" ref="D26:D31" si="3">SUMIF(MARCA,C26,PREÇO_BÁSICO)</f>
        <v>126800</v>
      </c>
      <c r="E26" s="4">
        <f t="shared" ref="E26:E31" si="4">COUNTIF(MARCA,C26)</f>
        <v>2</v>
      </c>
      <c r="G26" s="102">
        <f>VLOOKUP(I25,C26:E31,3,FALSE)</f>
        <v>4</v>
      </c>
      <c r="H26" s="103"/>
      <c r="I26" s="104"/>
    </row>
    <row r="27" spans="1:9" x14ac:dyDescent="0.25">
      <c r="C27" s="4" t="s">
        <v>119</v>
      </c>
      <c r="D27" s="61">
        <f t="shared" si="3"/>
        <v>10980</v>
      </c>
      <c r="E27" s="64">
        <f t="shared" si="4"/>
        <v>2</v>
      </c>
    </row>
    <row r="28" spans="1:9" x14ac:dyDescent="0.25">
      <c r="C28" s="4" t="s">
        <v>124</v>
      </c>
      <c r="D28" s="61">
        <f t="shared" si="3"/>
        <v>50914</v>
      </c>
      <c r="E28" s="64">
        <f t="shared" si="4"/>
        <v>4</v>
      </c>
      <c r="G28" s="62" t="s">
        <v>147</v>
      </c>
    </row>
    <row r="29" spans="1:9" x14ac:dyDescent="0.25">
      <c r="C29" s="4" t="s">
        <v>126</v>
      </c>
      <c r="D29" s="61">
        <f t="shared" si="3"/>
        <v>27900</v>
      </c>
      <c r="E29" s="64">
        <f t="shared" si="4"/>
        <v>1</v>
      </c>
    </row>
    <row r="30" spans="1:9" x14ac:dyDescent="0.25">
      <c r="C30" s="4" t="s">
        <v>129</v>
      </c>
      <c r="D30" s="61">
        <f t="shared" si="3"/>
        <v>100233</v>
      </c>
      <c r="E30" s="64">
        <f t="shared" si="4"/>
        <v>2</v>
      </c>
    </row>
    <row r="31" spans="1:9" x14ac:dyDescent="0.25">
      <c r="C31" s="4" t="s">
        <v>121</v>
      </c>
      <c r="D31" s="61">
        <f t="shared" si="3"/>
        <v>58605</v>
      </c>
      <c r="E31" s="64">
        <f t="shared" si="4"/>
        <v>4</v>
      </c>
    </row>
    <row r="33" spans="3:5" x14ac:dyDescent="0.25">
      <c r="C33" s="62" t="s">
        <v>148</v>
      </c>
      <c r="E33" s="62" t="s">
        <v>149</v>
      </c>
    </row>
  </sheetData>
  <mergeCells count="3">
    <mergeCell ref="C25:D25"/>
    <mergeCell ref="G25:H25"/>
    <mergeCell ref="G26:I26"/>
  </mergeCells>
  <dataValidations count="1">
    <dataValidation type="list" allowBlank="1" showInputMessage="1" showErrorMessage="1" sqref="I25">
      <formula1>$C$26:$C$31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workbookViewId="0">
      <selection activeCell="I13" sqref="I13"/>
    </sheetView>
  </sheetViews>
  <sheetFormatPr defaultRowHeight="15" x14ac:dyDescent="0.25"/>
  <cols>
    <col min="2" max="2" width="13.42578125" bestFit="1" customWidth="1"/>
    <col min="3" max="3" width="16.85546875" bestFit="1" customWidth="1"/>
    <col min="4" max="4" width="14.85546875" bestFit="1" customWidth="1"/>
    <col min="6" max="6" width="16.85546875" bestFit="1" customWidth="1"/>
    <col min="7" max="7" width="8.42578125" bestFit="1" customWidth="1"/>
    <col min="9" max="9" width="16.85546875" bestFit="1" customWidth="1"/>
    <col min="10" max="10" width="7.42578125" bestFit="1" customWidth="1"/>
  </cols>
  <sheetData>
    <row r="1" spans="2:12" ht="15.75" thickBot="1" x14ac:dyDescent="0.3"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spans="2:12" ht="18.75" thickBot="1" x14ac:dyDescent="0.3">
      <c r="B2" s="105" t="s">
        <v>150</v>
      </c>
      <c r="C2" s="106"/>
      <c r="D2" s="106"/>
      <c r="E2" s="106"/>
      <c r="F2" s="106"/>
      <c r="G2" s="106"/>
      <c r="H2" s="106"/>
      <c r="I2" s="106"/>
      <c r="J2" s="107"/>
      <c r="K2" s="63"/>
      <c r="L2" s="63"/>
    </row>
    <row r="3" spans="2:12" ht="30.75" thickBot="1" x14ac:dyDescent="0.3">
      <c r="B3" s="65" t="s">
        <v>27</v>
      </c>
      <c r="C3" s="66" t="s">
        <v>151</v>
      </c>
      <c r="D3" s="67" t="s">
        <v>152</v>
      </c>
      <c r="E3" s="68"/>
      <c r="F3" s="108" t="s">
        <v>153</v>
      </c>
      <c r="G3" s="109"/>
      <c r="H3" s="109"/>
      <c r="I3" s="109"/>
      <c r="J3" s="110"/>
      <c r="K3" s="63"/>
      <c r="L3" s="63"/>
    </row>
    <row r="4" spans="2:12" x14ac:dyDescent="0.25">
      <c r="B4" s="69">
        <v>41244</v>
      </c>
      <c r="C4" s="70" t="s">
        <v>154</v>
      </c>
      <c r="D4" s="71">
        <v>4000</v>
      </c>
      <c r="E4" s="68"/>
      <c r="F4" s="111" t="s">
        <v>155</v>
      </c>
      <c r="G4" s="112"/>
      <c r="H4" s="68"/>
      <c r="I4" s="111" t="s">
        <v>156</v>
      </c>
      <c r="J4" s="112"/>
      <c r="K4" s="63"/>
      <c r="L4" s="63"/>
    </row>
    <row r="5" spans="2:12" x14ac:dyDescent="0.25">
      <c r="B5" s="69">
        <v>41246</v>
      </c>
      <c r="C5" s="70" t="s">
        <v>157</v>
      </c>
      <c r="D5" s="71">
        <v>3700</v>
      </c>
      <c r="E5" s="68"/>
      <c r="F5" s="72" t="s">
        <v>158</v>
      </c>
      <c r="G5" s="73" t="s">
        <v>159</v>
      </c>
      <c r="H5" s="68"/>
      <c r="I5" s="72" t="s">
        <v>158</v>
      </c>
      <c r="J5" s="73" t="s">
        <v>159</v>
      </c>
      <c r="K5" s="63"/>
      <c r="L5" s="63"/>
    </row>
    <row r="6" spans="2:12" x14ac:dyDescent="0.25">
      <c r="B6" s="69">
        <v>41248</v>
      </c>
      <c r="C6" s="70" t="s">
        <v>154</v>
      </c>
      <c r="D6" s="71">
        <v>4900</v>
      </c>
      <c r="E6" s="68"/>
      <c r="F6" s="74" t="s">
        <v>154</v>
      </c>
      <c r="G6" s="75">
        <f>SUMIF($C$4:$C$18,F6,$D$4:$D$18)</f>
        <v>17600</v>
      </c>
      <c r="H6" s="68"/>
      <c r="I6" s="74" t="s">
        <v>154</v>
      </c>
      <c r="J6" s="75">
        <f>COUNTIF($C$4:$C$18,I6)</f>
        <v>4</v>
      </c>
      <c r="K6" s="63"/>
      <c r="L6" s="63"/>
    </row>
    <row r="7" spans="2:12" x14ac:dyDescent="0.25">
      <c r="B7" s="69">
        <v>41248</v>
      </c>
      <c r="C7" s="70" t="s">
        <v>160</v>
      </c>
      <c r="D7" s="71">
        <v>2800</v>
      </c>
      <c r="E7" s="68"/>
      <c r="F7" s="74" t="s">
        <v>160</v>
      </c>
      <c r="G7" s="75">
        <f>SUMIF($C$4:$C$18,F7,$D$4:$D$18)</f>
        <v>14000</v>
      </c>
      <c r="H7" s="68"/>
      <c r="I7" s="74" t="s">
        <v>160</v>
      </c>
      <c r="J7" s="75">
        <f>COUNTIF($C$4:$C$18,I7)</f>
        <v>4</v>
      </c>
      <c r="K7" s="63"/>
      <c r="L7" s="76"/>
    </row>
    <row r="8" spans="2:12" x14ac:dyDescent="0.25">
      <c r="B8" s="69">
        <v>41250</v>
      </c>
      <c r="C8" s="70" t="s">
        <v>160</v>
      </c>
      <c r="D8" s="71">
        <v>700</v>
      </c>
      <c r="E8" s="68"/>
      <c r="F8" s="74" t="s">
        <v>157</v>
      </c>
      <c r="G8" s="75">
        <f>SUMIF($C$4:$C$18,F8,$D$4:$D$18)</f>
        <v>12900</v>
      </c>
      <c r="H8" s="68"/>
      <c r="I8" s="74" t="s">
        <v>157</v>
      </c>
      <c r="J8" s="75">
        <f>COUNTIF($C$4:$C$18,I8)</f>
        <v>3</v>
      </c>
      <c r="K8" s="63"/>
      <c r="L8" s="63"/>
    </row>
    <row r="9" spans="2:12" x14ac:dyDescent="0.25">
      <c r="B9" s="69">
        <v>41253</v>
      </c>
      <c r="C9" s="70" t="s">
        <v>157</v>
      </c>
      <c r="D9" s="71">
        <v>5800</v>
      </c>
      <c r="E9" s="68"/>
      <c r="F9" s="74" t="s">
        <v>161</v>
      </c>
      <c r="G9" s="75">
        <f>SUMIF($C$4:$C$18,F9,$D$4:$D$18)</f>
        <v>6100</v>
      </c>
      <c r="H9" s="68"/>
      <c r="I9" s="74" t="s">
        <v>161</v>
      </c>
      <c r="J9" s="75">
        <f>COUNTIF($C$4:$C$18,I9)</f>
        <v>2</v>
      </c>
      <c r="K9" s="63"/>
      <c r="L9" s="63"/>
    </row>
    <row r="10" spans="2:12" ht="15.75" thickBot="1" x14ac:dyDescent="0.3">
      <c r="B10" s="69">
        <v>41255</v>
      </c>
      <c r="C10" s="70" t="s">
        <v>161</v>
      </c>
      <c r="D10" s="71">
        <v>2700</v>
      </c>
      <c r="E10" s="68"/>
      <c r="F10" s="77" t="s">
        <v>162</v>
      </c>
      <c r="G10" s="75">
        <f>SUMIF($C$4:$C$18,F10,$D$4:$D$18)</f>
        <v>7000</v>
      </c>
      <c r="H10" s="68"/>
      <c r="I10" s="77" t="s">
        <v>162</v>
      </c>
      <c r="J10" s="75">
        <f>COUNTIF($C$4:$C$18,I10)</f>
        <v>2</v>
      </c>
      <c r="K10" s="63"/>
      <c r="L10" s="63"/>
    </row>
    <row r="11" spans="2:12" ht="15.75" thickBot="1" x14ac:dyDescent="0.3">
      <c r="B11" s="69">
        <v>41257</v>
      </c>
      <c r="C11" s="70" t="s">
        <v>162</v>
      </c>
      <c r="D11" s="71">
        <v>4300</v>
      </c>
      <c r="E11" s="68"/>
      <c r="F11" s="78" t="s">
        <v>163</v>
      </c>
      <c r="G11" s="79">
        <f>SUM(G6:G10)</f>
        <v>57600</v>
      </c>
      <c r="H11" s="68"/>
      <c r="I11" s="78" t="s">
        <v>164</v>
      </c>
      <c r="J11" s="79">
        <f>SUM(J6:J10)</f>
        <v>15</v>
      </c>
      <c r="K11" s="63"/>
      <c r="L11" s="63"/>
    </row>
    <row r="12" spans="2:12" x14ac:dyDescent="0.25">
      <c r="B12" s="69">
        <v>41258</v>
      </c>
      <c r="C12" s="70" t="s">
        <v>154</v>
      </c>
      <c r="D12" s="71">
        <v>5900</v>
      </c>
      <c r="E12" s="68"/>
      <c r="F12" s="80"/>
      <c r="G12" s="80"/>
      <c r="H12" s="81"/>
      <c r="I12" s="80"/>
      <c r="J12" s="80"/>
      <c r="K12" s="63"/>
      <c r="L12" s="63"/>
    </row>
    <row r="13" spans="2:12" x14ac:dyDescent="0.25">
      <c r="B13" s="69">
        <v>41258</v>
      </c>
      <c r="C13" s="70" t="s">
        <v>160</v>
      </c>
      <c r="D13" s="71">
        <v>6800</v>
      </c>
      <c r="E13" s="68"/>
      <c r="F13" s="68"/>
      <c r="G13" s="68"/>
      <c r="H13" s="68"/>
      <c r="I13" s="68"/>
      <c r="J13" s="68"/>
      <c r="K13" s="63"/>
      <c r="L13" s="63"/>
    </row>
    <row r="14" spans="2:12" x14ac:dyDescent="0.25">
      <c r="B14" s="69">
        <v>41260</v>
      </c>
      <c r="C14" s="70" t="s">
        <v>161</v>
      </c>
      <c r="D14" s="71">
        <v>3400</v>
      </c>
      <c r="E14" s="68"/>
      <c r="F14" s="68"/>
      <c r="G14" s="68"/>
      <c r="H14" s="68"/>
      <c r="I14" s="68"/>
      <c r="J14" s="68"/>
      <c r="K14" s="63"/>
      <c r="L14" s="63"/>
    </row>
    <row r="15" spans="2:12" x14ac:dyDescent="0.25">
      <c r="B15" s="69">
        <v>41260</v>
      </c>
      <c r="C15" s="70" t="s">
        <v>162</v>
      </c>
      <c r="D15" s="71">
        <v>2700</v>
      </c>
      <c r="E15" s="68"/>
      <c r="F15" s="68"/>
      <c r="G15" s="68"/>
      <c r="H15" s="68"/>
      <c r="I15" s="68"/>
      <c r="J15" s="68"/>
      <c r="K15" s="63"/>
      <c r="L15" s="63"/>
    </row>
    <row r="16" spans="2:12" x14ac:dyDescent="0.25">
      <c r="B16" s="69">
        <v>41261</v>
      </c>
      <c r="C16" s="70" t="s">
        <v>157</v>
      </c>
      <c r="D16" s="71">
        <v>3400</v>
      </c>
      <c r="E16" s="68"/>
      <c r="F16" s="68"/>
      <c r="G16" s="68"/>
      <c r="H16" s="68"/>
      <c r="I16" s="68"/>
      <c r="J16" s="68"/>
      <c r="K16" s="63"/>
      <c r="L16" s="63"/>
    </row>
    <row r="17" spans="2:10" x14ac:dyDescent="0.25">
      <c r="B17" s="69">
        <v>41263</v>
      </c>
      <c r="C17" s="70" t="s">
        <v>154</v>
      </c>
      <c r="D17" s="71">
        <v>2800</v>
      </c>
      <c r="E17" s="68"/>
      <c r="F17" s="68"/>
      <c r="G17" s="68"/>
      <c r="H17" s="68"/>
      <c r="I17" s="68"/>
      <c r="J17" s="68"/>
    </row>
    <row r="18" spans="2:10" x14ac:dyDescent="0.25">
      <c r="B18" s="69">
        <v>41264</v>
      </c>
      <c r="C18" s="70" t="s">
        <v>160</v>
      </c>
      <c r="D18" s="71">
        <v>3700</v>
      </c>
      <c r="E18" s="68"/>
      <c r="F18" s="68"/>
      <c r="G18" s="68"/>
      <c r="H18" s="68"/>
      <c r="I18" s="68"/>
      <c r="J18" s="68"/>
    </row>
    <row r="19" spans="2:10" ht="15.75" thickBot="1" x14ac:dyDescent="0.3">
      <c r="B19" s="113" t="s">
        <v>163</v>
      </c>
      <c r="C19" s="114"/>
      <c r="D19" s="86">
        <f>SUM(D4:D18)</f>
        <v>57600</v>
      </c>
      <c r="E19" s="82"/>
      <c r="F19" s="82"/>
      <c r="G19" s="82"/>
      <c r="H19" s="82"/>
      <c r="I19" s="82"/>
      <c r="J19" s="82"/>
    </row>
    <row r="20" spans="2:10" x14ac:dyDescent="0.25">
      <c r="B20" s="83"/>
      <c r="C20" s="63"/>
      <c r="D20" s="63"/>
      <c r="E20" s="63"/>
      <c r="F20" s="63"/>
      <c r="G20" s="63"/>
      <c r="H20" s="63"/>
      <c r="I20" s="63"/>
      <c r="J20" s="63"/>
    </row>
    <row r="21" spans="2:10" x14ac:dyDescent="0.25">
      <c r="B21" s="83"/>
      <c r="C21" s="63"/>
      <c r="D21" s="63"/>
      <c r="E21" s="63"/>
      <c r="F21" s="63"/>
      <c r="G21" s="63"/>
      <c r="H21" s="63"/>
      <c r="I21" s="63"/>
      <c r="J21" s="63"/>
    </row>
  </sheetData>
  <mergeCells count="5">
    <mergeCell ref="B2:J2"/>
    <mergeCell ref="F3:J3"/>
    <mergeCell ref="F4:G4"/>
    <mergeCell ref="I4:J4"/>
    <mergeCell ref="B19:C19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L20" sqref="L20"/>
    </sheetView>
  </sheetViews>
  <sheetFormatPr defaultRowHeight="15" x14ac:dyDescent="0.25"/>
  <cols>
    <col min="1" max="1" width="20.28515625" style="63" customWidth="1"/>
    <col min="2" max="2" width="11" style="63" customWidth="1"/>
    <col min="3" max="3" width="6.140625" style="63" bestFit="1" customWidth="1"/>
    <col min="4" max="4" width="6.5703125" style="63" bestFit="1" customWidth="1"/>
    <col min="5" max="5" width="14.42578125" style="63" bestFit="1" customWidth="1"/>
    <col min="6" max="6" width="14.140625" style="63" bestFit="1" customWidth="1"/>
    <col min="7" max="7" width="14.28515625" style="63" customWidth="1"/>
    <col min="8" max="16384" width="9.140625" style="63"/>
  </cols>
  <sheetData>
    <row r="1" spans="1:8" x14ac:dyDescent="0.25">
      <c r="A1" s="84" t="s">
        <v>165</v>
      </c>
      <c r="B1" s="84" t="s">
        <v>166</v>
      </c>
      <c r="C1" s="84" t="s">
        <v>167</v>
      </c>
      <c r="D1" s="84" t="s">
        <v>168</v>
      </c>
      <c r="E1" s="84" t="s">
        <v>169</v>
      </c>
      <c r="F1" s="84" t="s">
        <v>170</v>
      </c>
      <c r="G1" s="84" t="s">
        <v>171</v>
      </c>
      <c r="H1" s="84" t="s">
        <v>172</v>
      </c>
    </row>
    <row r="2" spans="1:8" x14ac:dyDescent="0.25">
      <c r="A2" s="64" t="s">
        <v>173</v>
      </c>
      <c r="B2" s="64" t="s">
        <v>174</v>
      </c>
      <c r="C2" s="64" t="s">
        <v>175</v>
      </c>
      <c r="D2" s="64">
        <v>30</v>
      </c>
      <c r="E2" s="64" t="s">
        <v>176</v>
      </c>
      <c r="F2" s="64" t="s">
        <v>177</v>
      </c>
      <c r="G2" s="64" t="s">
        <v>178</v>
      </c>
      <c r="H2" s="64">
        <v>1200</v>
      </c>
    </row>
    <row r="3" spans="1:8" x14ac:dyDescent="0.25">
      <c r="A3" s="64" t="s">
        <v>179</v>
      </c>
      <c r="B3" s="64" t="s">
        <v>180</v>
      </c>
      <c r="C3" s="64" t="s">
        <v>175</v>
      </c>
      <c r="D3" s="64">
        <v>25</v>
      </c>
      <c r="E3" s="64" t="s">
        <v>181</v>
      </c>
      <c r="F3" s="64" t="s">
        <v>182</v>
      </c>
      <c r="G3" s="64" t="s">
        <v>183</v>
      </c>
      <c r="H3" s="64">
        <v>1500</v>
      </c>
    </row>
    <row r="4" spans="1:8" x14ac:dyDescent="0.25">
      <c r="A4" s="64" t="s">
        <v>184</v>
      </c>
      <c r="B4" s="64" t="s">
        <v>174</v>
      </c>
      <c r="C4" s="64" t="s">
        <v>185</v>
      </c>
      <c r="D4" s="64">
        <v>40</v>
      </c>
      <c r="E4" s="64" t="s">
        <v>176</v>
      </c>
      <c r="F4" s="64" t="s">
        <v>182</v>
      </c>
      <c r="G4" s="64" t="s">
        <v>186</v>
      </c>
      <c r="H4" s="64">
        <v>1200</v>
      </c>
    </row>
    <row r="5" spans="1:8" x14ac:dyDescent="0.25">
      <c r="A5" s="64" t="s">
        <v>187</v>
      </c>
      <c r="B5" s="64" t="s">
        <v>180</v>
      </c>
      <c r="C5" s="64" t="s">
        <v>185</v>
      </c>
      <c r="D5" s="64">
        <v>50</v>
      </c>
      <c r="E5" s="64" t="s">
        <v>181</v>
      </c>
      <c r="F5" s="64" t="s">
        <v>182</v>
      </c>
      <c r="G5" s="64" t="s">
        <v>183</v>
      </c>
      <c r="H5" s="64">
        <v>1000</v>
      </c>
    </row>
    <row r="6" spans="1:8" x14ac:dyDescent="0.25">
      <c r="A6" s="64" t="s">
        <v>188</v>
      </c>
      <c r="B6" s="64" t="s">
        <v>180</v>
      </c>
      <c r="C6" s="64" t="s">
        <v>185</v>
      </c>
      <c r="D6" s="64">
        <v>20</v>
      </c>
      <c r="E6" s="64" t="s">
        <v>176</v>
      </c>
      <c r="F6" s="64" t="s">
        <v>182</v>
      </c>
      <c r="G6" s="64" t="s">
        <v>189</v>
      </c>
      <c r="H6" s="64">
        <v>2000</v>
      </c>
    </row>
    <row r="7" spans="1:8" x14ac:dyDescent="0.25">
      <c r="A7" s="64" t="s">
        <v>190</v>
      </c>
      <c r="B7" s="64" t="s">
        <v>180</v>
      </c>
      <c r="C7" s="64" t="s">
        <v>175</v>
      </c>
      <c r="D7" s="64">
        <v>25</v>
      </c>
      <c r="E7" s="64" t="s">
        <v>176</v>
      </c>
      <c r="F7" s="64" t="s">
        <v>177</v>
      </c>
      <c r="G7" s="64" t="s">
        <v>191</v>
      </c>
      <c r="H7" s="64">
        <v>1500</v>
      </c>
    </row>
    <row r="8" spans="1:8" x14ac:dyDescent="0.25">
      <c r="A8" s="64" t="s">
        <v>192</v>
      </c>
      <c r="B8" s="64" t="s">
        <v>174</v>
      </c>
      <c r="C8" s="64" t="s">
        <v>175</v>
      </c>
      <c r="D8" s="64">
        <v>28</v>
      </c>
      <c r="E8" s="64" t="s">
        <v>176</v>
      </c>
      <c r="F8" s="64" t="s">
        <v>177</v>
      </c>
      <c r="G8" s="64" t="s">
        <v>183</v>
      </c>
      <c r="H8" s="64">
        <v>2500</v>
      </c>
    </row>
    <row r="9" spans="1:8" x14ac:dyDescent="0.25">
      <c r="A9" s="64" t="s">
        <v>193</v>
      </c>
      <c r="B9" s="64" t="s">
        <v>194</v>
      </c>
      <c r="C9" s="64" t="s">
        <v>185</v>
      </c>
      <c r="D9" s="64">
        <v>20</v>
      </c>
      <c r="E9" s="64" t="s">
        <v>181</v>
      </c>
      <c r="F9" s="64" t="s">
        <v>182</v>
      </c>
      <c r="G9" s="64" t="s">
        <v>178</v>
      </c>
      <c r="H9" s="64">
        <v>1200</v>
      </c>
    </row>
    <row r="10" spans="1:8" x14ac:dyDescent="0.25">
      <c r="A10" s="64" t="s">
        <v>195</v>
      </c>
      <c r="B10" s="64" t="s">
        <v>194</v>
      </c>
      <c r="C10" s="64" t="s">
        <v>185</v>
      </c>
      <c r="D10" s="64">
        <v>25</v>
      </c>
      <c r="E10" s="64" t="s">
        <v>181</v>
      </c>
      <c r="F10" s="64" t="s">
        <v>177</v>
      </c>
      <c r="G10" s="64" t="s">
        <v>178</v>
      </c>
      <c r="H10" s="64">
        <v>1500</v>
      </c>
    </row>
    <row r="11" spans="1:8" x14ac:dyDescent="0.25">
      <c r="A11" s="64" t="s">
        <v>196</v>
      </c>
      <c r="B11" s="64" t="s">
        <v>180</v>
      </c>
      <c r="C11" s="64" t="s">
        <v>175</v>
      </c>
      <c r="D11" s="64">
        <v>30</v>
      </c>
      <c r="E11" s="64" t="s">
        <v>176</v>
      </c>
      <c r="F11" s="64" t="s">
        <v>182</v>
      </c>
      <c r="G11" s="64" t="s">
        <v>186</v>
      </c>
      <c r="H11" s="64">
        <v>3200</v>
      </c>
    </row>
    <row r="13" spans="1:8" x14ac:dyDescent="0.25">
      <c r="A13" s="48" t="s">
        <v>197</v>
      </c>
    </row>
    <row r="14" spans="1:8" x14ac:dyDescent="0.25">
      <c r="A14" s="48"/>
    </row>
    <row r="15" spans="1:8" x14ac:dyDescent="0.25">
      <c r="A15" s="63" t="s">
        <v>198</v>
      </c>
      <c r="H15" s="85">
        <f>COUNTIFS(C2:C11,C2,B2:B11,B3)</f>
        <v>3</v>
      </c>
    </row>
    <row r="16" spans="1:8" x14ac:dyDescent="0.25">
      <c r="A16" s="63" t="s">
        <v>199</v>
      </c>
      <c r="H16" s="85">
        <f>COUNTIFS(C2:C11,C2,B2:B11,B3,E2:E11,E2,F2:F11,F3)</f>
        <v>1</v>
      </c>
    </row>
    <row r="17" spans="1:8" x14ac:dyDescent="0.25">
      <c r="A17" s="63" t="s">
        <v>200</v>
      </c>
      <c r="H17" s="85">
        <f>COUNTIFS(F2:F11,F4,C2:C11,C4,H2:H11,"&gt;1500")</f>
        <v>1</v>
      </c>
    </row>
    <row r="19" spans="1:8" x14ac:dyDescent="0.25">
      <c r="A19" s="63" t="s">
        <v>201</v>
      </c>
      <c r="H19" s="85">
        <f>SUMIFS(H2:H11,C2:C11,C3,B2:B11,B5)</f>
        <v>6200</v>
      </c>
    </row>
    <row r="20" spans="1:8" x14ac:dyDescent="0.25">
      <c r="A20" s="63" t="s">
        <v>202</v>
      </c>
      <c r="H20" s="85">
        <f>SUMIFS(H2:H11,C2:C11,C2,B2:B11,B3,E2:E11,E2,F2:F11,F3)</f>
        <v>3200</v>
      </c>
    </row>
    <row r="22" spans="1:8" x14ac:dyDescent="0.25">
      <c r="A22" s="63" t="s">
        <v>203</v>
      </c>
      <c r="H22" s="85">
        <f>AVERAGEIFS(H2:H11,C2:C11,C2,F2:F11,F3)</f>
        <v>2350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Exe1</vt:lpstr>
      <vt:lpstr>Exe2</vt:lpstr>
      <vt:lpstr>Exe3</vt:lpstr>
      <vt:lpstr>Exe4</vt:lpstr>
      <vt:lpstr>Exe5</vt:lpstr>
      <vt:lpstr>Filmes</vt:lpstr>
      <vt:lpstr>MARCA</vt:lpstr>
      <vt:lpstr>PREÇO_BÁSICO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Falcão</dc:creator>
  <cp:lastModifiedBy>X</cp:lastModifiedBy>
  <dcterms:created xsi:type="dcterms:W3CDTF">2018-10-03T21:05:06Z</dcterms:created>
  <dcterms:modified xsi:type="dcterms:W3CDTF">2018-11-27T22:18:30Z</dcterms:modified>
</cp:coreProperties>
</file>