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esp\Desktop\Terra_proj\Wro_Cup\"/>
    </mc:Choice>
  </mc:AlternateContent>
  <xr:revisionPtr revIDLastSave="0" documentId="13_ncr:1_{61A64236-D38A-42C1-8C5A-D4B56B35694D}" xr6:coauthVersionLast="47" xr6:coauthVersionMax="47" xr10:uidLastSave="{00000000-0000-0000-0000-000000000000}"/>
  <bookViews>
    <workbookView xWindow="3810" yWindow="3810" windowWidth="21600" windowHeight="11835" activeTab="5" xr2:uid="{00000000-000D-0000-FFFF-FFFF00000000}"/>
  </bookViews>
  <sheets>
    <sheet name="Matches" sheetId="1" r:id="rId1"/>
    <sheet name="Grupa W (7)" sheetId="2" r:id="rId2"/>
    <sheet name="Grupa A (5)" sheetId="3" r:id="rId3"/>
    <sheet name="Grupa A (4)" sheetId="4" state="hidden" r:id="rId4"/>
    <sheet name="Grupa B (5)" sheetId="5" state="hidden" r:id="rId5"/>
    <sheet name="Grupa B (4)" sheetId="6" r:id="rId6"/>
    <sheet name="Grupa C (5)" sheetId="7" r:id="rId7"/>
    <sheet name="Grupa C (4)" sheetId="8" r:id="rId8"/>
    <sheet name="Grupa D (5)" sheetId="9" r:id="rId9"/>
    <sheet name="Ćwiartka robocza" sheetId="10" r:id="rId10"/>
    <sheet name="Arkusz robocz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Y+2ilyXfQV9AVgq+ott9j6oBjGS52a4qssgMDXLWGX8="/>
    </ext>
  </extLst>
</workbook>
</file>

<file path=xl/calcChain.xml><?xml version="1.0" encoding="utf-8"?>
<calcChain xmlns="http://schemas.openxmlformats.org/spreadsheetml/2006/main">
  <c r="M18" i="11" l="1" a="1"/>
  <c r="Q18" i="11" s="1"/>
  <c r="M17" i="11" a="1"/>
  <c r="M17" i="11" s="1"/>
  <c r="L17" i="11"/>
  <c r="M16" i="11" a="1"/>
  <c r="Q16" i="11" s="1"/>
  <c r="L16" i="11"/>
  <c r="B7" i="9" s="1"/>
  <c r="M15" i="11" a="1"/>
  <c r="N15" i="11" s="1"/>
  <c r="L15" i="11"/>
  <c r="M14" i="11" a="1"/>
  <c r="Q14" i="11" s="1"/>
  <c r="L14" i="11"/>
  <c r="B22" i="10"/>
  <c r="L18" i="11" s="1"/>
  <c r="B9" i="9" s="1"/>
  <c r="S28" i="9"/>
  <c r="S27" i="9"/>
  <c r="S26" i="9"/>
  <c r="R24" i="9"/>
  <c r="S21" i="9"/>
  <c r="O9" i="9"/>
  <c r="F9" i="9"/>
  <c r="E9" i="9"/>
  <c r="G9" i="9" s="1"/>
  <c r="D9" i="9"/>
  <c r="C9" i="9"/>
  <c r="F8" i="9"/>
  <c r="E8" i="9"/>
  <c r="G8" i="9" s="1"/>
  <c r="D8" i="9"/>
  <c r="C8" i="9"/>
  <c r="B8" i="9"/>
  <c r="O11" i="9" s="1"/>
  <c r="F7" i="9"/>
  <c r="E7" i="9"/>
  <c r="D7" i="9"/>
  <c r="G7" i="9" s="1"/>
  <c r="C7" i="9"/>
  <c r="O6" i="9"/>
  <c r="F6" i="9"/>
  <c r="E6" i="9"/>
  <c r="G6" i="9" s="1"/>
  <c r="D6" i="9"/>
  <c r="C6" i="9"/>
  <c r="B6" i="9"/>
  <c r="R23" i="9" s="1"/>
  <c r="J5" i="9"/>
  <c r="F5" i="9"/>
  <c r="E5" i="9"/>
  <c r="G5" i="9" s="1"/>
  <c r="D5" i="9"/>
  <c r="C5" i="9"/>
  <c r="B5" i="9"/>
  <c r="R22" i="9" s="1"/>
  <c r="O4" i="9"/>
  <c r="O9" i="8"/>
  <c r="J9" i="8"/>
  <c r="O8" i="8"/>
  <c r="J8" i="8"/>
  <c r="F8" i="8"/>
  <c r="E8" i="8"/>
  <c r="G8" i="8" s="1"/>
  <c r="D8" i="8"/>
  <c r="C8" i="8"/>
  <c r="O7" i="8"/>
  <c r="J7" i="8"/>
  <c r="F7" i="8"/>
  <c r="E7" i="8"/>
  <c r="D7" i="8"/>
  <c r="G7" i="8" s="1"/>
  <c r="C7" i="8"/>
  <c r="O6" i="8"/>
  <c r="J6" i="8"/>
  <c r="G6" i="8"/>
  <c r="F6" i="8"/>
  <c r="E6" i="8"/>
  <c r="D6" i="8"/>
  <c r="C6" i="8"/>
  <c r="O5" i="8"/>
  <c r="J5" i="8"/>
  <c r="G5" i="8"/>
  <c r="F5" i="8"/>
  <c r="E5" i="8"/>
  <c r="D5" i="8"/>
  <c r="C5" i="8"/>
  <c r="O4" i="8"/>
  <c r="J4" i="8"/>
  <c r="O13" i="7"/>
  <c r="J13" i="7"/>
  <c r="O12" i="7"/>
  <c r="J12" i="7"/>
  <c r="O11" i="7"/>
  <c r="J11" i="7"/>
  <c r="O10" i="7"/>
  <c r="J10" i="7"/>
  <c r="O9" i="7"/>
  <c r="J9" i="7"/>
  <c r="F9" i="7"/>
  <c r="E9" i="7"/>
  <c r="C9" i="7"/>
  <c r="O8" i="7"/>
  <c r="J8" i="7"/>
  <c r="G8" i="7"/>
  <c r="E8" i="7"/>
  <c r="O7" i="7"/>
  <c r="J7" i="7"/>
  <c r="F7" i="7"/>
  <c r="G7" i="7"/>
  <c r="D7" i="7"/>
  <c r="C7" i="7"/>
  <c r="O6" i="7"/>
  <c r="J6" i="7"/>
  <c r="F6" i="7"/>
  <c r="E6" i="7"/>
  <c r="G6" i="7"/>
  <c r="C6" i="7"/>
  <c r="O5" i="7"/>
  <c r="J5" i="7"/>
  <c r="F5" i="7"/>
  <c r="E5" i="7"/>
  <c r="D5" i="7"/>
  <c r="O4" i="7"/>
  <c r="J4" i="7"/>
  <c r="O9" i="6"/>
  <c r="J9" i="6"/>
  <c r="O8" i="6"/>
  <c r="J8" i="6"/>
  <c r="G8" i="6"/>
  <c r="F8" i="6"/>
  <c r="E8" i="6"/>
  <c r="D8" i="6"/>
  <c r="C8" i="6"/>
  <c r="O7" i="6"/>
  <c r="J7" i="6"/>
  <c r="F7" i="6"/>
  <c r="E7" i="6"/>
  <c r="G7" i="6" s="1"/>
  <c r="D7" i="6"/>
  <c r="O6" i="6"/>
  <c r="J6" i="6"/>
  <c r="F6" i="6"/>
  <c r="E6" i="6"/>
  <c r="G6" i="6"/>
  <c r="C6" i="6"/>
  <c r="O5" i="6"/>
  <c r="J5" i="6"/>
  <c r="G5" i="6"/>
  <c r="F5" i="6"/>
  <c r="C5" i="6"/>
  <c r="O4" i="6"/>
  <c r="J4" i="6"/>
  <c r="O13" i="5"/>
  <c r="J13" i="5"/>
  <c r="O12" i="5"/>
  <c r="J12" i="5"/>
  <c r="O11" i="5"/>
  <c r="J11" i="5"/>
  <c r="O10" i="5"/>
  <c r="J10" i="5"/>
  <c r="O9" i="5"/>
  <c r="J9" i="5"/>
  <c r="F9" i="5"/>
  <c r="E9" i="5"/>
  <c r="D9" i="5"/>
  <c r="G9" i="5" s="1"/>
  <c r="C9" i="5"/>
  <c r="O8" i="5"/>
  <c r="J8" i="5"/>
  <c r="G8" i="5"/>
  <c r="F8" i="5"/>
  <c r="E8" i="5"/>
  <c r="D8" i="5"/>
  <c r="C8" i="5"/>
  <c r="O7" i="5"/>
  <c r="J7" i="5"/>
  <c r="G7" i="5"/>
  <c r="F7" i="5"/>
  <c r="E7" i="5"/>
  <c r="D7" i="5"/>
  <c r="C7" i="5"/>
  <c r="O6" i="5"/>
  <c r="J6" i="5"/>
  <c r="F6" i="5"/>
  <c r="E6" i="5"/>
  <c r="G6" i="5" s="1"/>
  <c r="D6" i="5"/>
  <c r="C6" i="5"/>
  <c r="O5" i="5"/>
  <c r="J5" i="5"/>
  <c r="F5" i="5"/>
  <c r="E5" i="5"/>
  <c r="D5" i="5"/>
  <c r="G5" i="5" s="1"/>
  <c r="C5" i="5"/>
  <c r="O4" i="5"/>
  <c r="J4" i="5"/>
  <c r="O9" i="4"/>
  <c r="J9" i="4"/>
  <c r="O8" i="4"/>
  <c r="J8" i="4"/>
  <c r="F8" i="4"/>
  <c r="E8" i="4"/>
  <c r="D8" i="4"/>
  <c r="G8" i="4" s="1"/>
  <c r="C8" i="4"/>
  <c r="O7" i="4"/>
  <c r="J7" i="4"/>
  <c r="F7" i="4"/>
  <c r="E7" i="4"/>
  <c r="D7" i="4"/>
  <c r="G7" i="4" s="1"/>
  <c r="C7" i="4"/>
  <c r="O6" i="4"/>
  <c r="J6" i="4"/>
  <c r="F6" i="4"/>
  <c r="E6" i="4"/>
  <c r="G6" i="4" s="1"/>
  <c r="D6" i="4"/>
  <c r="C6" i="4"/>
  <c r="O5" i="4"/>
  <c r="J5" i="4"/>
  <c r="F5" i="4"/>
  <c r="E5" i="4"/>
  <c r="D5" i="4"/>
  <c r="G5" i="4" s="1"/>
  <c r="C5" i="4"/>
  <c r="O4" i="4"/>
  <c r="J4" i="4"/>
  <c r="O13" i="3"/>
  <c r="J13" i="3"/>
  <c r="O12" i="3"/>
  <c r="J12" i="3"/>
  <c r="O11" i="3"/>
  <c r="J11" i="3"/>
  <c r="O10" i="3"/>
  <c r="J10" i="3"/>
  <c r="O9" i="3"/>
  <c r="J9" i="3"/>
  <c r="F9" i="3"/>
  <c r="E9" i="3"/>
  <c r="G9" i="3" s="1"/>
  <c r="C9" i="3"/>
  <c r="O8" i="3"/>
  <c r="J8" i="3"/>
  <c r="G8" i="3"/>
  <c r="O7" i="3"/>
  <c r="J7" i="3"/>
  <c r="G7" i="3"/>
  <c r="O6" i="3"/>
  <c r="J6" i="3"/>
  <c r="G6" i="3"/>
  <c r="E6" i="3"/>
  <c r="C6" i="3"/>
  <c r="O5" i="3"/>
  <c r="J5" i="3"/>
  <c r="G5" i="3"/>
  <c r="O4" i="3"/>
  <c r="J4" i="3"/>
  <c r="O24" i="2"/>
  <c r="J24" i="2"/>
  <c r="O23" i="2"/>
  <c r="J23" i="2"/>
  <c r="O22" i="2"/>
  <c r="J22" i="2"/>
  <c r="O21" i="2"/>
  <c r="J21" i="2"/>
  <c r="O20" i="2"/>
  <c r="J20" i="2"/>
  <c r="O19" i="2"/>
  <c r="J19" i="2"/>
  <c r="O18" i="2"/>
  <c r="J18" i="2"/>
  <c r="O17" i="2"/>
  <c r="J17" i="2"/>
  <c r="O16" i="2"/>
  <c r="J16" i="2"/>
  <c r="O15" i="2"/>
  <c r="J15" i="2"/>
  <c r="O14" i="2"/>
  <c r="J14" i="2"/>
  <c r="O13" i="2"/>
  <c r="J13" i="2"/>
  <c r="O12" i="2"/>
  <c r="J12" i="2"/>
  <c r="O11" i="2"/>
  <c r="J11" i="2"/>
  <c r="F11" i="2"/>
  <c r="E11" i="2"/>
  <c r="D11" i="2"/>
  <c r="G11" i="2" s="1"/>
  <c r="C11" i="2"/>
  <c r="O10" i="2"/>
  <c r="J10" i="2"/>
  <c r="F10" i="2"/>
  <c r="E10" i="2"/>
  <c r="D10" i="2"/>
  <c r="G10" i="2" s="1"/>
  <c r="C10" i="2"/>
  <c r="O9" i="2"/>
  <c r="J9" i="2"/>
  <c r="G9" i="2"/>
  <c r="F9" i="2"/>
  <c r="E9" i="2"/>
  <c r="D9" i="2"/>
  <c r="C9" i="2"/>
  <c r="O8" i="2"/>
  <c r="J8" i="2"/>
  <c r="F8" i="2"/>
  <c r="E8" i="2"/>
  <c r="G8" i="2" s="1"/>
  <c r="D8" i="2"/>
  <c r="C8" i="2"/>
  <c r="O7" i="2"/>
  <c r="J7" i="2"/>
  <c r="F7" i="2"/>
  <c r="E7" i="2"/>
  <c r="D7" i="2"/>
  <c r="G7" i="2" s="1"/>
  <c r="C7" i="2"/>
  <c r="O6" i="2"/>
  <c r="J6" i="2"/>
  <c r="G6" i="2"/>
  <c r="F6" i="2"/>
  <c r="E6" i="2"/>
  <c r="D6" i="2"/>
  <c r="C6" i="2"/>
  <c r="O5" i="2"/>
  <c r="J5" i="2"/>
  <c r="G5" i="2"/>
  <c r="F5" i="2"/>
  <c r="E5" i="2"/>
  <c r="D5" i="2"/>
  <c r="C5" i="2"/>
  <c r="O4" i="2"/>
  <c r="J4" i="2"/>
  <c r="T25" i="1"/>
  <c r="S25" i="1"/>
  <c r="P25" i="1"/>
  <c r="O25" i="1"/>
  <c r="N25" i="1"/>
  <c r="M25" i="1"/>
  <c r="L25" i="1"/>
  <c r="K25" i="1"/>
  <c r="T24" i="1"/>
  <c r="S24" i="1"/>
  <c r="P24" i="1"/>
  <c r="O24" i="1"/>
  <c r="N24" i="1"/>
  <c r="M24" i="1"/>
  <c r="L24" i="1"/>
  <c r="K24" i="1"/>
  <c r="T23" i="1"/>
  <c r="S23" i="1"/>
  <c r="P23" i="1"/>
  <c r="O23" i="1"/>
  <c r="N23" i="1"/>
  <c r="M23" i="1"/>
  <c r="L23" i="1"/>
  <c r="K23" i="1"/>
  <c r="T22" i="1"/>
  <c r="S22" i="1"/>
  <c r="L22" i="1"/>
  <c r="K22" i="1"/>
  <c r="T21" i="1"/>
  <c r="S21" i="1"/>
  <c r="L21" i="1"/>
  <c r="K21" i="1"/>
  <c r="T20" i="1"/>
  <c r="S20" i="1"/>
  <c r="L20" i="1"/>
  <c r="K20" i="1"/>
  <c r="H20" i="1"/>
  <c r="G20" i="1"/>
  <c r="F20" i="1"/>
  <c r="E20" i="1"/>
  <c r="D20" i="1"/>
  <c r="C20" i="1"/>
  <c r="T19" i="1"/>
  <c r="S19" i="1"/>
  <c r="L19" i="1"/>
  <c r="K19" i="1"/>
  <c r="H19" i="1"/>
  <c r="G19" i="1"/>
  <c r="F19" i="1"/>
  <c r="E19" i="1"/>
  <c r="D19" i="1"/>
  <c r="C19" i="1"/>
  <c r="P18" i="1"/>
  <c r="O18" i="1"/>
  <c r="N18" i="1"/>
  <c r="M18" i="1"/>
  <c r="L18" i="1"/>
  <c r="K18" i="1"/>
  <c r="H18" i="1"/>
  <c r="G18" i="1"/>
  <c r="F18" i="1"/>
  <c r="E18" i="1"/>
  <c r="D18" i="1"/>
  <c r="C18" i="1"/>
  <c r="P17" i="1"/>
  <c r="O17" i="1"/>
  <c r="N17" i="1"/>
  <c r="M17" i="1"/>
  <c r="L17" i="1"/>
  <c r="K17" i="1"/>
  <c r="H17" i="1"/>
  <c r="G17" i="1"/>
  <c r="F17" i="1"/>
  <c r="E17" i="1"/>
  <c r="D17" i="1"/>
  <c r="C17" i="1"/>
  <c r="P16" i="1"/>
  <c r="O16" i="1"/>
  <c r="N16" i="1"/>
  <c r="M16" i="1"/>
  <c r="L16" i="1"/>
  <c r="K16" i="1"/>
  <c r="H16" i="1"/>
  <c r="G16" i="1"/>
  <c r="F16" i="1"/>
  <c r="E16" i="1"/>
  <c r="D16" i="1"/>
  <c r="C16" i="1"/>
  <c r="P15" i="1"/>
  <c r="O15" i="1"/>
  <c r="N15" i="1"/>
  <c r="M15" i="1"/>
  <c r="L15" i="1"/>
  <c r="K15" i="1"/>
  <c r="H15" i="1"/>
  <c r="G15" i="1"/>
  <c r="F15" i="1"/>
  <c r="E15" i="1"/>
  <c r="D15" i="1"/>
  <c r="C15" i="1"/>
  <c r="X14" i="1"/>
  <c r="W14" i="1"/>
  <c r="V14" i="1"/>
  <c r="U14" i="1"/>
  <c r="T14" i="1"/>
  <c r="S14" i="1"/>
  <c r="P14" i="1"/>
  <c r="O14" i="1"/>
  <c r="N14" i="1"/>
  <c r="M14" i="1"/>
  <c r="L14" i="1"/>
  <c r="K14" i="1"/>
  <c r="H14" i="1"/>
  <c r="G14" i="1"/>
  <c r="F14" i="1"/>
  <c r="E14" i="1"/>
  <c r="D14" i="1"/>
  <c r="C14" i="1"/>
  <c r="X13" i="1"/>
  <c r="W13" i="1"/>
  <c r="V13" i="1"/>
  <c r="U13" i="1"/>
  <c r="T13" i="1"/>
  <c r="S13" i="1"/>
  <c r="P13" i="1"/>
  <c r="O13" i="1"/>
  <c r="N13" i="1"/>
  <c r="M13" i="1"/>
  <c r="L13" i="1"/>
  <c r="K13" i="1"/>
  <c r="H13" i="1"/>
  <c r="G13" i="1"/>
  <c r="F13" i="1"/>
  <c r="E13" i="1"/>
  <c r="D13" i="1"/>
  <c r="C13" i="1"/>
  <c r="X12" i="1"/>
  <c r="W12" i="1"/>
  <c r="V12" i="1"/>
  <c r="U12" i="1"/>
  <c r="T12" i="1"/>
  <c r="S12" i="1"/>
  <c r="P12" i="1"/>
  <c r="O12" i="1"/>
  <c r="N12" i="1"/>
  <c r="M12" i="1"/>
  <c r="L12" i="1"/>
  <c r="K12" i="1"/>
  <c r="H12" i="1"/>
  <c r="G12" i="1"/>
  <c r="F12" i="1"/>
  <c r="E12" i="1"/>
  <c r="D12" i="1"/>
  <c r="C12" i="1"/>
  <c r="T11" i="1"/>
  <c r="S11" i="1"/>
  <c r="P11" i="1"/>
  <c r="O11" i="1"/>
  <c r="N11" i="1"/>
  <c r="M11" i="1"/>
  <c r="L11" i="1"/>
  <c r="K11" i="1"/>
  <c r="H11" i="1"/>
  <c r="G11" i="1"/>
  <c r="F11" i="1"/>
  <c r="E11" i="1"/>
  <c r="D11" i="1"/>
  <c r="C11" i="1"/>
  <c r="T10" i="1"/>
  <c r="S10" i="1"/>
  <c r="P10" i="1"/>
  <c r="O10" i="1"/>
  <c r="N10" i="1"/>
  <c r="M10" i="1"/>
  <c r="L10" i="1"/>
  <c r="K10" i="1"/>
  <c r="H10" i="1"/>
  <c r="G10" i="1"/>
  <c r="F10" i="1"/>
  <c r="E10" i="1"/>
  <c r="D10" i="1"/>
  <c r="C10" i="1"/>
  <c r="T9" i="1"/>
  <c r="S9" i="1"/>
  <c r="P9" i="1"/>
  <c r="O9" i="1"/>
  <c r="N9" i="1"/>
  <c r="M9" i="1"/>
  <c r="L9" i="1"/>
  <c r="K9" i="1"/>
  <c r="H9" i="1"/>
  <c r="G9" i="1"/>
  <c r="F9" i="1"/>
  <c r="E9" i="1"/>
  <c r="D9" i="1"/>
  <c r="C9" i="1"/>
  <c r="T8" i="1"/>
  <c r="S8" i="1"/>
  <c r="P8" i="1"/>
  <c r="O8" i="1"/>
  <c r="N8" i="1"/>
  <c r="M8" i="1"/>
  <c r="L8" i="1"/>
  <c r="K8" i="1"/>
  <c r="H8" i="1"/>
  <c r="G8" i="1"/>
  <c r="F8" i="1"/>
  <c r="E8" i="1"/>
  <c r="D8" i="1"/>
  <c r="C8" i="1"/>
  <c r="X7" i="1"/>
  <c r="W7" i="1"/>
  <c r="V7" i="1"/>
  <c r="U7" i="1"/>
  <c r="T7" i="1"/>
  <c r="S7" i="1"/>
  <c r="P7" i="1"/>
  <c r="O7" i="1"/>
  <c r="N7" i="1"/>
  <c r="M7" i="1"/>
  <c r="L7" i="1"/>
  <c r="K7" i="1"/>
  <c r="H7" i="1"/>
  <c r="G7" i="1"/>
  <c r="F7" i="1"/>
  <c r="E7" i="1"/>
  <c r="D7" i="1"/>
  <c r="C7" i="1"/>
  <c r="X6" i="1"/>
  <c r="W6" i="1"/>
  <c r="V6" i="1"/>
  <c r="U6" i="1"/>
  <c r="T6" i="1"/>
  <c r="S6" i="1"/>
  <c r="P6" i="1"/>
  <c r="O6" i="1"/>
  <c r="N6" i="1"/>
  <c r="M6" i="1"/>
  <c r="L6" i="1"/>
  <c r="K6" i="1"/>
  <c r="H6" i="1"/>
  <c r="G6" i="1"/>
  <c r="F6" i="1"/>
  <c r="E6" i="1"/>
  <c r="D6" i="1"/>
  <c r="C6" i="1"/>
  <c r="X5" i="1"/>
  <c r="W5" i="1"/>
  <c r="V5" i="1"/>
  <c r="U5" i="1"/>
  <c r="T5" i="1"/>
  <c r="S5" i="1"/>
  <c r="P5" i="1"/>
  <c r="O5" i="1"/>
  <c r="N5" i="1"/>
  <c r="M5" i="1"/>
  <c r="L5" i="1"/>
  <c r="K5" i="1"/>
  <c r="H5" i="1"/>
  <c r="G5" i="1"/>
  <c r="F5" i="1"/>
  <c r="E5" i="1"/>
  <c r="D5" i="1"/>
  <c r="C5" i="1"/>
  <c r="P4" i="1"/>
  <c r="O4" i="1"/>
  <c r="N4" i="1"/>
  <c r="M4" i="1"/>
  <c r="L4" i="1"/>
  <c r="K4" i="1"/>
  <c r="H4" i="1"/>
  <c r="G4" i="1"/>
  <c r="F4" i="1"/>
  <c r="E4" i="1"/>
  <c r="D4" i="1"/>
  <c r="C4" i="1"/>
  <c r="P3" i="1"/>
  <c r="O3" i="1"/>
  <c r="N3" i="1"/>
  <c r="M3" i="1"/>
  <c r="L3" i="1"/>
  <c r="K3" i="1"/>
  <c r="H3" i="1"/>
  <c r="G3" i="1"/>
  <c r="F3" i="1"/>
  <c r="E3" i="1"/>
  <c r="D3" i="1"/>
  <c r="C3" i="1"/>
  <c r="R29" i="9" l="1"/>
  <c r="S22" i="9"/>
  <c r="O10" i="9"/>
  <c r="R27" i="9"/>
  <c r="S25" i="9"/>
  <c r="O13" i="9"/>
  <c r="O7" i="9"/>
  <c r="O12" i="9"/>
  <c r="S29" i="9"/>
  <c r="S23" i="9"/>
  <c r="O8" i="9"/>
  <c r="O5" i="9"/>
  <c r="J11" i="9"/>
  <c r="R21" i="9"/>
  <c r="R26" i="9"/>
  <c r="J12" i="9"/>
  <c r="S24" i="9"/>
  <c r="P15" i="11"/>
  <c r="N17" i="11"/>
  <c r="O15" i="11"/>
  <c r="J4" i="9"/>
  <c r="J7" i="9"/>
  <c r="J13" i="9"/>
  <c r="R25" i="9"/>
  <c r="M14" i="11"/>
  <c r="Q15" i="11"/>
  <c r="O17" i="11"/>
  <c r="P17" i="11"/>
  <c r="R20" i="9"/>
  <c r="N14" i="11"/>
  <c r="M16" i="11"/>
  <c r="Q17" i="11"/>
  <c r="S20" i="9"/>
  <c r="O14" i="11"/>
  <c r="J6" i="9"/>
  <c r="J9" i="9"/>
  <c r="P14" i="11"/>
  <c r="N16" i="11"/>
  <c r="M18" i="11"/>
  <c r="O16" i="11"/>
  <c r="J10" i="9"/>
  <c r="R28" i="9"/>
  <c r="P16" i="11"/>
  <c r="N18" i="11"/>
  <c r="M15" i="11"/>
  <c r="O18" i="11"/>
  <c r="P18" i="11"/>
  <c r="J8" i="9"/>
</calcChain>
</file>

<file path=xl/sharedStrings.xml><?xml version="1.0" encoding="utf-8"?>
<sst xmlns="http://schemas.openxmlformats.org/spreadsheetml/2006/main" count="272" uniqueCount="104">
  <si>
    <t>FRIDAY</t>
  </si>
  <si>
    <t>SATURDAY</t>
  </si>
  <si>
    <t>SUNDAY</t>
  </si>
  <si>
    <t>Nr</t>
  </si>
  <si>
    <t>Time</t>
  </si>
  <si>
    <t>Team A</t>
  </si>
  <si>
    <t>Team B</t>
  </si>
  <si>
    <t>Score A</t>
  </si>
  <si>
    <t>Score B</t>
  </si>
  <si>
    <t>Penalty A</t>
  </si>
  <si>
    <t>Penalty B</t>
  </si>
  <si>
    <t>MECZ GRUPY D(MIEJSCA 9-13)</t>
  </si>
  <si>
    <t>MIEJSCA 7-8PRZEGRANI MECZÓW 49/50</t>
  </si>
  <si>
    <t>MIEJSCA 5-6 WMENS 5/WOMENS6</t>
  </si>
  <si>
    <t>MIEJSCA 5-6 WYGRANI MECZÓW 49/50</t>
  </si>
  <si>
    <t>WOMENS 3- WOMENS 4</t>
  </si>
  <si>
    <t>PRZEGRANI MECZÓW 51/52</t>
  </si>
  <si>
    <t>FINAŁ WOMENS 1/2</t>
  </si>
  <si>
    <t>FINAŁ WYGRANI MECZÓW 51/52</t>
  </si>
  <si>
    <r>
      <rPr>
        <b/>
        <sz val="20"/>
        <color rgb="FFFF0000"/>
        <rFont val="Aptos Narrow"/>
      </rPr>
      <t>NIE DOTYKAĆ KOLOROWYCH PÓL - WYNIKI UZUPEŁNIAĆ W ODPOWIEDNICH ARKUSZACH
(</t>
    </r>
    <r>
      <rPr>
        <b/>
        <sz val="20"/>
        <color rgb="FFF1CEEE"/>
        <rFont val="Aptos Narrow"/>
      </rPr>
      <t>GRUPA W,</t>
    </r>
    <r>
      <rPr>
        <b/>
        <sz val="20"/>
        <color rgb="FFFF0000"/>
        <rFont val="Aptos Narrow"/>
      </rPr>
      <t xml:space="preserve"> GRUPA A (5), GRUPA B (4), GRUPA C (4), GRUPA D (5))</t>
    </r>
  </si>
  <si>
    <t>NIE DOTYKAĆ ZIELONYCH PÓL  - POLA UZUPEŁNIĄ SIĘ AUTOMATYCZNIE PO UZYSKANIU ODPOWIEDNICH WYNIKÓW MECZY</t>
  </si>
  <si>
    <t>ROZGRYWKI KOBIECE</t>
  </si>
  <si>
    <t>Wynik Meczu</t>
  </si>
  <si>
    <t>Niebieskie kartki</t>
  </si>
  <si>
    <t>Karne</t>
  </si>
  <si>
    <t>Group W</t>
  </si>
  <si>
    <t>PKT</t>
  </si>
  <si>
    <t>Bramki Strzelone</t>
  </si>
  <si>
    <t>Bramki Stracone</t>
  </si>
  <si>
    <t>Bilans bramek</t>
  </si>
  <si>
    <t>POLAND</t>
  </si>
  <si>
    <t>FRANCE</t>
  </si>
  <si>
    <t>SPAIN</t>
  </si>
  <si>
    <t>DROPSY</t>
  </si>
  <si>
    <t>SWEDEN</t>
  </si>
  <si>
    <t>MEXICO</t>
  </si>
  <si>
    <t>HUNGARY</t>
  </si>
  <si>
    <t>Group A</t>
  </si>
  <si>
    <t>KYRGYZYSTAN</t>
  </si>
  <si>
    <t>FRIENDS</t>
  </si>
  <si>
    <t>CZECH REPUBLIC</t>
  </si>
  <si>
    <t>A1</t>
  </si>
  <si>
    <t>A2</t>
  </si>
  <si>
    <t>A3</t>
  </si>
  <si>
    <t>A4</t>
  </si>
  <si>
    <t>Group B</t>
  </si>
  <si>
    <t>B1</t>
  </si>
  <si>
    <t>B2</t>
  </si>
  <si>
    <t>B3</t>
  </si>
  <si>
    <t>B4</t>
  </si>
  <si>
    <t>B5</t>
  </si>
  <si>
    <t>MONAR</t>
  </si>
  <si>
    <t>BELGIUM</t>
  </si>
  <si>
    <t>AUSTRIA</t>
  </si>
  <si>
    <t>BRAT ALBERT</t>
  </si>
  <si>
    <t>Group C</t>
  </si>
  <si>
    <t>C1</t>
  </si>
  <si>
    <t>C2</t>
  </si>
  <si>
    <t>C3</t>
  </si>
  <si>
    <t>C4</t>
  </si>
  <si>
    <t>C5</t>
  </si>
  <si>
    <t>LITHUANIA</t>
  </si>
  <si>
    <t>Group D</t>
  </si>
  <si>
    <t>D1</t>
  </si>
  <si>
    <t>D2</t>
  </si>
  <si>
    <t>D3</t>
  </si>
  <si>
    <t>D4</t>
  </si>
  <si>
    <t>D5</t>
  </si>
  <si>
    <r>
      <rPr>
        <b/>
        <sz val="12"/>
        <color theme="1"/>
        <rFont val="Aptos Narrow"/>
      </rPr>
      <t xml:space="preserve">Mecze które były już rozgrywane na poziomie grupowym uzupełnić o właściwe wyniki.
Po zakończonych rozgrywach przekopiować wyniki do tabeli poniżej.
Posortować niestandardowo po PKT malejąco, następnie kartkach rosnąco.
</t>
    </r>
    <r>
      <rPr>
        <b/>
        <sz val="16"/>
        <color rgb="FFFF0000"/>
        <rFont val="Aptos Narrow"/>
      </rPr>
      <t>NIE SORTOWAĆ KOLUMNY MIEJSCE!!!!!!!!!!!!!!!!!!!!!</t>
    </r>
    <r>
      <rPr>
        <b/>
        <sz val="12"/>
        <color theme="1"/>
        <rFont val="Aptos Narrow"/>
      </rPr>
      <t xml:space="preserve">
Wygenerowana w ten sposób poniższa tabela przedstawi pozycje od 9 do 13</t>
    </r>
  </si>
  <si>
    <t>Z kolejności do rozegrania eliminujemy mecze już rozegrane na poprzednim poziomie i w takiej kolejności przepisujemy mecze do arkusza Matches w wolne pola. W przypadku gdyby drużyna miała grać 2 mecze z rzędu, zamieniamy kolejność</t>
  </si>
  <si>
    <t>Kolejność do rozegrania</t>
  </si>
  <si>
    <t>D1vsD2</t>
  </si>
  <si>
    <t>D3vsD4</t>
  </si>
  <si>
    <t>D1vsD5</t>
  </si>
  <si>
    <t>D2vsD3</t>
  </si>
  <si>
    <t>D4vsD1</t>
  </si>
  <si>
    <t>D2vsD5</t>
  </si>
  <si>
    <t>D3vsD1</t>
  </si>
  <si>
    <t>D5vsD4</t>
  </si>
  <si>
    <t>Miejsce</t>
  </si>
  <si>
    <t>D2vsD4</t>
  </si>
  <si>
    <t>D5vsD3</t>
  </si>
  <si>
    <t>Pierwsze miejsca</t>
  </si>
  <si>
    <t>Posortować każdą tabelę (niestandardowo), najpierw PKT malejąco, następnie kartki rosnąco.</t>
  </si>
  <si>
    <t>A1_1</t>
  </si>
  <si>
    <t>A1_2</t>
  </si>
  <si>
    <t>A1_3</t>
  </si>
  <si>
    <t>Drugie miejsca</t>
  </si>
  <si>
    <t>B2_1</t>
  </si>
  <si>
    <t>B2_2</t>
  </si>
  <si>
    <t>B2_3</t>
  </si>
  <si>
    <t>Trzecie miejsca</t>
  </si>
  <si>
    <t>C3_1</t>
  </si>
  <si>
    <t>C3_2</t>
  </si>
  <si>
    <t>Kartki, bezpośrednie spotkanie, bramki. Przy więcej niż jednej drużynie- mala tabela z zainteresowanymi.</t>
  </si>
  <si>
    <t>A5</t>
  </si>
  <si>
    <t>W1_1</t>
  </si>
  <si>
    <t>W2_1</t>
  </si>
  <si>
    <t>W3_1</t>
  </si>
  <si>
    <t>Uzupełnić tabele grup A,B,C (wklej wartości z arkuszy grup).
Posortować każdą tabelę (niestandardowo), najpierw PKT malejąco, następnie Kartki rosnąco.
Wyniki sortowania (PKT, Bramki, Kartki) przekopiować do ćwiartki roboczej.
Grupa D po wykonaniu sortowania w ćwiartce roboczej uzupełni się automatycznie.
Przekopiować tabelę końcową grupy kobiecej do tabeli grupy W. Posortować jak poprzednie.</t>
  </si>
  <si>
    <t>W4_1</t>
  </si>
  <si>
    <t>W5_1</t>
  </si>
  <si>
    <t>W6_1</t>
  </si>
  <si>
    <t>W7_1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</si>
</sst>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20"/>
      <color rgb="FFFF0000"/>
      <name val="Aptos Narrow"/>
    </font>
    <font>
      <b/>
      <sz val="18"/>
      <color rgb="FFFF0000"/>
      <name val="Aptos Narrow"/>
    </font>
    <font>
      <b/>
      <sz val="14"/>
      <color theme="1"/>
      <name val="Aptos Narrow"/>
    </font>
    <font>
      <b/>
      <sz val="12"/>
      <color theme="1"/>
      <name val="Aptos Narrow"/>
    </font>
    <font>
      <b/>
      <sz val="12"/>
      <color theme="1"/>
      <name val="Calibri"/>
    </font>
    <font>
      <b/>
      <sz val="20"/>
      <color rgb="FFF1CEEE"/>
      <name val="Aptos Narrow"/>
    </font>
    <font>
      <b/>
      <sz val="16"/>
      <color rgb="FFFF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D76DCC"/>
        <bgColor rgb="FFD76DCC"/>
      </patternFill>
    </fill>
    <fill>
      <patternFill patternType="solid">
        <fgColor rgb="FFD8D8D8"/>
        <bgColor rgb="FFD8D8D8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AEAEAE"/>
        <bgColor rgb="FFAEAEAE"/>
      </patternFill>
    </fill>
    <fill>
      <patternFill patternType="solid">
        <fgColor rgb="FFF1A983"/>
        <bgColor rgb="FFF1A983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6" xfId="0" applyFont="1" applyBorder="1"/>
    <xf numFmtId="0" fontId="3" fillId="0" borderId="0" xfId="0" applyFont="1"/>
    <xf numFmtId="20" fontId="4" fillId="0" borderId="0" xfId="0" applyNumberFormat="1" applyFont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6" xfId="0" applyFont="1" applyBorder="1"/>
    <xf numFmtId="0" fontId="4" fillId="0" borderId="0" xfId="0" applyFont="1"/>
    <xf numFmtId="0" fontId="4" fillId="4" borderId="7" xfId="0" applyFont="1" applyFill="1" applyBorder="1"/>
    <xf numFmtId="0" fontId="4" fillId="4" borderId="8" xfId="0" applyFont="1" applyFill="1" applyBorder="1"/>
    <xf numFmtId="0" fontId="4" fillId="5" borderId="9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4" fillId="0" borderId="10" xfId="0" applyFont="1" applyBorder="1"/>
    <xf numFmtId="0" fontId="4" fillId="0" borderId="0" xfId="0" applyFont="1" applyAlignment="1">
      <alignment vertical="center"/>
    </xf>
    <xf numFmtId="16" fontId="4" fillId="5" borderId="9" xfId="0" applyNumberFormat="1" applyFont="1" applyFill="1" applyBorder="1"/>
    <xf numFmtId="0" fontId="4" fillId="2" borderId="22" xfId="0" applyFont="1" applyFill="1" applyBorder="1"/>
    <xf numFmtId="0" fontId="4" fillId="0" borderId="0" xfId="0" applyFont="1" applyAlignment="1">
      <alignment horizontal="center"/>
    </xf>
    <xf numFmtId="0" fontId="7" fillId="2" borderId="7" xfId="0" applyFont="1" applyFill="1" applyBorder="1"/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26" xfId="0" applyFont="1" applyFill="1" applyBorder="1"/>
    <xf numFmtId="0" fontId="4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1" fillId="0" borderId="33" xfId="0" applyFont="1" applyBorder="1" applyAlignment="1">
      <alignment horizontal="center" vertical="center"/>
    </xf>
    <xf numFmtId="0" fontId="4" fillId="0" borderId="33" xfId="0" applyFont="1" applyBorder="1"/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20" fontId="4" fillId="0" borderId="7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5" fillId="6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6" fillId="5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/>
    <xf numFmtId="0" fontId="1" fillId="2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8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wrapText="1"/>
    </xf>
    <xf numFmtId="0" fontId="7" fillId="7" borderId="1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sqref="A1:H1"/>
    </sheetView>
  </sheetViews>
  <sheetFormatPr defaultColWidth="12.5703125" defaultRowHeight="15" customHeight="1" x14ac:dyDescent="0.25"/>
  <cols>
    <col min="1" max="2" width="7.5703125" customWidth="1"/>
    <col min="3" max="3" width="11.140625" customWidth="1"/>
    <col min="4" max="4" width="13.42578125" customWidth="1"/>
    <col min="5" max="10" width="7.5703125" customWidth="1"/>
    <col min="11" max="12" width="13.42578125" customWidth="1"/>
    <col min="13" max="18" width="7.5703125" customWidth="1"/>
    <col min="19" max="19" width="7.28515625" customWidth="1"/>
    <col min="20" max="20" width="8.28515625" customWidth="1"/>
    <col min="21" max="26" width="7.5703125" customWidth="1"/>
  </cols>
  <sheetData>
    <row r="1" spans="1:24" ht="14.25" customHeight="1" x14ac:dyDescent="0.25">
      <c r="A1" s="36" t="s">
        <v>0</v>
      </c>
      <c r="B1" s="37"/>
      <c r="C1" s="37"/>
      <c r="D1" s="37"/>
      <c r="E1" s="37"/>
      <c r="F1" s="37"/>
      <c r="G1" s="37"/>
      <c r="H1" s="38"/>
      <c r="I1" s="39" t="s">
        <v>1</v>
      </c>
      <c r="J1" s="37"/>
      <c r="K1" s="37"/>
      <c r="L1" s="37"/>
      <c r="M1" s="37"/>
      <c r="N1" s="37"/>
      <c r="O1" s="37"/>
      <c r="P1" s="38"/>
      <c r="Q1" s="39" t="s">
        <v>2</v>
      </c>
      <c r="R1" s="37"/>
      <c r="S1" s="37"/>
      <c r="T1" s="37"/>
      <c r="U1" s="37"/>
      <c r="V1" s="37"/>
      <c r="W1" s="37"/>
      <c r="X1" s="40"/>
    </row>
    <row r="2" spans="1:24" ht="14.2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2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</row>
    <row r="3" spans="1:24" ht="14.25" customHeight="1" x14ac:dyDescent="0.25">
      <c r="A3" s="3">
        <v>1</v>
      </c>
      <c r="B3" s="4">
        <v>0.55555555555555558</v>
      </c>
      <c r="C3" s="3" t="str">
        <f>'Grupa A (5)'!$B$5</f>
        <v>POLAND</v>
      </c>
      <c r="D3" s="3" t="str">
        <f>'Grupa A (5)'!$B$6</f>
        <v>SWEDEN</v>
      </c>
      <c r="E3" s="5">
        <f>'Grupa A (5)'!K4</f>
        <v>0</v>
      </c>
      <c r="F3" s="5">
        <f>'Grupa A (5)'!N4</f>
        <v>0</v>
      </c>
      <c r="G3" s="5">
        <f>'Grupa A (5)'!L4</f>
        <v>0</v>
      </c>
      <c r="H3" s="6">
        <f>'Grupa A (5)'!M4</f>
        <v>0</v>
      </c>
      <c r="I3" s="7">
        <v>19</v>
      </c>
      <c r="J3" s="4">
        <v>0.375</v>
      </c>
      <c r="K3" s="3" t="str">
        <f>'Grupa A (5)'!$B$8</f>
        <v>FRIENDS</v>
      </c>
      <c r="L3" s="3" t="str">
        <f>'Grupa A (5)'!$B$5</f>
        <v>POLAND</v>
      </c>
      <c r="M3" s="5">
        <f>'Grupa A (5)'!N6</f>
        <v>0</v>
      </c>
      <c r="N3" s="5">
        <f>'Grupa A (5)'!K6</f>
        <v>0</v>
      </c>
      <c r="O3" s="5">
        <f>'Grupa A (5)'!M6</f>
        <v>0</v>
      </c>
      <c r="P3" s="6">
        <f>'Grupa A (5)'!L6</f>
        <v>0</v>
      </c>
      <c r="Q3" s="7">
        <v>44</v>
      </c>
      <c r="R3" s="4">
        <v>0.375</v>
      </c>
      <c r="U3" s="8" t="s">
        <v>11</v>
      </c>
    </row>
    <row r="4" spans="1:24" ht="14.25" customHeight="1" x14ac:dyDescent="0.25">
      <c r="A4" s="3">
        <v>2</v>
      </c>
      <c r="B4" s="4">
        <v>0.56944444444444442</v>
      </c>
      <c r="C4" s="3" t="str">
        <f>'Grupa A (5)'!$B$7</f>
        <v>KYRGYZYSTAN</v>
      </c>
      <c r="D4" s="3" t="str">
        <f>'Grupa A (5)'!$B$8</f>
        <v>FRIENDS</v>
      </c>
      <c r="E4" s="5">
        <f>'Grupa A (5)'!K11</f>
        <v>0</v>
      </c>
      <c r="F4" s="5">
        <f>'Grupa A (5)'!N11</f>
        <v>0</v>
      </c>
      <c r="G4" s="5">
        <f>'Grupa A (5)'!L11</f>
        <v>0</v>
      </c>
      <c r="H4" s="6">
        <f>'Grupa A (5)'!M11</f>
        <v>0</v>
      </c>
      <c r="I4" s="7">
        <v>20</v>
      </c>
      <c r="J4" s="4">
        <v>0.3888888888888889</v>
      </c>
      <c r="K4" s="3" t="str">
        <f>'Grupa A (5)'!$B$6</f>
        <v>SWEDEN</v>
      </c>
      <c r="L4" s="3" t="str">
        <f>'Grupa A (5)'!$B$9</f>
        <v>CZECH REPUBLIC</v>
      </c>
      <c r="M4" s="5">
        <f>'Grupa A (5)'!K10</f>
        <v>0</v>
      </c>
      <c r="N4" s="5">
        <f>'Grupa A (5)'!N10</f>
        <v>0</v>
      </c>
      <c r="O4" s="5">
        <f>'Grupa A (5)'!L10</f>
        <v>0</v>
      </c>
      <c r="P4" s="6">
        <f>'Grupa A (5)'!M10</f>
        <v>0</v>
      </c>
      <c r="Q4" s="7">
        <v>45</v>
      </c>
      <c r="R4" s="4">
        <v>0.3888888888888889</v>
      </c>
      <c r="U4" s="8" t="s">
        <v>11</v>
      </c>
    </row>
    <row r="5" spans="1:24" ht="14.25" customHeight="1" x14ac:dyDescent="0.25">
      <c r="A5" s="3">
        <v>3</v>
      </c>
      <c r="B5" s="4">
        <v>0.58333333333333304</v>
      </c>
      <c r="C5" s="3" t="str">
        <f>'Grupa B (4)'!$B$5</f>
        <v>MONAR</v>
      </c>
      <c r="D5" s="3" t="str">
        <f>'Grupa B (4)'!$B$6</f>
        <v>BELGIUM</v>
      </c>
      <c r="E5" s="5">
        <f>'Grupa B (4)'!K4</f>
        <v>0</v>
      </c>
      <c r="F5" s="5">
        <f>'Grupa B (4)'!N4</f>
        <v>0</v>
      </c>
      <c r="G5" s="5">
        <f>'Grupa B (4)'!L4</f>
        <v>0</v>
      </c>
      <c r="H5" s="6">
        <f>'Grupa B (4)'!M4</f>
        <v>0</v>
      </c>
      <c r="I5" s="7">
        <v>21</v>
      </c>
      <c r="J5" s="4">
        <v>0.40277777777777779</v>
      </c>
      <c r="K5" s="3" t="str">
        <f>'Grupa W (7)'!$B$5</f>
        <v>POLAND</v>
      </c>
      <c r="L5" s="3" t="str">
        <f>'Grupa W (7)'!$B$7</f>
        <v>SPAIN</v>
      </c>
      <c r="M5" s="9">
        <f>'Grupa W (7)'!K5</f>
        <v>0</v>
      </c>
      <c r="N5" s="9">
        <f>'Grupa W (7)'!N5</f>
        <v>0</v>
      </c>
      <c r="O5" s="9">
        <f>'Grupa W (7)'!L5</f>
        <v>0</v>
      </c>
      <c r="P5" s="10">
        <f>'Grupa W (7)'!M5</f>
        <v>0</v>
      </c>
      <c r="Q5" s="7">
        <v>46</v>
      </c>
      <c r="R5" s="4">
        <v>0.40277777777777779</v>
      </c>
      <c r="S5" s="3" t="str">
        <f>'Grupa W (7)'!$B$8</f>
        <v>DROPSY</v>
      </c>
      <c r="T5" s="3" t="str">
        <f>'Grupa W (7)'!$B$5</f>
        <v>POLAND</v>
      </c>
      <c r="U5" s="9">
        <f>'Grupa W (7)'!N6</f>
        <v>0</v>
      </c>
      <c r="V5" s="9">
        <f>'Grupa W (7)'!K6</f>
        <v>0</v>
      </c>
      <c r="W5" s="9">
        <f>'Grupa W (7)'!M6</f>
        <v>0</v>
      </c>
      <c r="X5" s="9">
        <f>'Grupa W (7)'!L6</f>
        <v>0</v>
      </c>
    </row>
    <row r="6" spans="1:24" ht="14.25" customHeight="1" x14ac:dyDescent="0.25">
      <c r="A6" s="3">
        <v>4</v>
      </c>
      <c r="B6" s="4">
        <v>0.59722222222222199</v>
      </c>
      <c r="C6" s="3" t="str">
        <f>'Grupa B (4)'!$B$7</f>
        <v>AUSTRIA</v>
      </c>
      <c r="D6" s="3" t="str">
        <f>'Grupa B (4)'!$B$8</f>
        <v>BRAT ALBERT</v>
      </c>
      <c r="E6" s="5">
        <f>'Grupa B (4)'!K9</f>
        <v>0</v>
      </c>
      <c r="F6" s="5">
        <f>'Grupa B (4)'!N9</f>
        <v>0</v>
      </c>
      <c r="G6" s="5">
        <f>'Grupa B (4)'!L9</f>
        <v>0</v>
      </c>
      <c r="H6" s="6">
        <f>'Grupa B (4)'!M9</f>
        <v>0</v>
      </c>
      <c r="I6" s="7">
        <v>22</v>
      </c>
      <c r="J6" s="4">
        <v>0.41666666666666669</v>
      </c>
      <c r="K6" s="3" t="str">
        <f>'Grupa W (7)'!$B$10</f>
        <v>MEXICO</v>
      </c>
      <c r="L6" s="3" t="str">
        <f>'Grupa W (7)'!$B$11</f>
        <v>HUNGARY</v>
      </c>
      <c r="M6" s="9">
        <f>'Grupa W (7)'!K24</f>
        <v>0</v>
      </c>
      <c r="N6" s="9">
        <f>'Grupa W (7)'!N24</f>
        <v>0</v>
      </c>
      <c r="O6" s="9">
        <f>'Grupa W (7)'!L24</f>
        <v>0</v>
      </c>
      <c r="P6" s="10">
        <f>'Grupa W (7)'!M24</f>
        <v>0</v>
      </c>
      <c r="Q6" s="7">
        <v>47</v>
      </c>
      <c r="R6" s="4">
        <v>0.41666666666666702</v>
      </c>
      <c r="S6" s="3" t="str">
        <f>'Grupa W (7)'!$B$6</f>
        <v>FRANCE</v>
      </c>
      <c r="T6" s="3" t="str">
        <f>'Grupa W (7)'!$B$10</f>
        <v>MEXICO</v>
      </c>
      <c r="U6" s="9">
        <f>'Grupa W (7)'!K13</f>
        <v>0</v>
      </c>
      <c r="V6" s="9">
        <f>'Grupa W (7)'!N13</f>
        <v>0</v>
      </c>
      <c r="W6" s="9">
        <f>'Grupa W (7)'!L13</f>
        <v>0</v>
      </c>
      <c r="X6" s="9">
        <f>'Grupa W (7)'!M13</f>
        <v>0</v>
      </c>
    </row>
    <row r="7" spans="1:24" ht="14.25" customHeight="1" x14ac:dyDescent="0.25">
      <c r="A7" s="3">
        <v>5</v>
      </c>
      <c r="B7" s="4">
        <v>0.61111111111111105</v>
      </c>
      <c r="C7" s="3" t="str">
        <f>'Grupa C (4)'!$B$5</f>
        <v>MEXICO</v>
      </c>
      <c r="D7" s="3" t="str">
        <f>'Grupa C (4)'!$B$6</f>
        <v>FRANCE</v>
      </c>
      <c r="E7" s="5">
        <f>'Grupa C (4)'!K4</f>
        <v>0</v>
      </c>
      <c r="F7" s="5">
        <f>'Grupa C (4)'!N4</f>
        <v>0</v>
      </c>
      <c r="G7" s="5">
        <f>'Grupa C (4)'!L4</f>
        <v>0</v>
      </c>
      <c r="H7" s="6">
        <f>'Grupa C (4)'!M4</f>
        <v>0</v>
      </c>
      <c r="I7" s="7">
        <v>23</v>
      </c>
      <c r="J7" s="4">
        <v>0.43055555555555602</v>
      </c>
      <c r="K7" s="3" t="str">
        <f>'Grupa W (7)'!$B$6</f>
        <v>FRANCE</v>
      </c>
      <c r="L7" s="3" t="str">
        <f>'Grupa W (7)'!$B$8</f>
        <v>DROPSY</v>
      </c>
      <c r="M7" s="9">
        <f>'Grupa W (7)'!K11</f>
        <v>0</v>
      </c>
      <c r="N7" s="9">
        <f>'Grupa W (7)'!N11</f>
        <v>0</v>
      </c>
      <c r="O7" s="9">
        <f>'Grupa W (7)'!L11</f>
        <v>0</v>
      </c>
      <c r="P7" s="10">
        <f>'Grupa W (7)'!M11</f>
        <v>0</v>
      </c>
      <c r="Q7" s="7">
        <v>48</v>
      </c>
      <c r="R7" s="4">
        <v>0.43055555555555602</v>
      </c>
      <c r="S7" s="3" t="str">
        <f>'Grupa W (7)'!$B$9</f>
        <v>SWEDEN</v>
      </c>
      <c r="T7" s="3" t="str">
        <f>'Grupa W (7)'!$B$11</f>
        <v>HUNGARY</v>
      </c>
      <c r="U7" s="9">
        <f>'Grupa W (7)'!K23</f>
        <v>0</v>
      </c>
      <c r="V7" s="9">
        <f>'Grupa W (7)'!N23</f>
        <v>0</v>
      </c>
      <c r="W7" s="9">
        <f>'Grupa W (7)'!L23</f>
        <v>0</v>
      </c>
      <c r="X7" s="9">
        <f>'Grupa W (7)'!M23</f>
        <v>0</v>
      </c>
    </row>
    <row r="8" spans="1:24" ht="14.25" customHeight="1" x14ac:dyDescent="0.25">
      <c r="A8" s="3">
        <v>6</v>
      </c>
      <c r="B8" s="4">
        <v>0.625</v>
      </c>
      <c r="C8" s="3" t="str">
        <f>'Grupa C (4)'!$B$7</f>
        <v>HUNGARY</v>
      </c>
      <c r="D8" s="3" t="str">
        <f>'Grupa C (4)'!$B$8</f>
        <v>LITHUANIA</v>
      </c>
      <c r="E8" s="5">
        <f>'Grupa C (4)'!K9</f>
        <v>0</v>
      </c>
      <c r="F8" s="5">
        <f>'Grupa C (4)'!N9</f>
        <v>0</v>
      </c>
      <c r="G8" s="5">
        <f>'Grupa C (4)'!L9</f>
        <v>0</v>
      </c>
      <c r="H8" s="6">
        <f>'Grupa C (4)'!M9</f>
        <v>0</v>
      </c>
      <c r="I8" s="7">
        <v>24</v>
      </c>
      <c r="J8" s="4">
        <v>0.44444444444444497</v>
      </c>
      <c r="K8" s="3" t="str">
        <f>'Grupa A (5)'!$B$7</f>
        <v>KYRGYZYSTAN</v>
      </c>
      <c r="L8" s="3" t="str">
        <f>'Grupa A (5)'!$B$5</f>
        <v>POLAND</v>
      </c>
      <c r="M8" s="5">
        <f>'Grupa A (5)'!N5</f>
        <v>0</v>
      </c>
      <c r="N8" s="5">
        <f>'Grupa A (5)'!K5</f>
        <v>0</v>
      </c>
      <c r="O8" s="5">
        <f>'Grupa A (5)'!M5</f>
        <v>0</v>
      </c>
      <c r="P8" s="6">
        <f>'Grupa A (5)'!L5</f>
        <v>0</v>
      </c>
      <c r="Q8" s="7">
        <v>49</v>
      </c>
      <c r="R8" s="4">
        <v>0.44444444444444497</v>
      </c>
      <c r="S8" s="11" t="str">
        <f>IF($M$19&gt;$N$19,$L$19,IF($N$19&gt;$M$19,$K$19,IF($O$19&gt;$P$19,$L$19,IF($P$19&gt;$O$19,$K$19,""))))</f>
        <v/>
      </c>
      <c r="T8" s="11" t="str">
        <f>IF($M$20&gt;$N$20,$L$20,IF($N$20&gt;$M$20,$K$20,IF($O$20&gt;$P$20,$L$20,IF($P$20&gt;$O$20,$K$20,""))))</f>
        <v/>
      </c>
      <c r="U8" s="12"/>
      <c r="V8" s="12"/>
      <c r="W8" s="12"/>
      <c r="X8" s="12"/>
    </row>
    <row r="9" spans="1:24" ht="14.25" customHeight="1" x14ac:dyDescent="0.25">
      <c r="A9" s="3">
        <v>7</v>
      </c>
      <c r="B9" s="4">
        <v>0.63888888888888895</v>
      </c>
      <c r="C9" s="3" t="str">
        <f>'Grupa W (7)'!$B$5</f>
        <v>POLAND</v>
      </c>
      <c r="D9" s="3" t="str">
        <f>'Grupa W (7)'!$B$6</f>
        <v>FRANCE</v>
      </c>
      <c r="E9" s="9">
        <f>'Grupa W (7)'!K4</f>
        <v>0</v>
      </c>
      <c r="F9" s="9">
        <f>'Grupa W (7)'!N4</f>
        <v>0</v>
      </c>
      <c r="G9" s="9">
        <f>'Grupa W (7)'!L4</f>
        <v>0</v>
      </c>
      <c r="H9" s="10">
        <f>'Grupa W (7)'!M4</f>
        <v>0</v>
      </c>
      <c r="I9" s="7">
        <v>25</v>
      </c>
      <c r="J9" s="4">
        <v>0.45833333333333298</v>
      </c>
      <c r="K9" s="3" t="str">
        <f>'Grupa A (5)'!$B$9</f>
        <v>CZECH REPUBLIC</v>
      </c>
      <c r="L9" s="3" t="str">
        <f>'Grupa A (5)'!$B$8</f>
        <v>FRIENDS</v>
      </c>
      <c r="M9" s="5">
        <f>'Grupa A (5)'!N13</f>
        <v>0</v>
      </c>
      <c r="N9" s="5">
        <f>'Grupa A (5)'!K13</f>
        <v>0</v>
      </c>
      <c r="O9" s="5">
        <f>'Grupa A (5)'!M13</f>
        <v>0</v>
      </c>
      <c r="P9" s="6">
        <f>'Grupa A (5)'!L13</f>
        <v>0</v>
      </c>
      <c r="Q9" s="7">
        <v>50</v>
      </c>
      <c r="R9" s="4">
        <v>0.45833333333333298</v>
      </c>
      <c r="S9" s="11" t="str">
        <f>IF($M$21&gt;$N$21,$L$21,IF($N$21&gt;$M$21,$K$21,IF($O$21&gt;$P$21,$L$21,IF($P$21&gt;$O$21,$K$21,""))))</f>
        <v/>
      </c>
      <c r="T9" s="11" t="str">
        <f>IF($M$22&gt;$N$22,$L$22,IF($N$22&gt;$M$22,$K$22,IF($O$22&gt;$P$22,$L$22,IF($P$22&gt;$O$22,$K$22,""))))</f>
        <v/>
      </c>
      <c r="U9" s="12"/>
      <c r="V9" s="12"/>
      <c r="W9" s="12"/>
      <c r="X9" s="12"/>
    </row>
    <row r="10" spans="1:24" ht="14.25" customHeight="1" x14ac:dyDescent="0.25">
      <c r="A10" s="3">
        <v>8</v>
      </c>
      <c r="B10" s="4">
        <v>0.65277777777777701</v>
      </c>
      <c r="C10" s="3" t="str">
        <f>'Grupa W (7)'!$B$7</f>
        <v>SPAIN</v>
      </c>
      <c r="D10" s="3" t="str">
        <f>'Grupa W (7)'!$B$8</f>
        <v>DROPSY</v>
      </c>
      <c r="E10" s="9">
        <f>'Grupa W (7)'!K15</f>
        <v>0</v>
      </c>
      <c r="F10" s="9">
        <f>'Grupa W (7)'!N15</f>
        <v>0</v>
      </c>
      <c r="G10" s="9">
        <f>'Grupa W (7)'!L15</f>
        <v>0</v>
      </c>
      <c r="H10" s="10">
        <f>'Grupa W (7)'!M15</f>
        <v>0</v>
      </c>
      <c r="I10" s="7">
        <v>26</v>
      </c>
      <c r="J10" s="4">
        <v>0.47222222222222199</v>
      </c>
      <c r="K10" s="3" t="str">
        <f>'Grupa B (4)'!$B$5</f>
        <v>MONAR</v>
      </c>
      <c r="L10" s="3" t="str">
        <f>'Grupa B (4)'!$B$7</f>
        <v>AUSTRIA</v>
      </c>
      <c r="M10" s="5">
        <f>'Grupa B (4)'!K5</f>
        <v>0</v>
      </c>
      <c r="N10" s="5">
        <f>'Grupa B (4)'!N5</f>
        <v>0</v>
      </c>
      <c r="O10" s="5">
        <f>'Grupa B (4)'!L5</f>
        <v>0</v>
      </c>
      <c r="P10" s="6">
        <f>'Grupa B (4)'!M5</f>
        <v>0</v>
      </c>
      <c r="Q10" s="7">
        <v>51</v>
      </c>
      <c r="R10" s="4">
        <v>0.47222222222222199</v>
      </c>
      <c r="S10" s="11" t="str">
        <f>IF($M$19&gt;$N$19,$K$19,IF($N$19&gt;$M$19,$L$19,IF($O$19&gt;$P$19,$K$19,IF($P$19&gt;$O$19,$L$19,""))))</f>
        <v/>
      </c>
      <c r="T10" s="11" t="str">
        <f>IF($M$20&gt;$N$20,$K$20,IF($N$20&gt;$M$20,$L$20,IF($O$20&gt;$P$20,$K$20,IF($P$20&gt;$O$20,$L$20,""))))</f>
        <v/>
      </c>
      <c r="U10" s="12"/>
      <c r="V10" s="12"/>
      <c r="W10" s="12"/>
      <c r="X10" s="12"/>
    </row>
    <row r="11" spans="1:24" ht="14.25" customHeight="1" x14ac:dyDescent="0.25">
      <c r="A11" s="3">
        <v>9</v>
      </c>
      <c r="B11" s="4">
        <v>0.66666666666666696</v>
      </c>
      <c r="C11" s="3" t="str">
        <f>'Grupa W (7)'!$B$9</f>
        <v>SWEDEN</v>
      </c>
      <c r="D11" s="3" t="str">
        <f>'Grupa W (7)'!$B$10</f>
        <v>MEXICO</v>
      </c>
      <c r="E11" s="9">
        <f>'Grupa W (7)'!K22</f>
        <v>0</v>
      </c>
      <c r="F11" s="9">
        <f>'Grupa W (7)'!N22</f>
        <v>0</v>
      </c>
      <c r="G11" s="9">
        <f>'Grupa W (7)'!L22</f>
        <v>0</v>
      </c>
      <c r="H11" s="10">
        <f>'Grupa W (7)'!M22</f>
        <v>0</v>
      </c>
      <c r="I11" s="7">
        <v>27</v>
      </c>
      <c r="J11" s="4">
        <v>0.48611111111111099</v>
      </c>
      <c r="K11" s="3" t="str">
        <f>'Grupa B (4)'!$B$6</f>
        <v>BELGIUM</v>
      </c>
      <c r="L11" s="3" t="str">
        <f>'Grupa B (4)'!$B$8</f>
        <v>BRAT ALBERT</v>
      </c>
      <c r="M11" s="5">
        <f>'Grupa B (4)'!K8</f>
        <v>0</v>
      </c>
      <c r="N11" s="5">
        <f>'Grupa B (4)'!N8</f>
        <v>0</v>
      </c>
      <c r="O11" s="5">
        <f>'Grupa B (4)'!L8</f>
        <v>0</v>
      </c>
      <c r="P11" s="6">
        <f>'Grupa B (4)'!M8</f>
        <v>0</v>
      </c>
      <c r="Q11" s="7">
        <v>52</v>
      </c>
      <c r="R11" s="4">
        <v>0.48611111111111099</v>
      </c>
      <c r="S11" s="11" t="str">
        <f>IF($M$21&gt;$N$21,$K$21,IF($N$21&gt;$M$21,$L$21,IF($O$21&gt;$P$21,$K$21,IF($P$21&gt;$O$21,$L$21,""))))</f>
        <v/>
      </c>
      <c r="T11" s="11" t="str">
        <f>IF($M$22&gt;$N$22,$K$22,IF($N$22&gt;$M$22,$L$22,IF($O$22&gt;$P$22,$K$22,IF($P$22&gt;$O$22,$L$22,""))))</f>
        <v/>
      </c>
      <c r="U11" s="12"/>
      <c r="V11" s="12"/>
      <c r="W11" s="12"/>
      <c r="X11" s="12"/>
    </row>
    <row r="12" spans="1:24" ht="14.25" customHeight="1" x14ac:dyDescent="0.25">
      <c r="A12" s="3">
        <v>10</v>
      </c>
      <c r="B12" s="4">
        <v>0.68055555555555602</v>
      </c>
      <c r="C12" s="3" t="str">
        <f>'Grupa A (5)'!$B$5</f>
        <v>POLAND</v>
      </c>
      <c r="D12" s="3" t="str">
        <f>'Grupa A (5)'!$B$9</f>
        <v>CZECH REPUBLIC</v>
      </c>
      <c r="E12" s="5">
        <f>'Grupa A (5)'!K7</f>
        <v>0</v>
      </c>
      <c r="F12" s="5">
        <f>'Grupa A (5)'!N7</f>
        <v>0</v>
      </c>
      <c r="G12" s="5">
        <f>'Grupa A (5)'!L7</f>
        <v>0</v>
      </c>
      <c r="H12" s="6">
        <f>'Grupa A (5)'!M7</f>
        <v>0</v>
      </c>
      <c r="I12" s="7">
        <v>28</v>
      </c>
      <c r="J12" s="4">
        <v>0.5</v>
      </c>
      <c r="K12" s="3" t="str">
        <f>'Grupa C (4)'!$B$5</f>
        <v>MEXICO</v>
      </c>
      <c r="L12" s="3" t="str">
        <f>'Grupa C (4)'!$B$7</f>
        <v>HUNGARY</v>
      </c>
      <c r="M12" s="5">
        <f>'Grupa C (4)'!K5</f>
        <v>0</v>
      </c>
      <c r="N12" s="5">
        <f>'Grupa C (4)'!N5</f>
        <v>0</v>
      </c>
      <c r="O12" s="5">
        <f>'Grupa C (4)'!L5</f>
        <v>0</v>
      </c>
      <c r="P12" s="6">
        <f>'Grupa C (4)'!M5</f>
        <v>0</v>
      </c>
      <c r="Q12" s="7">
        <v>53</v>
      </c>
      <c r="R12" s="4">
        <v>0.5</v>
      </c>
      <c r="S12" s="3" t="str">
        <f>'Grupa W (7)'!$B$7</f>
        <v>SPAIN</v>
      </c>
      <c r="T12" s="3" t="str">
        <f>'Grupa W (7)'!$B$10</f>
        <v>MEXICO</v>
      </c>
      <c r="U12" s="9">
        <f>'Grupa W (7)'!K17</f>
        <v>0</v>
      </c>
      <c r="V12" s="9">
        <f>'Grupa W (7)'!N17</f>
        <v>0</v>
      </c>
      <c r="W12" s="9">
        <f>'Grupa W (7)'!L17</f>
        <v>0</v>
      </c>
      <c r="X12" s="9">
        <f>'Grupa W (7)'!M17</f>
        <v>0</v>
      </c>
    </row>
    <row r="13" spans="1:24" ht="14.25" customHeight="1" x14ac:dyDescent="0.25">
      <c r="A13" s="3">
        <v>11</v>
      </c>
      <c r="B13" s="4">
        <v>0.69444444444444398</v>
      </c>
      <c r="C13" s="3" t="str">
        <f>'Grupa A (5)'!$B$6</f>
        <v>SWEDEN</v>
      </c>
      <c r="D13" s="3" t="str">
        <f>'Grupa A (5)'!$B$7</f>
        <v>KYRGYZYSTAN</v>
      </c>
      <c r="E13" s="5">
        <f>'Grupa A (5)'!K8</f>
        <v>0</v>
      </c>
      <c r="F13" s="5">
        <f>'Grupa A (5)'!N8</f>
        <v>0</v>
      </c>
      <c r="G13" s="5">
        <f>'Grupa A (5)'!L8</f>
        <v>0</v>
      </c>
      <c r="H13" s="6">
        <f>'Grupa A (5)'!M8</f>
        <v>0</v>
      </c>
      <c r="I13" s="7">
        <v>29</v>
      </c>
      <c r="J13" s="4">
        <v>0.51388888888888895</v>
      </c>
      <c r="K13" s="3" t="str">
        <f>'Grupa C (4)'!$B$6</f>
        <v>FRANCE</v>
      </c>
      <c r="L13" s="3" t="str">
        <f>'Grupa C (4)'!$B$8</f>
        <v>LITHUANIA</v>
      </c>
      <c r="M13" s="5">
        <f>'Grupa C (4)'!K8</f>
        <v>0</v>
      </c>
      <c r="N13" s="6">
        <f>'Grupa C (4)'!N8</f>
        <v>0</v>
      </c>
      <c r="O13" s="5">
        <f>'Grupa C (4)'!L8</f>
        <v>0</v>
      </c>
      <c r="P13" s="13">
        <f>'Grupa C (4)'!M8</f>
        <v>0</v>
      </c>
      <c r="Q13" s="7">
        <v>54</v>
      </c>
      <c r="R13" s="4">
        <v>0.51388888888888895</v>
      </c>
      <c r="S13" s="3" t="str">
        <f>'Grupa W (7)'!$B$6</f>
        <v>FRANCE</v>
      </c>
      <c r="T13" s="3" t="str">
        <f>'Grupa W (7)'!$B$9</f>
        <v>SWEDEN</v>
      </c>
      <c r="U13" s="9">
        <f>'Grupa W (7)'!K12</f>
        <v>0</v>
      </c>
      <c r="V13" s="9">
        <f>'Grupa W (7)'!N12</f>
        <v>0</v>
      </c>
      <c r="W13" s="9">
        <f>'Grupa W (7)'!L12</f>
        <v>0</v>
      </c>
      <c r="X13" s="9">
        <f>'Grupa W (7)'!M12</f>
        <v>0</v>
      </c>
    </row>
    <row r="14" spans="1:24" ht="14.25" customHeight="1" x14ac:dyDescent="0.25">
      <c r="A14" s="3">
        <v>12</v>
      </c>
      <c r="B14" s="4">
        <v>0.70833333333333304</v>
      </c>
      <c r="C14" s="3" t="str">
        <f>'Grupa B (4)'!$B$6</f>
        <v>BELGIUM</v>
      </c>
      <c r="D14" s="3" t="str">
        <f>'Grupa B (4)'!$B$7</f>
        <v>AUSTRIA</v>
      </c>
      <c r="E14" s="5">
        <f>'Grupa B (4)'!K7</f>
        <v>0</v>
      </c>
      <c r="F14" s="5">
        <f>'Grupa B (4)'!N7</f>
        <v>0</v>
      </c>
      <c r="G14" s="5">
        <f>'Grupa B (4)'!L7</f>
        <v>0</v>
      </c>
      <c r="H14" s="6">
        <f>'Grupa B (4)'!M7</f>
        <v>0</v>
      </c>
      <c r="I14" s="7">
        <v>30</v>
      </c>
      <c r="J14" s="4">
        <v>0.52777777777777801</v>
      </c>
      <c r="K14" s="3" t="str">
        <f>'Grupa A (5)'!$B$6</f>
        <v>SWEDEN</v>
      </c>
      <c r="L14" s="3" t="str">
        <f>'Grupa A (5)'!$B$8</f>
        <v>FRIENDS</v>
      </c>
      <c r="M14" s="5">
        <f>'Grupa A (5)'!K9</f>
        <v>0</v>
      </c>
      <c r="N14" s="5">
        <f>'Grupa A (5)'!N9</f>
        <v>0</v>
      </c>
      <c r="O14" s="5">
        <f>'Grupa A (5)'!L9</f>
        <v>0</v>
      </c>
      <c r="P14" s="6">
        <f>'Grupa A (5)'!M9</f>
        <v>0</v>
      </c>
      <c r="Q14" s="7">
        <v>55</v>
      </c>
      <c r="R14" s="4">
        <v>0.52777777777777801</v>
      </c>
      <c r="S14" s="3" t="str">
        <f>'Grupa W (7)'!$B$8</f>
        <v>DROPSY</v>
      </c>
      <c r="T14" s="3" t="str">
        <f>'Grupa W (7)'!$B$11</f>
        <v>HUNGARY</v>
      </c>
      <c r="U14" s="9">
        <f>'Grupa W (7)'!K21</f>
        <v>0</v>
      </c>
      <c r="V14" s="9">
        <f>'Grupa W (7)'!N21</f>
        <v>0</v>
      </c>
      <c r="W14" s="9">
        <f>'Grupa W (7)'!L21</f>
        <v>0</v>
      </c>
      <c r="X14" s="9">
        <f>'Grupa W (7)'!M21</f>
        <v>0</v>
      </c>
    </row>
    <row r="15" spans="1:24" ht="14.25" customHeight="1" x14ac:dyDescent="0.25">
      <c r="A15" s="3">
        <v>13</v>
      </c>
      <c r="B15" s="4">
        <v>0.72222222222222199</v>
      </c>
      <c r="C15" s="3" t="str">
        <f>'Grupa B (4)'!$B$5</f>
        <v>MONAR</v>
      </c>
      <c r="D15" s="3" t="str">
        <f>'Grupa B (4)'!$B$8</f>
        <v>BRAT ALBERT</v>
      </c>
      <c r="E15" s="5">
        <f>'Grupa B (4)'!K6</f>
        <v>0</v>
      </c>
      <c r="F15" s="5">
        <f>'Grupa B (4)'!N6</f>
        <v>0</v>
      </c>
      <c r="G15" s="5">
        <f>'Grupa B (4)'!L6</f>
        <v>0</v>
      </c>
      <c r="H15" s="6">
        <f>'Grupa B (4)'!M6</f>
        <v>0</v>
      </c>
      <c r="I15" s="7">
        <v>31</v>
      </c>
      <c r="J15" s="4">
        <v>0.54166666666666696</v>
      </c>
      <c r="K15" s="3" t="str">
        <f>'Grupa A (5)'!$B$9</f>
        <v>CZECH REPUBLIC</v>
      </c>
      <c r="L15" s="3" t="str">
        <f>'Grupa A (5)'!$B$7</f>
        <v>KYRGYZYSTAN</v>
      </c>
      <c r="M15" s="5">
        <f>'Grupa A (5)'!N12</f>
        <v>0</v>
      </c>
      <c r="N15" s="5">
        <f>'Grupa A (5)'!K12</f>
        <v>0</v>
      </c>
      <c r="O15" s="5">
        <f>'Grupa A (5)'!M12</f>
        <v>0</v>
      </c>
      <c r="P15" s="6">
        <f>'Grupa A (5)'!L12</f>
        <v>0</v>
      </c>
      <c r="Q15" s="7">
        <v>56</v>
      </c>
      <c r="R15" s="4">
        <v>0.54166666666666696</v>
      </c>
      <c r="U15" s="8" t="s">
        <v>11</v>
      </c>
      <c r="V15" s="8"/>
    </row>
    <row r="16" spans="1:24" ht="14.25" customHeight="1" x14ac:dyDescent="0.25">
      <c r="A16" s="3">
        <v>14</v>
      </c>
      <c r="B16" s="4">
        <v>0.73611111111111105</v>
      </c>
      <c r="C16" s="3" t="str">
        <f>'Grupa C (4)'!$B$6</f>
        <v>FRANCE</v>
      </c>
      <c r="D16" s="3" t="str">
        <f>'Grupa C (4)'!$B$7</f>
        <v>HUNGARY</v>
      </c>
      <c r="E16" s="5">
        <f>'Grupa C (4)'!K7</f>
        <v>0</v>
      </c>
      <c r="F16" s="5">
        <f>'Grupa C (4)'!N7</f>
        <v>0</v>
      </c>
      <c r="G16" s="5">
        <f>'Grupa C (4)'!L7</f>
        <v>0</v>
      </c>
      <c r="H16" s="6">
        <f>'Grupa C (4)'!M7</f>
        <v>0</v>
      </c>
      <c r="I16" s="7">
        <v>32</v>
      </c>
      <c r="J16" s="4">
        <v>0.55555555555555602</v>
      </c>
      <c r="K16" s="3" t="str">
        <f>'Grupa W (7)'!$B$9</f>
        <v>SWEDEN</v>
      </c>
      <c r="L16" s="3" t="str">
        <f>'Grupa W (7)'!$B$5</f>
        <v>POLAND</v>
      </c>
      <c r="M16" s="9">
        <f>'Grupa W (7)'!N7</f>
        <v>0</v>
      </c>
      <c r="N16" s="9">
        <f>'Grupa W (7)'!K7</f>
        <v>0</v>
      </c>
      <c r="O16" s="9">
        <f>'Grupa W (7)'!M7</f>
        <v>0</v>
      </c>
      <c r="P16" s="10">
        <f>'Grupa W (7)'!L7</f>
        <v>0</v>
      </c>
      <c r="Q16" s="7">
        <v>57</v>
      </c>
      <c r="R16" s="4">
        <v>0.55555555555555602</v>
      </c>
      <c r="U16" s="8" t="s">
        <v>11</v>
      </c>
      <c r="V16" s="8"/>
    </row>
    <row r="17" spans="1:24" ht="14.25" customHeight="1" x14ac:dyDescent="0.25">
      <c r="A17" s="3">
        <v>15</v>
      </c>
      <c r="B17" s="4">
        <v>0.75</v>
      </c>
      <c r="C17" s="3" t="str">
        <f>'Grupa C (4)'!$B$8</f>
        <v>LITHUANIA</v>
      </c>
      <c r="D17" s="3" t="str">
        <f>'Grupa C (4)'!$B$5</f>
        <v>MEXICO</v>
      </c>
      <c r="E17" s="5">
        <f>'Grupa C (4)'!N6</f>
        <v>0</v>
      </c>
      <c r="F17" s="5">
        <f>'Grupa C (4)'!K6</f>
        <v>0</v>
      </c>
      <c r="G17" s="5">
        <f>'Grupa C (4)'!M6</f>
        <v>0</v>
      </c>
      <c r="H17" s="6">
        <f>'Grupa C (4)'!L6</f>
        <v>0</v>
      </c>
      <c r="I17" s="7">
        <v>33</v>
      </c>
      <c r="J17" s="4">
        <v>0.56944444444444497</v>
      </c>
      <c r="K17" s="3" t="str">
        <f>'Grupa W (7)'!$B$11</f>
        <v>HUNGARY</v>
      </c>
      <c r="L17" s="3" t="str">
        <f>'Grupa W (7)'!$B$7</f>
        <v>SPAIN</v>
      </c>
      <c r="M17" s="9">
        <f>'Grupa W (7)'!N18</f>
        <v>0</v>
      </c>
      <c r="N17" s="9">
        <f>'Grupa W (7)'!K18</f>
        <v>0</v>
      </c>
      <c r="O17" s="9">
        <f>'Grupa W (7)'!M18</f>
        <v>0</v>
      </c>
      <c r="P17" s="10">
        <f>'Grupa W (7)'!L18</f>
        <v>0</v>
      </c>
      <c r="Q17" s="7">
        <v>58</v>
      </c>
      <c r="R17" s="4">
        <v>0.56944444444444497</v>
      </c>
      <c r="U17" s="8" t="s">
        <v>11</v>
      </c>
      <c r="V17" s="8"/>
    </row>
    <row r="18" spans="1:24" ht="14.25" customHeight="1" x14ac:dyDescent="0.25">
      <c r="A18" s="3">
        <v>16</v>
      </c>
      <c r="B18" s="4">
        <v>0.76388888888888895</v>
      </c>
      <c r="C18" s="3" t="str">
        <f>'Grupa W (7)'!$B$11</f>
        <v>HUNGARY</v>
      </c>
      <c r="D18" s="3" t="str">
        <f>'Grupa W (7)'!$B$5</f>
        <v>POLAND</v>
      </c>
      <c r="E18" s="9">
        <f>'Grupa W (7)'!N9</f>
        <v>0</v>
      </c>
      <c r="F18" s="9">
        <f>'Grupa W (7)'!K9</f>
        <v>0</v>
      </c>
      <c r="G18" s="9">
        <f>'Grupa W (7)'!M9</f>
        <v>0</v>
      </c>
      <c r="H18" s="10">
        <f>'Grupa W (7)'!L9</f>
        <v>0</v>
      </c>
      <c r="I18" s="7">
        <v>34</v>
      </c>
      <c r="J18" s="4">
        <v>0.58333333333333304</v>
      </c>
      <c r="K18" s="3" t="str">
        <f>'Grupa W (7)'!$B$8</f>
        <v>DROPSY</v>
      </c>
      <c r="L18" s="3" t="str">
        <f>'Grupa W (7)'!$B$10</f>
        <v>MEXICO</v>
      </c>
      <c r="M18" s="9">
        <f>'Grupa W (7)'!K20</f>
        <v>0</v>
      </c>
      <c r="N18" s="9">
        <f>'Grupa W (7)'!N20</f>
        <v>0</v>
      </c>
      <c r="O18" s="9">
        <f>'Grupa W (7)'!L20</f>
        <v>0</v>
      </c>
      <c r="P18" s="10">
        <f>'Grupa W (7)'!M20</f>
        <v>0</v>
      </c>
      <c r="Q18" s="7">
        <v>59</v>
      </c>
      <c r="R18" s="4">
        <v>0.58333333333333304</v>
      </c>
      <c r="U18" s="8" t="s">
        <v>11</v>
      </c>
      <c r="V18" s="8"/>
    </row>
    <row r="19" spans="1:24" ht="14.25" customHeight="1" x14ac:dyDescent="0.25">
      <c r="A19" s="3">
        <v>17</v>
      </c>
      <c r="B19" s="4">
        <v>0.77777777777777701</v>
      </c>
      <c r="C19" s="3" t="str">
        <f>'Grupa W (7)'!$B$6</f>
        <v>FRANCE</v>
      </c>
      <c r="D19" s="3" t="str">
        <f>'Grupa W (7)'!$B$7</f>
        <v>SPAIN</v>
      </c>
      <c r="E19" s="9">
        <f>'Grupa W (7)'!K10</f>
        <v>0</v>
      </c>
      <c r="F19" s="9">
        <f>'Grupa W (7)'!N10</f>
        <v>0</v>
      </c>
      <c r="G19" s="9">
        <f>'Grupa W (7)'!L10</f>
        <v>0</v>
      </c>
      <c r="H19" s="10">
        <f>'Grupa W (7)'!M10</f>
        <v>0</v>
      </c>
      <c r="I19" s="7">
        <v>35</v>
      </c>
      <c r="J19" s="4">
        <v>0.59722222222222199</v>
      </c>
      <c r="K19" s="11" t="str">
        <f>'Ćwiartka robocza'!B4</f>
        <v>A1_1</v>
      </c>
      <c r="L19" s="11" t="str">
        <f>'Ćwiartka robocza'!B21</f>
        <v>C3_2</v>
      </c>
      <c r="M19" s="12"/>
      <c r="N19" s="12"/>
      <c r="O19" s="12"/>
      <c r="P19" s="14"/>
      <c r="Q19" s="7">
        <v>60</v>
      </c>
      <c r="R19" s="4">
        <v>0.59722222222222199</v>
      </c>
      <c r="S19" s="11" t="str">
        <f>IF(U8&gt;V8,T8,IF(V8&gt;U8,S8,IF(W8&gt;X8,T8,IF(X8&gt;W8,S8,""))))</f>
        <v/>
      </c>
      <c r="T19" s="11" t="str">
        <f>IF(U9&gt;V9,T9,IF(V9&gt;U9,S9,IF(W9&gt;X9,T9,IF(X9&gt;W9,S9,""))))</f>
        <v/>
      </c>
      <c r="U19" s="15" t="s">
        <v>12</v>
      </c>
      <c r="V19" s="8"/>
    </row>
    <row r="20" spans="1:24" ht="14.25" customHeight="1" x14ac:dyDescent="0.25">
      <c r="A20" s="3">
        <v>18</v>
      </c>
      <c r="B20" s="4">
        <v>0.79166666666666596</v>
      </c>
      <c r="C20" s="3" t="str">
        <f>'Grupa W (7)'!$B$8</f>
        <v>DROPSY</v>
      </c>
      <c r="D20" s="3" t="str">
        <f>'Grupa W (7)'!$B$9</f>
        <v>SWEDEN</v>
      </c>
      <c r="E20" s="9">
        <f>'Grupa W (7)'!K19</f>
        <v>0</v>
      </c>
      <c r="F20" s="9">
        <f>'Grupa W (7)'!N19</f>
        <v>0</v>
      </c>
      <c r="G20" s="9">
        <f>'Grupa W (7)'!L19</f>
        <v>0</v>
      </c>
      <c r="H20" s="10">
        <f>'Grupa W (7)'!M19</f>
        <v>0</v>
      </c>
      <c r="I20" s="7">
        <v>36</v>
      </c>
      <c r="J20" s="4">
        <v>0.61111111111111105</v>
      </c>
      <c r="K20" s="11" t="str">
        <f>'Ćwiartka robocza'!B12</f>
        <v>B2_1</v>
      </c>
      <c r="L20" s="11" t="str">
        <f>'Ćwiartka robocza'!B13</f>
        <v>B2_2</v>
      </c>
      <c r="M20" s="12"/>
      <c r="N20" s="12"/>
      <c r="O20" s="12"/>
      <c r="P20" s="14"/>
      <c r="Q20" s="7">
        <v>61</v>
      </c>
      <c r="R20" s="4">
        <v>0.61111111111111105</v>
      </c>
      <c r="S20" s="3" t="str">
        <f>'Arkusz roboczy'!L28</f>
        <v>W5_1</v>
      </c>
      <c r="T20" s="3" t="str">
        <f>'Arkusz roboczy'!L29</f>
        <v>W6_1</v>
      </c>
      <c r="U20" s="8" t="s">
        <v>13</v>
      </c>
      <c r="V20" s="8"/>
    </row>
    <row r="21" spans="1:24" ht="14.25" customHeight="1" x14ac:dyDescent="0.25">
      <c r="I21" s="7">
        <v>37</v>
      </c>
      <c r="J21" s="4">
        <v>0.625</v>
      </c>
      <c r="K21" s="11" t="str">
        <f>'Ćwiartka robocza'!B6</f>
        <v>A1_3</v>
      </c>
      <c r="L21" s="11" t="str">
        <f>'Ćwiartka robocza'!B14</f>
        <v>B2_3</v>
      </c>
      <c r="M21" s="12"/>
      <c r="N21" s="12"/>
      <c r="O21" s="12"/>
      <c r="P21" s="14"/>
      <c r="Q21" s="7">
        <v>62</v>
      </c>
      <c r="R21" s="4">
        <v>0.625</v>
      </c>
      <c r="S21" s="11" t="str">
        <f>IF(U8&gt;V8,S8,IF(V8&gt;U8,T8,IF(W8&gt;X8,S8,IF(X8&gt;W8,T8,""))))</f>
        <v/>
      </c>
      <c r="T21" s="11" t="str">
        <f>IF(U9&gt;V9,S9,IF(V9&gt;U9,T9,IF(W9&gt;X9,S9,IF(X9&gt;W9,T9,""))))</f>
        <v/>
      </c>
      <c r="U21" s="8" t="s">
        <v>14</v>
      </c>
      <c r="V21" s="8"/>
    </row>
    <row r="22" spans="1:24" ht="14.25" customHeight="1" x14ac:dyDescent="0.25">
      <c r="I22" s="7">
        <v>38</v>
      </c>
      <c r="J22" s="4">
        <v>0.63888888888888895</v>
      </c>
      <c r="K22" s="11" t="str">
        <f>'Ćwiartka robocza'!B5</f>
        <v>A1_2</v>
      </c>
      <c r="L22" s="16" t="str">
        <f>'Ćwiartka robocza'!B20</f>
        <v>C3_1</v>
      </c>
      <c r="M22" s="12"/>
      <c r="N22" s="12"/>
      <c r="O22" s="12"/>
      <c r="P22" s="14"/>
      <c r="Q22" s="7">
        <v>63</v>
      </c>
      <c r="R22" s="4">
        <v>0.63888888888888895</v>
      </c>
      <c r="S22" s="3" t="str">
        <f>'Arkusz roboczy'!L26</f>
        <v>W3_1</v>
      </c>
      <c r="T22" s="3" t="str">
        <f>'Arkusz roboczy'!L27</f>
        <v>W4_1</v>
      </c>
      <c r="U22" s="15" t="s">
        <v>15</v>
      </c>
      <c r="V22" s="8"/>
    </row>
    <row r="23" spans="1:24" ht="14.25" customHeight="1" x14ac:dyDescent="0.25">
      <c r="I23" s="7">
        <v>39</v>
      </c>
      <c r="J23" s="4">
        <v>0.65277777777777801</v>
      </c>
      <c r="K23" s="3" t="str">
        <f>'Grupa W (7)'!$B$7</f>
        <v>SPAIN</v>
      </c>
      <c r="L23" s="3" t="str">
        <f>'Grupa W (7)'!$B$9</f>
        <v>SWEDEN</v>
      </c>
      <c r="M23" s="9">
        <f>'Grupa W (7)'!K16</f>
        <v>0</v>
      </c>
      <c r="N23" s="9">
        <f>'Grupa W (7)'!N16</f>
        <v>0</v>
      </c>
      <c r="O23" s="9">
        <f>'Grupa W (7)'!L16</f>
        <v>0</v>
      </c>
      <c r="P23" s="10">
        <f>'Grupa W (7)'!M16</f>
        <v>0</v>
      </c>
      <c r="Q23" s="7">
        <v>64</v>
      </c>
      <c r="R23" s="4">
        <v>0.65277777777777801</v>
      </c>
      <c r="S23" s="11" t="str">
        <f>IF(U10&gt;V10,T10,IF(V10&gt;U10,S10,IF(W10&gt;X10,T10,IF(X10&gt;W10,S10,""))))</f>
        <v/>
      </c>
      <c r="T23" s="11" t="str">
        <f>IF(U11&gt;V11,T11,IF(V11&gt;U11,S11,IF(W11&gt;X11,T11,IF(X11&gt;W11,S11,""))))</f>
        <v/>
      </c>
      <c r="U23" s="8" t="s">
        <v>16</v>
      </c>
      <c r="V23" s="8"/>
    </row>
    <row r="24" spans="1:24" ht="14.25" customHeight="1" x14ac:dyDescent="0.25">
      <c r="I24" s="7">
        <v>40</v>
      </c>
      <c r="J24" s="4">
        <v>0.66666666666666696</v>
      </c>
      <c r="K24" s="3" t="str">
        <f>'Grupa W (7)'!$B$6</f>
        <v>FRANCE</v>
      </c>
      <c r="L24" s="3" t="str">
        <f>'Grupa W (7)'!$B$11</f>
        <v>HUNGARY</v>
      </c>
      <c r="M24" s="9">
        <f>'Grupa W (7)'!K14</f>
        <v>0</v>
      </c>
      <c r="N24" s="9">
        <f>'Grupa W (7)'!N14</f>
        <v>0</v>
      </c>
      <c r="O24" s="9">
        <f>'Grupa W (7)'!L14</f>
        <v>0</v>
      </c>
      <c r="P24" s="10">
        <f>'Grupa W (7)'!M14</f>
        <v>0</v>
      </c>
      <c r="Q24" s="7">
        <v>65</v>
      </c>
      <c r="R24" s="4">
        <v>0.66666666666666696</v>
      </c>
      <c r="S24" s="3" t="str">
        <f>'Arkusz roboczy'!L24</f>
        <v>W1_1</v>
      </c>
      <c r="T24" s="3" t="str">
        <f>'Arkusz roboczy'!L25</f>
        <v>W2_1</v>
      </c>
      <c r="U24" s="8" t="s">
        <v>17</v>
      </c>
      <c r="V24" s="8"/>
    </row>
    <row r="25" spans="1:24" ht="14.25" customHeight="1" x14ac:dyDescent="0.25">
      <c r="I25" s="7">
        <v>41</v>
      </c>
      <c r="J25" s="4">
        <v>0.68055555555555602</v>
      </c>
      <c r="K25" s="3" t="str">
        <f>'Grupa W (7)'!$B$5</f>
        <v>POLAND</v>
      </c>
      <c r="L25" s="3" t="str">
        <f>'Grupa W (7)'!$B$10</f>
        <v>MEXICO</v>
      </c>
      <c r="M25" s="9">
        <f>'Grupa W (7)'!K8</f>
        <v>0</v>
      </c>
      <c r="N25" s="9">
        <f>'Grupa W (7)'!N8</f>
        <v>0</v>
      </c>
      <c r="O25" s="9">
        <f>'Grupa W (7)'!L8</f>
        <v>0</v>
      </c>
      <c r="P25" s="10">
        <f>'Grupa W (7)'!M8</f>
        <v>0</v>
      </c>
      <c r="Q25" s="7">
        <v>66</v>
      </c>
      <c r="R25" s="4">
        <v>0.68055555555555602</v>
      </c>
      <c r="S25" s="11" t="str">
        <f>IF(U10&gt;V10,S10,IF(V10&gt;U10,T10,IF(W10&gt;X10,S10,IF(X10&gt;W10,T10,""))))</f>
        <v/>
      </c>
      <c r="T25" s="11" t="str">
        <f>IF(U11&gt;V11,S11,IF(V11&gt;U11,T11,IF(W11&gt;X11,S11,IF(X11&gt;W11,T11,""))))</f>
        <v/>
      </c>
      <c r="U25" s="8" t="s">
        <v>18</v>
      </c>
      <c r="V25" s="8"/>
    </row>
    <row r="26" spans="1:24" ht="14.25" customHeight="1" x14ac:dyDescent="0.25">
      <c r="I26" s="7">
        <v>42</v>
      </c>
      <c r="J26" s="4">
        <v>0.69444444444444442</v>
      </c>
      <c r="M26" s="8" t="s">
        <v>11</v>
      </c>
    </row>
    <row r="27" spans="1:24" ht="14.25" customHeight="1" x14ac:dyDescent="0.25">
      <c r="I27" s="7">
        <v>43</v>
      </c>
      <c r="J27" s="4">
        <v>0.70833333333333337</v>
      </c>
      <c r="M27" s="8" t="s">
        <v>11</v>
      </c>
    </row>
    <row r="28" spans="1:24" ht="14.25" customHeight="1" x14ac:dyDescent="0.25"/>
    <row r="29" spans="1:24" ht="14.25" customHeight="1" x14ac:dyDescent="0.25"/>
    <row r="30" spans="1:24" ht="15" customHeight="1" x14ac:dyDescent="0.25">
      <c r="A30" s="41" t="s">
        <v>19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50" t="s">
        <v>20</v>
      </c>
      <c r="R30" s="42"/>
      <c r="S30" s="42"/>
      <c r="T30" s="42"/>
      <c r="U30" s="42"/>
      <c r="V30" s="42"/>
      <c r="W30" s="42"/>
      <c r="X30" s="43"/>
    </row>
    <row r="31" spans="1:24" ht="15" customHeight="1" x14ac:dyDescent="0.25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/>
      <c r="Q31" s="44"/>
      <c r="R31" s="45"/>
      <c r="S31" s="45"/>
      <c r="T31" s="45"/>
      <c r="U31" s="45"/>
      <c r="V31" s="45"/>
      <c r="W31" s="45"/>
      <c r="X31" s="46"/>
    </row>
    <row r="32" spans="1:24" ht="15" customHeight="1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6"/>
    </row>
    <row r="33" spans="1:24" ht="15.75" customHeight="1" x14ac:dyDescent="0.25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44"/>
      <c r="R33" s="45"/>
      <c r="S33" s="45"/>
      <c r="T33" s="45"/>
      <c r="U33" s="45"/>
      <c r="V33" s="45"/>
      <c r="W33" s="45"/>
      <c r="X33" s="46"/>
    </row>
    <row r="34" spans="1:24" ht="15" customHeight="1" x14ac:dyDescent="0.25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9"/>
      <c r="Q34" s="47"/>
      <c r="R34" s="48"/>
      <c r="S34" s="48"/>
      <c r="T34" s="48"/>
      <c r="U34" s="48"/>
      <c r="V34" s="48"/>
      <c r="W34" s="48"/>
      <c r="X34" s="49"/>
    </row>
    <row r="35" spans="1:24" ht="14.25" customHeight="1" x14ac:dyDescent="0.25"/>
    <row r="36" spans="1:24" ht="14.25" customHeight="1" x14ac:dyDescent="0.25"/>
    <row r="37" spans="1:24" ht="14.25" customHeight="1" x14ac:dyDescent="0.25"/>
    <row r="38" spans="1:24" ht="14.25" customHeight="1" x14ac:dyDescent="0.25"/>
    <row r="39" spans="1:24" ht="14.25" customHeight="1" x14ac:dyDescent="0.25"/>
    <row r="40" spans="1:24" ht="14.25" customHeight="1" x14ac:dyDescent="0.25"/>
    <row r="41" spans="1:24" ht="14.25" customHeight="1" x14ac:dyDescent="0.25"/>
    <row r="42" spans="1:24" ht="14.25" customHeight="1" x14ac:dyDescent="0.25"/>
    <row r="43" spans="1:24" ht="14.25" customHeight="1" x14ac:dyDescent="0.25"/>
    <row r="44" spans="1:24" ht="14.25" customHeight="1" x14ac:dyDescent="0.25"/>
    <row r="45" spans="1:24" ht="14.25" customHeight="1" x14ac:dyDescent="0.25"/>
    <row r="46" spans="1:24" ht="14.25" customHeight="1" x14ac:dyDescent="0.25"/>
    <row r="47" spans="1:24" ht="14.25" customHeight="1" x14ac:dyDescent="0.25"/>
    <row r="48" spans="1:2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1:H1"/>
    <mergeCell ref="I1:P1"/>
    <mergeCell ref="Q1:X1"/>
    <mergeCell ref="A30:P34"/>
    <mergeCell ref="Q30:X3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0"/>
  <sheetViews>
    <sheetView workbookViewId="0">
      <selection activeCell="D22" sqref="D22"/>
    </sheetView>
  </sheetViews>
  <sheetFormatPr defaultColWidth="12.5703125" defaultRowHeight="15" customHeight="1" x14ac:dyDescent="0.25"/>
  <cols>
    <col min="1" max="1" width="7.5703125" customWidth="1"/>
    <col min="2" max="2" width="10.42578125" customWidth="1"/>
    <col min="3" max="3" width="8.28515625" customWidth="1"/>
    <col min="4" max="4" width="13.85546875" customWidth="1"/>
    <col min="5" max="5" width="13.5703125" customWidth="1"/>
    <col min="6" max="6" width="13.85546875" customWidth="1"/>
    <col min="7" max="7" width="14.42578125" customWidth="1"/>
    <col min="8" max="8" width="7.5703125" customWidth="1"/>
    <col min="9" max="9" width="13.85546875" customWidth="1"/>
    <col min="10" max="13" width="7.5703125" customWidth="1"/>
    <col min="14" max="14" width="8.28515625" customWidth="1"/>
    <col min="15" max="15" width="10.7109375" customWidth="1"/>
    <col min="16" max="16" width="13.8554687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B2" s="51" t="s">
        <v>21</v>
      </c>
      <c r="C2" s="45"/>
      <c r="D2" s="45"/>
      <c r="E2" s="45"/>
      <c r="F2" s="45"/>
      <c r="K2" s="52" t="s">
        <v>22</v>
      </c>
      <c r="L2" s="53"/>
      <c r="M2" s="53"/>
      <c r="N2" s="54"/>
    </row>
    <row r="3" spans="2:16" ht="14.25" customHeight="1" x14ac:dyDescent="0.25">
      <c r="I3" s="12" t="s">
        <v>23</v>
      </c>
      <c r="K3" s="17"/>
      <c r="L3" s="55" t="s">
        <v>24</v>
      </c>
      <c r="M3" s="45"/>
      <c r="N3" s="17"/>
      <c r="P3" s="12" t="s">
        <v>23</v>
      </c>
    </row>
    <row r="4" spans="2:16" ht="14.25" customHeight="1" x14ac:dyDescent="0.3">
      <c r="B4" s="19" t="s">
        <v>25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9" si="0">$B$5</f>
        <v>POLAND</v>
      </c>
      <c r="K4" s="21"/>
      <c r="L4" s="22"/>
      <c r="M4" s="23"/>
      <c r="N4" s="21"/>
      <c r="O4" s="20" t="str">
        <f>$B$6</f>
        <v>FRANCE</v>
      </c>
    </row>
    <row r="5" spans="2:16" ht="14.25" customHeight="1" x14ac:dyDescent="0.25">
      <c r="B5" s="24" t="s">
        <v>30</v>
      </c>
      <c r="C5" s="12">
        <f>SUM(IF(K4&gt;N4,3,IF(K4&lt;N4,0,IF(L4&gt;M4,2,IF(L4&lt;M4,1,0)))),
IF(K5&gt;N5,3,IF(K5&lt;N5,0,IF(L5&gt;M5,2,IF(L5&lt;M5,1,0)))),
IF(K6&gt;N6,3,IF(K6&lt;N6,0,IF(L6&gt;M6,2,IF(L6&lt;M6,1,0)))),
IF(K7&gt;N7,3,IF(K7&lt;N7,0,IF(L7&gt;M7,2,IF(L7&lt;M7,1,0)))),
IF(K8&gt;N8,3,IF(K8&lt;N8,0,IF(L8&gt;M8,2,IF(L8&lt;M8,1,0)))),
IF(K9&gt;N9,3,IF(K9&lt;N9,0,IF(L9&gt;M9,2,IF(L9&lt;M9,1,0)))))</f>
        <v>0</v>
      </c>
      <c r="D5" s="12">
        <f>K4+K5+K6+K7+K9+K8+L4+L5+L6+L7+L8+L9</f>
        <v>0</v>
      </c>
      <c r="E5" s="12">
        <f>N4+N5+N6+N7+N9+N8+M4+M6+M5+M7+M9+M8</f>
        <v>0</v>
      </c>
      <c r="F5" s="12">
        <f>I4+I5+I6+I7+I8+I9</f>
        <v>0</v>
      </c>
      <c r="G5" s="12">
        <f t="shared" ref="G5:G11" si="1">D5-E5</f>
        <v>0</v>
      </c>
      <c r="J5" s="20" t="str">
        <f t="shared" si="0"/>
        <v>POLAND</v>
      </c>
      <c r="K5" s="21"/>
      <c r="L5" s="22"/>
      <c r="M5" s="23"/>
      <c r="N5" s="21"/>
      <c r="O5" s="20" t="str">
        <f>$B$7</f>
        <v>SPAIN</v>
      </c>
    </row>
    <row r="6" spans="2:16" ht="14.25" customHeight="1" x14ac:dyDescent="0.25">
      <c r="B6" s="24" t="s">
        <v>31</v>
      </c>
      <c r="C6" s="12">
        <f>SUM(IF(K4&lt;N4,3,IF(K4&gt;N4,0,IF(L4&lt;M4,2,IF(L4&gt;M4,1,0)))),
IF(K10&gt;N10,3,IF(K10&lt;N10,0,IF(L10&gt;M10,2,IF(L10&lt;M10,1,0)))),
IF(K11&gt;N11,3,IF(K11&lt;N11,0,IF(L11&gt;M11,2,IF(L11&lt;M11,1,0)))),
IF(K12&gt;N12,3,IF(K12&lt;N12,0,IF(L12&gt;M12,2,IF(L12&lt;M12,1,0)))),
IF(K13&gt;N13,3,IF(K13&lt;N13,0,IF(L13&gt;M13,2,IF(L13&lt;M13,1,0)))),
IF(K14&gt;N14,3,IF(K14&lt;N14,0,IF(L14&gt;M14,2,IF(L14&lt;M14,1,0)))))</f>
        <v>0</v>
      </c>
      <c r="D6" s="12">
        <f>N4+K10+K11+K12+K14+K13+M4+L10+L11+L12+L13+L14</f>
        <v>0</v>
      </c>
      <c r="E6" s="12">
        <f>K4+N10+N11+N12+N13+N14+L4+M10+M11+M12+M13+M14</f>
        <v>0</v>
      </c>
      <c r="F6" s="12">
        <f>P4+I10+I11+I12+I14+I13</f>
        <v>0</v>
      </c>
      <c r="G6" s="12">
        <f t="shared" si="1"/>
        <v>0</v>
      </c>
      <c r="J6" s="20" t="str">
        <f t="shared" si="0"/>
        <v>POLAND</v>
      </c>
      <c r="K6" s="21"/>
      <c r="L6" s="22"/>
      <c r="M6" s="23"/>
      <c r="N6" s="21"/>
      <c r="O6" s="20" t="str">
        <f>$B$8</f>
        <v>DROPSY</v>
      </c>
    </row>
    <row r="7" spans="2:16" ht="14.25" customHeight="1" x14ac:dyDescent="0.25">
      <c r="B7" s="24" t="s">
        <v>32</v>
      </c>
      <c r="C7" s="12">
        <f>SUM(IF(K5&lt;N5,3,IF(K5&gt;N5,0,IF(L5&lt;M5,2,IF(L5&gt;M5,1,0)))),
IF(K10&lt;N10,3,IF(K10&gt;N10,0,IF(L10&lt;M10,2,IF(L10&gt;M10,1,0)))),
IF(K15&gt;N15,3,IF(K15&lt;N15,0,IF(L15&gt;M15,2,IF(L15&lt;M15,1,0)))),
IF(K16&gt;N16,3,IF(K16&lt;N16,0,IF(L16&gt;M16,2,IF(L16&lt;M16,1,0)))),
IF(K17&gt;N17,3,IF(K17&lt;N17,0,IF(L17&gt;M17,2,IF(L17&lt;M17,1,0)))),
IF(K18&gt;N18,3,IF(K18&lt;N18,0,IF(L18&gt;M18,2,IF(L18&lt;M18,1,0)))))</f>
        <v>0</v>
      </c>
      <c r="D7" s="12">
        <f>K15+K16+K17+K18+N10+N5+M5+M10+L15+L16+L17+L18</f>
        <v>0</v>
      </c>
      <c r="E7" s="12">
        <f>K5+K10+N15+N16+N17+N18+L5+L10+M15+M17+M16+M18</f>
        <v>0</v>
      </c>
      <c r="F7" s="12">
        <f>I15+I16+I18+I17+P5+P10</f>
        <v>0</v>
      </c>
      <c r="G7" s="12">
        <f t="shared" si="1"/>
        <v>0</v>
      </c>
      <c r="J7" s="20" t="str">
        <f t="shared" si="0"/>
        <v>POLAND</v>
      </c>
      <c r="K7" s="21"/>
      <c r="L7" s="22"/>
      <c r="M7" s="23"/>
      <c r="N7" s="21"/>
      <c r="O7" s="20" t="str">
        <f>$B$9</f>
        <v>SWEDEN</v>
      </c>
    </row>
    <row r="8" spans="2:16" ht="14.25" customHeight="1" x14ac:dyDescent="0.25">
      <c r="B8" s="24" t="s">
        <v>33</v>
      </c>
      <c r="C8" s="12">
        <f>SUM(IF(K6&lt;N6,3,IF(K6&gt;N6,0,IF(L6&lt;M6,2,IF(L6&gt;M6,1,0)))),
IF(K11&lt;N11,3,IF(K11&gt;N11,0,IF(L11&lt;M11,2,IF(L11&gt;M11,1,0)))),
IF(K15&lt;N15,3,IF(K15&gt;N15,0,IF(L15&lt;M15,2,IF(L15&gt;M15,1,0)))),
IF(K19&gt;N19,3,IF(K19&lt;N19,0,IF(L19&gt;M19,2,IF(L19&lt;M19,1,0)))),
IF(K20&gt;N20,3,IF(K20&lt;N20,0,IF(L20&gt;M20,2,IF(L20&lt;M20,1,0)))),
IF(K21&gt;N21,3,IF(K21&lt;N21,0,IF(L21&gt;M21,2,IF(L21&lt;M21,1,0)))))</f>
        <v>0</v>
      </c>
      <c r="D8" s="12">
        <f>K19+K20+K21+N15+N11+N6+M6+M11+M15+L19+L21+L20</f>
        <v>0</v>
      </c>
      <c r="E8" s="12">
        <f>N19+N20+N21+K15+K11+K6+L6+L11+L15+M19+M20+M21</f>
        <v>0</v>
      </c>
      <c r="F8" s="12">
        <f>P6+P11+P15+I19+I20+I21</f>
        <v>0</v>
      </c>
      <c r="G8" s="12">
        <f t="shared" si="1"/>
        <v>0</v>
      </c>
      <c r="J8" s="20" t="str">
        <f t="shared" si="0"/>
        <v>POLAND</v>
      </c>
      <c r="K8" s="21"/>
      <c r="L8" s="22"/>
      <c r="M8" s="23"/>
      <c r="N8" s="21"/>
      <c r="O8" s="20" t="str">
        <f>$B$10</f>
        <v>MEXICO</v>
      </c>
    </row>
    <row r="9" spans="2:16" ht="14.25" customHeight="1" x14ac:dyDescent="0.25">
      <c r="B9" s="24" t="s">
        <v>34</v>
      </c>
      <c r="C9" s="12">
        <f>SUM(IF(K22&gt;N22,3,IF(K22&lt;N22,0,IF(L22&gt;M22,2,IF(L22&lt;M22,1,0)))),
IF(K23&gt;N23,3,IF(K23&lt;N23,0,IF(L23&gt;M23,2,IF(L23&lt;M23,1,0)))),
IF(K7&lt;N7,3,IF(K7&gt;N7,0,IF(L7&lt;M7,2,IF(L7&gt;M7,1,0)))),
IF(K12&lt;N12,3,IF(K12&gt;N12,0,IF(L12&lt;M12,2,IF(L12&gt;M12,1,0)))),
IF(K16&lt;N16,3,IF(K16&gt;N16,0,IF(L16&lt;M16,2,IF(L16&gt;M16,1,0)))),
IF(K19&lt;N19,3,IF(K19&gt;N19,0,IF(L19&lt;M19,2,IF(L19&gt;M19,1,0)))))</f>
        <v>0</v>
      </c>
      <c r="D9" s="12">
        <f>K22+K23+N19+N16+N12+N7+M7+M12+M16+M19+L22+L23</f>
        <v>0</v>
      </c>
      <c r="E9" s="12">
        <f>N22+N23+K19+K16+K12+K7+L7+L12+L16+L19+M22+M23</f>
        <v>0</v>
      </c>
      <c r="F9" s="12">
        <f>I22+I23+P7+P12+P16+P19</f>
        <v>0</v>
      </c>
      <c r="G9" s="12">
        <f t="shared" si="1"/>
        <v>0</v>
      </c>
      <c r="J9" s="20" t="str">
        <f t="shared" si="0"/>
        <v>POLAND</v>
      </c>
      <c r="K9" s="21"/>
      <c r="L9" s="22"/>
      <c r="M9" s="23"/>
      <c r="N9" s="21"/>
      <c r="O9" s="20" t="str">
        <f>$B$11</f>
        <v>HUNGARY</v>
      </c>
    </row>
    <row r="10" spans="2:16" ht="14.25" customHeight="1" x14ac:dyDescent="0.25">
      <c r="B10" s="24" t="s">
        <v>35</v>
      </c>
      <c r="C10" s="12">
        <f>SUM(IF(K24&gt;N24,3,IF(K24&lt;N24,0,IF(L24&gt;M24,2,IF(L24&lt;M24,1,0)))),
IF(K8&lt;N8,3,IF(K8&gt;N8,0,IF(L8&lt;M8,2,IF(L8&gt;M8,1,0)))),
IF(K13&lt;N13,3,IF(K13&gt;N13,0,IF(L13&lt;M13,2,IF(L13&gt;M13,1,0)))),
IF(K17&lt;N17,3,IF(K17&gt;N17,0,IF(L17&lt;M17,2,IF(L17&gt;M17,1,0)))),
IF(K20&lt;N20,3,IF(K20&gt;N20,0,IF(L20&lt;M20,2,IF(L20&gt;M20,1,0)))),
IF(K22&lt;N22,3,IF(K22&gt;N22,0,IF(L22&lt;M22,2,IF(L22&gt;M22,1,0)))))</f>
        <v>0</v>
      </c>
      <c r="D10" s="12">
        <f>K24+N22+N20+N17+N13+N8+M8+M13+M17+M20+M22+L24</f>
        <v>0</v>
      </c>
      <c r="E10" s="12">
        <f>N24+K22+K20+K17+K13+K8+L8+L13+L17+L20+L22+M24</f>
        <v>0</v>
      </c>
      <c r="F10" s="12">
        <f>I24+P22+P20+P17+P13+P8</f>
        <v>0</v>
      </c>
      <c r="G10" s="12">
        <f t="shared" si="1"/>
        <v>0</v>
      </c>
      <c r="J10" s="20" t="str">
        <f t="shared" ref="J10:J14" si="2">$B$6</f>
        <v>FRANCE</v>
      </c>
      <c r="K10" s="21"/>
      <c r="L10" s="22"/>
      <c r="M10" s="23"/>
      <c r="N10" s="21"/>
      <c r="O10" s="20" t="str">
        <f>$B$7</f>
        <v>SPAIN</v>
      </c>
    </row>
    <row r="11" spans="2:16" ht="14.25" customHeight="1" x14ac:dyDescent="0.25">
      <c r="B11" s="24" t="s">
        <v>36</v>
      </c>
      <c r="C11" s="12">
        <f>SUM(IF(K9&lt;N9,3,IF(K9&gt;N9,0,IF(L9&lt;M9,2,IF(L9&gt;M9,1,0)))),
IF(K14&lt;N14,3,IF(K14&gt;N14,0,IF(L14&lt;M14,2,IF(L14&gt;M14,1,0)))),
IF(K18&lt;N18,3,IF(K18&gt;N18,0,IF(L18&lt;M18,2,IF(L18&gt;M18,1,0)))),
IF(K21&lt;N21,3,IF(K21&gt;N21,0,IF(L21&lt;M21,2,IF(L21&gt;M21,1,0)))),
IF(K23&lt;N23,3,IF(K23&gt;N23,0,IF(L23&lt;M23,2,IF(L23&gt;M23,1,0)))),
IF(K24&lt;N24,3,IF(K24&gt;N24,0,IF(L24&lt;M24,2,IF(L24&gt;M24,1,0)))))</f>
        <v>0</v>
      </c>
      <c r="D11" s="12">
        <f>N24+N23+N21+N18+N14+N9+M9+M14+M18+M21+M23+M24</f>
        <v>0</v>
      </c>
      <c r="E11" s="12">
        <f>K23+K24+K21+K18+K14+K9+L9+L14+L18+L21+L23+L24</f>
        <v>0</v>
      </c>
      <c r="F11" s="12">
        <f>P9+P14+P18+P21+P23+P24</f>
        <v>0</v>
      </c>
      <c r="G11" s="12">
        <f t="shared" si="1"/>
        <v>0</v>
      </c>
      <c r="J11" s="20" t="str">
        <f t="shared" si="2"/>
        <v>FRANCE</v>
      </c>
      <c r="K11" s="21"/>
      <c r="L11" s="22"/>
      <c r="M11" s="23"/>
      <c r="N11" s="21"/>
      <c r="O11" s="20" t="str">
        <f>$B$8</f>
        <v>DROPSY</v>
      </c>
    </row>
    <row r="12" spans="2:16" ht="14.25" customHeight="1" x14ac:dyDescent="0.25">
      <c r="J12" s="20" t="str">
        <f t="shared" si="2"/>
        <v>FRANCE</v>
      </c>
      <c r="K12" s="21"/>
      <c r="L12" s="22"/>
      <c r="M12" s="23"/>
      <c r="N12" s="21"/>
      <c r="O12" s="20" t="str">
        <f>$B$9</f>
        <v>SWEDEN</v>
      </c>
    </row>
    <row r="13" spans="2:16" ht="14.25" customHeight="1" x14ac:dyDescent="0.25">
      <c r="J13" s="20" t="str">
        <f t="shared" si="2"/>
        <v>FRANCE</v>
      </c>
      <c r="K13" s="21"/>
      <c r="L13" s="22"/>
      <c r="M13" s="23"/>
      <c r="N13" s="21"/>
      <c r="O13" s="20" t="str">
        <f>$B$10</f>
        <v>MEXICO</v>
      </c>
    </row>
    <row r="14" spans="2:16" ht="14.25" customHeight="1" x14ac:dyDescent="0.25">
      <c r="J14" s="20" t="str">
        <f t="shared" si="2"/>
        <v>FRANCE</v>
      </c>
      <c r="K14" s="21"/>
      <c r="L14" s="22"/>
      <c r="M14" s="23"/>
      <c r="N14" s="21"/>
      <c r="O14" s="20" t="str">
        <f>$B$11</f>
        <v>HUNGARY</v>
      </c>
    </row>
    <row r="15" spans="2:16" ht="14.25" customHeight="1" x14ac:dyDescent="0.25">
      <c r="J15" s="20" t="str">
        <f t="shared" ref="J15:J18" si="3">$B$7</f>
        <v>SPAIN</v>
      </c>
      <c r="K15" s="21"/>
      <c r="L15" s="22"/>
      <c r="M15" s="23"/>
      <c r="N15" s="21"/>
      <c r="O15" s="20" t="str">
        <f>$B$8</f>
        <v>DROPSY</v>
      </c>
    </row>
    <row r="16" spans="2:16" ht="14.25" customHeight="1" x14ac:dyDescent="0.25">
      <c r="J16" s="20" t="str">
        <f t="shared" si="3"/>
        <v>SPAIN</v>
      </c>
      <c r="K16" s="21"/>
      <c r="L16" s="22"/>
      <c r="M16" s="23"/>
      <c r="N16" s="21"/>
      <c r="O16" s="20" t="str">
        <f>$B$9</f>
        <v>SWEDEN</v>
      </c>
    </row>
    <row r="17" spans="10:15" ht="14.25" customHeight="1" x14ac:dyDescent="0.25">
      <c r="J17" s="20" t="str">
        <f t="shared" si="3"/>
        <v>SPAIN</v>
      </c>
      <c r="K17" s="21"/>
      <c r="L17" s="22"/>
      <c r="M17" s="23"/>
      <c r="N17" s="21"/>
      <c r="O17" s="20" t="str">
        <f>$B$10</f>
        <v>MEXICO</v>
      </c>
    </row>
    <row r="18" spans="10:15" ht="14.25" customHeight="1" x14ac:dyDescent="0.25">
      <c r="J18" s="20" t="str">
        <f t="shared" si="3"/>
        <v>SPAIN</v>
      </c>
      <c r="K18" s="21"/>
      <c r="L18" s="22"/>
      <c r="M18" s="23"/>
      <c r="N18" s="21"/>
      <c r="O18" s="20" t="str">
        <f>$B$11</f>
        <v>HUNGARY</v>
      </c>
    </row>
    <row r="19" spans="10:15" ht="14.25" customHeight="1" x14ac:dyDescent="0.25">
      <c r="J19" s="20" t="str">
        <f t="shared" ref="J19:J21" si="4">$B$8</f>
        <v>DROPSY</v>
      </c>
      <c r="K19" s="21"/>
      <c r="L19" s="22"/>
      <c r="M19" s="23"/>
      <c r="N19" s="21"/>
      <c r="O19" s="20" t="str">
        <f>$B$9</f>
        <v>SWEDEN</v>
      </c>
    </row>
    <row r="20" spans="10:15" ht="14.25" customHeight="1" x14ac:dyDescent="0.25">
      <c r="J20" s="20" t="str">
        <f t="shared" si="4"/>
        <v>DROPSY</v>
      </c>
      <c r="K20" s="21"/>
      <c r="L20" s="22"/>
      <c r="M20" s="23"/>
      <c r="N20" s="21"/>
      <c r="O20" s="20" t="str">
        <f>$B$10</f>
        <v>MEXICO</v>
      </c>
    </row>
    <row r="21" spans="10:15" ht="14.25" customHeight="1" x14ac:dyDescent="0.25">
      <c r="J21" s="20" t="str">
        <f t="shared" si="4"/>
        <v>DROPSY</v>
      </c>
      <c r="K21" s="21"/>
      <c r="L21" s="22"/>
      <c r="M21" s="23"/>
      <c r="N21" s="21"/>
      <c r="O21" s="20" t="str">
        <f>$B$11</f>
        <v>HUNGARY</v>
      </c>
    </row>
    <row r="22" spans="10:15" ht="14.25" customHeight="1" x14ac:dyDescent="0.25">
      <c r="J22" s="20" t="str">
        <f t="shared" ref="J22:J23" si="5">$B$9</f>
        <v>SWEDEN</v>
      </c>
      <c r="K22" s="21"/>
      <c r="L22" s="22"/>
      <c r="M22" s="23"/>
      <c r="N22" s="21"/>
      <c r="O22" s="20" t="str">
        <f>$B$10</f>
        <v>MEXICO</v>
      </c>
    </row>
    <row r="23" spans="10:15" ht="14.25" customHeight="1" x14ac:dyDescent="0.25">
      <c r="J23" s="20" t="str">
        <f t="shared" si="5"/>
        <v>SWEDEN</v>
      </c>
      <c r="K23" s="21"/>
      <c r="L23" s="22"/>
      <c r="M23" s="23"/>
      <c r="N23" s="21"/>
      <c r="O23" s="20" t="str">
        <f t="shared" ref="O23:O24" si="6">$B$11</f>
        <v>HUNGARY</v>
      </c>
    </row>
    <row r="24" spans="10:15" ht="14.25" customHeight="1" x14ac:dyDescent="0.25">
      <c r="J24" s="20" t="str">
        <f>$B$10</f>
        <v>MEXICO</v>
      </c>
      <c r="K24" s="25"/>
      <c r="L24" s="22"/>
      <c r="M24" s="23"/>
      <c r="N24" s="25"/>
      <c r="O24" s="20" t="str">
        <f t="shared" si="6"/>
        <v>HUNGARY</v>
      </c>
    </row>
    <row r="25" spans="10:15" ht="14.25" customHeight="1" x14ac:dyDescent="0.25"/>
    <row r="26" spans="10:15" ht="14.25" customHeight="1" x14ac:dyDescent="0.25"/>
    <row r="27" spans="10:15" ht="14.25" customHeight="1" x14ac:dyDescent="0.25"/>
    <row r="28" spans="10:15" ht="14.25" customHeight="1" x14ac:dyDescent="0.25"/>
    <row r="29" spans="10:15" ht="14.25" customHeight="1" x14ac:dyDescent="0.25"/>
    <row r="30" spans="10:15" ht="14.25" customHeight="1" x14ac:dyDescent="0.25"/>
    <row r="31" spans="10:15" ht="14.25" customHeight="1" x14ac:dyDescent="0.25"/>
    <row r="32" spans="10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2:F2"/>
    <mergeCell ref="K2:N2"/>
    <mergeCell ref="L3:M3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workbookViewId="0">
      <selection activeCell="F8" sqref="F8"/>
    </sheetView>
  </sheetViews>
  <sheetFormatPr defaultColWidth="12.5703125" defaultRowHeight="15" customHeight="1" x14ac:dyDescent="0.25"/>
  <cols>
    <col min="1" max="1" width="7.5703125" customWidth="1"/>
    <col min="2" max="2" width="13.42578125" customWidth="1"/>
    <col min="3" max="3" width="8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8" width="7.5703125" customWidth="1"/>
    <col min="9" max="9" width="16.5703125" customWidth="1"/>
    <col min="10" max="10" width="11.140625" customWidth="1"/>
    <col min="11" max="14" width="7.5703125" customWidth="1"/>
    <col min="15" max="15" width="13.42578125" customWidth="1"/>
    <col min="16" max="16" width="14.2851562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2" t="s">
        <v>22</v>
      </c>
      <c r="L2" s="53"/>
      <c r="M2" s="53"/>
      <c r="N2" s="54"/>
    </row>
    <row r="3" spans="2:16" ht="14.25" customHeight="1" x14ac:dyDescent="0.25">
      <c r="I3" s="12" t="s">
        <v>23</v>
      </c>
      <c r="K3" s="26"/>
      <c r="L3" s="56" t="s">
        <v>24</v>
      </c>
      <c r="M3" s="57"/>
      <c r="N3" s="26"/>
      <c r="P3" s="12" t="s">
        <v>23</v>
      </c>
    </row>
    <row r="4" spans="2:16" ht="14.25" customHeight="1" x14ac:dyDescent="0.3">
      <c r="B4" s="19" t="s">
        <v>37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7" si="0">$B$5</f>
        <v>POLAND</v>
      </c>
      <c r="K4" s="21"/>
      <c r="L4" s="22"/>
      <c r="M4" s="27"/>
      <c r="N4" s="21"/>
      <c r="O4" s="20" t="str">
        <f>$B$6</f>
        <v>SWEDEN</v>
      </c>
    </row>
    <row r="5" spans="2:16" ht="14.25" customHeight="1" x14ac:dyDescent="0.25">
      <c r="B5" s="24" t="s">
        <v>30</v>
      </c>
      <c r="C5" s="12">
        <v>2</v>
      </c>
      <c r="D5" s="12">
        <v>1</v>
      </c>
      <c r="E5" s="12">
        <v>4</v>
      </c>
      <c r="F5" s="12">
        <v>7</v>
      </c>
      <c r="G5" s="12">
        <f t="shared" ref="G5:G9" si="1">D5-E5</f>
        <v>-3</v>
      </c>
      <c r="J5" s="20" t="str">
        <f t="shared" si="0"/>
        <v>POLAND</v>
      </c>
      <c r="K5" s="21"/>
      <c r="L5" s="22"/>
      <c r="M5" s="27"/>
      <c r="N5" s="21"/>
      <c r="O5" s="20" t="str">
        <f>$B$7</f>
        <v>KYRGYZYSTAN</v>
      </c>
    </row>
    <row r="6" spans="2:16" ht="14.25" customHeight="1" x14ac:dyDescent="0.25">
      <c r="B6" s="24" t="s">
        <v>34</v>
      </c>
      <c r="C6" s="12">
        <f>SUM(IF(K4&lt;N4,3,IF(K4&gt;N4,0,IF(L4&lt;M4,2,IF(L4&gt;M4,1,0)))),
IF(K8&gt;N8,3,IF(K8&lt;N8,0,IF(L8&gt;M8,2,IF(L8&lt;M8,1,0)))),
IF(K9&gt;N9,3,IF(K9&lt;N9,0,IF(L9&gt;M9,2,IF(L9&lt;M9,1,0)))),
IF(K10&gt;N10,3,IF(K10&lt;N10,0,IF(L10&gt;M10,2,IF(L10&lt;M10,1,0)))))</f>
        <v>0</v>
      </c>
      <c r="D6" s="12">
        <v>5</v>
      </c>
      <c r="E6" s="12">
        <f>K4+N8+N9+N10+L4+M8+M9+M10</f>
        <v>0</v>
      </c>
      <c r="F6" s="12">
        <v>5</v>
      </c>
      <c r="G6" s="12">
        <f t="shared" si="1"/>
        <v>5</v>
      </c>
      <c r="J6" s="20" t="str">
        <f t="shared" si="0"/>
        <v>POLAND</v>
      </c>
      <c r="K6" s="21"/>
      <c r="L6" s="22"/>
      <c r="M6" s="27"/>
      <c r="N6" s="21"/>
      <c r="O6" s="20" t="str">
        <f>$B$8</f>
        <v>FRIENDS</v>
      </c>
    </row>
    <row r="7" spans="2:16" ht="14.25" customHeight="1" x14ac:dyDescent="0.25">
      <c r="B7" s="24" t="s">
        <v>38</v>
      </c>
      <c r="C7" s="12">
        <v>1</v>
      </c>
      <c r="D7" s="12">
        <v>2</v>
      </c>
      <c r="E7" s="12">
        <v>3</v>
      </c>
      <c r="F7" s="12">
        <v>4</v>
      </c>
      <c r="G7" s="12">
        <f t="shared" si="1"/>
        <v>-1</v>
      </c>
      <c r="J7" s="20" t="str">
        <f t="shared" si="0"/>
        <v>POLAND</v>
      </c>
      <c r="K7" s="21"/>
      <c r="L7" s="22"/>
      <c r="M7" s="27"/>
      <c r="N7" s="21"/>
      <c r="O7" s="20" t="str">
        <f>$B$9</f>
        <v>CZECH REPUBLIC</v>
      </c>
    </row>
    <row r="8" spans="2:16" ht="14.25" customHeight="1" x14ac:dyDescent="0.25">
      <c r="B8" s="24" t="s">
        <v>39</v>
      </c>
      <c r="C8" s="12">
        <v>0</v>
      </c>
      <c r="D8" s="12">
        <v>2</v>
      </c>
      <c r="E8" s="12">
        <v>0</v>
      </c>
      <c r="F8" s="12">
        <v>2</v>
      </c>
      <c r="G8" s="12">
        <f t="shared" si="1"/>
        <v>2</v>
      </c>
      <c r="J8" s="20" t="str">
        <f t="shared" ref="J8:J10" si="2">$B$6</f>
        <v>SWEDEN</v>
      </c>
      <c r="K8" s="21"/>
      <c r="L8" s="22"/>
      <c r="M8" s="27"/>
      <c r="N8" s="21"/>
      <c r="O8" s="20" t="str">
        <f>$B$7</f>
        <v>KYRGYZYSTAN</v>
      </c>
    </row>
    <row r="9" spans="2:16" ht="14.25" customHeight="1" x14ac:dyDescent="0.25">
      <c r="B9" s="24" t="s">
        <v>40</v>
      </c>
      <c r="C9" s="12">
        <f>SUM(IF(K7&lt;N7,3,IF(K7&gt;N7,0,IF(L7&lt;M7,2,IF(L7&gt;M7,1,0)))),
IF(K10&lt;N10,3,IF(K10&gt;N10,0,IF(L10&lt;M10,2,IF(L10&gt;M10,1,0)))),
IF(K12&lt;N12,3,IF(K12&gt;N12,0,IF(L12&lt;M12,2,IF(L12&gt;M12,1,0)))),
IF(K13&lt;N13,3,IF(K13&gt;N13,0,IF(L13&lt;M13,2,IF(L13&gt;M13,1,0)))))</f>
        <v>0</v>
      </c>
      <c r="D9" s="12">
        <v>12</v>
      </c>
      <c r="E9" s="12">
        <f>K7+K10+K12+K13+L7+L10+L12+L13</f>
        <v>0</v>
      </c>
      <c r="F9" s="12">
        <f>P7+P10+P12+P13</f>
        <v>0</v>
      </c>
      <c r="G9" s="12">
        <f t="shared" si="1"/>
        <v>12</v>
      </c>
      <c r="J9" s="20" t="str">
        <f t="shared" si="2"/>
        <v>SWEDEN</v>
      </c>
      <c r="K9" s="21"/>
      <c r="L9" s="22"/>
      <c r="M9" s="27"/>
      <c r="N9" s="21"/>
      <c r="O9" s="20" t="str">
        <f>$B$8</f>
        <v>FRIENDS</v>
      </c>
    </row>
    <row r="10" spans="2:16" ht="14.25" customHeight="1" x14ac:dyDescent="0.25">
      <c r="B10" s="1"/>
      <c r="J10" s="20" t="str">
        <f t="shared" si="2"/>
        <v>SWEDEN</v>
      </c>
      <c r="K10" s="21"/>
      <c r="L10" s="22"/>
      <c r="M10" s="27"/>
      <c r="N10" s="21"/>
      <c r="O10" s="20" t="str">
        <f>$B$9</f>
        <v>CZECH REPUBLIC</v>
      </c>
    </row>
    <row r="11" spans="2:16" ht="14.25" customHeight="1" x14ac:dyDescent="0.25">
      <c r="J11" s="20" t="str">
        <f t="shared" ref="J11:J12" si="3">$B$7</f>
        <v>KYRGYZYSTAN</v>
      </c>
      <c r="K11" s="21"/>
      <c r="L11" s="22"/>
      <c r="M11" s="27"/>
      <c r="N11" s="21"/>
      <c r="O11" s="20" t="str">
        <f>$B$8</f>
        <v>FRIENDS</v>
      </c>
    </row>
    <row r="12" spans="2:16" ht="14.25" customHeight="1" x14ac:dyDescent="0.25">
      <c r="J12" s="20" t="str">
        <f t="shared" si="3"/>
        <v>KYRGYZYSTAN</v>
      </c>
      <c r="K12" s="21"/>
      <c r="L12" s="22"/>
      <c r="M12" s="27"/>
      <c r="N12" s="21"/>
      <c r="O12" s="20" t="str">
        <f t="shared" ref="O12:O13" si="4">$B$9</f>
        <v>CZECH REPUBLIC</v>
      </c>
    </row>
    <row r="13" spans="2:16" ht="14.25" customHeight="1" x14ac:dyDescent="0.25">
      <c r="J13" s="20" t="str">
        <f>$B$8</f>
        <v>FRIENDS</v>
      </c>
      <c r="K13" s="25"/>
      <c r="L13" s="22"/>
      <c r="M13" s="27"/>
      <c r="N13" s="25"/>
      <c r="O13" s="20" t="str">
        <f t="shared" si="4"/>
        <v>CZECH REPUBLIC</v>
      </c>
    </row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000"/>
  <sheetViews>
    <sheetView workbookViewId="0"/>
  </sheetViews>
  <sheetFormatPr defaultColWidth="12.5703125" defaultRowHeight="15" customHeight="1" x14ac:dyDescent="0.25"/>
  <cols>
    <col min="1" max="3" width="7.5703125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8" width="7.5703125" customWidth="1"/>
    <col min="9" max="9" width="13.85546875" customWidth="1"/>
    <col min="10" max="15" width="7.5703125" customWidth="1"/>
    <col min="16" max="16" width="13.8554687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8" t="s">
        <v>22</v>
      </c>
      <c r="L2" s="59"/>
      <c r="M2" s="59"/>
      <c r="N2" s="60"/>
    </row>
    <row r="3" spans="2:16" ht="14.25" customHeight="1" x14ac:dyDescent="0.25">
      <c r="I3" s="12" t="s">
        <v>23</v>
      </c>
      <c r="K3" s="17"/>
      <c r="L3" s="56" t="s">
        <v>24</v>
      </c>
      <c r="M3" s="57"/>
      <c r="N3" s="17"/>
      <c r="P3" s="12" t="s">
        <v>23</v>
      </c>
    </row>
    <row r="4" spans="2:16" ht="14.25" customHeight="1" x14ac:dyDescent="0.25">
      <c r="B4" s="28" t="s">
        <v>37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6" si="0">$B$5</f>
        <v>A1</v>
      </c>
      <c r="K4" s="21"/>
      <c r="L4" s="22"/>
      <c r="M4" s="23"/>
      <c r="N4" s="21"/>
      <c r="O4" s="20" t="str">
        <f>$B$6</f>
        <v>A2</v>
      </c>
    </row>
    <row r="5" spans="2:16" ht="14.25" customHeight="1" x14ac:dyDescent="0.25">
      <c r="B5" s="24" t="s">
        <v>41</v>
      </c>
      <c r="C5" s="12">
        <f>SUM(IF(K4&gt;N4,3,IF(K4&lt;N4,0,IF(L4&gt;M4,2,IF(L4&lt;M4,1,0)))),
IF(K5&gt;N5,3,IF(K5&lt;N5,0,IF(L5&gt;M5,2,IF(L5&lt;M5,1,0)))),
IF(K6&gt;N6,3,IF(K6&lt;N6,0,IF(L6&gt;M6,2,IF(L6&lt;M6,1,0)))))</f>
        <v>0</v>
      </c>
      <c r="D5" s="12">
        <f>K4+K5+K6+L4+L5+L6</f>
        <v>0</v>
      </c>
      <c r="E5" s="12">
        <f>N4+N6+N5+M4+M6+M5</f>
        <v>0</v>
      </c>
      <c r="F5" s="12">
        <f>I4+I5+I6</f>
        <v>0</v>
      </c>
      <c r="G5" s="12">
        <f t="shared" ref="G5:G8" si="1">D5-E5</f>
        <v>0</v>
      </c>
      <c r="J5" s="20" t="str">
        <f t="shared" si="0"/>
        <v>A1</v>
      </c>
      <c r="K5" s="21"/>
      <c r="L5" s="22"/>
      <c r="M5" s="23"/>
      <c r="N5" s="21"/>
      <c r="O5" s="20" t="str">
        <f>$B$7</f>
        <v>A3</v>
      </c>
    </row>
    <row r="6" spans="2:16" ht="14.25" customHeight="1" x14ac:dyDescent="0.25">
      <c r="B6" s="24" t="s">
        <v>42</v>
      </c>
      <c r="C6" s="12">
        <f>SUM(IF(K4&lt;N4,3,IF(K4&gt;N4,0,IF(L4&lt;M4,2,IF(L4&gt;M4,1,0)))),
IF(K8&gt;N8,3,IF(K8&lt;N8,0,IF(L8&gt;M8,2,IF(L8&lt;M8,1,0)))),
IF(K7&gt;N7,3,IF(K7&lt;N7,0,IF(L7&gt;M7,2,IF(L7&lt;M7,1,0)))))</f>
        <v>0</v>
      </c>
      <c r="D6" s="12">
        <f>K7+K8+N4+M4+L7+L8</f>
        <v>0</v>
      </c>
      <c r="E6" s="12">
        <f>K4+N7+N8+L4+M7+M8</f>
        <v>0</v>
      </c>
      <c r="F6" s="12">
        <f>P4+I8+I7</f>
        <v>0</v>
      </c>
      <c r="G6" s="12">
        <f t="shared" si="1"/>
        <v>0</v>
      </c>
      <c r="J6" s="20" t="str">
        <f t="shared" si="0"/>
        <v>A1</v>
      </c>
      <c r="K6" s="21"/>
      <c r="L6" s="22"/>
      <c r="M6" s="23"/>
      <c r="N6" s="21"/>
      <c r="O6" s="20" t="str">
        <f>$B$8</f>
        <v>A4</v>
      </c>
    </row>
    <row r="7" spans="2:16" ht="14.25" customHeight="1" x14ac:dyDescent="0.25">
      <c r="B7" s="24" t="s">
        <v>43</v>
      </c>
      <c r="C7" s="12">
        <f>SUM(IF(K5&lt;N5,3,IF(K5&gt;N5,0,IF(L5&lt;M5,2,IF(L5&gt;M5,1,0)))),
IF(K7&lt;N7,3,IF(K7&gt;N7,0,IF(L7&lt;M7,2,IF(L7&gt;M7,1,0)))),
IF(K9&gt;N9,3,IF(K9&lt;N9,0,IF(L9&gt;M9,2,IF(L9&lt;M9,1,0)))))</f>
        <v>0</v>
      </c>
      <c r="D7" s="12">
        <f>K9+N5+N7+M5+M7+L9</f>
        <v>0</v>
      </c>
      <c r="E7" s="12">
        <f>K5+K7+N9+L5+L7+M9</f>
        <v>0</v>
      </c>
      <c r="F7" s="12">
        <f>P5+P7+I9</f>
        <v>0</v>
      </c>
      <c r="G7" s="12">
        <f t="shared" si="1"/>
        <v>0</v>
      </c>
      <c r="J7" s="20" t="str">
        <f t="shared" ref="J7:J8" si="2">$B$6</f>
        <v>A2</v>
      </c>
      <c r="K7" s="21"/>
      <c r="L7" s="22"/>
      <c r="M7" s="23"/>
      <c r="N7" s="21"/>
      <c r="O7" s="20" t="str">
        <f>$B$7</f>
        <v>A3</v>
      </c>
    </row>
    <row r="8" spans="2:16" ht="14.25" customHeight="1" x14ac:dyDescent="0.25">
      <c r="B8" s="29" t="s">
        <v>44</v>
      </c>
      <c r="C8" s="12">
        <f>SUM(IF(K6&lt;N6,3,IF(K6&gt;N6,0,IF(L6&lt;M6,2,IF(L6&gt;M6,1,0)))),
IF(K9&lt;N9,3,IF(K9&gt;N9,0,IF(L9&lt;M9,2,IF(L9&gt;M9,1,0)))),
IF(K8&lt;N8,3,IF(K8&gt;N8,0,IF(L8&lt;M8,2,IF(L8&gt;M8,1,0)))))</f>
        <v>0</v>
      </c>
      <c r="D8" s="30">
        <f>N6+N8+N9+M6+M8+M9</f>
        <v>0</v>
      </c>
      <c r="E8" s="30">
        <f>K6+K8+K9+L6+L8+L9</f>
        <v>0</v>
      </c>
      <c r="F8" s="30">
        <f>P6+P8+P9</f>
        <v>0</v>
      </c>
      <c r="G8" s="12">
        <f t="shared" si="1"/>
        <v>0</v>
      </c>
      <c r="J8" s="20" t="str">
        <f t="shared" si="2"/>
        <v>A2</v>
      </c>
      <c r="K8" s="21"/>
      <c r="L8" s="22"/>
      <c r="M8" s="23"/>
      <c r="N8" s="21"/>
      <c r="O8" s="20" t="str">
        <f t="shared" ref="O8:O9" si="3">$B$8</f>
        <v>A4</v>
      </c>
    </row>
    <row r="9" spans="2:16" ht="14.25" customHeight="1" x14ac:dyDescent="0.25">
      <c r="B9" s="31"/>
      <c r="C9" s="32"/>
      <c r="D9" s="32"/>
      <c r="E9" s="32"/>
      <c r="F9" s="32"/>
      <c r="J9" s="20" t="str">
        <f>$B$7</f>
        <v>A3</v>
      </c>
      <c r="K9" s="25"/>
      <c r="L9" s="22"/>
      <c r="M9" s="23"/>
      <c r="N9" s="25"/>
      <c r="O9" s="20" t="str">
        <f t="shared" si="3"/>
        <v>A4</v>
      </c>
    </row>
    <row r="10" spans="2:16" ht="14.25" customHeight="1" x14ac:dyDescent="0.25"/>
    <row r="11" spans="2:16" ht="14.25" customHeight="1" x14ac:dyDescent="0.25"/>
    <row r="12" spans="2:16" ht="14.25" customHeight="1" x14ac:dyDescent="0.25"/>
    <row r="13" spans="2:16" ht="14.25" customHeight="1" x14ac:dyDescent="0.25"/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1000"/>
  <sheetViews>
    <sheetView workbookViewId="0"/>
  </sheetViews>
  <sheetFormatPr defaultColWidth="12.5703125" defaultRowHeight="15" customHeight="1" x14ac:dyDescent="0.25"/>
  <cols>
    <col min="1" max="3" width="7.5703125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8" width="7.5703125" customWidth="1"/>
    <col min="9" max="9" width="13.85546875" customWidth="1"/>
    <col min="10" max="10" width="7.5703125" customWidth="1"/>
    <col min="11" max="11" width="6.7109375" customWidth="1"/>
    <col min="12" max="13" width="7.5703125" customWidth="1"/>
    <col min="14" max="14" width="7.42578125" customWidth="1"/>
    <col min="15" max="15" width="7.5703125" customWidth="1"/>
    <col min="16" max="16" width="13.8554687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2" t="s">
        <v>22</v>
      </c>
      <c r="L2" s="53"/>
      <c r="M2" s="53"/>
      <c r="N2" s="54"/>
    </row>
    <row r="3" spans="2:16" ht="14.25" customHeight="1" x14ac:dyDescent="0.25">
      <c r="I3" s="12" t="s">
        <v>23</v>
      </c>
      <c r="K3" s="26"/>
      <c r="L3" s="56" t="s">
        <v>24</v>
      </c>
      <c r="M3" s="57"/>
      <c r="N3" s="26"/>
      <c r="P3" s="12" t="s">
        <v>23</v>
      </c>
    </row>
    <row r="4" spans="2:16" ht="14.25" customHeight="1" x14ac:dyDescent="0.25">
      <c r="B4" s="28" t="s">
        <v>45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7" si="0">$B$5</f>
        <v>B1</v>
      </c>
      <c r="K4" s="21"/>
      <c r="L4" s="22"/>
      <c r="M4" s="27"/>
      <c r="N4" s="21"/>
      <c r="O4" s="20" t="str">
        <f>$B$6</f>
        <v>B2</v>
      </c>
    </row>
    <row r="5" spans="2:16" ht="14.25" customHeight="1" x14ac:dyDescent="0.25">
      <c r="B5" s="24" t="s">
        <v>46</v>
      </c>
      <c r="C5" s="12">
        <f>SUM(IF(K4&gt;N4,3,IF(K4&lt;N4,0,IF(L4&gt;M4,2,IF(L4&lt;M4,1,0)))),
IF(K5&gt;N5,3,IF(K5&lt;N5,0,IF(L5&gt;M5,2,IF(L5&lt;M5,1,0)))),
IF(K6&gt;N6,3,IF(K6&lt;N6,0,IF(L6&gt;M6,2,IF(L6&lt;M6,1,0)))),
IF(K7&gt;N7,3,IF(K7&lt;N7,0,IF(L7&gt;M7,2,IF(L7&lt;M7,1,0)))))</f>
        <v>0</v>
      </c>
      <c r="D5" s="12">
        <f>K4+K5+K6+K7+L4+L5+L6+L7</f>
        <v>0</v>
      </c>
      <c r="E5" s="12">
        <f>N4+N6+N5+N7+M4+M5+M6+M7</f>
        <v>0</v>
      </c>
      <c r="F5" s="12">
        <f>I4+I5+I6+I7</f>
        <v>0</v>
      </c>
      <c r="G5" s="12">
        <f t="shared" ref="G5:G9" si="1">D5-E5</f>
        <v>0</v>
      </c>
      <c r="J5" s="20" t="str">
        <f t="shared" si="0"/>
        <v>B1</v>
      </c>
      <c r="K5" s="21"/>
      <c r="L5" s="22"/>
      <c r="M5" s="27"/>
      <c r="N5" s="21"/>
      <c r="O5" s="20" t="str">
        <f>$B$7</f>
        <v>B3</v>
      </c>
    </row>
    <row r="6" spans="2:16" ht="14.25" customHeight="1" x14ac:dyDescent="0.25">
      <c r="B6" s="24" t="s">
        <v>47</v>
      </c>
      <c r="C6" s="12">
        <f>SUM(IF(K4&lt;N4,3,IF(K4&gt;N4,0,IF(L4&lt;M4,2,IF(L4&gt;M4,1,0)))),
IF(K8&gt;N8,3,IF(K8&lt;N8,0,IF(L8&gt;M8,2,IF(L8&lt;M8,1,0)))),
IF(K9&gt;N9,3,IF(K9&lt;N9,0,IF(L9&gt;M9,2,IF(L9&lt;M9,1,0)))),
IF(K10&gt;N10,3,IF(K10&lt;N10,0,IF(L10&gt;M10,2,IF(L10&lt;M10,1,0)))))</f>
        <v>0</v>
      </c>
      <c r="D6" s="12">
        <f>K8+K9+K10+N4+M4+L8+L9+L10</f>
        <v>0</v>
      </c>
      <c r="E6" s="12">
        <f>K4+N8+N9+N10+L4+M8+M9+M10</f>
        <v>0</v>
      </c>
      <c r="F6" s="12">
        <f>P4+I8+I9+I10</f>
        <v>0</v>
      </c>
      <c r="G6" s="12">
        <f t="shared" si="1"/>
        <v>0</v>
      </c>
      <c r="J6" s="20" t="str">
        <f t="shared" si="0"/>
        <v>B1</v>
      </c>
      <c r="K6" s="21"/>
      <c r="L6" s="22"/>
      <c r="M6" s="27"/>
      <c r="N6" s="21"/>
      <c r="O6" s="20" t="str">
        <f>$B$8</f>
        <v>B4</v>
      </c>
    </row>
    <row r="7" spans="2:16" ht="14.25" customHeight="1" x14ac:dyDescent="0.25">
      <c r="B7" s="24" t="s">
        <v>48</v>
      </c>
      <c r="C7" s="12">
        <f>SUM(IF(K5&lt;N5,3,IF(K5&gt;N5,0,IF(L5&lt;M5,2,IF(L5&gt;M5,1,0)))),
IF(K8&lt;N8,3,IF(K8&gt;N8,0,IF(L8&lt;M8,2,IF(L8&gt;M8,1,0)))),
IF(K11&gt;N11,3,IF(K11&lt;N11,0,IF(L11&gt;M11,2,IF(L11&lt;M11,1,0)))),
IF(K12&gt;N12,3,IF(K12&lt;N12,0,IF(L12&gt;M12,2,IF(L12&lt;M12,1,0)))))</f>
        <v>0</v>
      </c>
      <c r="D7" s="12">
        <f>K11+K12+N5+N8+M5+M8+L11+L12</f>
        <v>0</v>
      </c>
      <c r="E7" s="12">
        <f>K5+K8+N11+N12+L5+L8+M11+M12</f>
        <v>0</v>
      </c>
      <c r="F7" s="12">
        <f>I11+I12+P5+P8</f>
        <v>0</v>
      </c>
      <c r="G7" s="12">
        <f t="shared" si="1"/>
        <v>0</v>
      </c>
      <c r="J7" s="20" t="str">
        <f t="shared" si="0"/>
        <v>B1</v>
      </c>
      <c r="K7" s="21"/>
      <c r="L7" s="22"/>
      <c r="M7" s="27"/>
      <c r="N7" s="21"/>
      <c r="O7" s="20" t="str">
        <f>$B$9</f>
        <v>B5</v>
      </c>
    </row>
    <row r="8" spans="2:16" ht="14.25" customHeight="1" x14ac:dyDescent="0.25">
      <c r="B8" s="24" t="s">
        <v>49</v>
      </c>
      <c r="C8" s="12">
        <f>SUM(IF(K6&lt;N6,3,IF(K6&gt;N6,0,IF(L6&lt;M6,2,IF(L6&gt;M6,1,0)))),
IF(K9&lt;N9,3,IF(K9&gt;N9,0,IF(L9&lt;M9,2,IF(L9&gt;M9,1,0)))),
IF(K11&lt;N11,3,IF(K11&gt;N11,0,IF(L11&lt;M11,2,IF(L11&gt;M11,1,0)))),
IF(K13&gt;N13,3,IF(K13&lt;N13,0,IF(L13&gt;M13,2,IF(L13&lt;M13,1,0)))))</f>
        <v>0</v>
      </c>
      <c r="D8" s="12">
        <f>K13+N6+N9+N11+M6+M9+M11+L13</f>
        <v>0</v>
      </c>
      <c r="E8" s="12">
        <f>K6+K9+K11+N13+L6+L9+L11+M13</f>
        <v>0</v>
      </c>
      <c r="F8" s="12">
        <f>I13+P6+P9+P11</f>
        <v>0</v>
      </c>
      <c r="G8" s="12">
        <f t="shared" si="1"/>
        <v>0</v>
      </c>
      <c r="J8" s="20" t="str">
        <f t="shared" ref="J8:J10" si="2">$B$6</f>
        <v>B2</v>
      </c>
      <c r="K8" s="21"/>
      <c r="L8" s="22"/>
      <c r="M8" s="27"/>
      <c r="N8" s="21"/>
      <c r="O8" s="20" t="str">
        <f>$B$7</f>
        <v>B3</v>
      </c>
    </row>
    <row r="9" spans="2:16" ht="14.25" customHeight="1" x14ac:dyDescent="0.25">
      <c r="B9" s="24" t="s">
        <v>50</v>
      </c>
      <c r="C9" s="12">
        <f>SUM(IF(K7&lt;N7,3,IF(K7&gt;N7,0,IF(L7&lt;M7,2,IF(L7&gt;M7,1,0)))),
IF(K10&lt;N10,3,IF(K10&gt;N10,0,IF(L10&lt;M10,2,IF(L10&gt;M10,1,0)))),
IF(K12&lt;N12,3,IF(K12&gt;N12,0,IF(L12&lt;M12,2,IF(L12&gt;M12,1,0)))),
IF(K13&lt;N13,3,IF(K13&gt;N13,0,IF(L13&lt;M13,2,IF(L13&gt;M13,1,0)))))</f>
        <v>0</v>
      </c>
      <c r="D9" s="12">
        <f>N13+N12+N10+N7+M7+M10+M12+M13</f>
        <v>0</v>
      </c>
      <c r="E9" s="12">
        <f>K7+K10+K12+K13+L7+L10+L12+L13</f>
        <v>0</v>
      </c>
      <c r="F9" s="12">
        <f>P7+P10+P12+P13</f>
        <v>0</v>
      </c>
      <c r="G9" s="12">
        <f t="shared" si="1"/>
        <v>0</v>
      </c>
      <c r="J9" s="20" t="str">
        <f t="shared" si="2"/>
        <v>B2</v>
      </c>
      <c r="K9" s="21"/>
      <c r="L9" s="22"/>
      <c r="M9" s="27"/>
      <c r="N9" s="21"/>
      <c r="O9" s="20" t="str">
        <f>$B$8</f>
        <v>B4</v>
      </c>
    </row>
    <row r="10" spans="2:16" ht="14.25" customHeight="1" x14ac:dyDescent="0.25">
      <c r="B10" s="1"/>
      <c r="J10" s="20" t="str">
        <f t="shared" si="2"/>
        <v>B2</v>
      </c>
      <c r="K10" s="21"/>
      <c r="L10" s="22"/>
      <c r="M10" s="27"/>
      <c r="N10" s="21"/>
      <c r="O10" s="20" t="str">
        <f>$B$9</f>
        <v>B5</v>
      </c>
    </row>
    <row r="11" spans="2:16" ht="14.25" customHeight="1" x14ac:dyDescent="0.25">
      <c r="J11" s="20" t="str">
        <f t="shared" ref="J11:J12" si="3">$B$7</f>
        <v>B3</v>
      </c>
      <c r="K11" s="21"/>
      <c r="L11" s="22"/>
      <c r="M11" s="27"/>
      <c r="N11" s="21"/>
      <c r="O11" s="20" t="str">
        <f>$B$8</f>
        <v>B4</v>
      </c>
    </row>
    <row r="12" spans="2:16" ht="14.25" customHeight="1" x14ac:dyDescent="0.25">
      <c r="J12" s="20" t="str">
        <f t="shared" si="3"/>
        <v>B3</v>
      </c>
      <c r="K12" s="21"/>
      <c r="L12" s="22"/>
      <c r="M12" s="27"/>
      <c r="N12" s="21"/>
      <c r="O12" s="20" t="str">
        <f t="shared" ref="O12:O13" si="4">$B$9</f>
        <v>B5</v>
      </c>
    </row>
    <row r="13" spans="2:16" ht="14.25" customHeight="1" x14ac:dyDescent="0.25">
      <c r="J13" s="20" t="str">
        <f>$B$8</f>
        <v>B4</v>
      </c>
      <c r="K13" s="25"/>
      <c r="L13" s="22"/>
      <c r="M13" s="27"/>
      <c r="N13" s="25"/>
      <c r="O13" s="20" t="str">
        <f t="shared" si="4"/>
        <v>B5</v>
      </c>
    </row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1000"/>
  <sheetViews>
    <sheetView tabSelected="1" workbookViewId="0">
      <selection activeCell="C8" sqref="C8"/>
    </sheetView>
  </sheetViews>
  <sheetFormatPr defaultColWidth="12.5703125" defaultRowHeight="15" customHeight="1" x14ac:dyDescent="0.25"/>
  <cols>
    <col min="1" max="1" width="7.5703125" customWidth="1"/>
    <col min="2" max="2" width="13.85546875" customWidth="1"/>
    <col min="3" max="3" width="7.5703125" customWidth="1"/>
    <col min="4" max="4" width="15" customWidth="1"/>
    <col min="5" max="6" width="14.42578125" customWidth="1"/>
    <col min="7" max="7" width="12.5703125" customWidth="1"/>
    <col min="8" max="8" width="7.5703125" customWidth="1"/>
    <col min="9" max="9" width="14.42578125" customWidth="1"/>
    <col min="10" max="10" width="9.28515625" customWidth="1"/>
    <col min="11" max="13" width="7.5703125" customWidth="1"/>
    <col min="14" max="14" width="8" customWidth="1"/>
    <col min="15" max="15" width="13.42578125" customWidth="1"/>
    <col min="16" max="16" width="14.4257812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8" t="s">
        <v>22</v>
      </c>
      <c r="L2" s="59"/>
      <c r="M2" s="59"/>
      <c r="N2" s="60"/>
    </row>
    <row r="3" spans="2:16" ht="14.25" customHeight="1" x14ac:dyDescent="0.25">
      <c r="I3" s="12" t="s">
        <v>23</v>
      </c>
      <c r="K3" s="17"/>
      <c r="L3" s="56" t="s">
        <v>24</v>
      </c>
      <c r="M3" s="57"/>
      <c r="N3" s="17"/>
      <c r="P3" s="12" t="s">
        <v>23</v>
      </c>
    </row>
    <row r="4" spans="2:16" ht="14.25" customHeight="1" x14ac:dyDescent="0.3">
      <c r="B4" s="19" t="s">
        <v>45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6" si="0">$B$5</f>
        <v>MONAR</v>
      </c>
      <c r="K4" s="21"/>
      <c r="L4" s="22"/>
      <c r="M4" s="23"/>
      <c r="N4" s="21"/>
      <c r="O4" s="20" t="str">
        <f>$B$6</f>
        <v>BELGIUM</v>
      </c>
    </row>
    <row r="5" spans="2:16" ht="14.25" customHeight="1" x14ac:dyDescent="0.25">
      <c r="B5" s="24" t="s">
        <v>51</v>
      </c>
      <c r="C5" s="12">
        <f>SUM(IF(K4&gt;N4,3,IF(K4&lt;N4,0,IF(L4&gt;M4,2,IF(L4&lt;M4,1,0)))),
IF(K5&gt;N5,3,IF(K5&lt;N5,0,IF(L5&gt;M5,2,IF(L5&lt;M5,1,0)))),
IF(K6&gt;N6,3,IF(K6&lt;N6,0,IF(L6&gt;M6,2,IF(L6&lt;M6,1,0)))))</f>
        <v>0</v>
      </c>
      <c r="D5" s="12">
        <v>3</v>
      </c>
      <c r="E5" s="12">
        <v>6</v>
      </c>
      <c r="F5" s="12">
        <f>I4+I5+I6</f>
        <v>0</v>
      </c>
      <c r="G5" s="12">
        <f t="shared" ref="G5:G8" si="1">D5-E5</f>
        <v>-3</v>
      </c>
      <c r="J5" s="20" t="str">
        <f t="shared" si="0"/>
        <v>MONAR</v>
      </c>
      <c r="K5" s="21"/>
      <c r="L5" s="22"/>
      <c r="M5" s="23"/>
      <c r="N5" s="21"/>
      <c r="O5" s="20" t="str">
        <f>$B$7</f>
        <v>AUSTRIA</v>
      </c>
    </row>
    <row r="6" spans="2:16" ht="14.25" customHeight="1" x14ac:dyDescent="0.25">
      <c r="B6" s="24" t="s">
        <v>52</v>
      </c>
      <c r="C6" s="12">
        <f>SUM(IF(K4&lt;N4,3,IF(K4&gt;N4,0,IF(L4&lt;M4,2,IF(L4&gt;M4,1,0)))),
IF(K8&gt;N8,3,IF(K8&lt;N8,0,IF(L8&gt;M8,2,IF(L8&lt;M8,1,0)))),
IF(K7&gt;N7,3,IF(K7&lt;N7,0,IF(L7&gt;M7,2,IF(L7&lt;M7,1,0)))))</f>
        <v>0</v>
      </c>
      <c r="D6" s="12">
        <v>6</v>
      </c>
      <c r="E6" s="12">
        <f>K4+N7+N8+L4+M7+M8</f>
        <v>0</v>
      </c>
      <c r="F6" s="12">
        <f>P4+I8+I7</f>
        <v>0</v>
      </c>
      <c r="G6" s="12">
        <f t="shared" si="1"/>
        <v>6</v>
      </c>
      <c r="J6" s="20" t="str">
        <f t="shared" si="0"/>
        <v>MONAR</v>
      </c>
      <c r="K6" s="21"/>
      <c r="L6" s="22"/>
      <c r="M6" s="23"/>
      <c r="N6" s="21"/>
      <c r="O6" s="20" t="str">
        <f>$B$8</f>
        <v>BRAT ALBERT</v>
      </c>
    </row>
    <row r="7" spans="2:16" ht="14.25" customHeight="1" x14ac:dyDescent="0.25">
      <c r="B7" s="24" t="s">
        <v>53</v>
      </c>
      <c r="C7" s="12">
        <v>5</v>
      </c>
      <c r="D7" s="12">
        <f>K9+N5+N7+M5+M7+L9</f>
        <v>0</v>
      </c>
      <c r="E7" s="12">
        <f>K5+K7+N9+L5+L7+M9</f>
        <v>0</v>
      </c>
      <c r="F7" s="12">
        <f>P5+P7+I9</f>
        <v>0</v>
      </c>
      <c r="G7" s="12">
        <f t="shared" si="1"/>
        <v>0</v>
      </c>
      <c r="J7" s="20" t="str">
        <f t="shared" ref="J7:J8" si="2">$B$6</f>
        <v>BELGIUM</v>
      </c>
      <c r="K7" s="21"/>
      <c r="L7" s="22"/>
      <c r="M7" s="23"/>
      <c r="N7" s="21"/>
      <c r="O7" s="20" t="str">
        <f>$B$7</f>
        <v>AUSTRIA</v>
      </c>
    </row>
    <row r="8" spans="2:16" ht="14.25" customHeight="1" x14ac:dyDescent="0.25">
      <c r="B8" s="29" t="s">
        <v>54</v>
      </c>
      <c r="C8" s="12">
        <f>SUM(IF(K6&lt;N6,3,IF(K6&gt;N6,0,IF(L6&lt;M6,2,IF(L6&gt;M6,1,0)))),
IF(K9&lt;N9,3,IF(K9&gt;N9,0,IF(L9&lt;M9,2,IF(L9&gt;M9,1,0)))),
IF(K8&lt;N8,3,IF(K8&gt;N8,0,IF(L8&lt;M8,2,IF(L8&gt;M8,1,0)))))</f>
        <v>0</v>
      </c>
      <c r="D8" s="30">
        <f>N6+N8+N9+M6+M8+M9</f>
        <v>0</v>
      </c>
      <c r="E8" s="30">
        <f>K6+K8+K9+L6+L8+L9</f>
        <v>0</v>
      </c>
      <c r="F8" s="30">
        <f>P6+P8+P9</f>
        <v>0</v>
      </c>
      <c r="G8" s="12">
        <f t="shared" si="1"/>
        <v>0</v>
      </c>
      <c r="J8" s="20" t="str">
        <f t="shared" si="2"/>
        <v>BELGIUM</v>
      </c>
      <c r="K8" s="21"/>
      <c r="L8" s="22"/>
      <c r="M8" s="23"/>
      <c r="N8" s="21"/>
      <c r="O8" s="20" t="str">
        <f t="shared" ref="O8:O9" si="3">$B$8</f>
        <v>BRAT ALBERT</v>
      </c>
    </row>
    <row r="9" spans="2:16" ht="14.25" customHeight="1" x14ac:dyDescent="0.25">
      <c r="B9" s="31"/>
      <c r="C9" s="32"/>
      <c r="D9" s="32"/>
      <c r="E9" s="32"/>
      <c r="F9" s="32"/>
      <c r="J9" s="20" t="str">
        <f>$B$7</f>
        <v>AUSTRIA</v>
      </c>
      <c r="K9" s="25"/>
      <c r="L9" s="22"/>
      <c r="M9" s="23"/>
      <c r="N9" s="25"/>
      <c r="O9" s="20" t="str">
        <f t="shared" si="3"/>
        <v>BRAT ALBERT</v>
      </c>
    </row>
    <row r="10" spans="2:16" ht="14.25" customHeight="1" x14ac:dyDescent="0.25"/>
    <row r="11" spans="2:16" ht="14.25" customHeight="1" x14ac:dyDescent="0.25"/>
    <row r="12" spans="2:16" ht="14.25" customHeight="1" x14ac:dyDescent="0.25">
      <c r="J12" s="20"/>
      <c r="K12" s="20"/>
      <c r="L12" s="20"/>
      <c r="M12" s="20"/>
    </row>
    <row r="13" spans="2:16" ht="14.25" customHeight="1" x14ac:dyDescent="0.25">
      <c r="J13" s="20"/>
      <c r="K13" s="20"/>
      <c r="L13" s="20"/>
      <c r="M13" s="20"/>
    </row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1000"/>
  <sheetViews>
    <sheetView workbookViewId="0">
      <selection activeCell="E14" sqref="E14"/>
    </sheetView>
  </sheetViews>
  <sheetFormatPr defaultColWidth="12.5703125" defaultRowHeight="15" customHeight="1" x14ac:dyDescent="0.25"/>
  <cols>
    <col min="1" max="3" width="7.5703125" customWidth="1"/>
    <col min="4" max="4" width="13.85546875" customWidth="1"/>
    <col min="5" max="5" width="13.5703125" customWidth="1"/>
    <col min="6" max="6" width="13.85546875" customWidth="1"/>
    <col min="7" max="7" width="17.42578125" customWidth="1"/>
    <col min="8" max="8" width="7.5703125" customWidth="1"/>
    <col min="9" max="9" width="13.85546875" customWidth="1"/>
    <col min="10" max="13" width="7.5703125" customWidth="1"/>
    <col min="14" max="14" width="8.28515625" customWidth="1"/>
    <col min="15" max="15" width="7.5703125" customWidth="1"/>
    <col min="16" max="16" width="13.8554687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2" t="s">
        <v>22</v>
      </c>
      <c r="L2" s="53"/>
      <c r="M2" s="53"/>
      <c r="N2" s="54"/>
    </row>
    <row r="3" spans="2:16" ht="14.25" customHeight="1" x14ac:dyDescent="0.25">
      <c r="I3" s="12" t="s">
        <v>23</v>
      </c>
      <c r="K3" s="26"/>
      <c r="L3" s="56" t="s">
        <v>24</v>
      </c>
      <c r="M3" s="57"/>
      <c r="N3" s="26"/>
      <c r="P3" s="12" t="s">
        <v>23</v>
      </c>
    </row>
    <row r="4" spans="2:16" ht="14.25" customHeight="1" x14ac:dyDescent="0.25">
      <c r="B4" s="28" t="s">
        <v>55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7" si="0">$B$5</f>
        <v>C1</v>
      </c>
      <c r="K4" s="21"/>
      <c r="L4" s="22"/>
      <c r="M4" s="27"/>
      <c r="N4" s="21"/>
      <c r="O4" s="20" t="str">
        <f>$B$6</f>
        <v>C2</v>
      </c>
    </row>
    <row r="5" spans="2:16" ht="14.25" customHeight="1" x14ac:dyDescent="0.25">
      <c r="B5" s="24" t="s">
        <v>56</v>
      </c>
      <c r="C5" s="12">
        <v>1</v>
      </c>
      <c r="D5" s="12">
        <f>K4+K5+K6+K7+L4+L5+L6+L7</f>
        <v>0</v>
      </c>
      <c r="E5" s="12">
        <f>N4+N6+N5+N7+M4+M5+M6+M7</f>
        <v>0</v>
      </c>
      <c r="F5" s="12">
        <f>I4+I5+I6+I7</f>
        <v>0</v>
      </c>
      <c r="G5" s="12">
        <v>7</v>
      </c>
      <c r="J5" s="20" t="str">
        <f t="shared" si="0"/>
        <v>C1</v>
      </c>
      <c r="K5" s="21"/>
      <c r="L5" s="22"/>
      <c r="M5" s="27"/>
      <c r="N5" s="21"/>
      <c r="O5" s="20" t="str">
        <f>$B$7</f>
        <v>C3</v>
      </c>
    </row>
    <row r="6" spans="2:16" ht="14.25" customHeight="1" x14ac:dyDescent="0.25">
      <c r="B6" s="24" t="s">
        <v>57</v>
      </c>
      <c r="C6" s="12">
        <f>SUM(IF(K4&lt;N4,3,IF(K4&gt;N4,0,IF(L4&lt;M4,2,IF(L4&gt;M4,1,0)))),
IF(K8&gt;N8,3,IF(K8&lt;N8,0,IF(L8&gt;M8,2,IF(L8&lt;M8,1,0)))),
IF(K9&gt;N9,3,IF(K9&lt;N9,0,IF(L9&gt;M9,2,IF(L9&lt;M9,1,0)))),
IF(K10&gt;N10,3,IF(K10&lt;N10,0,IF(L10&gt;M10,2,IF(L10&lt;M10,1,0)))))</f>
        <v>0</v>
      </c>
      <c r="D6" s="12">
        <v>2</v>
      </c>
      <c r="E6" s="12">
        <f>K4+N8+N9+N10+L4+M8+M9+M10</f>
        <v>0</v>
      </c>
      <c r="F6" s="12">
        <f>P4+I8+I9+I10</f>
        <v>0</v>
      </c>
      <c r="G6" s="12">
        <f t="shared" ref="G6:G8" si="1">D6-E6</f>
        <v>2</v>
      </c>
      <c r="J6" s="20" t="str">
        <f t="shared" si="0"/>
        <v>C1</v>
      </c>
      <c r="K6" s="21"/>
      <c r="L6" s="22"/>
      <c r="M6" s="27"/>
      <c r="N6" s="21"/>
      <c r="O6" s="20" t="str">
        <f>$B$8</f>
        <v>C4</v>
      </c>
    </row>
    <row r="7" spans="2:16" ht="14.25" customHeight="1" x14ac:dyDescent="0.25">
      <c r="B7" s="24" t="s">
        <v>58</v>
      </c>
      <c r="C7" s="12">
        <f>SUM(IF(K5&lt;N5,3,IF(K5&gt;N5,0,IF(L5&lt;M5,2,IF(L5&gt;M5,1,0)))),
IF(K8&lt;N8,3,IF(K8&gt;N8,0,IF(L8&lt;M8,2,IF(L8&gt;M8,1,0)))),
IF(K11&gt;N11,3,IF(K11&lt;N11,0,IF(L11&gt;M11,2,IF(L11&lt;M11,1,0)))),
IF(K12&gt;N12,3,IF(K12&lt;N12,0,IF(L12&gt;M12,2,IF(L12&lt;M12,1,0)))))</f>
        <v>0</v>
      </c>
      <c r="D7" s="12">
        <f>K11+K12+N5+N8+M5+M8+L11+L12</f>
        <v>0</v>
      </c>
      <c r="E7" s="12">
        <v>4</v>
      </c>
      <c r="F7" s="12">
        <f>I11+I12+P5+P8</f>
        <v>0</v>
      </c>
      <c r="G7" s="12">
        <f t="shared" si="1"/>
        <v>-4</v>
      </c>
      <c r="J7" s="20" t="str">
        <f t="shared" si="0"/>
        <v>C1</v>
      </c>
      <c r="K7" s="21"/>
      <c r="L7" s="22"/>
      <c r="M7" s="27"/>
      <c r="N7" s="21"/>
      <c r="O7" s="20" t="str">
        <f>$B$9</f>
        <v>C5</v>
      </c>
    </row>
    <row r="8" spans="2:16" ht="14.25" customHeight="1" x14ac:dyDescent="0.25">
      <c r="B8" s="24" t="s">
        <v>59</v>
      </c>
      <c r="C8" s="12">
        <v>5</v>
      </c>
      <c r="D8" s="12">
        <v>27</v>
      </c>
      <c r="E8" s="12">
        <f>K6+K9+K11+N13+L6+L9+L11+M13</f>
        <v>0</v>
      </c>
      <c r="F8" s="12">
        <v>5</v>
      </c>
      <c r="G8" s="12">
        <f t="shared" si="1"/>
        <v>27</v>
      </c>
      <c r="J8" s="20" t="str">
        <f t="shared" ref="J8:J10" si="2">$B$6</f>
        <v>C2</v>
      </c>
      <c r="K8" s="21"/>
      <c r="L8" s="22"/>
      <c r="M8" s="27"/>
      <c r="N8" s="21"/>
      <c r="O8" s="20" t="str">
        <f>$B$7</f>
        <v>C3</v>
      </c>
    </row>
    <row r="9" spans="2:16" ht="14.25" customHeight="1" x14ac:dyDescent="0.25">
      <c r="B9" s="24" t="s">
        <v>60</v>
      </c>
      <c r="C9" s="12">
        <f>SUM(IF(K7&lt;N7,3,IF(K7&gt;N7,0,IF(L7&lt;M7,2,IF(L7&gt;M7,1,0)))),
IF(K10&lt;N10,3,IF(K10&gt;N10,0,IF(L10&lt;M10,2,IF(L10&gt;M10,1,0)))),
IF(K12&lt;N12,3,IF(K12&gt;N12,0,IF(L12&lt;M12,2,IF(L12&gt;M12,1,0)))),
IF(K13&lt;N13,3,IF(K13&gt;N13,0,IF(L13&lt;M13,2,IF(L13&gt;M13,1,0)))))</f>
        <v>0</v>
      </c>
      <c r="D9" s="12">
        <v>12</v>
      </c>
      <c r="E9" s="12">
        <f>K7+K10+K12+K13+L7+L10+L12+L13</f>
        <v>0</v>
      </c>
      <c r="F9" s="12">
        <f>P7+P10+P12+P13</f>
        <v>0</v>
      </c>
      <c r="G9" s="12">
        <v>6</v>
      </c>
      <c r="J9" s="20" t="str">
        <f t="shared" si="2"/>
        <v>C2</v>
      </c>
      <c r="K9" s="21"/>
      <c r="L9" s="22"/>
      <c r="M9" s="27"/>
      <c r="N9" s="21"/>
      <c r="O9" s="20" t="str">
        <f>$B$8</f>
        <v>C4</v>
      </c>
    </row>
    <row r="10" spans="2:16" ht="14.25" customHeight="1" x14ac:dyDescent="0.25">
      <c r="B10" s="1"/>
      <c r="J10" s="20" t="str">
        <f t="shared" si="2"/>
        <v>C2</v>
      </c>
      <c r="K10" s="21"/>
      <c r="L10" s="22"/>
      <c r="M10" s="27"/>
      <c r="N10" s="21"/>
      <c r="O10" s="20" t="str">
        <f>$B$9</f>
        <v>C5</v>
      </c>
    </row>
    <row r="11" spans="2:16" ht="14.25" customHeight="1" x14ac:dyDescent="0.25">
      <c r="J11" s="20" t="str">
        <f t="shared" ref="J11:J12" si="3">$B$7</f>
        <v>C3</v>
      </c>
      <c r="K11" s="21"/>
      <c r="L11" s="22"/>
      <c r="M11" s="27"/>
      <c r="N11" s="21"/>
      <c r="O11" s="20" t="str">
        <f>$B$8</f>
        <v>C4</v>
      </c>
    </row>
    <row r="12" spans="2:16" ht="14.25" customHeight="1" x14ac:dyDescent="0.25">
      <c r="J12" s="20" t="str">
        <f t="shared" si="3"/>
        <v>C3</v>
      </c>
      <c r="K12" s="21"/>
      <c r="L12" s="22"/>
      <c r="M12" s="27"/>
      <c r="N12" s="21"/>
      <c r="O12" s="20" t="str">
        <f t="shared" ref="O12:O13" si="4">$B$9</f>
        <v>C5</v>
      </c>
    </row>
    <row r="13" spans="2:16" ht="14.25" customHeight="1" x14ac:dyDescent="0.25">
      <c r="J13" s="20" t="str">
        <f>$B$8</f>
        <v>C4</v>
      </c>
      <c r="K13" s="25"/>
      <c r="L13" s="22"/>
      <c r="M13" s="27"/>
      <c r="N13" s="25"/>
      <c r="O13" s="20" t="str">
        <f t="shared" si="4"/>
        <v>C5</v>
      </c>
    </row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1000"/>
  <sheetViews>
    <sheetView workbookViewId="0"/>
  </sheetViews>
  <sheetFormatPr defaultColWidth="12.5703125" defaultRowHeight="15" customHeight="1" x14ac:dyDescent="0.25"/>
  <cols>
    <col min="1" max="1" width="7.5703125" customWidth="1"/>
    <col min="2" max="2" width="9" customWidth="1"/>
    <col min="3" max="3" width="7.5703125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8" width="7.5703125" customWidth="1"/>
    <col min="9" max="9" width="13.85546875" customWidth="1"/>
    <col min="10" max="10" width="8.28515625" customWidth="1"/>
    <col min="11" max="11" width="7.28515625" customWidth="1"/>
    <col min="12" max="12" width="7.5703125" customWidth="1"/>
    <col min="13" max="13" width="9.42578125" customWidth="1"/>
    <col min="14" max="14" width="8" customWidth="1"/>
    <col min="15" max="15" width="8.42578125" customWidth="1"/>
    <col min="16" max="16" width="13.85546875" customWidth="1"/>
    <col min="17" max="26" width="7.5703125" customWidth="1"/>
  </cols>
  <sheetData>
    <row r="1" spans="2:16" ht="14.25" customHeight="1" x14ac:dyDescent="0.25"/>
    <row r="2" spans="2:16" ht="14.25" customHeight="1" x14ac:dyDescent="0.25">
      <c r="K2" s="58" t="s">
        <v>22</v>
      </c>
      <c r="L2" s="59"/>
      <c r="M2" s="59"/>
      <c r="N2" s="60"/>
    </row>
    <row r="3" spans="2:16" ht="14.25" customHeight="1" x14ac:dyDescent="0.25">
      <c r="I3" s="12" t="s">
        <v>23</v>
      </c>
      <c r="K3" s="17"/>
      <c r="L3" s="56" t="s">
        <v>24</v>
      </c>
      <c r="M3" s="57"/>
      <c r="N3" s="17"/>
      <c r="P3" s="12" t="s">
        <v>23</v>
      </c>
    </row>
    <row r="4" spans="2:16" ht="14.25" customHeight="1" x14ac:dyDescent="0.3">
      <c r="B4" s="19" t="s">
        <v>55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6" si="0">$B$5</f>
        <v>MEXICO</v>
      </c>
      <c r="K4" s="21"/>
      <c r="L4" s="22"/>
      <c r="M4" s="23"/>
      <c r="N4" s="21"/>
      <c r="O4" s="20" t="str">
        <f>$B$6</f>
        <v>FRANCE</v>
      </c>
    </row>
    <row r="5" spans="2:16" ht="14.25" customHeight="1" x14ac:dyDescent="0.25">
      <c r="B5" s="24" t="s">
        <v>35</v>
      </c>
      <c r="C5" s="12">
        <f>SUM(IF(K4&gt;N4,3,IF(K4&lt;N4,0,IF(L4&gt;M4,2,IF(L4&lt;M4,1,0)))),
IF(K5&gt;N5,3,IF(K5&lt;N5,0,IF(L5&gt;M5,2,IF(L5&lt;M5,1,0)))),
IF(K6&gt;N6,3,IF(K6&lt;N6,0,IF(L6&gt;M6,2,IF(L6&lt;M6,1,0)))))</f>
        <v>0</v>
      </c>
      <c r="D5" s="12">
        <f>K4+K5+K6+L4+L5+L6</f>
        <v>0</v>
      </c>
      <c r="E5" s="12">
        <f>N4+N6+N5+M4+M6+M5</f>
        <v>0</v>
      </c>
      <c r="F5" s="12">
        <f>I4+I5+I6</f>
        <v>0</v>
      </c>
      <c r="G5" s="12">
        <f t="shared" ref="G5:G8" si="1">D5-E5</f>
        <v>0</v>
      </c>
      <c r="J5" s="20" t="str">
        <f t="shared" si="0"/>
        <v>MEXICO</v>
      </c>
      <c r="K5" s="21"/>
      <c r="L5" s="22"/>
      <c r="M5" s="23"/>
      <c r="N5" s="21"/>
      <c r="O5" s="20" t="str">
        <f>$B$7</f>
        <v>HUNGARY</v>
      </c>
    </row>
    <row r="6" spans="2:16" ht="14.25" customHeight="1" x14ac:dyDescent="0.25">
      <c r="B6" s="24" t="s">
        <v>31</v>
      </c>
      <c r="C6" s="12">
        <f>SUM(IF(K4&lt;N4,3,IF(K4&gt;N4,0,IF(L4&lt;M4,2,IF(L4&gt;M4,1,0)))),
IF(K8&gt;N8,3,IF(K8&lt;N8,0,IF(L8&gt;M8,2,IF(L8&lt;M8,1,0)))),
IF(K7&gt;N7,3,IF(K7&lt;N7,0,IF(L7&gt;M7,2,IF(L7&lt;M7,1,0)))))</f>
        <v>0</v>
      </c>
      <c r="D6" s="12">
        <f>K7+K8+N4+M4+L7+L8</f>
        <v>0</v>
      </c>
      <c r="E6" s="12">
        <f>K4+N7+N8+L4+M7+M8</f>
        <v>0</v>
      </c>
      <c r="F6" s="12">
        <f>P4+I8+I7</f>
        <v>0</v>
      </c>
      <c r="G6" s="12">
        <f t="shared" si="1"/>
        <v>0</v>
      </c>
      <c r="J6" s="20" t="str">
        <f t="shared" si="0"/>
        <v>MEXICO</v>
      </c>
      <c r="K6" s="21"/>
      <c r="L6" s="22"/>
      <c r="M6" s="23"/>
      <c r="N6" s="21"/>
      <c r="O6" s="20" t="str">
        <f>$B$8</f>
        <v>LITHUANIA</v>
      </c>
    </row>
    <row r="7" spans="2:16" ht="14.25" customHeight="1" x14ac:dyDescent="0.25">
      <c r="B7" s="24" t="s">
        <v>36</v>
      </c>
      <c r="C7" s="12">
        <f>SUM(IF(K5&lt;N5,3,IF(K5&gt;N5,0,IF(L5&lt;M5,2,IF(L5&gt;M5,1,0)))),
IF(K7&lt;N7,3,IF(K7&gt;N7,0,IF(L7&lt;M7,2,IF(L7&gt;M7,1,0)))),
IF(K9&gt;N9,3,IF(K9&lt;N9,0,IF(L9&gt;M9,2,IF(L9&lt;M9,1,0)))))</f>
        <v>0</v>
      </c>
      <c r="D7" s="12">
        <f>K9+N5+N7+M5+M7+L9</f>
        <v>0</v>
      </c>
      <c r="E7" s="12">
        <f>K5+K7+N9+L5+L7+M9</f>
        <v>0</v>
      </c>
      <c r="F7" s="12">
        <f>P5+P7+I9</f>
        <v>0</v>
      </c>
      <c r="G7" s="12">
        <f t="shared" si="1"/>
        <v>0</v>
      </c>
      <c r="J7" s="20" t="str">
        <f t="shared" ref="J7:J8" si="2">$B$6</f>
        <v>FRANCE</v>
      </c>
      <c r="K7" s="21"/>
      <c r="L7" s="22"/>
      <c r="M7" s="23"/>
      <c r="N7" s="21"/>
      <c r="O7" s="20" t="str">
        <f>$B$7</f>
        <v>HUNGARY</v>
      </c>
    </row>
    <row r="8" spans="2:16" ht="14.25" customHeight="1" x14ac:dyDescent="0.25">
      <c r="B8" s="29" t="s">
        <v>61</v>
      </c>
      <c r="C8" s="12">
        <f>SUM(IF(K6&lt;N6,3,IF(K6&gt;N6,0,IF(L6&lt;M6,2,IF(L6&gt;M6,1,0)))),
IF(K9&lt;N9,3,IF(K9&gt;N9,0,IF(L9&lt;M9,2,IF(L9&gt;M9,1,0)))),
IF(K8&lt;N8,3,IF(K8&gt;N8,0,IF(L8&lt;M8,2,IF(L8&gt;M8,1,0)))))</f>
        <v>0</v>
      </c>
      <c r="D8" s="30">
        <f>N6+N8+N9+M6+M8+M9</f>
        <v>0</v>
      </c>
      <c r="E8" s="30">
        <f>K6+K8+K9+L6+L8+L9</f>
        <v>0</v>
      </c>
      <c r="F8" s="30">
        <f>P6+P8+P9</f>
        <v>0</v>
      </c>
      <c r="G8" s="12">
        <f t="shared" si="1"/>
        <v>0</v>
      </c>
      <c r="J8" s="20" t="str">
        <f t="shared" si="2"/>
        <v>FRANCE</v>
      </c>
      <c r="K8" s="21"/>
      <c r="L8" s="22"/>
      <c r="M8" s="23"/>
      <c r="N8" s="21"/>
      <c r="O8" s="20" t="str">
        <f t="shared" ref="O8:O9" si="3">$B$8</f>
        <v>LITHUANIA</v>
      </c>
    </row>
    <row r="9" spans="2:16" ht="14.25" customHeight="1" x14ac:dyDescent="0.25">
      <c r="B9" s="31"/>
      <c r="C9" s="32"/>
      <c r="D9" s="32"/>
      <c r="E9" s="32"/>
      <c r="F9" s="32"/>
      <c r="J9" s="20" t="str">
        <f>$B$7</f>
        <v>HUNGARY</v>
      </c>
      <c r="K9" s="25"/>
      <c r="L9" s="22"/>
      <c r="M9" s="23"/>
      <c r="N9" s="25"/>
      <c r="O9" s="20" t="str">
        <f t="shared" si="3"/>
        <v>LITHUANIA</v>
      </c>
    </row>
    <row r="10" spans="2:16" ht="14.25" customHeight="1" x14ac:dyDescent="0.25"/>
    <row r="11" spans="2:16" ht="14.25" customHeight="1" x14ac:dyDescent="0.25"/>
    <row r="12" spans="2:16" ht="14.25" customHeight="1" x14ac:dyDescent="0.25"/>
    <row r="13" spans="2:16" ht="14.25" customHeight="1" x14ac:dyDescent="0.25"/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K2:N2"/>
    <mergeCell ref="L3:M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/>
  </sheetViews>
  <sheetFormatPr defaultColWidth="12.5703125" defaultRowHeight="15" customHeight="1" x14ac:dyDescent="0.25"/>
  <cols>
    <col min="1" max="1" width="7.5703125" customWidth="1"/>
    <col min="2" max="2" width="9" customWidth="1"/>
    <col min="3" max="3" width="7.5703125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8" width="7.5703125" customWidth="1"/>
    <col min="9" max="9" width="13.85546875" customWidth="1"/>
    <col min="10" max="15" width="7.5703125" customWidth="1"/>
    <col min="16" max="16" width="13.85546875" customWidth="1"/>
    <col min="17" max="17" width="19.85546875" customWidth="1"/>
    <col min="18" max="18" width="7.5703125" customWidth="1"/>
    <col min="19" max="19" width="19.85546875" customWidth="1"/>
    <col min="20" max="26" width="7.5703125" customWidth="1"/>
  </cols>
  <sheetData>
    <row r="1" spans="1:16" ht="14.25" customHeight="1" x14ac:dyDescent="0.25"/>
    <row r="2" spans="1:16" ht="14.25" customHeight="1" x14ac:dyDescent="0.25">
      <c r="K2" s="52" t="s">
        <v>22</v>
      </c>
      <c r="L2" s="53"/>
      <c r="M2" s="53"/>
      <c r="N2" s="54"/>
    </row>
    <row r="3" spans="1:16" ht="14.25" customHeight="1" x14ac:dyDescent="0.25">
      <c r="I3" s="12" t="s">
        <v>23</v>
      </c>
      <c r="K3" s="26"/>
      <c r="L3" s="56" t="s">
        <v>24</v>
      </c>
      <c r="M3" s="57"/>
      <c r="N3" s="26"/>
      <c r="P3" s="12" t="s">
        <v>23</v>
      </c>
    </row>
    <row r="4" spans="1:16" ht="14.25" customHeight="1" x14ac:dyDescent="0.3">
      <c r="B4" s="19" t="s">
        <v>62</v>
      </c>
      <c r="C4" s="12" t="s">
        <v>26</v>
      </c>
      <c r="D4" s="12" t="s">
        <v>27</v>
      </c>
      <c r="E4" s="12" t="s">
        <v>28</v>
      </c>
      <c r="F4" s="12" t="s">
        <v>23</v>
      </c>
      <c r="G4" s="12" t="s">
        <v>29</v>
      </c>
      <c r="J4" s="20" t="str">
        <f t="shared" ref="J4:J7" si="0">$B$5</f>
        <v>A4</v>
      </c>
      <c r="K4" s="21"/>
      <c r="L4" s="22"/>
      <c r="M4" s="27"/>
      <c r="N4" s="21"/>
      <c r="O4" s="20" t="str">
        <f>$B$6</f>
        <v>A5</v>
      </c>
    </row>
    <row r="5" spans="1:16" ht="14.25" customHeight="1" x14ac:dyDescent="0.25">
      <c r="A5" s="24" t="s">
        <v>63</v>
      </c>
      <c r="B5" s="24" t="str">
        <f>'Arkusz roboczy'!L14</f>
        <v>A4</v>
      </c>
      <c r="C5" s="12">
        <f>SUM(IF(K4&gt;N4,3,IF(K4&lt;N4,0,IF(L4&gt;M4,2,IF(L4&lt;M4,1,0)))),
IF(K5&gt;N5,3,IF(K5&lt;N5,0,IF(L5&gt;M5,2,IF(L5&lt;M5,1,0)))),
IF(K6&gt;N6,3,IF(K6&lt;N6,0,IF(L6&gt;M6,2,IF(L6&lt;M6,1,0)))),
IF(K7&gt;N7,3,IF(K7&lt;N7,0,IF(L7&gt;M7,2,IF(L7&lt;M7,1,0)))))</f>
        <v>0</v>
      </c>
      <c r="D5" s="12">
        <f>K4+K5+K6+K7+L4+L5+L6+L7</f>
        <v>0</v>
      </c>
      <c r="E5" s="12">
        <f>N4+N6+N5+N7+M4+M5+M6+M7</f>
        <v>0</v>
      </c>
      <c r="F5" s="12">
        <f>I4+I5+I6+I7</f>
        <v>0</v>
      </c>
      <c r="G5" s="12">
        <f t="shared" ref="G5:G9" si="1">D5-E5</f>
        <v>0</v>
      </c>
      <c r="J5" s="20" t="str">
        <f t="shared" si="0"/>
        <v>A4</v>
      </c>
      <c r="K5" s="21"/>
      <c r="L5" s="22"/>
      <c r="M5" s="27"/>
      <c r="N5" s="21"/>
      <c r="O5" s="20" t="str">
        <f>$B$7</f>
        <v>B4</v>
      </c>
    </row>
    <row r="6" spans="1:16" ht="14.25" customHeight="1" x14ac:dyDescent="0.25">
      <c r="A6" s="24" t="s">
        <v>64</v>
      </c>
      <c r="B6" s="24" t="str">
        <f>'Arkusz roboczy'!L15</f>
        <v>A5</v>
      </c>
      <c r="C6" s="12">
        <f>SUM(IF(K4&lt;N4,3,IF(K4&gt;N4,0,IF(L4&lt;M4,2,IF(L4&gt;M4,1,0)))),
IF(K8&gt;N8,3,IF(K8&lt;N8,0,IF(L8&gt;M8,2,IF(L8&lt;M8,1,0)))),
IF(K9&gt;N9,3,IF(K9&lt;N9,0,IF(L9&gt;M9,2,IF(L9&lt;M9,1,0)))),
IF(K10&gt;N10,3,IF(K10&lt;N10,0,IF(L10&gt;M10,2,IF(L10&lt;M10,1,0)))))</f>
        <v>0</v>
      </c>
      <c r="D6" s="12">
        <f>K8+K9+K10+N4+M4+L8+L9+L10</f>
        <v>0</v>
      </c>
      <c r="E6" s="12">
        <f>K4+N8+N9+N10+L4+M8+M9+M10</f>
        <v>0</v>
      </c>
      <c r="F6" s="12">
        <f>P4+I8+I9+I10</f>
        <v>0</v>
      </c>
      <c r="G6" s="12">
        <f t="shared" si="1"/>
        <v>0</v>
      </c>
      <c r="J6" s="20" t="str">
        <f t="shared" si="0"/>
        <v>A4</v>
      </c>
      <c r="K6" s="21"/>
      <c r="L6" s="22"/>
      <c r="M6" s="27"/>
      <c r="N6" s="21"/>
      <c r="O6" s="20" t="str">
        <f>$B$8</f>
        <v>C4</v>
      </c>
    </row>
    <row r="7" spans="1:16" ht="14.25" customHeight="1" x14ac:dyDescent="0.25">
      <c r="A7" s="24" t="s">
        <v>65</v>
      </c>
      <c r="B7" s="24" t="str">
        <f>'Arkusz roboczy'!L16</f>
        <v>B4</v>
      </c>
      <c r="C7" s="12">
        <f>SUM(IF(K5&lt;N5,3,IF(K5&gt;N5,0,IF(L5&lt;M5,2,IF(L5&gt;M5,1,0)))),
IF(K8&lt;N8,3,IF(K8&gt;N8,0,IF(L8&lt;M8,2,IF(L8&gt;M8,1,0)))),
IF(K11&gt;N11,3,IF(K11&lt;N11,0,IF(L11&gt;M11,2,IF(L11&lt;M11,1,0)))),
IF(K12&gt;N12,3,IF(K12&lt;N12,0,IF(L12&gt;M12,2,IF(L12&lt;M12,1,0)))))</f>
        <v>0</v>
      </c>
      <c r="D7" s="12">
        <f>K11+K12+N5+N8+M5+M8+L11+L12</f>
        <v>0</v>
      </c>
      <c r="E7" s="12">
        <f>K5+K8+N11+N12+L5+L8+M11+M12</f>
        <v>0</v>
      </c>
      <c r="F7" s="12">
        <f>I11+I12+P5+P8</f>
        <v>0</v>
      </c>
      <c r="G7" s="12">
        <f t="shared" si="1"/>
        <v>0</v>
      </c>
      <c r="J7" s="20" t="str">
        <f t="shared" si="0"/>
        <v>A4</v>
      </c>
      <c r="K7" s="21"/>
      <c r="L7" s="22"/>
      <c r="M7" s="27"/>
      <c r="N7" s="21"/>
      <c r="O7" s="20" t="str">
        <f>$B$9</f>
        <v>C3</v>
      </c>
    </row>
    <row r="8" spans="1:16" ht="14.25" customHeight="1" x14ac:dyDescent="0.25">
      <c r="A8" s="24" t="s">
        <v>66</v>
      </c>
      <c r="B8" s="24" t="str">
        <f>'Arkusz roboczy'!L17</f>
        <v>C4</v>
      </c>
      <c r="C8" s="12">
        <f>SUM(IF(K6&lt;N6,3,IF(K6&gt;N6,0,IF(L6&lt;M6,2,IF(L6&gt;M6,1,0)))),
IF(K9&lt;N9,3,IF(K9&gt;N9,0,IF(L9&lt;M9,2,IF(L9&gt;M9,1,0)))),
IF(K11&lt;N11,3,IF(K11&gt;N11,0,IF(L11&lt;M11,2,IF(L11&gt;M11,1,0)))),
IF(K13&gt;N13,3,IF(K13&lt;N13,0,IF(L13&gt;M13,2,IF(L13&lt;M13,1,0)))))</f>
        <v>0</v>
      </c>
      <c r="D8" s="12">
        <f>K13+N6+N9+N11+M6+M9+M11+L13</f>
        <v>0</v>
      </c>
      <c r="E8" s="12">
        <f>K6+K9+K11+N13+L6+L9+L11+M13</f>
        <v>0</v>
      </c>
      <c r="F8" s="12">
        <f>I13+P6+P9+P11</f>
        <v>0</v>
      </c>
      <c r="G8" s="12">
        <f t="shared" si="1"/>
        <v>0</v>
      </c>
      <c r="J8" s="20" t="str">
        <f t="shared" ref="J8:J10" si="2">$B$6</f>
        <v>A5</v>
      </c>
      <c r="K8" s="21"/>
      <c r="L8" s="22"/>
      <c r="M8" s="27"/>
      <c r="N8" s="21"/>
      <c r="O8" s="20" t="str">
        <f>$B$7</f>
        <v>B4</v>
      </c>
    </row>
    <row r="9" spans="1:16" ht="14.25" customHeight="1" x14ac:dyDescent="0.25">
      <c r="A9" s="24" t="s">
        <v>67</v>
      </c>
      <c r="B9" s="24" t="str">
        <f>'Arkusz roboczy'!L18</f>
        <v>C3</v>
      </c>
      <c r="C9" s="12">
        <f>SUM(IF(K7&lt;N7,3,IF(K7&gt;N7,0,IF(L7&lt;M7,2,IF(L7&gt;M7,1,0)))),
IF(K10&lt;N10,3,IF(K10&gt;N10,0,IF(L10&lt;M10,2,IF(L10&gt;M10,1,0)))),
IF(K12&lt;N12,3,IF(K12&gt;N12,0,IF(L12&lt;M12,2,IF(L12&gt;M12,1,0)))),
IF(K13&lt;N13,3,IF(K13&gt;N13,0,IF(L13&lt;M13,2,IF(L13&gt;M13,1,0)))))</f>
        <v>0</v>
      </c>
      <c r="D9" s="12">
        <f>N13+N12+N10+N7+M7+M10+M12+M13</f>
        <v>0</v>
      </c>
      <c r="E9" s="12">
        <f>K7+K10+K12+K13+L7+L10+L12+L13</f>
        <v>0</v>
      </c>
      <c r="F9" s="12">
        <f>P7+P10+P12+P13</f>
        <v>0</v>
      </c>
      <c r="G9" s="12">
        <f t="shared" si="1"/>
        <v>0</v>
      </c>
      <c r="J9" s="20" t="str">
        <f t="shared" si="2"/>
        <v>A5</v>
      </c>
      <c r="K9" s="21"/>
      <c r="L9" s="22"/>
      <c r="M9" s="27"/>
      <c r="N9" s="21"/>
      <c r="O9" s="20" t="str">
        <f>$B$8</f>
        <v>C4</v>
      </c>
    </row>
    <row r="10" spans="1:16" ht="14.25" customHeight="1" x14ac:dyDescent="0.25">
      <c r="B10" s="1"/>
      <c r="J10" s="20" t="str">
        <f t="shared" si="2"/>
        <v>A5</v>
      </c>
      <c r="K10" s="21"/>
      <c r="L10" s="22"/>
      <c r="M10" s="27"/>
      <c r="N10" s="21"/>
      <c r="O10" s="20" t="str">
        <f>$B$9</f>
        <v>C3</v>
      </c>
    </row>
    <row r="11" spans="1:16" ht="14.25" customHeight="1" x14ac:dyDescent="0.25">
      <c r="J11" s="20" t="str">
        <f t="shared" ref="J11:J12" si="3">$B$7</f>
        <v>B4</v>
      </c>
      <c r="K11" s="21"/>
      <c r="L11" s="22"/>
      <c r="M11" s="27"/>
      <c r="N11" s="21"/>
      <c r="O11" s="20" t="str">
        <f>$B$8</f>
        <v>C4</v>
      </c>
    </row>
    <row r="12" spans="1:16" ht="14.25" customHeight="1" x14ac:dyDescent="0.25">
      <c r="J12" s="20" t="str">
        <f t="shared" si="3"/>
        <v>B4</v>
      </c>
      <c r="K12" s="21"/>
      <c r="L12" s="22"/>
      <c r="M12" s="27"/>
      <c r="N12" s="21"/>
      <c r="O12" s="20" t="str">
        <f t="shared" ref="O12:O13" si="4">$B$9</f>
        <v>C3</v>
      </c>
    </row>
    <row r="13" spans="1:16" ht="14.25" customHeight="1" x14ac:dyDescent="0.25">
      <c r="J13" s="20" t="str">
        <f>$B$8</f>
        <v>C4</v>
      </c>
      <c r="K13" s="25"/>
      <c r="L13" s="22"/>
      <c r="M13" s="27"/>
      <c r="N13" s="25"/>
      <c r="O13" s="20" t="str">
        <f t="shared" si="4"/>
        <v>C3</v>
      </c>
    </row>
    <row r="14" spans="1:16" ht="14.25" customHeight="1" x14ac:dyDescent="0.25"/>
    <row r="15" spans="1:16" ht="14.25" customHeight="1" x14ac:dyDescent="0.25"/>
    <row r="16" spans="1:16" ht="14.25" customHeight="1" x14ac:dyDescent="0.25"/>
    <row r="17" spans="1:19" ht="14.25" customHeight="1" x14ac:dyDescent="0.25">
      <c r="A17" s="61" t="s">
        <v>68</v>
      </c>
      <c r="B17" s="42"/>
      <c r="C17" s="42"/>
      <c r="D17" s="42"/>
      <c r="E17" s="42"/>
      <c r="F17" s="42"/>
      <c r="G17" s="43"/>
    </row>
    <row r="18" spans="1:19" ht="14.25" customHeight="1" x14ac:dyDescent="0.25">
      <c r="A18" s="44"/>
      <c r="B18" s="45"/>
      <c r="C18" s="45"/>
      <c r="D18" s="45"/>
      <c r="E18" s="45"/>
      <c r="F18" s="45"/>
      <c r="G18" s="46"/>
      <c r="J18" s="62" t="s">
        <v>69</v>
      </c>
      <c r="K18" s="42"/>
      <c r="L18" s="42"/>
      <c r="M18" s="42"/>
      <c r="N18" s="42"/>
      <c r="O18" s="43"/>
    </row>
    <row r="19" spans="1:19" ht="14.25" customHeight="1" x14ac:dyDescent="0.25">
      <c r="A19" s="44"/>
      <c r="B19" s="45"/>
      <c r="C19" s="45"/>
      <c r="D19" s="45"/>
      <c r="E19" s="45"/>
      <c r="F19" s="45"/>
      <c r="G19" s="46"/>
      <c r="J19" s="44"/>
      <c r="K19" s="45"/>
      <c r="L19" s="45"/>
      <c r="M19" s="45"/>
      <c r="N19" s="45"/>
      <c r="O19" s="46"/>
      <c r="Q19" s="1" t="s">
        <v>70</v>
      </c>
    </row>
    <row r="20" spans="1:19" ht="14.25" customHeight="1" x14ac:dyDescent="0.25">
      <c r="A20" s="44"/>
      <c r="B20" s="45"/>
      <c r="C20" s="45"/>
      <c r="D20" s="45"/>
      <c r="E20" s="45"/>
      <c r="F20" s="45"/>
      <c r="G20" s="46"/>
      <c r="J20" s="44"/>
      <c r="K20" s="45"/>
      <c r="L20" s="45"/>
      <c r="M20" s="45"/>
      <c r="N20" s="45"/>
      <c r="O20" s="46"/>
      <c r="Q20" s="18" t="s">
        <v>71</v>
      </c>
      <c r="R20" s="3" t="str">
        <f>B5</f>
        <v>A4</v>
      </c>
      <c r="S20" s="3" t="str">
        <f>B6</f>
        <v>A5</v>
      </c>
    </row>
    <row r="21" spans="1:19" ht="14.25" customHeight="1" x14ac:dyDescent="0.25">
      <c r="A21" s="44"/>
      <c r="B21" s="45"/>
      <c r="C21" s="45"/>
      <c r="D21" s="45"/>
      <c r="E21" s="45"/>
      <c r="F21" s="45"/>
      <c r="G21" s="46"/>
      <c r="J21" s="47"/>
      <c r="K21" s="48"/>
      <c r="L21" s="48"/>
      <c r="M21" s="48"/>
      <c r="N21" s="48"/>
      <c r="O21" s="49"/>
      <c r="Q21" s="18" t="s">
        <v>72</v>
      </c>
      <c r="R21" s="3" t="str">
        <f>B7</f>
        <v>B4</v>
      </c>
      <c r="S21" s="3" t="str">
        <f t="shared" ref="S21:S22" si="5">B8</f>
        <v>C4</v>
      </c>
    </row>
    <row r="22" spans="1:19" ht="14.25" customHeight="1" x14ac:dyDescent="0.25">
      <c r="A22" s="44"/>
      <c r="B22" s="45"/>
      <c r="C22" s="45"/>
      <c r="D22" s="45"/>
      <c r="E22" s="45"/>
      <c r="F22" s="45"/>
      <c r="G22" s="46"/>
      <c r="Q22" s="18" t="s">
        <v>73</v>
      </c>
      <c r="R22" s="3" t="str">
        <f t="shared" ref="R22:R23" si="6">B5</f>
        <v>A4</v>
      </c>
      <c r="S22" s="3" t="str">
        <f t="shared" si="5"/>
        <v>C3</v>
      </c>
    </row>
    <row r="23" spans="1:19" ht="14.25" customHeight="1" x14ac:dyDescent="0.25">
      <c r="A23" s="47"/>
      <c r="B23" s="48"/>
      <c r="C23" s="48"/>
      <c r="D23" s="48"/>
      <c r="E23" s="48"/>
      <c r="F23" s="48"/>
      <c r="G23" s="49"/>
      <c r="Q23" s="18" t="s">
        <v>74</v>
      </c>
      <c r="R23" s="3" t="str">
        <f t="shared" si="6"/>
        <v>A5</v>
      </c>
      <c r="S23" s="3" t="str">
        <f>B7</f>
        <v>B4</v>
      </c>
    </row>
    <row r="24" spans="1:19" ht="14.25" customHeight="1" x14ac:dyDescent="0.25">
      <c r="Q24" s="18" t="s">
        <v>75</v>
      </c>
      <c r="R24" s="3" t="str">
        <f>B8</f>
        <v>C4</v>
      </c>
      <c r="S24" s="3" t="str">
        <f>B5</f>
        <v>A4</v>
      </c>
    </row>
    <row r="25" spans="1:19" ht="14.25" customHeight="1" x14ac:dyDescent="0.25">
      <c r="Q25" s="18" t="s">
        <v>76</v>
      </c>
      <c r="R25" s="3" t="str">
        <f t="shared" ref="R25:R26" si="7">B6</f>
        <v>A5</v>
      </c>
      <c r="S25" s="3" t="str">
        <f>B9</f>
        <v>C3</v>
      </c>
    </row>
    <row r="26" spans="1:19" ht="14.25" customHeight="1" x14ac:dyDescent="0.25">
      <c r="Q26" s="18" t="s">
        <v>77</v>
      </c>
      <c r="R26" s="3" t="str">
        <f t="shared" si="7"/>
        <v>B4</v>
      </c>
      <c r="S26" s="3" t="str">
        <f>B5</f>
        <v>A4</v>
      </c>
    </row>
    <row r="27" spans="1:19" ht="14.25" customHeight="1" x14ac:dyDescent="0.25">
      <c r="Q27" s="18" t="s">
        <v>78</v>
      </c>
      <c r="R27" s="3" t="str">
        <f>B9</f>
        <v>C3</v>
      </c>
      <c r="S27" s="3" t="str">
        <f>B8</f>
        <v>C4</v>
      </c>
    </row>
    <row r="28" spans="1:19" ht="14.25" customHeight="1" x14ac:dyDescent="0.3">
      <c r="A28" s="20" t="s">
        <v>79</v>
      </c>
      <c r="B28" s="19" t="s">
        <v>62</v>
      </c>
      <c r="C28" s="12" t="s">
        <v>26</v>
      </c>
      <c r="D28" s="12" t="s">
        <v>27</v>
      </c>
      <c r="E28" s="12" t="s">
        <v>28</v>
      </c>
      <c r="F28" s="12" t="s">
        <v>23</v>
      </c>
      <c r="G28" s="12" t="s">
        <v>29</v>
      </c>
      <c r="Q28" s="18" t="s">
        <v>80</v>
      </c>
      <c r="R28" s="3" t="str">
        <f>B6</f>
        <v>A5</v>
      </c>
      <c r="S28" s="3" t="str">
        <f>B8</f>
        <v>C4</v>
      </c>
    </row>
    <row r="29" spans="1:19" ht="14.25" customHeight="1" x14ac:dyDescent="0.25">
      <c r="A29" s="20">
        <v>9</v>
      </c>
      <c r="B29" s="24"/>
      <c r="C29" s="12"/>
      <c r="D29" s="12"/>
      <c r="E29" s="12"/>
      <c r="F29" s="12"/>
      <c r="G29" s="12"/>
      <c r="Q29" s="18" t="s">
        <v>81</v>
      </c>
      <c r="R29" s="3" t="str">
        <f>B9</f>
        <v>C3</v>
      </c>
      <c r="S29" s="3" t="str">
        <f>B7</f>
        <v>B4</v>
      </c>
    </row>
    <row r="30" spans="1:19" ht="14.25" customHeight="1" x14ac:dyDescent="0.25">
      <c r="A30" s="20">
        <v>10</v>
      </c>
      <c r="B30" s="24"/>
      <c r="C30" s="12"/>
      <c r="D30" s="12"/>
      <c r="E30" s="12"/>
      <c r="F30" s="12"/>
      <c r="G30" s="12"/>
    </row>
    <row r="31" spans="1:19" ht="14.25" customHeight="1" x14ac:dyDescent="0.25">
      <c r="A31" s="20">
        <v>11</v>
      </c>
      <c r="B31" s="24"/>
      <c r="C31" s="12"/>
      <c r="D31" s="12"/>
      <c r="E31" s="12"/>
      <c r="F31" s="12"/>
      <c r="G31" s="12"/>
    </row>
    <row r="32" spans="1:19" ht="14.25" customHeight="1" x14ac:dyDescent="0.25">
      <c r="A32" s="20">
        <v>12</v>
      </c>
      <c r="B32" s="24"/>
      <c r="C32" s="12"/>
      <c r="D32" s="12"/>
      <c r="E32" s="12"/>
      <c r="F32" s="12"/>
      <c r="G32" s="12"/>
    </row>
    <row r="33" spans="1:7" ht="14.25" customHeight="1" x14ac:dyDescent="0.25">
      <c r="A33" s="20">
        <v>13</v>
      </c>
      <c r="B33" s="24"/>
      <c r="C33" s="12"/>
      <c r="D33" s="12"/>
      <c r="E33" s="12"/>
      <c r="F33" s="12"/>
      <c r="G33" s="12"/>
    </row>
    <row r="34" spans="1:7" ht="14.25" customHeight="1" x14ac:dyDescent="0.25"/>
    <row r="35" spans="1:7" ht="14.25" customHeight="1" x14ac:dyDescent="0.25"/>
    <row r="36" spans="1:7" ht="14.25" customHeight="1" x14ac:dyDescent="0.25"/>
    <row r="37" spans="1:7" ht="14.25" customHeight="1" x14ac:dyDescent="0.25"/>
    <row r="38" spans="1:7" ht="14.25" customHeight="1" x14ac:dyDescent="0.25"/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K2:N2"/>
    <mergeCell ref="L3:M3"/>
    <mergeCell ref="A17:G23"/>
    <mergeCell ref="J18:O2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/>
  </sheetViews>
  <sheetFormatPr defaultColWidth="12.5703125" defaultRowHeight="15" customHeight="1" x14ac:dyDescent="0.25"/>
  <cols>
    <col min="1" max="1" width="7.5703125" customWidth="1"/>
    <col min="2" max="2" width="14.42578125" customWidth="1"/>
    <col min="3" max="3" width="7.5703125" customWidth="1"/>
    <col min="4" max="4" width="13.85546875" customWidth="1"/>
    <col min="5" max="5" width="13.5703125" customWidth="1"/>
    <col min="6" max="6" width="13.85546875" customWidth="1"/>
    <col min="7" max="7" width="12.140625" customWidth="1"/>
    <col min="8" max="26" width="7.5703125" customWidth="1"/>
  </cols>
  <sheetData>
    <row r="1" spans="1:17" ht="14.25" customHeight="1" x14ac:dyDescent="0.25"/>
    <row r="2" spans="1:17" ht="14.25" customHeight="1" x14ac:dyDescent="0.25"/>
    <row r="3" spans="1:17" ht="14.25" customHeight="1" x14ac:dyDescent="0.25">
      <c r="B3" s="28" t="s">
        <v>82</v>
      </c>
      <c r="C3" s="12" t="s">
        <v>26</v>
      </c>
      <c r="D3" s="12" t="s">
        <v>27</v>
      </c>
      <c r="E3" s="12" t="s">
        <v>28</v>
      </c>
      <c r="F3" s="12" t="s">
        <v>23</v>
      </c>
      <c r="G3" s="12" t="s">
        <v>29</v>
      </c>
      <c r="I3" s="63" t="s">
        <v>83</v>
      </c>
      <c r="J3" s="42"/>
      <c r="K3" s="42"/>
      <c r="L3" s="42"/>
      <c r="M3" s="42"/>
      <c r="N3" s="42"/>
      <c r="O3" s="42"/>
      <c r="P3" s="42"/>
      <c r="Q3" s="43"/>
    </row>
    <row r="4" spans="1:17" ht="14.25" customHeight="1" x14ac:dyDescent="0.25">
      <c r="A4" s="3" t="s">
        <v>84</v>
      </c>
      <c r="B4" s="33" t="s">
        <v>84</v>
      </c>
      <c r="C4" s="12"/>
      <c r="D4" s="12"/>
      <c r="E4" s="12"/>
      <c r="F4" s="12"/>
      <c r="G4" s="12"/>
      <c r="I4" s="44"/>
      <c r="J4" s="45"/>
      <c r="K4" s="45"/>
      <c r="L4" s="45"/>
      <c r="M4" s="45"/>
      <c r="N4" s="45"/>
      <c r="O4" s="45"/>
      <c r="P4" s="45"/>
      <c r="Q4" s="46"/>
    </row>
    <row r="5" spans="1:17" ht="14.25" customHeight="1" x14ac:dyDescent="0.25">
      <c r="A5" s="3" t="s">
        <v>85</v>
      </c>
      <c r="B5" s="33" t="s">
        <v>85</v>
      </c>
      <c r="C5" s="12"/>
      <c r="D5" s="12"/>
      <c r="E5" s="12"/>
      <c r="F5" s="12"/>
      <c r="G5" s="12"/>
      <c r="I5" s="44"/>
      <c r="J5" s="45"/>
      <c r="K5" s="45"/>
      <c r="L5" s="45"/>
      <c r="M5" s="45"/>
      <c r="N5" s="45"/>
      <c r="O5" s="45"/>
      <c r="P5" s="45"/>
      <c r="Q5" s="46"/>
    </row>
    <row r="6" spans="1:17" ht="14.25" customHeight="1" x14ac:dyDescent="0.25">
      <c r="A6" s="3" t="s">
        <v>86</v>
      </c>
      <c r="B6" s="33" t="s">
        <v>86</v>
      </c>
      <c r="C6" s="12"/>
      <c r="D6" s="12"/>
      <c r="E6" s="12"/>
      <c r="F6" s="12"/>
      <c r="G6" s="12"/>
      <c r="I6" s="47"/>
      <c r="J6" s="48"/>
      <c r="K6" s="48"/>
      <c r="L6" s="48"/>
      <c r="M6" s="48"/>
      <c r="N6" s="48"/>
      <c r="O6" s="48"/>
      <c r="P6" s="48"/>
      <c r="Q6" s="49"/>
    </row>
    <row r="7" spans="1:17" ht="14.25" customHeight="1" x14ac:dyDescent="0.25"/>
    <row r="8" spans="1:17" ht="14.25" customHeight="1" x14ac:dyDescent="0.25"/>
    <row r="9" spans="1:17" ht="14.25" customHeight="1" x14ac:dyDescent="0.25"/>
    <row r="10" spans="1:17" ht="14.25" customHeight="1" x14ac:dyDescent="0.25"/>
    <row r="11" spans="1:17" ht="14.25" customHeight="1" x14ac:dyDescent="0.25">
      <c r="B11" s="28" t="s">
        <v>87</v>
      </c>
      <c r="C11" s="12" t="s">
        <v>26</v>
      </c>
      <c r="D11" s="12" t="s">
        <v>27</v>
      </c>
      <c r="E11" s="12" t="s">
        <v>28</v>
      </c>
      <c r="F11" s="12" t="s">
        <v>23</v>
      </c>
      <c r="G11" s="12" t="s">
        <v>29</v>
      </c>
    </row>
    <row r="12" spans="1:17" ht="14.25" customHeight="1" x14ac:dyDescent="0.25">
      <c r="A12" s="3" t="s">
        <v>88</v>
      </c>
      <c r="B12" s="33" t="s">
        <v>88</v>
      </c>
      <c r="C12" s="12"/>
      <c r="D12" s="12"/>
      <c r="E12" s="12"/>
      <c r="F12" s="12"/>
      <c r="G12" s="12"/>
    </row>
    <row r="13" spans="1:17" ht="14.25" customHeight="1" x14ac:dyDescent="0.25">
      <c r="A13" s="3" t="s">
        <v>89</v>
      </c>
      <c r="B13" s="33" t="s">
        <v>89</v>
      </c>
      <c r="C13" s="12"/>
      <c r="D13" s="12"/>
      <c r="E13" s="12"/>
      <c r="F13" s="12"/>
      <c r="G13" s="12"/>
    </row>
    <row r="14" spans="1:17" ht="14.25" customHeight="1" x14ac:dyDescent="0.25">
      <c r="A14" s="3" t="s">
        <v>90</v>
      </c>
      <c r="B14" s="33" t="s">
        <v>90</v>
      </c>
      <c r="C14" s="12"/>
      <c r="D14" s="12"/>
      <c r="E14" s="12"/>
      <c r="F14" s="12"/>
      <c r="G14" s="12"/>
    </row>
    <row r="15" spans="1:17" ht="14.25" customHeight="1" x14ac:dyDescent="0.25"/>
    <row r="16" spans="1:17" ht="14.25" customHeight="1" x14ac:dyDescent="0.25"/>
    <row r="17" spans="1:7" ht="14.25" customHeight="1" x14ac:dyDescent="0.25"/>
    <row r="18" spans="1:7" ht="14.25" customHeight="1" x14ac:dyDescent="0.25"/>
    <row r="19" spans="1:7" ht="14.25" customHeight="1" x14ac:dyDescent="0.25">
      <c r="B19" s="28" t="s">
        <v>91</v>
      </c>
      <c r="C19" s="12" t="s">
        <v>26</v>
      </c>
      <c r="D19" s="12" t="s">
        <v>27</v>
      </c>
      <c r="E19" s="12" t="s">
        <v>28</v>
      </c>
      <c r="F19" s="12" t="s">
        <v>23</v>
      </c>
      <c r="G19" s="12" t="s">
        <v>29</v>
      </c>
    </row>
    <row r="20" spans="1:7" ht="14.25" customHeight="1" x14ac:dyDescent="0.25">
      <c r="A20" s="3" t="s">
        <v>92</v>
      </c>
      <c r="B20" s="33" t="s">
        <v>92</v>
      </c>
      <c r="C20" s="12"/>
      <c r="D20" s="12"/>
      <c r="E20" s="12"/>
      <c r="F20" s="12"/>
      <c r="G20" s="12"/>
    </row>
    <row r="21" spans="1:7" ht="14.25" customHeight="1" x14ac:dyDescent="0.25">
      <c r="A21" s="3" t="s">
        <v>93</v>
      </c>
      <c r="B21" s="33" t="s">
        <v>93</v>
      </c>
      <c r="C21" s="12"/>
      <c r="D21" s="12"/>
      <c r="E21" s="12"/>
      <c r="F21" s="12"/>
      <c r="G21" s="12"/>
    </row>
    <row r="22" spans="1:7" ht="14.25" customHeight="1" x14ac:dyDescent="0.25">
      <c r="B22" s="24" t="str">
        <f>'Arkusz roboczy'!$B$23</f>
        <v>C3</v>
      </c>
      <c r="C22" s="12"/>
      <c r="D22" s="12"/>
      <c r="E22" s="12"/>
      <c r="F22" s="12"/>
      <c r="G22" s="12"/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>
      <c r="C29" s="34" t="s">
        <v>94</v>
      </c>
    </row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I3:Q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1000"/>
  <sheetViews>
    <sheetView workbookViewId="0"/>
  </sheetViews>
  <sheetFormatPr defaultColWidth="12.5703125" defaultRowHeight="15" customHeight="1" x14ac:dyDescent="0.25"/>
  <cols>
    <col min="1" max="2" width="7.5703125" customWidth="1"/>
    <col min="3" max="3" width="13.85546875" customWidth="1"/>
    <col min="4" max="4" width="13.5703125" customWidth="1"/>
    <col min="5" max="5" width="13.85546875" customWidth="1"/>
    <col min="6" max="6" width="16.42578125" customWidth="1"/>
    <col min="7" max="7" width="12.140625" customWidth="1"/>
    <col min="8" max="13" width="7.5703125" customWidth="1"/>
    <col min="14" max="14" width="13.85546875" customWidth="1"/>
    <col min="15" max="15" width="13.5703125" customWidth="1"/>
    <col min="16" max="16" width="13.85546875" customWidth="1"/>
    <col min="17" max="17" width="12.140625" customWidth="1"/>
    <col min="18" max="26" width="7.5703125" customWidth="1"/>
  </cols>
  <sheetData>
    <row r="1" spans="2:17" ht="14.25" customHeight="1" x14ac:dyDescent="0.25"/>
    <row r="2" spans="2:17" ht="14.25" customHeight="1" x14ac:dyDescent="0.25">
      <c r="B2" s="28" t="s">
        <v>37</v>
      </c>
      <c r="C2" s="12" t="s">
        <v>26</v>
      </c>
      <c r="D2" s="12" t="s">
        <v>27</v>
      </c>
      <c r="E2" s="12" t="s">
        <v>28</v>
      </c>
      <c r="F2" s="12" t="s">
        <v>23</v>
      </c>
      <c r="G2" s="12" t="s">
        <v>29</v>
      </c>
    </row>
    <row r="3" spans="2:17" ht="14.25" customHeight="1" x14ac:dyDescent="0.25">
      <c r="B3" s="24" t="s">
        <v>41</v>
      </c>
      <c r="C3" s="12"/>
      <c r="D3" s="12"/>
      <c r="E3" s="12"/>
      <c r="F3" s="12"/>
      <c r="G3" s="12"/>
    </row>
    <row r="4" spans="2:17" ht="14.25" customHeight="1" x14ac:dyDescent="0.25">
      <c r="B4" s="24" t="s">
        <v>42</v>
      </c>
      <c r="C4" s="12"/>
      <c r="D4" s="12"/>
      <c r="E4" s="12"/>
      <c r="F4" s="12"/>
      <c r="G4" s="12"/>
    </row>
    <row r="5" spans="2:17" ht="14.25" customHeight="1" x14ac:dyDescent="0.25">
      <c r="B5" s="24" t="s">
        <v>43</v>
      </c>
      <c r="C5" s="12"/>
      <c r="D5" s="12"/>
      <c r="E5" s="12"/>
      <c r="F5" s="12"/>
      <c r="G5" s="12"/>
    </row>
    <row r="6" spans="2:17" ht="14.25" customHeight="1" x14ac:dyDescent="0.25">
      <c r="B6" s="24" t="s">
        <v>44</v>
      </c>
      <c r="C6" s="12"/>
      <c r="D6" s="12"/>
      <c r="E6" s="12"/>
      <c r="F6" s="12"/>
      <c r="G6" s="12"/>
    </row>
    <row r="7" spans="2:17" ht="14.25" customHeight="1" x14ac:dyDescent="0.25">
      <c r="B7" s="24" t="s">
        <v>95</v>
      </c>
      <c r="C7" s="12"/>
      <c r="D7" s="12"/>
      <c r="E7" s="12"/>
      <c r="F7" s="12"/>
      <c r="G7" s="12"/>
      <c r="M7" s="34" t="s">
        <v>94</v>
      </c>
    </row>
    <row r="8" spans="2:17" ht="14.25" customHeight="1" x14ac:dyDescent="0.25"/>
    <row r="9" spans="2:17" ht="14.25" customHeight="1" x14ac:dyDescent="0.25"/>
    <row r="10" spans="2:17" ht="14.25" customHeight="1" x14ac:dyDescent="0.25"/>
    <row r="11" spans="2:17" ht="14.25" customHeight="1" x14ac:dyDescent="0.25"/>
    <row r="12" spans="2:17" ht="14.25" customHeight="1" x14ac:dyDescent="0.25">
      <c r="B12" s="28" t="s">
        <v>45</v>
      </c>
      <c r="C12" s="12" t="s">
        <v>26</v>
      </c>
      <c r="D12" s="12" t="s">
        <v>27</v>
      </c>
      <c r="E12" s="12" t="s">
        <v>28</v>
      </c>
      <c r="F12" s="12" t="s">
        <v>23</v>
      </c>
      <c r="G12" s="12" t="s">
        <v>29</v>
      </c>
    </row>
    <row r="13" spans="2:17" ht="14.25" customHeight="1" x14ac:dyDescent="0.25">
      <c r="B13" s="24" t="s">
        <v>46</v>
      </c>
      <c r="C13" s="12"/>
      <c r="D13" s="12"/>
      <c r="E13" s="12"/>
      <c r="F13" s="12"/>
      <c r="G13" s="12"/>
      <c r="L13" s="28" t="s">
        <v>62</v>
      </c>
      <c r="M13" s="12" t="s">
        <v>26</v>
      </c>
      <c r="N13" s="12" t="s">
        <v>27</v>
      </c>
      <c r="O13" s="12" t="s">
        <v>28</v>
      </c>
      <c r="P13" s="12" t="s">
        <v>23</v>
      </c>
      <c r="Q13" s="12" t="s">
        <v>29</v>
      </c>
    </row>
    <row r="14" spans="2:17" ht="14.25" customHeight="1" x14ac:dyDescent="0.25">
      <c r="B14" s="24" t="s">
        <v>47</v>
      </c>
      <c r="C14" s="12"/>
      <c r="D14" s="12"/>
      <c r="E14" s="12"/>
      <c r="F14" s="12"/>
      <c r="G14" s="12"/>
      <c r="L14" s="24" t="str">
        <f t="shared" ref="L14:L15" si="0">B6</f>
        <v>A4</v>
      </c>
      <c r="M14" s="12">
        <f t="array" ref="M14:Q14">C6:G6</f>
        <v>0</v>
      </c>
      <c r="N14" s="12">
        <v>0</v>
      </c>
      <c r="O14" s="12">
        <v>0</v>
      </c>
      <c r="P14" s="12">
        <v>0</v>
      </c>
      <c r="Q14" s="12">
        <v>0</v>
      </c>
    </row>
    <row r="15" spans="2:17" ht="14.25" customHeight="1" x14ac:dyDescent="0.25">
      <c r="B15" s="24" t="s">
        <v>48</v>
      </c>
      <c r="C15" s="12"/>
      <c r="D15" s="12"/>
      <c r="F15" s="12"/>
      <c r="G15" s="35"/>
      <c r="L15" s="24" t="str">
        <f t="shared" si="0"/>
        <v>A5</v>
      </c>
      <c r="M15" s="12">
        <f t="array" ref="M15:Q15">C7:G7</f>
        <v>0</v>
      </c>
      <c r="N15" s="12">
        <v>0</v>
      </c>
      <c r="O15" s="12">
        <v>0</v>
      </c>
      <c r="P15" s="12">
        <v>0</v>
      </c>
      <c r="Q15" s="12">
        <v>0</v>
      </c>
    </row>
    <row r="16" spans="2:17" ht="14.25" customHeight="1" x14ac:dyDescent="0.25">
      <c r="B16" s="24" t="s">
        <v>49</v>
      </c>
      <c r="C16" s="12"/>
      <c r="D16" s="12"/>
      <c r="E16" s="12"/>
      <c r="F16" s="12"/>
      <c r="G16" s="12"/>
      <c r="L16" s="24" t="str">
        <f>B16</f>
        <v>B4</v>
      </c>
      <c r="M16" s="12">
        <f t="array" ref="M16:Q16">C16:G16</f>
        <v>0</v>
      </c>
      <c r="N16" s="12">
        <v>0</v>
      </c>
      <c r="O16" s="12">
        <v>0</v>
      </c>
      <c r="P16" s="12">
        <v>0</v>
      </c>
      <c r="Q16" s="12">
        <v>0</v>
      </c>
    </row>
    <row r="17" spans="2:17" ht="14.25" customHeight="1" x14ac:dyDescent="0.25">
      <c r="L17" s="24" t="str">
        <f>B24</f>
        <v>C4</v>
      </c>
      <c r="M17" s="12">
        <f t="array" ref="M17:Q17">C24:G24</f>
        <v>0</v>
      </c>
      <c r="N17" s="12">
        <v>0</v>
      </c>
      <c r="O17" s="12">
        <v>0</v>
      </c>
      <c r="P17" s="12">
        <v>0</v>
      </c>
      <c r="Q17" s="12">
        <v>0</v>
      </c>
    </row>
    <row r="18" spans="2:17" ht="14.25" customHeight="1" x14ac:dyDescent="0.25">
      <c r="L18" s="24" t="str">
        <f>'Ćwiartka robocza'!B22</f>
        <v>C3</v>
      </c>
      <c r="M18" s="12">
        <f t="array" ref="M18:Q18">'Ćwiartka robocza'!C22:G22</f>
        <v>0</v>
      </c>
      <c r="N18" s="12">
        <v>0</v>
      </c>
      <c r="O18" s="12">
        <v>0</v>
      </c>
      <c r="P18" s="12">
        <v>0</v>
      </c>
      <c r="Q18" s="12">
        <v>0</v>
      </c>
    </row>
    <row r="19" spans="2:17" ht="14.25" customHeight="1" x14ac:dyDescent="0.25"/>
    <row r="20" spans="2:17" ht="14.25" customHeight="1" x14ac:dyDescent="0.25">
      <c r="B20" s="28" t="s">
        <v>55</v>
      </c>
      <c r="C20" s="12" t="s">
        <v>26</v>
      </c>
      <c r="D20" s="12" t="s">
        <v>27</v>
      </c>
      <c r="E20" s="12" t="s">
        <v>28</v>
      </c>
      <c r="F20" s="12" t="s">
        <v>23</v>
      </c>
      <c r="G20" s="12" t="s">
        <v>29</v>
      </c>
    </row>
    <row r="21" spans="2:17" ht="14.25" customHeight="1" x14ac:dyDescent="0.25">
      <c r="B21" s="24" t="s">
        <v>56</v>
      </c>
      <c r="C21" s="12"/>
      <c r="D21" s="12"/>
      <c r="E21" s="12"/>
      <c r="F21" s="12"/>
      <c r="G21" s="35"/>
    </row>
    <row r="22" spans="2:17" ht="14.25" customHeight="1" x14ac:dyDescent="0.25">
      <c r="B22" s="24" t="s">
        <v>57</v>
      </c>
      <c r="C22" s="12"/>
      <c r="D22" s="12"/>
      <c r="E22" s="12"/>
      <c r="F22" s="12"/>
      <c r="G22" s="12"/>
    </row>
    <row r="23" spans="2:17" ht="14.25" customHeight="1" x14ac:dyDescent="0.25">
      <c r="B23" s="24" t="s">
        <v>58</v>
      </c>
      <c r="C23" s="12"/>
      <c r="D23" s="12"/>
      <c r="E23" s="12"/>
      <c r="F23" s="12"/>
      <c r="G23" s="12"/>
      <c r="L23" s="28" t="s">
        <v>25</v>
      </c>
      <c r="M23" s="12" t="s">
        <v>26</v>
      </c>
      <c r="N23" s="12" t="s">
        <v>27</v>
      </c>
      <c r="O23" s="12" t="s">
        <v>28</v>
      </c>
      <c r="P23" s="12" t="s">
        <v>23</v>
      </c>
      <c r="Q23" s="12" t="s">
        <v>29</v>
      </c>
    </row>
    <row r="24" spans="2:17" ht="14.25" customHeight="1" x14ac:dyDescent="0.25">
      <c r="B24" s="24" t="s">
        <v>59</v>
      </c>
      <c r="C24" s="12"/>
      <c r="D24" s="12"/>
      <c r="E24" s="12"/>
      <c r="F24" s="12"/>
      <c r="G24" s="12"/>
      <c r="L24" s="24" t="s">
        <v>96</v>
      </c>
      <c r="M24" s="12"/>
      <c r="N24" s="12"/>
      <c r="O24" s="12"/>
      <c r="P24" s="12"/>
      <c r="Q24" s="12"/>
    </row>
    <row r="25" spans="2:17" ht="14.25" customHeight="1" x14ac:dyDescent="0.25">
      <c r="L25" s="24" t="s">
        <v>97</v>
      </c>
      <c r="M25" s="12"/>
      <c r="N25" s="12"/>
      <c r="O25" s="12"/>
      <c r="P25" s="12"/>
      <c r="Q25" s="12"/>
    </row>
    <row r="26" spans="2:17" ht="14.25" customHeight="1" x14ac:dyDescent="0.25">
      <c r="L26" s="24" t="s">
        <v>98</v>
      </c>
      <c r="M26" s="12"/>
      <c r="N26" s="12"/>
      <c r="O26" s="12"/>
      <c r="P26" s="12"/>
      <c r="Q26" s="12"/>
    </row>
    <row r="27" spans="2:17" ht="15" customHeight="1" x14ac:dyDescent="0.25">
      <c r="B27" s="61" t="s">
        <v>99</v>
      </c>
      <c r="C27" s="42"/>
      <c r="D27" s="42"/>
      <c r="E27" s="42"/>
      <c r="F27" s="42"/>
      <c r="G27" s="43"/>
      <c r="L27" s="24" t="s">
        <v>100</v>
      </c>
      <c r="M27" s="12"/>
      <c r="N27" s="12"/>
      <c r="O27" s="12"/>
      <c r="P27" s="12"/>
      <c r="Q27" s="12"/>
    </row>
    <row r="28" spans="2:17" ht="14.25" customHeight="1" x14ac:dyDescent="0.25">
      <c r="B28" s="44"/>
      <c r="C28" s="45"/>
      <c r="D28" s="45"/>
      <c r="E28" s="45"/>
      <c r="F28" s="45"/>
      <c r="G28" s="46"/>
      <c r="L28" s="24" t="s">
        <v>101</v>
      </c>
      <c r="M28" s="12"/>
      <c r="N28" s="12"/>
      <c r="O28" s="12"/>
      <c r="P28" s="12"/>
      <c r="Q28" s="12"/>
    </row>
    <row r="29" spans="2:17" ht="14.25" customHeight="1" x14ac:dyDescent="0.25">
      <c r="B29" s="44"/>
      <c r="C29" s="45"/>
      <c r="D29" s="45"/>
      <c r="E29" s="45"/>
      <c r="F29" s="45"/>
      <c r="G29" s="46"/>
      <c r="L29" s="24" t="s">
        <v>102</v>
      </c>
      <c r="M29" s="12"/>
      <c r="N29" s="12"/>
      <c r="O29" s="12"/>
      <c r="P29" s="12"/>
      <c r="Q29" s="12"/>
    </row>
    <row r="30" spans="2:17" ht="14.25" customHeight="1" x14ac:dyDescent="0.25">
      <c r="B30" s="44"/>
      <c r="C30" s="45"/>
      <c r="D30" s="45"/>
      <c r="E30" s="45"/>
      <c r="F30" s="45"/>
      <c r="G30" s="46"/>
      <c r="L30" s="24" t="s">
        <v>103</v>
      </c>
      <c r="M30" s="12"/>
      <c r="N30" s="12"/>
      <c r="O30" s="12"/>
      <c r="P30" s="12"/>
      <c r="Q30" s="12"/>
    </row>
    <row r="31" spans="2:17" ht="14.25" customHeight="1" x14ac:dyDescent="0.25">
      <c r="B31" s="44"/>
      <c r="C31" s="45"/>
      <c r="D31" s="45"/>
      <c r="E31" s="45"/>
      <c r="F31" s="45"/>
      <c r="G31" s="46"/>
    </row>
    <row r="32" spans="2:17" ht="14.25" customHeight="1" x14ac:dyDescent="0.25">
      <c r="B32" s="47"/>
      <c r="C32" s="48"/>
      <c r="D32" s="48"/>
      <c r="E32" s="48"/>
      <c r="F32" s="48"/>
      <c r="G32" s="49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7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Matches</vt:lpstr>
      <vt:lpstr>Grupa W (7)</vt:lpstr>
      <vt:lpstr>Grupa A (5)</vt:lpstr>
      <vt:lpstr>Grupa A (4)</vt:lpstr>
      <vt:lpstr>Grupa B (5)</vt:lpstr>
      <vt:lpstr>Grupa B (4)</vt:lpstr>
      <vt:lpstr>Grupa C (5)</vt:lpstr>
      <vt:lpstr>Grupa C (4)</vt:lpstr>
      <vt:lpstr>Grupa D (5)</vt:lpstr>
      <vt:lpstr>Ćwiartka robocza</vt:lpstr>
      <vt:lpstr>Arkusz roboczy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</dc:creator>
  <cp:lastModifiedBy>Adam J</cp:lastModifiedBy>
  <dcterms:created xsi:type="dcterms:W3CDTF">2024-06-18T18:23:29Z</dcterms:created>
  <dcterms:modified xsi:type="dcterms:W3CDTF">2025-04-07T16:04:50Z</dcterms:modified>
</cp:coreProperties>
</file>