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drawings/drawing2.xml" ContentType="application/vnd.openxmlformats-officedocument.drawingml.chartshapes+xml"/>
  <Override PartName="/xl/drawings/drawing4.xml" ContentType="application/vnd.openxmlformats-officedocument.drawingml.chartshapes+xml"/>
  <Override PartName="/xl/drawings/drawing3.xml" ContentType="application/vnd.openxmlformats-officedocument.drawingml.chartshapes+xml"/>
  <Override PartName="/xl/workbook.xml" ContentType="application/vnd.openxmlformats-officedocument.spreadsheetml.sheet.main+xml"/>
  <Override PartName="/xl/worksheets/sheet3.xml" ContentType="application/vnd.openxmlformats-officedocument.spreadsheetml.worksheet+xml"/>
  <Override PartName="/xl/drawings/drawing7.xml" ContentType="application/vnd.openxmlformats-officedocument.drawing+xml"/>
  <Override PartName="/xl/drawings/drawing6.xml" ContentType="application/vnd.openxmlformats-officedocument.drawing+xml"/>
  <Override PartName="/xl/worksheets/sheet1.xml" ContentType="application/vnd.openxmlformats-officedocument.spreadsheetml.worksheet+xml"/>
  <Override PartName="/xl/charts/chart6.xml" ContentType="application/vnd.openxmlformats-officedocument.drawingml.chart+xml"/>
  <Override PartName="/xl/drawings/drawing5.xml" ContentType="application/vnd.openxmlformats-officedocument.drawing+xml"/>
  <Override PartName="/xl/worksheets/sheet2.xml" ContentType="application/vnd.openxmlformats-officedocument.spreadsheetml.worksheet+xml"/>
  <Override PartName="/xl/charts/chart5.xml" ContentType="application/vnd.openxmlformats-officedocument.drawingml.chart+xml"/>
  <Override PartName="/xl/charts/chart7.xml" ContentType="application/vnd.openxmlformats-officedocument.drawingml.chart+xml"/>
  <Override PartName="/xl/worksheets/sheet4.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charts/chart2.xml" ContentType="application/vnd.openxmlformats-officedocument.drawingml.chart+xml"/>
  <Override PartName="/xl/charts/chart1.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3.xml" ContentType="application/vnd.openxmlformats-officedocument.drawingml.chart+xml"/>
  <Override PartName="/xl/externalLinks/externalLink3.xml" ContentType="application/vnd.openxmlformats-officedocument.spreadsheetml.externalLink+xml"/>
  <Override PartName="/xl/ctrlProps/ctrlProp3.xml" ContentType="application/vnd.ms-excel.controlproperties+xml"/>
  <Override PartName="/xl/ctrlProps/ctrlProp2.xml" ContentType="application/vnd.ms-excel.control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ctrlProps/ctrlProp4.xml" ContentType="application/vnd.ms-excel.controlproperties+xml"/>
  <Override PartName="/xl/ctrlProps/ctrlProp1.xml" ContentType="application/vnd.ms-excel.contro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65" windowWidth="14805" windowHeight="7950"/>
  </bookViews>
  <sheets>
    <sheet name="tool" sheetId="1" r:id="rId1"/>
    <sheet name="Gateway graphs" sheetId="5" r:id="rId2"/>
    <sheet name="transport cost for Machteld " sheetId="3" state="hidden" r:id="rId3"/>
    <sheet name="storage cost for Machteld" sheetId="4" state="hidden" r:id="rId4"/>
  </sheets>
  <externalReferences>
    <externalReference r:id="rId5"/>
    <externalReference r:id="rId6"/>
    <externalReference r:id="rId7"/>
  </externalReferences>
  <definedNames>
    <definedName name="EOR_toggle">tool!$C$108:$C$109</definedName>
    <definedName name="Ship_size">tool!$A$108:$A$112</definedName>
  </definedNames>
  <calcPr calcId="145621"/>
</workbook>
</file>

<file path=xl/calcChain.xml><?xml version="1.0" encoding="utf-8"?>
<calcChain xmlns="http://schemas.openxmlformats.org/spreadsheetml/2006/main">
  <c r="L65" i="1" l="1"/>
  <c r="L66" i="1"/>
  <c r="L67" i="1"/>
  <c r="L68" i="1"/>
  <c r="L69" i="1"/>
  <c r="L70" i="1"/>
  <c r="L71" i="1"/>
  <c r="L72"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64" i="1"/>
  <c r="E25" i="5"/>
  <c r="E26" i="5"/>
  <c r="O17" i="5"/>
  <c r="B26" i="5"/>
  <c r="O19" i="5"/>
  <c r="O15" i="5"/>
  <c r="O20" i="5"/>
  <c r="O16" i="5"/>
  <c r="M17" i="5"/>
  <c r="M16" i="5"/>
  <c r="M15" i="5"/>
  <c r="B25" i="5"/>
  <c r="O14" i="5"/>
  <c r="O13" i="5"/>
  <c r="B9" i="1"/>
  <c r="B8" i="1"/>
  <c r="O18" i="5" l="1"/>
  <c r="O21" i="5"/>
  <c r="C29" i="1" l="1"/>
  <c r="B25" i="1" l="1"/>
  <c r="C32" i="1" l="1"/>
  <c r="C18" i="1" l="1"/>
  <c r="E24" i="5"/>
  <c r="E23" i="5"/>
  <c r="C21" i="1" l="1"/>
  <c r="C28" i="1" l="1"/>
  <c r="C31" i="1"/>
  <c r="N4" i="5" l="1"/>
  <c r="R4" i="5"/>
  <c r="C30" i="1"/>
  <c r="C46" i="1" s="1"/>
  <c r="C48" i="1" l="1"/>
  <c r="N6" i="5"/>
  <c r="N5" i="5"/>
  <c r="AB62" i="1" l="1"/>
  <c r="AC62" i="1"/>
  <c r="AD62" i="1"/>
  <c r="AE62" i="1"/>
  <c r="AA62"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64" i="1"/>
  <c r="N3" i="5" l="1"/>
  <c r="N7" i="5" s="1"/>
  <c r="C45" i="1"/>
  <c r="C13"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64" i="1"/>
  <c r="S63" i="1"/>
  <c r="W63" i="1"/>
  <c r="C19" i="1" l="1"/>
  <c r="C37" i="1"/>
  <c r="C20" i="1"/>
  <c r="C47" i="1" s="1"/>
  <c r="R3" i="5" l="1"/>
  <c r="R7" i="5" s="1"/>
  <c r="C38" i="1"/>
  <c r="C40" i="1" s="1"/>
  <c r="L73" i="1" s="1"/>
  <c r="P63" i="1"/>
  <c r="J63" i="1" l="1"/>
  <c r="C63" i="1"/>
  <c r="Q63" i="1"/>
  <c r="E21" i="1" l="1"/>
  <c r="N63" i="1" l="1"/>
  <c r="E20" i="1" l="1"/>
  <c r="B21" i="1"/>
  <c r="V63" i="1" l="1"/>
  <c r="O63" i="1"/>
  <c r="C42" i="1"/>
  <c r="Z63" i="1" l="1"/>
  <c r="X63" i="1" l="1"/>
  <c r="B22" i="1" l="1"/>
  <c r="B35" i="1" l="1"/>
  <c r="B34" i="1" l="1"/>
  <c r="B18" i="1" l="1"/>
  <c r="B20" i="1"/>
  <c r="U63" i="1" l="1"/>
  <c r="B40" i="1"/>
  <c r="B19" i="1"/>
  <c r="T63" i="1"/>
  <c r="B42" i="1"/>
  <c r="B63" i="1" l="1"/>
  <c r="C41" i="1"/>
  <c r="D63" i="1" s="1"/>
  <c r="I63" i="1"/>
  <c r="K63" i="1" l="1"/>
</calcChain>
</file>

<file path=xl/comments1.xml><?xml version="1.0" encoding="utf-8"?>
<comments xmlns="http://schemas.openxmlformats.org/spreadsheetml/2006/main">
  <authors>
    <author>Author</author>
  </authors>
  <commentList>
    <comment ref="B20" authorId="0">
      <text>
        <r>
          <rPr>
            <b/>
            <sz val="9"/>
            <color indexed="81"/>
            <rFont val="Tahoma"/>
            <family val="2"/>
          </rPr>
          <t>Author:</t>
        </r>
        <r>
          <rPr>
            <sz val="9"/>
            <color indexed="81"/>
            <rFont val="Tahoma"/>
            <family val="2"/>
          </rPr>
          <t xml:space="preserve">
ship leas on basis of desing flow; not actual flow</t>
        </r>
      </text>
    </comment>
    <comment ref="B21" authorId="0">
      <text>
        <r>
          <rPr>
            <b/>
            <sz val="9"/>
            <color indexed="81"/>
            <rFont val="Tahoma"/>
            <family val="2"/>
          </rPr>
          <t>Author:</t>
        </r>
        <r>
          <rPr>
            <sz val="9"/>
            <color indexed="81"/>
            <rFont val="Tahoma"/>
            <family val="2"/>
          </rPr>
          <t xml:space="preserve">
all var opex based on actual flow</t>
        </r>
      </text>
    </comment>
    <comment ref="A24" authorId="0">
      <text>
        <r>
          <rPr>
            <b/>
            <sz val="9"/>
            <color indexed="81"/>
            <rFont val="Tahoma"/>
            <family val="2"/>
          </rPr>
          <t>Author:</t>
        </r>
        <r>
          <rPr>
            <sz val="9"/>
            <color indexed="81"/>
            <rFont val="Tahoma"/>
            <family val="2"/>
          </rPr>
          <t xml:space="preserve">
- processing onshore</t>
        </r>
      </text>
    </comment>
    <comment ref="A25" authorId="0">
      <text>
        <r>
          <rPr>
            <b/>
            <sz val="9"/>
            <color indexed="81"/>
            <rFont val="Tahoma"/>
            <family val="2"/>
          </rPr>
          <t>Author:</t>
        </r>
        <r>
          <rPr>
            <sz val="9"/>
            <color indexed="81"/>
            <rFont val="Tahoma"/>
            <family val="2"/>
          </rPr>
          <t xml:space="preserve">
 - shipping plus onboard processing</t>
        </r>
      </text>
    </comment>
  </commentList>
</comments>
</file>

<file path=xl/sharedStrings.xml><?xml version="1.0" encoding="utf-8"?>
<sst xmlns="http://schemas.openxmlformats.org/spreadsheetml/2006/main" count="249" uniqueCount="116">
  <si>
    <t xml:space="preserve">distance </t>
  </si>
  <si>
    <t>km</t>
  </si>
  <si>
    <t>Mt/yr</t>
  </si>
  <si>
    <t>Ship</t>
  </si>
  <si>
    <t>Pipeline</t>
  </si>
  <si>
    <t xml:space="preserve">OPEX fixed </t>
  </si>
  <si>
    <t>number of ships</t>
  </si>
  <si>
    <t>Meuro</t>
  </si>
  <si>
    <t>Meuro/yr</t>
  </si>
  <si>
    <t>#</t>
  </si>
  <si>
    <t>M3</t>
  </si>
  <si>
    <t>Assumptions</t>
  </si>
  <si>
    <t>Euro/tonne</t>
  </si>
  <si>
    <t>flow</t>
  </si>
  <si>
    <t>just for first screening analysis</t>
  </si>
  <si>
    <t>Project duration</t>
  </si>
  <si>
    <t>years</t>
  </si>
  <si>
    <t>CAPEX/OPEX ratio</t>
  </si>
  <si>
    <t>Results</t>
  </si>
  <si>
    <t>Data tables for figures</t>
  </si>
  <si>
    <t xml:space="preserve">delta </t>
  </si>
  <si>
    <t>delta</t>
  </si>
  <si>
    <t>Capital investments</t>
  </si>
  <si>
    <t>named ranges</t>
  </si>
  <si>
    <r>
      <t>m</t>
    </r>
    <r>
      <rPr>
        <i/>
        <vertAlign val="superscript"/>
        <sz val="8"/>
        <color theme="1"/>
        <rFont val="Calibri"/>
        <family val="2"/>
        <scheme val="minor"/>
      </rPr>
      <t>3</t>
    </r>
  </si>
  <si>
    <t>ship capacity calculated in ECCO</t>
  </si>
  <si>
    <t>Ship Size Manual override
- select 0 if no fixed size is needed</t>
  </si>
  <si>
    <t>Euro/t</t>
  </si>
  <si>
    <t>Capital investment</t>
  </si>
  <si>
    <t>OPEX fixed</t>
  </si>
  <si>
    <t>OPEX variable</t>
  </si>
  <si>
    <t>energy requirement (MW)</t>
  </si>
  <si>
    <t>Compression requirement</t>
  </si>
  <si>
    <t>MW</t>
  </si>
  <si>
    <t>Energy requirement (HFO)</t>
  </si>
  <si>
    <t>TJ/yr</t>
  </si>
  <si>
    <t>OPEX variable (no energy cost)</t>
  </si>
  <si>
    <t>Energy (GAS)</t>
  </si>
  <si>
    <t>Energy (HFO)</t>
  </si>
  <si>
    <t>specific cost</t>
  </si>
  <si>
    <t xml:space="preserve">Energy requirement (Gas) </t>
  </si>
  <si>
    <t>OPEX variable (incl energy cost)</t>
  </si>
  <si>
    <t>Installed compression capacity (MW)</t>
  </si>
  <si>
    <t>Ship to EOR</t>
  </si>
  <si>
    <t>Reference</t>
  </si>
  <si>
    <t>Conversion of the platform before injection</t>
  </si>
  <si>
    <t>EBN/Gasunie report (2010)</t>
  </si>
  <si>
    <t>Drilling and completion cost per well</t>
  </si>
  <si>
    <t>Abandonment capex (2 years after close in)</t>
  </si>
  <si>
    <t>RCI-ISA Phase 3 2012</t>
  </si>
  <si>
    <t>Compressor Capex per unit (maximum 3 units)</t>
  </si>
  <si>
    <t>Opex</t>
  </si>
  <si>
    <t xml:space="preserve">Value </t>
  </si>
  <si>
    <t>Fixed Opex</t>
  </si>
  <si>
    <t>Variable - CO2 injection</t>
  </si>
  <si>
    <t>Variable – compressor</t>
  </si>
  <si>
    <t>Variable - well operational cost</t>
  </si>
  <si>
    <t>Variable - workover cost (every 5 years)</t>
  </si>
  <si>
    <t>Value</t>
  </si>
  <si>
    <t>euro/ton</t>
  </si>
  <si>
    <t>EBN/Gasunie report (2010); EBN/Tebodin report (2008)</t>
  </si>
  <si>
    <t>Meuro/well/y</t>
  </si>
  <si>
    <t>CAPEX</t>
  </si>
  <si>
    <t>Aquifer and Gas reservoirs</t>
  </si>
  <si>
    <t>EOR</t>
  </si>
  <si>
    <t>EOR toggle</t>
  </si>
  <si>
    <t>0 for normal; 1 for EOR</t>
  </si>
  <si>
    <t>MMV</t>
  </si>
  <si>
    <t>Meuro/y</t>
  </si>
  <si>
    <t>to be determined</t>
  </si>
  <si>
    <t>xx</t>
  </si>
  <si>
    <t>important assumptions (see also text box below data)</t>
  </si>
  <si>
    <t>storage capacity EOR</t>
  </si>
  <si>
    <t>MT</t>
  </si>
  <si>
    <t>Danfield, DK</t>
  </si>
  <si>
    <t xml:space="preserve">  per t*km</t>
  </si>
  <si>
    <t>Cost /tonne</t>
  </si>
  <si>
    <t>NEED to add compression</t>
  </si>
  <si>
    <t>Energy requirement compression</t>
  </si>
  <si>
    <t>TJe/yr</t>
  </si>
  <si>
    <t>Compressor</t>
  </si>
  <si>
    <t>total CAPEX</t>
  </si>
  <si>
    <t>total OPEX</t>
  </si>
  <si>
    <t>Specific transport cost</t>
  </si>
  <si>
    <t>Distance</t>
  </si>
  <si>
    <t>Project duraction</t>
  </si>
  <si>
    <t>Capex</t>
  </si>
  <si>
    <t>Overhead, incl art works</t>
  </si>
  <si>
    <t>Material cost and labour</t>
  </si>
  <si>
    <t>Total</t>
  </si>
  <si>
    <t>Compression</t>
  </si>
  <si>
    <t>Breakdown</t>
  </si>
  <si>
    <t>Breakdown Euro/tonne</t>
  </si>
  <si>
    <t>Pipeline CAPEX</t>
  </si>
  <si>
    <t>Compressor CAPEX</t>
  </si>
  <si>
    <t>OPEX pipeline</t>
  </si>
  <si>
    <t>OPEX compressor</t>
  </si>
  <si>
    <t>euro/tonne</t>
  </si>
  <si>
    <t>Discount rate</t>
  </si>
  <si>
    <t xml:space="preserve">Design annual flow </t>
  </si>
  <si>
    <t>Actual annual flow</t>
  </si>
  <si>
    <t>Percentage of utilization</t>
  </si>
  <si>
    <t>%</t>
  </si>
  <si>
    <t xml:space="preserve">Annual flow </t>
  </si>
  <si>
    <t>kg/s</t>
  </si>
  <si>
    <t>Output pressure (compressor side - pipeline)</t>
  </si>
  <si>
    <t>Bar</t>
  </si>
  <si>
    <t>Input pressure (capture/network side)</t>
  </si>
  <si>
    <t>Main assumptions</t>
  </si>
  <si>
    <t>Inlet pressure pipeline</t>
  </si>
  <si>
    <t>Pipeline diameter</t>
  </si>
  <si>
    <t>mm</t>
  </si>
  <si>
    <t>Inlet pressure compressor 
(from Antwerp network)</t>
  </si>
  <si>
    <t>Parameter</t>
  </si>
  <si>
    <t xml:space="preserve">Unit </t>
  </si>
  <si>
    <t>selected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</si>
</sst>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 #,##0.00_ ;_ * \-#,##0.00_ ;_ * &quot;-&quot;??_ ;_ @_ "/>
    <numFmt numFmtId="164" formatCode="_-* #,##0.00_-;\-* #,##0.00_-;_-* &quot;-&quot;??_-;_-@_-"/>
    <numFmt numFmtId="165" formatCode="0.0"/>
    <numFmt numFmtId="166" formatCode="_-* #,##0.0_-;\-* #,##0.0_-;_-* &quot;-&quot;??_-;_-@_-"/>
    <numFmt numFmtId="167" formatCode="0_ ;\-0\ "/>
    <numFmt numFmtId="168" formatCode="_-* #,##0_-;\-* #,##0_-;_-* &quot;-&quot;??_-;_-@_-"/>
  </numFmts>
  <fonts count="19" x14ac:knownFonts="1">
    <font>
      <sz val="11"/>
      <color theme="1"/>
      <name val="Calibri"/>
      <family val="2"/>
      <scheme val="minor"/>
    </font>
    <font>
      <sz val="11"/>
      <color theme="1"/>
      <name val="Verdana"/>
      <family val="2"/>
    </font>
    <font>
      <b/>
      <sz val="11"/>
      <color rgb="FFFA7D00"/>
      <name val="Verdana"/>
      <family val="2"/>
    </font>
    <font>
      <i/>
      <sz val="8"/>
      <color theme="1"/>
      <name val="Calibri"/>
      <family val="2"/>
      <scheme val="minor"/>
    </font>
    <font>
      <b/>
      <sz val="11"/>
      <color theme="1"/>
      <name val="Calibri"/>
      <family val="2"/>
      <scheme val="minor"/>
    </font>
    <font>
      <sz val="8"/>
      <color theme="1"/>
      <name val="Calibri"/>
      <family val="2"/>
      <scheme val="minor"/>
    </font>
    <font>
      <sz val="9"/>
      <color theme="1"/>
      <name val="Calibri"/>
      <family val="2"/>
      <scheme val="minor"/>
    </font>
    <font>
      <sz val="11"/>
      <color theme="1"/>
      <name val="Calibri"/>
      <family val="2"/>
      <scheme val="minor"/>
    </font>
    <font>
      <sz val="11"/>
      <color theme="0"/>
      <name val="Verdana"/>
      <family val="2"/>
    </font>
    <font>
      <i/>
      <sz val="11"/>
      <color theme="1"/>
      <name val="Calibri"/>
      <family val="2"/>
      <scheme val="minor"/>
    </font>
    <font>
      <b/>
      <sz val="11"/>
      <color indexed="8"/>
      <name val="Calibri"/>
      <family val="2"/>
    </font>
    <font>
      <i/>
      <vertAlign val="superscript"/>
      <sz val="8"/>
      <color theme="1"/>
      <name val="Calibri"/>
      <family val="2"/>
      <scheme val="minor"/>
    </font>
    <font>
      <sz val="9"/>
      <color indexed="81"/>
      <name val="Tahoma"/>
      <family val="2"/>
    </font>
    <font>
      <b/>
      <sz val="9"/>
      <color indexed="81"/>
      <name val="Tahoma"/>
      <family val="2"/>
    </font>
    <font>
      <b/>
      <sz val="11"/>
      <color theme="0"/>
      <name val="Calibri"/>
      <family val="2"/>
      <scheme val="minor"/>
    </font>
    <font>
      <sz val="11"/>
      <color rgb="FFFF0000"/>
      <name val="Calibri"/>
      <family val="2"/>
      <scheme val="minor"/>
    </font>
    <font>
      <sz val="11"/>
      <color theme="0"/>
      <name val="Calibri"/>
      <family val="2"/>
      <scheme val="minor"/>
    </font>
    <font>
      <i/>
      <sz val="9"/>
      <color theme="1"/>
      <name val="Calibri"/>
      <family val="2"/>
      <scheme val="minor"/>
    </font>
    <font>
      <sz val="11"/>
      <color rgb="FF9C6500"/>
      <name val="Calibri"/>
      <family val="2"/>
      <scheme val="minor"/>
    </font>
  </fonts>
  <fills count="16">
    <fill>
      <patternFill patternType="none"/>
    </fill>
    <fill>
      <patternFill patternType="gray125"/>
    </fill>
    <fill>
      <patternFill patternType="solid">
        <fgColor rgb="FFF2F2F2"/>
      </patternFill>
    </fill>
    <fill>
      <patternFill patternType="solid">
        <fgColor theme="4" tint="0.79998168889431442"/>
        <bgColor indexed="65"/>
      </patternFill>
    </fill>
    <fill>
      <patternFill patternType="solid">
        <fgColor theme="5" tint="0.79998168889431442"/>
        <bgColor indexed="65"/>
      </patternFill>
    </fill>
    <fill>
      <patternFill patternType="solid">
        <fgColor theme="0" tint="-0.14999847407452621"/>
        <bgColor indexed="64"/>
      </patternFill>
    </fill>
    <fill>
      <patternFill patternType="solid">
        <fgColor theme="9"/>
      </patternFill>
    </fill>
    <fill>
      <patternFill patternType="solid">
        <fgColor rgb="FFFFCC00"/>
        <bgColor indexed="64"/>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rgb="FFFFFF00"/>
        <bgColor indexed="64"/>
      </patternFill>
    </fill>
    <fill>
      <patternFill patternType="solid">
        <fgColor theme="6" tint="0.79998168889431442"/>
        <bgColor indexed="65"/>
      </patternFill>
    </fill>
    <fill>
      <patternFill patternType="solid">
        <fgColor rgb="FFFFEB9C"/>
      </patternFill>
    </fill>
    <fill>
      <patternFill patternType="solid">
        <fgColor rgb="FFFFFFCC"/>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1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164" fontId="7" fillId="0" borderId="0" applyFont="0" applyFill="0" applyBorder="0" applyAlignment="0" applyProtection="0"/>
    <xf numFmtId="0" fontId="8" fillId="6"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7" fillId="11" borderId="0" applyNumberFormat="0" applyBorder="0" applyAlignment="0" applyProtection="0"/>
    <xf numFmtId="0" fontId="7" fillId="13" borderId="0" applyNumberFormat="0" applyBorder="0" applyAlignment="0" applyProtection="0"/>
    <xf numFmtId="9" fontId="7" fillId="0" borderId="0" applyFont="0" applyFill="0" applyBorder="0" applyAlignment="0" applyProtection="0"/>
    <xf numFmtId="0" fontId="18" fillId="14" borderId="0" applyNumberFormat="0" applyBorder="0" applyAlignment="0" applyProtection="0"/>
    <xf numFmtId="0" fontId="7" fillId="15" borderId="3" applyNumberFormat="0" applyFont="0" applyAlignment="0" applyProtection="0"/>
  </cellStyleXfs>
  <cellXfs count="46">
    <xf numFmtId="0" fontId="0" fillId="0" borderId="0" xfId="0"/>
    <xf numFmtId="1" fontId="0" fillId="0" borderId="0" xfId="0" applyNumberFormat="1"/>
    <xf numFmtId="0" fontId="3" fillId="0" borderId="0" xfId="0" applyFont="1"/>
    <xf numFmtId="0" fontId="4" fillId="0" borderId="0" xfId="0" applyFont="1"/>
    <xf numFmtId="165" fontId="0" fillId="0" borderId="0" xfId="0" applyNumberFormat="1"/>
    <xf numFmtId="165" fontId="0" fillId="5" borderId="0" xfId="0" applyNumberFormat="1" applyFill="1"/>
    <xf numFmtId="0" fontId="5" fillId="0" borderId="0" xfId="0" applyFont="1"/>
    <xf numFmtId="9" fontId="0" fillId="0" borderId="0" xfId="0" applyNumberFormat="1"/>
    <xf numFmtId="165" fontId="1" fillId="4" borderId="2" xfId="3" applyNumberFormat="1" applyBorder="1"/>
    <xf numFmtId="0" fontId="1" fillId="3" borderId="0" xfId="2"/>
    <xf numFmtId="1" fontId="2" fillId="2" borderId="1" xfId="1" applyNumberFormat="1"/>
    <xf numFmtId="0" fontId="6" fillId="0" borderId="0" xfId="0" applyFont="1"/>
    <xf numFmtId="166" fontId="0" fillId="0" borderId="0" xfId="4" applyNumberFormat="1" applyFont="1"/>
    <xf numFmtId="0" fontId="8" fillId="6" borderId="0" xfId="5"/>
    <xf numFmtId="0" fontId="9" fillId="0" borderId="0" xfId="0" applyFont="1"/>
    <xf numFmtId="0" fontId="4" fillId="0" borderId="0" xfId="0" applyFont="1" applyAlignment="1">
      <alignment wrapText="1"/>
    </xf>
    <xf numFmtId="167" fontId="0" fillId="7" borderId="0" xfId="4" applyNumberFormat="1" applyFont="1" applyFill="1"/>
    <xf numFmtId="165" fontId="2" fillId="2" borderId="1" xfId="1" applyNumberFormat="1"/>
    <xf numFmtId="0" fontId="0" fillId="0" borderId="0" xfId="0" applyAlignment="1">
      <alignment horizontal="right"/>
    </xf>
    <xf numFmtId="0" fontId="10" fillId="0" borderId="0" xfId="0" applyFont="1" applyAlignment="1">
      <alignment horizontal="right"/>
    </xf>
    <xf numFmtId="0" fontId="16" fillId="9" borderId="0" xfId="7"/>
    <xf numFmtId="165" fontId="16" fillId="9" borderId="0" xfId="7" applyNumberFormat="1"/>
    <xf numFmtId="0" fontId="7" fillId="11" borderId="0" xfId="9"/>
    <xf numFmtId="165" fontId="7" fillId="11" borderId="0" xfId="9" applyNumberFormat="1"/>
    <xf numFmtId="0" fontId="14" fillId="9" borderId="0" xfId="7" applyFont="1"/>
    <xf numFmtId="0" fontId="16" fillId="8" borderId="0" xfId="6"/>
    <xf numFmtId="165" fontId="16" fillId="8" borderId="0" xfId="6" applyNumberFormat="1"/>
    <xf numFmtId="1" fontId="0" fillId="5" borderId="0" xfId="0" applyNumberFormat="1" applyFill="1"/>
    <xf numFmtId="0" fontId="16" fillId="10" borderId="0" xfId="8"/>
    <xf numFmtId="0" fontId="15" fillId="12" borderId="0" xfId="8" applyFont="1" applyFill="1" applyAlignment="1">
      <alignment horizontal="right"/>
    </xf>
    <xf numFmtId="165" fontId="1" fillId="4" borderId="0" xfId="3" applyNumberFormat="1"/>
    <xf numFmtId="0" fontId="7" fillId="13" borderId="0" xfId="10"/>
    <xf numFmtId="9" fontId="0" fillId="0" borderId="0" xfId="11" applyFont="1"/>
    <xf numFmtId="0" fontId="15" fillId="0" borderId="0" xfId="0" applyFont="1"/>
    <xf numFmtId="165" fontId="9" fillId="0" borderId="0" xfId="0" applyNumberFormat="1" applyFont="1"/>
    <xf numFmtId="1" fontId="6" fillId="0" borderId="0" xfId="0" applyNumberFormat="1" applyFont="1"/>
    <xf numFmtId="0" fontId="0" fillId="0" borderId="0" xfId="0" applyAlignment="1">
      <alignment horizontal="left" indent="1"/>
    </xf>
    <xf numFmtId="2" fontId="0" fillId="0" borderId="0" xfId="0" applyNumberFormat="1"/>
    <xf numFmtId="1" fontId="0" fillId="0" borderId="0" xfId="0" applyNumberFormat="1" applyAlignment="1">
      <alignment horizontal="right"/>
    </xf>
    <xf numFmtId="1" fontId="9" fillId="0" borderId="0" xfId="0" applyNumberFormat="1" applyFont="1" applyAlignment="1">
      <alignment horizontal="right"/>
    </xf>
    <xf numFmtId="0" fontId="17" fillId="0" borderId="0" xfId="0" applyFont="1" applyAlignment="1">
      <alignment horizontal="right"/>
    </xf>
    <xf numFmtId="168" fontId="0" fillId="0" borderId="0" xfId="4" applyNumberFormat="1" applyFont="1"/>
    <xf numFmtId="43" fontId="18" fillId="14" borderId="0" xfId="12" applyNumberFormat="1"/>
    <xf numFmtId="1" fontId="0" fillId="15" borderId="3" xfId="13" applyNumberFormat="1" applyFont="1"/>
    <xf numFmtId="168" fontId="6" fillId="0" borderId="0" xfId="4" applyNumberFormat="1" applyFont="1"/>
    <xf numFmtId="0" fontId="6" fillId="0" borderId="0" xfId="0" applyFont="1" applyAlignment="1">
      <alignment wrapText="1"/>
    </xf>
  </cellXfs>
  <cellStyles count="14">
    <cellStyle name="20% - Accent1" xfId="2" builtinId="30"/>
    <cellStyle name="20% - Accent2" xfId="3" builtinId="34"/>
    <cellStyle name="20% - Accent3" xfId="10" builtinId="38"/>
    <cellStyle name="20% - Accent5" xfId="9" builtinId="46"/>
    <cellStyle name="60% - Accent2" xfId="6" builtinId="36"/>
    <cellStyle name="60% - Accent3" xfId="7" builtinId="40"/>
    <cellStyle name="60% - Accent4" xfId="8" builtinId="44"/>
    <cellStyle name="Accent6" xfId="5" builtinId="49"/>
    <cellStyle name="Calculation" xfId="1" builtinId="22"/>
    <cellStyle name="Comma" xfId="4" builtinId="3"/>
    <cellStyle name="Neutral" xfId="12" builtinId="28"/>
    <cellStyle name="Normal" xfId="0" builtinId="0"/>
    <cellStyle name="Note" xfId="13" builtinId="10"/>
    <cellStyle name="Percent" xfId="11" builtinId="5"/>
  </cellStyles>
  <dxfs count="6">
    <dxf>
      <font>
        <color theme="0"/>
      </font>
      <fill>
        <patternFill>
          <bgColor theme="5"/>
        </patternFill>
      </fill>
    </dxf>
    <dxf>
      <font>
        <color theme="0"/>
      </font>
      <fill>
        <patternFill>
          <bgColor theme="6"/>
        </patternFill>
      </fill>
    </dxf>
    <dxf>
      <font>
        <color theme="0"/>
      </font>
      <fill>
        <patternFill>
          <bgColor theme="5"/>
        </patternFill>
      </fill>
    </dxf>
    <dxf>
      <font>
        <color theme="0"/>
      </font>
      <fill>
        <patternFill>
          <bgColor theme="6"/>
        </patternFill>
      </fill>
    </dxf>
    <dxf>
      <font>
        <color theme="0"/>
      </font>
      <fill>
        <patternFill>
          <bgColor theme="5"/>
        </patternFill>
      </fill>
    </dxf>
    <dxf>
      <font>
        <color theme="0"/>
      </font>
      <fill>
        <patternFill>
          <bgColor theme="6"/>
        </patternFill>
      </fill>
    </dxf>
  </dxfs>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Ship</c:v>
          </c:tx>
          <c:invertIfNegative val="0"/>
          <c:dLbls>
            <c:numFmt formatCode="#,##0" sourceLinked="0"/>
            <c:spPr>
              <a:ln w="22225">
                <a:solidFill>
                  <a:schemeClr val="tx2"/>
                </a:solidFill>
              </a:ln>
            </c:spPr>
            <c:showLegendKey val="0"/>
            <c:showVal val="1"/>
            <c:showCatName val="0"/>
            <c:showSerName val="0"/>
            <c:showPercent val="0"/>
            <c:showBubbleSize val="0"/>
            <c:showLeaderLines val="0"/>
          </c:dLbls>
          <c:cat>
            <c:strRef>
              <c:f>(tool!$A$18:$A$21,tool!$A$40)</c:f>
              <c:strCache>
                <c:ptCount val="5"/>
                <c:pt idx="0">
                  <c:v>Capital investments</c:v>
                </c:pt>
                <c:pt idx="1">
                  <c:v>  per t*km</c:v>
                </c:pt>
                <c:pt idx="2">
                  <c:v>OPEX fixed </c:v>
                </c:pt>
                <c:pt idx="3">
                  <c:v>OPEX variable (no energy cost)</c:v>
                </c:pt>
                <c:pt idx="4">
                  <c:v>Euro/tonne</c:v>
                </c:pt>
              </c:strCache>
            </c:strRef>
          </c:cat>
          <c:val>
            <c:numRef>
              <c:f>(tool!$B$18:$B$21,tool!$B$40)</c:f>
              <c:numCache>
                <c:formatCode>#,#00</c:formatCode>
                <c:ptCount val="5"/>
                <c:pt idx="0">
                  <c:v>96.319031063468486</c:v>
                </c:pt>
                <c:pt idx="1">
                  <c:v>0.24079757765867121</c:v>
                </c:pt>
                <c:pt idx="2">
                  <c:v>41.659336168558042</c:v>
                </c:pt>
                <c:pt idx="3">
                  <c:v>4.55</c:v>
                </c:pt>
                <c:pt idx="4">
                  <c:v>17.065832089206729</c:v>
                </c:pt>
              </c:numCache>
            </c:numRef>
          </c:val>
        </c:ser>
        <c:ser>
          <c:idx val="1"/>
          <c:order val="1"/>
          <c:tx>
            <c:v>Pipeline</c:v>
          </c:tx>
          <c:invertIfNegative val="0"/>
          <c:dLbls>
            <c:numFmt formatCode="#,##0" sourceLinked="0"/>
            <c:spPr>
              <a:ln w="31750" cmpd="sng">
                <a:solidFill>
                  <a:srgbClr val="C0504D"/>
                </a:solidFill>
              </a:ln>
            </c:spPr>
            <c:showLegendKey val="0"/>
            <c:showVal val="1"/>
            <c:showCatName val="0"/>
            <c:showSerName val="0"/>
            <c:showPercent val="0"/>
            <c:showBubbleSize val="0"/>
            <c:showLeaderLines val="0"/>
          </c:dLbls>
          <c:cat>
            <c:strRef>
              <c:f>(tool!$A$18:$A$21,tool!$A$40)</c:f>
              <c:strCache>
                <c:ptCount val="5"/>
                <c:pt idx="0">
                  <c:v>Capital investments</c:v>
                </c:pt>
                <c:pt idx="1">
                  <c:v>  per t*km</c:v>
                </c:pt>
                <c:pt idx="2">
                  <c:v>OPEX fixed </c:v>
                </c:pt>
                <c:pt idx="3">
                  <c:v>OPEX variable (no energy cost)</c:v>
                </c:pt>
                <c:pt idx="4">
                  <c:v>Euro/tonne</c:v>
                </c:pt>
              </c:strCache>
            </c:strRef>
          </c:cat>
          <c:val>
            <c:numRef>
              <c:f>(tool!$C$18:$C$21,tool!$C$40)</c:f>
              <c:numCache>
                <c:formatCode>#,#00</c:formatCode>
                <c:ptCount val="5"/>
                <c:pt idx="0">
                  <c:v>97.577917653426425</c:v>
                </c:pt>
                <c:pt idx="1">
                  <c:v>0.24394479413356604</c:v>
                </c:pt>
                <c:pt idx="2">
                  <c:v>0.2066622323736359</c:v>
                </c:pt>
                <c:pt idx="3">
                  <c:v>1.45</c:v>
                </c:pt>
                <c:pt idx="4">
                  <c:v>4.9434989050764484</c:v>
                </c:pt>
              </c:numCache>
            </c:numRef>
          </c:val>
        </c:ser>
        <c:dLbls>
          <c:showLegendKey val="0"/>
          <c:showVal val="0"/>
          <c:showCatName val="0"/>
          <c:showSerName val="0"/>
          <c:showPercent val="0"/>
          <c:showBubbleSize val="0"/>
        </c:dLbls>
        <c:gapWidth val="150"/>
        <c:axId val="65237376"/>
        <c:axId val="65238912"/>
      </c:barChart>
      <c:catAx>
        <c:axId val="65237376"/>
        <c:scaling>
          <c:orientation val="minMax"/>
        </c:scaling>
        <c:delete val="0"/>
        <c:axPos val="b"/>
        <c:majorTickMark val="out"/>
        <c:minorTickMark val="none"/>
        <c:tickLblPos val="nextTo"/>
        <c:crossAx val="65238912"/>
        <c:crosses val="autoZero"/>
        <c:auto val="1"/>
        <c:lblAlgn val="ctr"/>
        <c:lblOffset val="100"/>
        <c:noMultiLvlLbl val="0"/>
      </c:catAx>
      <c:valAx>
        <c:axId val="65238912"/>
        <c:scaling>
          <c:orientation val="minMax"/>
        </c:scaling>
        <c:delete val="0"/>
        <c:axPos val="l"/>
        <c:majorGridlines/>
        <c:numFmt formatCode="0" sourceLinked="0"/>
        <c:majorTickMark val="out"/>
        <c:minorTickMark val="none"/>
        <c:tickLblPos val="nextTo"/>
        <c:crossAx val="65237376"/>
        <c:crosses val="autoZero"/>
        <c:crossBetween val="between"/>
      </c:valAx>
    </c:plotArea>
    <c:legend>
      <c:legendPos val="r"/>
      <c:layout/>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tool!$B$61</c:f>
              <c:strCache>
                <c:ptCount val="1"/>
                <c:pt idx="0">
                  <c:v>Ship</c:v>
                </c:pt>
              </c:strCache>
            </c:strRef>
          </c:tx>
          <c:marker>
            <c:symbol val="none"/>
          </c:marker>
          <c:cat>
            <c:numRef>
              <c:f>tool!$A$64:$A$104</c:f>
              <c:numCache>
                <c:formatCode>General</c:formatCode>
                <c:ptCount val="41"/>
                <c:pt idx="0">
                  <c:v>0.1</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pt idx="31">
                  <c:v>620</c:v>
                </c:pt>
                <c:pt idx="32">
                  <c:v>640</c:v>
                </c:pt>
                <c:pt idx="33">
                  <c:v>660</c:v>
                </c:pt>
                <c:pt idx="34">
                  <c:v>680</c:v>
                </c:pt>
                <c:pt idx="35">
                  <c:v>700</c:v>
                </c:pt>
                <c:pt idx="36">
                  <c:v>720</c:v>
                </c:pt>
                <c:pt idx="37">
                  <c:v>740</c:v>
                </c:pt>
                <c:pt idx="38">
                  <c:v>760</c:v>
                </c:pt>
                <c:pt idx="39">
                  <c:v>780</c:v>
                </c:pt>
                <c:pt idx="40">
                  <c:v>800</c:v>
                </c:pt>
              </c:numCache>
            </c:numRef>
          </c:cat>
          <c:val>
            <c:numRef>
              <c:f>tool!$B$64:$B$104</c:f>
              <c:numCache>
                <c:formatCode>0</c:formatCode>
                <c:ptCount val="41"/>
                <c:pt idx="0">
                  <c:v>17.065832089206729</c:v>
                </c:pt>
                <c:pt idx="1">
                  <c:v>17.065832089206729</c:v>
                </c:pt>
                <c:pt idx="2">
                  <c:v>17.065832089206729</c:v>
                </c:pt>
                <c:pt idx="3">
                  <c:v>17.065832089206729</c:v>
                </c:pt>
                <c:pt idx="4">
                  <c:v>17.065832089206729</c:v>
                </c:pt>
                <c:pt idx="5">
                  <c:v>17.065832089206729</c:v>
                </c:pt>
                <c:pt idx="6">
                  <c:v>17.065832089206729</c:v>
                </c:pt>
                <c:pt idx="7">
                  <c:v>17.065832089206729</c:v>
                </c:pt>
                <c:pt idx="8">
                  <c:v>17.065832089206729</c:v>
                </c:pt>
                <c:pt idx="9">
                  <c:v>17.065832089206729</c:v>
                </c:pt>
                <c:pt idx="10">
                  <c:v>17.065832089206729</c:v>
                </c:pt>
                <c:pt idx="11">
                  <c:v>17.065832089206729</c:v>
                </c:pt>
                <c:pt idx="12">
                  <c:v>17.065832089206729</c:v>
                </c:pt>
                <c:pt idx="13">
                  <c:v>17.065832089206729</c:v>
                </c:pt>
                <c:pt idx="14">
                  <c:v>17.065832089206729</c:v>
                </c:pt>
                <c:pt idx="15">
                  <c:v>17.065832089206729</c:v>
                </c:pt>
                <c:pt idx="16">
                  <c:v>17.065832089206729</c:v>
                </c:pt>
                <c:pt idx="17">
                  <c:v>17.065832089206729</c:v>
                </c:pt>
                <c:pt idx="18">
                  <c:v>17.065832089206729</c:v>
                </c:pt>
                <c:pt idx="19">
                  <c:v>17.065832089206729</c:v>
                </c:pt>
                <c:pt idx="20">
                  <c:v>17.065832089206729</c:v>
                </c:pt>
                <c:pt idx="21">
                  <c:v>17.065832089206729</c:v>
                </c:pt>
                <c:pt idx="22">
                  <c:v>17.065832089206729</c:v>
                </c:pt>
                <c:pt idx="23">
                  <c:v>17.065832089206729</c:v>
                </c:pt>
                <c:pt idx="24">
                  <c:v>17.065832089206729</c:v>
                </c:pt>
                <c:pt idx="25">
                  <c:v>17.065832089206729</c:v>
                </c:pt>
                <c:pt idx="26">
                  <c:v>17.065832089206729</c:v>
                </c:pt>
                <c:pt idx="27">
                  <c:v>17.065832089206729</c:v>
                </c:pt>
                <c:pt idx="28">
                  <c:v>17.065832089206729</c:v>
                </c:pt>
                <c:pt idx="29">
                  <c:v>17.065832089206729</c:v>
                </c:pt>
                <c:pt idx="30">
                  <c:v>17.065832089206729</c:v>
                </c:pt>
                <c:pt idx="31">
                  <c:v>17.065832089206729</c:v>
                </c:pt>
                <c:pt idx="32">
                  <c:v>17.065832089206729</c:v>
                </c:pt>
                <c:pt idx="33">
                  <c:v>17.065832089206729</c:v>
                </c:pt>
                <c:pt idx="34">
                  <c:v>17.065832089206729</c:v>
                </c:pt>
                <c:pt idx="35">
                  <c:v>17.065832089206729</c:v>
                </c:pt>
                <c:pt idx="36">
                  <c:v>17.065832089206729</c:v>
                </c:pt>
                <c:pt idx="37">
                  <c:v>17.065832089206729</c:v>
                </c:pt>
                <c:pt idx="38">
                  <c:v>17.065832089206729</c:v>
                </c:pt>
                <c:pt idx="39">
                  <c:v>17.065832089206729</c:v>
                </c:pt>
                <c:pt idx="40">
                  <c:v>17.065832089206729</c:v>
                </c:pt>
              </c:numCache>
            </c:numRef>
          </c:val>
          <c:smooth val="0"/>
        </c:ser>
        <c:ser>
          <c:idx val="2"/>
          <c:order val="1"/>
          <c:tx>
            <c:strRef>
              <c:f>tool!$C$61</c:f>
              <c:strCache>
                <c:ptCount val="1"/>
                <c:pt idx="0">
                  <c:v>Pipeline</c:v>
                </c:pt>
              </c:strCache>
            </c:strRef>
          </c:tx>
          <c:marker>
            <c:symbol val="none"/>
          </c:marker>
          <c:cat>
            <c:numRef>
              <c:f>tool!$A$64:$A$104</c:f>
              <c:numCache>
                <c:formatCode>General</c:formatCode>
                <c:ptCount val="41"/>
                <c:pt idx="0">
                  <c:v>0.1</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pt idx="31">
                  <c:v>620</c:v>
                </c:pt>
                <c:pt idx="32">
                  <c:v>640</c:v>
                </c:pt>
                <c:pt idx="33">
                  <c:v>660</c:v>
                </c:pt>
                <c:pt idx="34">
                  <c:v>680</c:v>
                </c:pt>
                <c:pt idx="35">
                  <c:v>700</c:v>
                </c:pt>
                <c:pt idx="36">
                  <c:v>720</c:v>
                </c:pt>
                <c:pt idx="37">
                  <c:v>740</c:v>
                </c:pt>
                <c:pt idx="38">
                  <c:v>760</c:v>
                </c:pt>
                <c:pt idx="39">
                  <c:v>780</c:v>
                </c:pt>
                <c:pt idx="40">
                  <c:v>800</c:v>
                </c:pt>
              </c:numCache>
            </c:numRef>
          </c:cat>
          <c:val>
            <c:numRef>
              <c:f>tool!$C$64:$C$104</c:f>
              <c:numCache>
                <c:formatCode>0</c:formatCode>
                <c:ptCount val="41"/>
                <c:pt idx="0">
                  <c:v>4.2934695582201572</c:v>
                </c:pt>
                <c:pt idx="1">
                  <c:v>4.4553667297150286</c:v>
                </c:pt>
                <c:pt idx="2">
                  <c:v>4.6180774548355021</c:v>
                </c:pt>
                <c:pt idx="3">
                  <c:v>4.7807881799559757</c:v>
                </c:pt>
                <c:pt idx="4">
                  <c:v>4.9434989050764484</c:v>
                </c:pt>
                <c:pt idx="5">
                  <c:v>5.1062096301969229</c:v>
                </c:pt>
                <c:pt idx="6">
                  <c:v>5.2689203553173973</c:v>
                </c:pt>
                <c:pt idx="7">
                  <c:v>5.4316310804378718</c:v>
                </c:pt>
                <c:pt idx="8">
                  <c:v>5.5943418055583445</c:v>
                </c:pt>
                <c:pt idx="9">
                  <c:v>5.7570525306788181</c:v>
                </c:pt>
                <c:pt idx="10">
                  <c:v>5.9197632557992916</c:v>
                </c:pt>
                <c:pt idx="11">
                  <c:v>6.0824739809197661</c:v>
                </c:pt>
                <c:pt idx="12">
                  <c:v>6.2451847060402397</c:v>
                </c:pt>
                <c:pt idx="13">
                  <c:v>6.4078954311607124</c:v>
                </c:pt>
                <c:pt idx="14">
                  <c:v>6.5706061562811868</c:v>
                </c:pt>
                <c:pt idx="15">
                  <c:v>6.7333168814016604</c:v>
                </c:pt>
                <c:pt idx="16">
                  <c:v>6.8960276065221349</c:v>
                </c:pt>
                <c:pt idx="17">
                  <c:v>7.0587383316426076</c:v>
                </c:pt>
                <c:pt idx="18">
                  <c:v>7.221449056763082</c:v>
                </c:pt>
                <c:pt idx="19">
                  <c:v>7.3841597818835556</c:v>
                </c:pt>
                <c:pt idx="20">
                  <c:v>7.5468705070040301</c:v>
                </c:pt>
                <c:pt idx="21">
                  <c:v>7.7095812321245036</c:v>
                </c:pt>
                <c:pt idx="22">
                  <c:v>7.8722919572449763</c:v>
                </c:pt>
                <c:pt idx="23">
                  <c:v>8.0350026823654499</c:v>
                </c:pt>
                <c:pt idx="24">
                  <c:v>8.1977134074859244</c:v>
                </c:pt>
                <c:pt idx="25">
                  <c:v>8.3604241326063971</c:v>
                </c:pt>
                <c:pt idx="26">
                  <c:v>8.5231348577268733</c:v>
                </c:pt>
                <c:pt idx="27">
                  <c:v>8.685845582847346</c:v>
                </c:pt>
                <c:pt idx="28">
                  <c:v>8.8485563079678204</c:v>
                </c:pt>
                <c:pt idx="29">
                  <c:v>9.0112670330882931</c:v>
                </c:pt>
                <c:pt idx="30">
                  <c:v>9.1739777582087676</c:v>
                </c:pt>
                <c:pt idx="31">
                  <c:v>9.3366884833292403</c:v>
                </c:pt>
                <c:pt idx="32">
                  <c:v>9.4993992084497147</c:v>
                </c:pt>
                <c:pt idx="33">
                  <c:v>9.6621099335701892</c:v>
                </c:pt>
                <c:pt idx="34">
                  <c:v>9.8248206586906601</c:v>
                </c:pt>
                <c:pt idx="35">
                  <c:v>9.9875313838111346</c:v>
                </c:pt>
                <c:pt idx="36">
                  <c:v>10.150242108931609</c:v>
                </c:pt>
                <c:pt idx="37">
                  <c:v>10.312952834052084</c:v>
                </c:pt>
                <c:pt idx="38">
                  <c:v>10.475663559172558</c:v>
                </c:pt>
                <c:pt idx="39">
                  <c:v>10.638374284293031</c:v>
                </c:pt>
                <c:pt idx="40">
                  <c:v>10.801085009413507</c:v>
                </c:pt>
              </c:numCache>
            </c:numRef>
          </c:val>
          <c:smooth val="0"/>
        </c:ser>
        <c:dLbls>
          <c:showLegendKey val="0"/>
          <c:showVal val="0"/>
          <c:showCatName val="0"/>
          <c:showSerName val="0"/>
          <c:showPercent val="0"/>
          <c:showBubbleSize val="0"/>
        </c:dLbls>
        <c:marker val="1"/>
        <c:smooth val="0"/>
        <c:axId val="87631744"/>
        <c:axId val="87658880"/>
      </c:lineChart>
      <c:catAx>
        <c:axId val="87631744"/>
        <c:scaling>
          <c:orientation val="minMax"/>
        </c:scaling>
        <c:delete val="0"/>
        <c:axPos val="b"/>
        <c:title>
          <c:tx>
            <c:rich>
              <a:bodyPr/>
              <a:lstStyle/>
              <a:p>
                <a:pPr>
                  <a:defRPr/>
                </a:pPr>
                <a:r>
                  <a:rPr lang="en-US"/>
                  <a:t>Distance (km)</a:t>
                </a:r>
              </a:p>
            </c:rich>
          </c:tx>
          <c:layout/>
          <c:overlay val="0"/>
        </c:title>
        <c:numFmt formatCode="General" sourceLinked="1"/>
        <c:majorTickMark val="out"/>
        <c:minorTickMark val="none"/>
        <c:tickLblPos val="nextTo"/>
        <c:crossAx val="87658880"/>
        <c:crosses val="autoZero"/>
        <c:auto val="1"/>
        <c:lblAlgn val="ctr"/>
        <c:lblOffset val="100"/>
        <c:tickLblSkip val="5"/>
        <c:noMultiLvlLbl val="0"/>
      </c:catAx>
      <c:valAx>
        <c:axId val="87658880"/>
        <c:scaling>
          <c:orientation val="minMax"/>
        </c:scaling>
        <c:delete val="0"/>
        <c:axPos val="l"/>
        <c:majorGridlines/>
        <c:title>
          <c:tx>
            <c:rich>
              <a:bodyPr rot="-5400000" vert="horz"/>
              <a:lstStyle/>
              <a:p>
                <a:pPr>
                  <a:defRPr/>
                </a:pPr>
                <a:r>
                  <a:rPr lang="en-US"/>
                  <a:t>Euro/tonne</a:t>
                </a:r>
              </a:p>
            </c:rich>
          </c:tx>
          <c:layout/>
          <c:overlay val="0"/>
        </c:title>
        <c:numFmt formatCode="0" sourceLinked="1"/>
        <c:majorTickMark val="out"/>
        <c:minorTickMark val="none"/>
        <c:tickLblPos val="nextTo"/>
        <c:crossAx val="87631744"/>
        <c:crossesAt val="1"/>
        <c:crossBetween val="between"/>
      </c:valAx>
    </c:plotArea>
    <c:legend>
      <c:legendPos val="r"/>
      <c:layout/>
      <c:overlay val="0"/>
    </c:legend>
    <c:plotVisOnly val="1"/>
    <c:dispBlanksAs val="gap"/>
    <c:showDLblsOverMax val="0"/>
  </c:chart>
  <c:printSettings>
    <c:headerFooter/>
    <c:pageMargins b="0.75000000000000089" l="0.70000000000000062" r="0.70000000000000062" t="0.75000000000000089" header="0.30000000000000032" footer="0.30000000000000032"/>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tool!$I$60</c:f>
              <c:strCache>
                <c:ptCount val="1"/>
                <c:pt idx="0">
                  <c:v>Ship</c:v>
                </c:pt>
              </c:strCache>
            </c:strRef>
          </c:tx>
          <c:marker>
            <c:symbol val="none"/>
          </c:marker>
          <c:cat>
            <c:numRef>
              <c:f>tool!$H$64:$H$102</c:f>
              <c:numCache>
                <c:formatCode>General</c:formatCode>
                <c:ptCount val="39"/>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pt idx="20">
                  <c:v>10.5</c:v>
                </c:pt>
                <c:pt idx="21">
                  <c:v>11</c:v>
                </c:pt>
                <c:pt idx="22">
                  <c:v>11.5</c:v>
                </c:pt>
                <c:pt idx="23">
                  <c:v>12</c:v>
                </c:pt>
                <c:pt idx="24">
                  <c:v>12.5</c:v>
                </c:pt>
                <c:pt idx="25">
                  <c:v>13</c:v>
                </c:pt>
                <c:pt idx="26">
                  <c:v>13.5</c:v>
                </c:pt>
                <c:pt idx="27">
                  <c:v>14</c:v>
                </c:pt>
                <c:pt idx="28">
                  <c:v>14.5</c:v>
                </c:pt>
                <c:pt idx="29">
                  <c:v>15</c:v>
                </c:pt>
                <c:pt idx="30">
                  <c:v>15.5</c:v>
                </c:pt>
                <c:pt idx="31">
                  <c:v>16</c:v>
                </c:pt>
                <c:pt idx="32">
                  <c:v>16.5</c:v>
                </c:pt>
                <c:pt idx="33">
                  <c:v>17</c:v>
                </c:pt>
                <c:pt idx="34">
                  <c:v>17.5</c:v>
                </c:pt>
                <c:pt idx="35">
                  <c:v>18</c:v>
                </c:pt>
                <c:pt idx="36">
                  <c:v>18.5</c:v>
                </c:pt>
                <c:pt idx="37">
                  <c:v>19</c:v>
                </c:pt>
                <c:pt idx="38">
                  <c:v>19.5</c:v>
                </c:pt>
              </c:numCache>
            </c:numRef>
          </c:cat>
          <c:val>
            <c:numRef>
              <c:f>tool!$I$64:$I$102</c:f>
              <c:numCache>
                <c:formatCode>0</c:formatCode>
                <c:ptCount val="39"/>
                <c:pt idx="0">
                  <c:v>170.65832089206731</c:v>
                </c:pt>
                <c:pt idx="1">
                  <c:v>85.329160446033654</c:v>
                </c:pt>
                <c:pt idx="2">
                  <c:v>56.886106964022446</c:v>
                </c:pt>
                <c:pt idx="3">
                  <c:v>42.664580223016827</c:v>
                </c:pt>
                <c:pt idx="4">
                  <c:v>34.131664178413459</c:v>
                </c:pt>
                <c:pt idx="5">
                  <c:v>28.443053482011223</c:v>
                </c:pt>
                <c:pt idx="6">
                  <c:v>24.379760127438189</c:v>
                </c:pt>
                <c:pt idx="7">
                  <c:v>21.332290111508414</c:v>
                </c:pt>
                <c:pt idx="8">
                  <c:v>18.962035654674146</c:v>
                </c:pt>
                <c:pt idx="9">
                  <c:v>17.065832089206729</c:v>
                </c:pt>
                <c:pt idx="10">
                  <c:v>15.514392808369756</c:v>
                </c:pt>
                <c:pt idx="11">
                  <c:v>14.221526741005611</c:v>
                </c:pt>
                <c:pt idx="12">
                  <c:v>13.12756314554364</c:v>
                </c:pt>
                <c:pt idx="13">
                  <c:v>12.189880063719094</c:v>
                </c:pt>
                <c:pt idx="14">
                  <c:v>11.377221392804486</c:v>
                </c:pt>
                <c:pt idx="15">
                  <c:v>10.666145055754207</c:v>
                </c:pt>
                <c:pt idx="16">
                  <c:v>10.038724758356901</c:v>
                </c:pt>
                <c:pt idx="17">
                  <c:v>9.4810178273370731</c:v>
                </c:pt>
                <c:pt idx="18">
                  <c:v>8.9820168890561742</c:v>
                </c:pt>
                <c:pt idx="19">
                  <c:v>8.5329160446033647</c:v>
                </c:pt>
                <c:pt idx="20">
                  <c:v>8.1265867091460624</c:v>
                </c:pt>
                <c:pt idx="21">
                  <c:v>7.757196404184878</c:v>
                </c:pt>
                <c:pt idx="22">
                  <c:v>7.4199269953072751</c:v>
                </c:pt>
                <c:pt idx="23">
                  <c:v>7.1107633705028057</c:v>
                </c:pt>
                <c:pt idx="24">
                  <c:v>6.8263328356826918</c:v>
                </c:pt>
                <c:pt idx="25">
                  <c:v>6.5637815727718198</c:v>
                </c:pt>
                <c:pt idx="26">
                  <c:v>6.320678551558049</c:v>
                </c:pt>
                <c:pt idx="27">
                  <c:v>6.0949400318595472</c:v>
                </c:pt>
                <c:pt idx="28">
                  <c:v>5.8847696859333558</c:v>
                </c:pt>
                <c:pt idx="29">
                  <c:v>5.6886106964022431</c:v>
                </c:pt>
                <c:pt idx="30">
                  <c:v>5.5051071255505581</c:v>
                </c:pt>
                <c:pt idx="31">
                  <c:v>5.3330725278771034</c:v>
                </c:pt>
                <c:pt idx="32">
                  <c:v>5.1714642694565853</c:v>
                </c:pt>
                <c:pt idx="33">
                  <c:v>5.0193623791784505</c:v>
                </c:pt>
                <c:pt idx="34">
                  <c:v>4.8759520254876376</c:v>
                </c:pt>
                <c:pt idx="35">
                  <c:v>4.7405089136685366</c:v>
                </c:pt>
                <c:pt idx="36">
                  <c:v>4.6123870511369542</c:v>
                </c:pt>
                <c:pt idx="37">
                  <c:v>4.4910084445280871</c:v>
                </c:pt>
                <c:pt idx="38">
                  <c:v>4.3758543818478799</c:v>
                </c:pt>
              </c:numCache>
            </c:numRef>
          </c:val>
          <c:smooth val="0"/>
        </c:ser>
        <c:ser>
          <c:idx val="2"/>
          <c:order val="1"/>
          <c:tx>
            <c:strRef>
              <c:f>tool!$J$60</c:f>
              <c:strCache>
                <c:ptCount val="1"/>
                <c:pt idx="0">
                  <c:v>Pipeline</c:v>
                </c:pt>
              </c:strCache>
            </c:strRef>
          </c:tx>
          <c:marker>
            <c:symbol val="none"/>
          </c:marker>
          <c:cat>
            <c:numRef>
              <c:f>tool!$H$64:$H$102</c:f>
              <c:numCache>
                <c:formatCode>General</c:formatCode>
                <c:ptCount val="39"/>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pt idx="20">
                  <c:v>10.5</c:v>
                </c:pt>
                <c:pt idx="21">
                  <c:v>11</c:v>
                </c:pt>
                <c:pt idx="22">
                  <c:v>11.5</c:v>
                </c:pt>
                <c:pt idx="23">
                  <c:v>12</c:v>
                </c:pt>
                <c:pt idx="24">
                  <c:v>12.5</c:v>
                </c:pt>
                <c:pt idx="25">
                  <c:v>13</c:v>
                </c:pt>
                <c:pt idx="26">
                  <c:v>13.5</c:v>
                </c:pt>
                <c:pt idx="27">
                  <c:v>14</c:v>
                </c:pt>
                <c:pt idx="28">
                  <c:v>14.5</c:v>
                </c:pt>
                <c:pt idx="29">
                  <c:v>15</c:v>
                </c:pt>
                <c:pt idx="30">
                  <c:v>15.5</c:v>
                </c:pt>
                <c:pt idx="31">
                  <c:v>16</c:v>
                </c:pt>
                <c:pt idx="32">
                  <c:v>16.5</c:v>
                </c:pt>
                <c:pt idx="33">
                  <c:v>17</c:v>
                </c:pt>
                <c:pt idx="34">
                  <c:v>17.5</c:v>
                </c:pt>
                <c:pt idx="35">
                  <c:v>18</c:v>
                </c:pt>
                <c:pt idx="36">
                  <c:v>18.5</c:v>
                </c:pt>
                <c:pt idx="37">
                  <c:v>19</c:v>
                </c:pt>
                <c:pt idx="38">
                  <c:v>19.5</c:v>
                </c:pt>
              </c:numCache>
            </c:numRef>
          </c:cat>
          <c:val>
            <c:numRef>
              <c:f>tool!$J$64:$J$102</c:f>
              <c:numCache>
                <c:formatCode>0</c:formatCode>
                <c:ptCount val="39"/>
                <c:pt idx="0">
                  <c:v>33.344232225036777</c:v>
                </c:pt>
                <c:pt idx="1">
                  <c:v>16.879258969661244</c:v>
                </c:pt>
                <c:pt idx="2">
                  <c:v>11.390934551202735</c:v>
                </c:pt>
                <c:pt idx="3">
                  <c:v>8.8837347182720929</c:v>
                </c:pt>
                <c:pt idx="4">
                  <c:v>7.5842633369428523</c:v>
                </c:pt>
                <c:pt idx="5">
                  <c:v>6.7093139080795412</c:v>
                </c:pt>
                <c:pt idx="6">
                  <c:v>6.0788485012845648</c:v>
                </c:pt>
                <c:pt idx="7">
                  <c:v>5.602249454426663</c:v>
                </c:pt>
                <c:pt idx="8">
                  <c:v>5.2288748671486589</c:v>
                </c:pt>
                <c:pt idx="9">
                  <c:v>4.9434989050764484</c:v>
                </c:pt>
                <c:pt idx="10">
                  <c:v>4.730003936762686</c:v>
                </c:pt>
                <c:pt idx="11">
                  <c:v>4.5183815752964769</c:v>
                </c:pt>
                <c:pt idx="12">
                  <c:v>4.3383485038240295</c:v>
                </c:pt>
                <c:pt idx="13">
                  <c:v>4.1832441078327465</c:v>
                </c:pt>
                <c:pt idx="14">
                  <c:v>4.0481654591466008</c:v>
                </c:pt>
                <c:pt idx="15">
                  <c:v>3.9294221288361979</c:v>
                </c:pt>
                <c:pt idx="16">
                  <c:v>3.8331959696803994</c:v>
                </c:pt>
                <c:pt idx="17">
                  <c:v>3.7382701492796495</c:v>
                </c:pt>
                <c:pt idx="18">
                  <c:v>3.6534450335128272</c:v>
                </c:pt>
                <c:pt idx="19">
                  <c:v>3.5768016411488524</c:v>
                </c:pt>
                <c:pt idx="20">
                  <c:v>3.5144905453870985</c:v>
                </c:pt>
                <c:pt idx="21">
                  <c:v>3.4506461326359963</c:v>
                </c:pt>
                <c:pt idx="22">
                  <c:v>3.4151952350983055</c:v>
                </c:pt>
                <c:pt idx="23">
                  <c:v>3.3604258939003708</c:v>
                </c:pt>
                <c:pt idx="24">
                  <c:v>3.3098726833898739</c:v>
                </c:pt>
                <c:pt idx="25">
                  <c:v>3.2630592073939839</c:v>
                </c:pt>
                <c:pt idx="26">
                  <c:v>3.2195786856728308</c:v>
                </c:pt>
                <c:pt idx="27">
                  <c:v>3.1790816449285297</c:v>
                </c:pt>
                <c:pt idx="28">
                  <c:v>3.1412661372594926</c:v>
                </c:pt>
                <c:pt idx="29">
                  <c:v>3.1058698998833396</c:v>
                </c:pt>
                <c:pt idx="30">
                  <c:v>3.0726640204714135</c:v>
                </c:pt>
                <c:pt idx="31">
                  <c:v>3.0462362774333789</c:v>
                </c:pt>
                <c:pt idx="32">
                  <c:v>3.0225614537544083</c:v>
                </c:pt>
                <c:pt idx="33">
                  <c:v>2.994505398896409</c:v>
                </c:pt>
                <c:pt idx="34">
                  <c:v>2.9679849572182522</c:v>
                </c:pt>
                <c:pt idx="35">
                  <c:v>2.9428751449863055</c:v>
                </c:pt>
                <c:pt idx="36">
                  <c:v>2.9190642819797086</c:v>
                </c:pt>
                <c:pt idx="37">
                  <c:v>2.8896658176480652</c:v>
                </c:pt>
                <c:pt idx="38">
                  <c:v>2.8261945329464666</c:v>
                </c:pt>
              </c:numCache>
            </c:numRef>
          </c:val>
          <c:smooth val="0"/>
        </c:ser>
        <c:dLbls>
          <c:showLegendKey val="0"/>
          <c:showVal val="0"/>
          <c:showCatName val="0"/>
          <c:showSerName val="0"/>
          <c:showPercent val="0"/>
          <c:showBubbleSize val="0"/>
        </c:dLbls>
        <c:marker val="1"/>
        <c:smooth val="0"/>
        <c:axId val="91690112"/>
        <c:axId val="91692032"/>
      </c:lineChart>
      <c:catAx>
        <c:axId val="91690112"/>
        <c:scaling>
          <c:orientation val="minMax"/>
        </c:scaling>
        <c:delete val="0"/>
        <c:axPos val="b"/>
        <c:title>
          <c:tx>
            <c:rich>
              <a:bodyPr/>
              <a:lstStyle/>
              <a:p>
                <a:pPr>
                  <a:defRPr/>
                </a:pPr>
                <a:r>
                  <a:rPr lang="en-US"/>
                  <a:t>Annual flow (mt/a)</a:t>
                </a:r>
              </a:p>
            </c:rich>
          </c:tx>
          <c:layout/>
          <c:overlay val="0"/>
        </c:title>
        <c:numFmt formatCode="General" sourceLinked="1"/>
        <c:majorTickMark val="out"/>
        <c:minorTickMark val="none"/>
        <c:tickLblPos val="nextTo"/>
        <c:txPr>
          <a:bodyPr rot="0" vert="horz"/>
          <a:lstStyle/>
          <a:p>
            <a:pPr>
              <a:defRPr sz="900"/>
            </a:pPr>
            <a:endParaRPr lang="nl-NL"/>
          </a:p>
        </c:txPr>
        <c:crossAx val="91692032"/>
        <c:crosses val="autoZero"/>
        <c:auto val="1"/>
        <c:lblAlgn val="ctr"/>
        <c:lblOffset val="100"/>
        <c:tickLblSkip val="4"/>
        <c:tickMarkSkip val="1"/>
        <c:noMultiLvlLbl val="0"/>
      </c:catAx>
      <c:valAx>
        <c:axId val="91692032"/>
        <c:scaling>
          <c:orientation val="minMax"/>
        </c:scaling>
        <c:delete val="0"/>
        <c:axPos val="l"/>
        <c:majorGridlines/>
        <c:title>
          <c:tx>
            <c:rich>
              <a:bodyPr rot="-5400000" vert="horz"/>
              <a:lstStyle/>
              <a:p>
                <a:pPr>
                  <a:defRPr/>
                </a:pPr>
                <a:r>
                  <a:rPr lang="en-US"/>
                  <a:t>Euro/tonne</a:t>
                </a:r>
              </a:p>
            </c:rich>
          </c:tx>
          <c:layout/>
          <c:overlay val="0"/>
        </c:title>
        <c:numFmt formatCode="0" sourceLinked="1"/>
        <c:majorTickMark val="out"/>
        <c:minorTickMark val="none"/>
        <c:tickLblPos val="nextTo"/>
        <c:crossAx val="91690112"/>
        <c:crosses val="autoZero"/>
        <c:crossBetween val="between"/>
      </c:valAx>
    </c:plotArea>
    <c:legend>
      <c:legendPos val="r"/>
      <c:layout/>
      <c:overlay val="0"/>
    </c:legend>
    <c:plotVisOnly val="1"/>
    <c:dispBlanksAs val="gap"/>
    <c:showDLblsOverMax val="0"/>
  </c:chart>
  <c:printSettings>
    <c:headerFooter/>
    <c:pageMargins b="0.75000000000000111" l="0.70000000000000062" r="0.70000000000000062" t="0.75000000000000111" header="0.30000000000000032" footer="0.30000000000000032"/>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CAPEX</a:t>
            </a:r>
          </a:p>
        </c:rich>
      </c:tx>
      <c:layout/>
      <c:overlay val="0"/>
    </c:title>
    <c:autoTitleDeleted val="0"/>
    <c:plotArea>
      <c:layout/>
      <c:lineChart>
        <c:grouping val="standard"/>
        <c:varyColors val="0"/>
        <c:ser>
          <c:idx val="1"/>
          <c:order val="0"/>
          <c:tx>
            <c:strRef>
              <c:f>tool!$N$60</c:f>
              <c:strCache>
                <c:ptCount val="1"/>
                <c:pt idx="0">
                  <c:v>Pipeline</c:v>
                </c:pt>
              </c:strCache>
            </c:strRef>
          </c:tx>
          <c:marker>
            <c:symbol val="none"/>
          </c:marker>
          <c:cat>
            <c:numRef>
              <c:f>tool!$M$64:$M$102</c:f>
              <c:numCache>
                <c:formatCode>General</c:formatCode>
                <c:ptCount val="39"/>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pt idx="20">
                  <c:v>10.5</c:v>
                </c:pt>
                <c:pt idx="21">
                  <c:v>11</c:v>
                </c:pt>
                <c:pt idx="22">
                  <c:v>11.5</c:v>
                </c:pt>
                <c:pt idx="23">
                  <c:v>12</c:v>
                </c:pt>
                <c:pt idx="24">
                  <c:v>12.5</c:v>
                </c:pt>
                <c:pt idx="25">
                  <c:v>13</c:v>
                </c:pt>
                <c:pt idx="26">
                  <c:v>13.5</c:v>
                </c:pt>
                <c:pt idx="27">
                  <c:v>14</c:v>
                </c:pt>
                <c:pt idx="28">
                  <c:v>14.5</c:v>
                </c:pt>
                <c:pt idx="29">
                  <c:v>15</c:v>
                </c:pt>
                <c:pt idx="30">
                  <c:v>15.5</c:v>
                </c:pt>
                <c:pt idx="31">
                  <c:v>16</c:v>
                </c:pt>
                <c:pt idx="32">
                  <c:v>16.5</c:v>
                </c:pt>
                <c:pt idx="33">
                  <c:v>17</c:v>
                </c:pt>
                <c:pt idx="34">
                  <c:v>17.5</c:v>
                </c:pt>
                <c:pt idx="35">
                  <c:v>18</c:v>
                </c:pt>
                <c:pt idx="36">
                  <c:v>18.5</c:v>
                </c:pt>
                <c:pt idx="37">
                  <c:v>19</c:v>
                </c:pt>
                <c:pt idx="38">
                  <c:v>19.5</c:v>
                </c:pt>
              </c:numCache>
            </c:numRef>
          </c:cat>
          <c:val>
            <c:numRef>
              <c:f>tool!$N$63:$N$101</c:f>
              <c:numCache>
                <c:formatCode>0</c:formatCode>
                <c:ptCount val="39"/>
                <c:pt idx="0" formatCode="#,#00">
                  <c:v>97.577917653426425</c:v>
                </c:pt>
                <c:pt idx="1">
                  <c:v>94.782958826713212</c:v>
                </c:pt>
                <c:pt idx="2">
                  <c:v>94.782958826713212</c:v>
                </c:pt>
                <c:pt idx="3">
                  <c:v>94.782958826713212</c:v>
                </c:pt>
                <c:pt idx="4">
                  <c:v>96.92791765342642</c:v>
                </c:pt>
                <c:pt idx="5">
                  <c:v>96.92791765342642</c:v>
                </c:pt>
                <c:pt idx="6">
                  <c:v>96.92791765342642</c:v>
                </c:pt>
                <c:pt idx="7">
                  <c:v>96.92791765342642</c:v>
                </c:pt>
                <c:pt idx="8">
                  <c:v>96.92791765342642</c:v>
                </c:pt>
                <c:pt idx="9">
                  <c:v>96.92791765342642</c:v>
                </c:pt>
                <c:pt idx="10">
                  <c:v>97.577917653426425</c:v>
                </c:pt>
                <c:pt idx="11">
                  <c:v>99.195986699774394</c:v>
                </c:pt>
                <c:pt idx="12">
                  <c:v>99.195986699774394</c:v>
                </c:pt>
                <c:pt idx="13">
                  <c:v>99.195986699774394</c:v>
                </c:pt>
                <c:pt idx="14">
                  <c:v>99.195986699774394</c:v>
                </c:pt>
                <c:pt idx="15">
                  <c:v>99.195986699774394</c:v>
                </c:pt>
                <c:pt idx="16">
                  <c:v>99.195986699774394</c:v>
                </c:pt>
                <c:pt idx="17">
                  <c:v>99.845986699774386</c:v>
                </c:pt>
                <c:pt idx="18">
                  <c:v>99.799700276829441</c:v>
                </c:pt>
                <c:pt idx="19">
                  <c:v>99.799700276829441</c:v>
                </c:pt>
                <c:pt idx="20">
                  <c:v>99.799700276829441</c:v>
                </c:pt>
                <c:pt idx="21">
                  <c:v>100.44970027682943</c:v>
                </c:pt>
                <c:pt idx="22">
                  <c:v>100.44970027682943</c:v>
                </c:pt>
                <c:pt idx="23">
                  <c:v>102.65254286644249</c:v>
                </c:pt>
                <c:pt idx="24">
                  <c:v>102.65254286644249</c:v>
                </c:pt>
                <c:pt idx="25">
                  <c:v>102.65254286644249</c:v>
                </c:pt>
                <c:pt idx="26">
                  <c:v>102.65254286644249</c:v>
                </c:pt>
                <c:pt idx="27">
                  <c:v>102.65254286644249</c:v>
                </c:pt>
                <c:pt idx="28">
                  <c:v>102.65254286644249</c:v>
                </c:pt>
                <c:pt idx="29">
                  <c:v>102.65254286644249</c:v>
                </c:pt>
                <c:pt idx="30">
                  <c:v>102.65254286644249</c:v>
                </c:pt>
                <c:pt idx="31">
                  <c:v>102.65254286644249</c:v>
                </c:pt>
                <c:pt idx="32">
                  <c:v>103.30254286644248</c:v>
                </c:pt>
                <c:pt idx="33">
                  <c:v>104.10145545137459</c:v>
                </c:pt>
                <c:pt idx="34">
                  <c:v>104.10145545137459</c:v>
                </c:pt>
                <c:pt idx="35">
                  <c:v>104.10145545137459</c:v>
                </c:pt>
                <c:pt idx="36">
                  <c:v>104.10145545137459</c:v>
                </c:pt>
                <c:pt idx="37">
                  <c:v>104.10145545137459</c:v>
                </c:pt>
                <c:pt idx="38">
                  <c:v>104.10145545137459</c:v>
                </c:pt>
              </c:numCache>
            </c:numRef>
          </c:val>
          <c:smooth val="0"/>
        </c:ser>
        <c:ser>
          <c:idx val="0"/>
          <c:order val="1"/>
          <c:tx>
            <c:strRef>
              <c:f>tool!$T$60</c:f>
              <c:strCache>
                <c:ptCount val="1"/>
                <c:pt idx="0">
                  <c:v>Ship</c:v>
                </c:pt>
              </c:strCache>
            </c:strRef>
          </c:tx>
          <c:marker>
            <c:symbol val="none"/>
          </c:marker>
          <c:cat>
            <c:numRef>
              <c:f>tool!$M$64:$M$102</c:f>
              <c:numCache>
                <c:formatCode>General</c:formatCode>
                <c:ptCount val="39"/>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pt idx="20">
                  <c:v>10.5</c:v>
                </c:pt>
                <c:pt idx="21">
                  <c:v>11</c:v>
                </c:pt>
                <c:pt idx="22">
                  <c:v>11.5</c:v>
                </c:pt>
                <c:pt idx="23">
                  <c:v>12</c:v>
                </c:pt>
                <c:pt idx="24">
                  <c:v>12.5</c:v>
                </c:pt>
                <c:pt idx="25">
                  <c:v>13</c:v>
                </c:pt>
                <c:pt idx="26">
                  <c:v>13.5</c:v>
                </c:pt>
                <c:pt idx="27">
                  <c:v>14</c:v>
                </c:pt>
                <c:pt idx="28">
                  <c:v>14.5</c:v>
                </c:pt>
                <c:pt idx="29">
                  <c:v>15</c:v>
                </c:pt>
                <c:pt idx="30">
                  <c:v>15.5</c:v>
                </c:pt>
                <c:pt idx="31">
                  <c:v>16</c:v>
                </c:pt>
                <c:pt idx="32">
                  <c:v>16.5</c:v>
                </c:pt>
                <c:pt idx="33">
                  <c:v>17</c:v>
                </c:pt>
                <c:pt idx="34">
                  <c:v>17.5</c:v>
                </c:pt>
                <c:pt idx="35">
                  <c:v>18</c:v>
                </c:pt>
                <c:pt idx="36">
                  <c:v>18.5</c:v>
                </c:pt>
                <c:pt idx="37">
                  <c:v>19</c:v>
                </c:pt>
                <c:pt idx="38">
                  <c:v>19.5</c:v>
                </c:pt>
              </c:numCache>
            </c:numRef>
          </c:cat>
          <c:val>
            <c:numRef>
              <c:f>tool!$T$64:$T$102</c:f>
              <c:numCache>
                <c:formatCode>0</c:formatCode>
                <c:ptCount val="39"/>
                <c:pt idx="0">
                  <c:v>96.319031063468486</c:v>
                </c:pt>
                <c:pt idx="1">
                  <c:v>96.319031063468486</c:v>
                </c:pt>
                <c:pt idx="2">
                  <c:v>96.319031063468486</c:v>
                </c:pt>
                <c:pt idx="3">
                  <c:v>96.319031063468486</c:v>
                </c:pt>
                <c:pt idx="4">
                  <c:v>96.319031063468486</c:v>
                </c:pt>
                <c:pt idx="5">
                  <c:v>96.319031063468486</c:v>
                </c:pt>
                <c:pt idx="6">
                  <c:v>96.319031063468486</c:v>
                </c:pt>
                <c:pt idx="7">
                  <c:v>96.319031063468486</c:v>
                </c:pt>
                <c:pt idx="8">
                  <c:v>96.319031063468486</c:v>
                </c:pt>
                <c:pt idx="9">
                  <c:v>96.319031063468486</c:v>
                </c:pt>
                <c:pt idx="10">
                  <c:v>96.319031063468486</c:v>
                </c:pt>
                <c:pt idx="11">
                  <c:v>96.319031063468486</c:v>
                </c:pt>
                <c:pt idx="12">
                  <c:v>96.319031063468486</c:v>
                </c:pt>
                <c:pt idx="13">
                  <c:v>96.319031063468486</c:v>
                </c:pt>
                <c:pt idx="14">
                  <c:v>96.319031063468486</c:v>
                </c:pt>
                <c:pt idx="15">
                  <c:v>96.319031063468486</c:v>
                </c:pt>
                <c:pt idx="16">
                  <c:v>96.319031063468486</c:v>
                </c:pt>
                <c:pt idx="17">
                  <c:v>96.319031063468486</c:v>
                </c:pt>
                <c:pt idx="18">
                  <c:v>96.319031063468486</c:v>
                </c:pt>
                <c:pt idx="19">
                  <c:v>96.319031063468486</c:v>
                </c:pt>
                <c:pt idx="20">
                  <c:v>96.319031063468486</c:v>
                </c:pt>
                <c:pt idx="21">
                  <c:v>96.319031063468486</c:v>
                </c:pt>
                <c:pt idx="22">
                  <c:v>96.319031063468486</c:v>
                </c:pt>
                <c:pt idx="23">
                  <c:v>96.319031063468486</c:v>
                </c:pt>
                <c:pt idx="24" formatCode="#,#00">
                  <c:v>96.319031063468486</c:v>
                </c:pt>
                <c:pt idx="25">
                  <c:v>96.319031063468486</c:v>
                </c:pt>
                <c:pt idx="26">
                  <c:v>96.319031063468486</c:v>
                </c:pt>
                <c:pt idx="27">
                  <c:v>96.319031063468486</c:v>
                </c:pt>
                <c:pt idx="28">
                  <c:v>96.319031063468486</c:v>
                </c:pt>
                <c:pt idx="29">
                  <c:v>96.319031063468486</c:v>
                </c:pt>
                <c:pt idx="30">
                  <c:v>96.319031063468486</c:v>
                </c:pt>
                <c:pt idx="31">
                  <c:v>96.319031063468486</c:v>
                </c:pt>
                <c:pt idx="32">
                  <c:v>96.319031063468486</c:v>
                </c:pt>
                <c:pt idx="33">
                  <c:v>96.319031063468486</c:v>
                </c:pt>
                <c:pt idx="34">
                  <c:v>96.319031063468486</c:v>
                </c:pt>
                <c:pt idx="35">
                  <c:v>96.319031063468486</c:v>
                </c:pt>
                <c:pt idx="36">
                  <c:v>96.319031063468486</c:v>
                </c:pt>
                <c:pt idx="37">
                  <c:v>96.319031063468486</c:v>
                </c:pt>
                <c:pt idx="38">
                  <c:v>96.319031063468486</c:v>
                </c:pt>
              </c:numCache>
            </c:numRef>
          </c:val>
          <c:smooth val="0"/>
        </c:ser>
        <c:dLbls>
          <c:showLegendKey val="0"/>
          <c:showVal val="0"/>
          <c:showCatName val="0"/>
          <c:showSerName val="0"/>
          <c:showPercent val="0"/>
          <c:showBubbleSize val="0"/>
        </c:dLbls>
        <c:marker val="1"/>
        <c:smooth val="0"/>
        <c:axId val="93509120"/>
        <c:axId val="93511680"/>
      </c:lineChart>
      <c:catAx>
        <c:axId val="93509120"/>
        <c:scaling>
          <c:orientation val="minMax"/>
        </c:scaling>
        <c:delete val="0"/>
        <c:axPos val="b"/>
        <c:title>
          <c:tx>
            <c:rich>
              <a:bodyPr/>
              <a:lstStyle/>
              <a:p>
                <a:pPr>
                  <a:defRPr/>
                </a:pPr>
                <a:r>
                  <a:rPr lang="en-US"/>
                  <a:t>Annual flow (mt/a)</a:t>
                </a:r>
              </a:p>
            </c:rich>
          </c:tx>
          <c:layout/>
          <c:overlay val="0"/>
        </c:title>
        <c:numFmt formatCode="General" sourceLinked="1"/>
        <c:majorTickMark val="out"/>
        <c:minorTickMark val="none"/>
        <c:tickLblPos val="nextTo"/>
        <c:txPr>
          <a:bodyPr rot="0" vert="horz"/>
          <a:lstStyle/>
          <a:p>
            <a:pPr>
              <a:defRPr sz="900"/>
            </a:pPr>
            <a:endParaRPr lang="nl-NL"/>
          </a:p>
        </c:txPr>
        <c:crossAx val="93511680"/>
        <c:crosses val="autoZero"/>
        <c:auto val="1"/>
        <c:lblAlgn val="ctr"/>
        <c:lblOffset val="100"/>
        <c:tickLblSkip val="4"/>
        <c:tickMarkSkip val="1"/>
        <c:noMultiLvlLbl val="0"/>
      </c:catAx>
      <c:valAx>
        <c:axId val="93511680"/>
        <c:scaling>
          <c:orientation val="minMax"/>
        </c:scaling>
        <c:delete val="0"/>
        <c:axPos val="l"/>
        <c:majorGridlines/>
        <c:title>
          <c:tx>
            <c:rich>
              <a:bodyPr rot="-5400000" vert="horz"/>
              <a:lstStyle/>
              <a:p>
                <a:pPr>
                  <a:defRPr/>
                </a:pPr>
                <a:r>
                  <a:rPr lang="en-US"/>
                  <a:t>CAPEX Meuro</a:t>
                </a:r>
              </a:p>
            </c:rich>
          </c:tx>
          <c:layout/>
          <c:overlay val="0"/>
        </c:title>
        <c:numFmt formatCode="#,#00" sourceLinked="1"/>
        <c:majorTickMark val="out"/>
        <c:minorTickMark val="none"/>
        <c:tickLblPos val="nextTo"/>
        <c:crossAx val="93509120"/>
        <c:crosses val="autoZero"/>
        <c:crossBetween val="between"/>
      </c:valAx>
    </c:plotArea>
    <c:legend>
      <c:legendPos val="r"/>
      <c:layout/>
      <c:overlay val="0"/>
    </c:legend>
    <c:plotVisOnly val="1"/>
    <c:dispBlanksAs val="gap"/>
    <c:showDLblsOverMax val="0"/>
  </c:chart>
  <c:printSettings>
    <c:headerFooter/>
    <c:pageMargins b="0.75000000000000111" l="0.70000000000000062" r="0.70000000000000062" t="0.75000000000000111" header="0.30000000000000032" footer="0.30000000000000032"/>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tool!$AA$62</c:f>
              <c:strCache>
                <c:ptCount val="1"/>
                <c:pt idx="0">
                  <c:v>20 km</c:v>
                </c:pt>
              </c:strCache>
            </c:strRef>
          </c:tx>
          <c:marker>
            <c:symbol val="none"/>
          </c:marker>
          <c:cat>
            <c:numRef>
              <c:f>tool!$Z$64:$Z$83</c:f>
              <c:numCache>
                <c:formatCode>General</c:formatCode>
                <c:ptCount val="20"/>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numCache>
            </c:numRef>
          </c:cat>
          <c:val>
            <c:numRef>
              <c:f>tool!$AA$64:$AA$83</c:f>
              <c:numCache>
                <c:formatCode>General</c:formatCode>
                <c:ptCount val="20"/>
                <c:pt idx="0">
                  <c:v>28.848251115089095</c:v>
                </c:pt>
                <c:pt idx="1">
                  <c:v>14.631268414687405</c:v>
                </c:pt>
                <c:pt idx="2">
                  <c:v>9.8922741812201771</c:v>
                </c:pt>
                <c:pt idx="3">
                  <c:v>7.6634042798685398</c:v>
                </c:pt>
                <c:pt idx="4">
                  <c:v>6.6079989862200099</c:v>
                </c:pt>
                <c:pt idx="5">
                  <c:v>5.8957602824771733</c:v>
                </c:pt>
                <c:pt idx="6">
                  <c:v>5.3815168221968204</c:v>
                </c:pt>
                <c:pt idx="7">
                  <c:v>4.9920842352248869</c:v>
                </c:pt>
                <c:pt idx="8">
                  <c:v>4.6865057834137467</c:v>
                </c:pt>
                <c:pt idx="9">
                  <c:v>4.4553667297150286</c:v>
                </c:pt>
                <c:pt idx="10">
                  <c:v>4.2492058386885319</c:v>
                </c:pt>
                <c:pt idx="11">
                  <c:v>4.0776499853951682</c:v>
                </c:pt>
                <c:pt idx="12">
                  <c:v>3.9315193439151304</c:v>
                </c:pt>
                <c:pt idx="13">
                  <c:v>3.8054741736316253</c:v>
                </c:pt>
                <c:pt idx="14">
                  <c:v>3.6955801872255543</c:v>
                </c:pt>
                <c:pt idx="15">
                  <c:v>3.5988734364102171</c:v>
                </c:pt>
                <c:pt idx="16">
                  <c:v>3.5220913179853586</c:v>
                </c:pt>
                <c:pt idx="17">
                  <c:v>3.4384237113631686</c:v>
                </c:pt>
                <c:pt idx="18">
                  <c:v>3.3693799870656345</c:v>
                </c:pt>
                <c:pt idx="19">
                  <c:v>3.3069398470240197</c:v>
                </c:pt>
              </c:numCache>
            </c:numRef>
          </c:val>
          <c:smooth val="0"/>
        </c:ser>
        <c:ser>
          <c:idx val="0"/>
          <c:order val="1"/>
          <c:tx>
            <c:strRef>
              <c:f>tool!$AB$62</c:f>
              <c:strCache>
                <c:ptCount val="1"/>
                <c:pt idx="0">
                  <c:v>40 km</c:v>
                </c:pt>
              </c:strCache>
            </c:strRef>
          </c:tx>
          <c:marker>
            <c:symbol val="none"/>
          </c:marker>
          <c:cat>
            <c:numRef>
              <c:f>tool!$Z$64:$Z$83</c:f>
              <c:numCache>
                <c:formatCode>General</c:formatCode>
                <c:ptCount val="20"/>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numCache>
            </c:numRef>
          </c:cat>
          <c:val>
            <c:numRef>
              <c:f>tool!$AB$64:$AB$83</c:f>
              <c:numCache>
                <c:formatCode>General</c:formatCode>
                <c:ptCount val="20"/>
                <c:pt idx="0">
                  <c:v>30.346911485071654</c:v>
                </c:pt>
                <c:pt idx="1">
                  <c:v>15.380598599678684</c:v>
                </c:pt>
                <c:pt idx="2">
                  <c:v>10.391827637881029</c:v>
                </c:pt>
                <c:pt idx="3">
                  <c:v>8.0701810926697259</c:v>
                </c:pt>
                <c:pt idx="4">
                  <c:v>6.9334204364609571</c:v>
                </c:pt>
                <c:pt idx="5">
                  <c:v>6.166944824344629</c:v>
                </c:pt>
                <c:pt idx="6">
                  <c:v>5.6139607152260691</c:v>
                </c:pt>
                <c:pt idx="7">
                  <c:v>5.1954726416254786</c:v>
                </c:pt>
                <c:pt idx="8">
                  <c:v>4.8672954779920508</c:v>
                </c:pt>
                <c:pt idx="9">
                  <c:v>4.6180774548355021</c:v>
                </c:pt>
                <c:pt idx="10">
                  <c:v>4.4094718713799175</c:v>
                </c:pt>
                <c:pt idx="11">
                  <c:v>4.2245605153622705</c:v>
                </c:pt>
                <c:pt idx="12">
                  <c:v>4.0671290638847637</c:v>
                </c:pt>
                <c:pt idx="13">
                  <c:v>3.9313974850319995</c:v>
                </c:pt>
                <c:pt idx="14">
                  <c:v>3.8131086111992367</c:v>
                </c:pt>
                <c:pt idx="15">
                  <c:v>3.7090563338855445</c:v>
                </c:pt>
                <c:pt idx="16">
                  <c:v>3.6257928685503718</c:v>
                </c:pt>
                <c:pt idx="17">
                  <c:v>3.5383725240019954</c:v>
                </c:pt>
                <c:pt idx="18">
                  <c:v>3.4640683358813655</c:v>
                </c:pt>
                <c:pt idx="19">
                  <c:v>3.3968937783989639</c:v>
                </c:pt>
              </c:numCache>
            </c:numRef>
          </c:val>
          <c:smooth val="0"/>
        </c:ser>
        <c:ser>
          <c:idx val="3"/>
          <c:order val="2"/>
          <c:tx>
            <c:strRef>
              <c:f>tool!$AC$62</c:f>
              <c:strCache>
                <c:ptCount val="1"/>
                <c:pt idx="0">
                  <c:v>50 km</c:v>
                </c:pt>
              </c:strCache>
            </c:strRef>
          </c:tx>
          <c:marker>
            <c:symbol val="none"/>
          </c:marker>
          <c:cat>
            <c:numRef>
              <c:f>tool!$Z$64:$Z$83</c:f>
              <c:numCache>
                <c:formatCode>General</c:formatCode>
                <c:ptCount val="20"/>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numCache>
            </c:numRef>
          </c:cat>
          <c:val>
            <c:numRef>
              <c:f>tool!$AC$64:$AC$83</c:f>
              <c:numCache>
                <c:formatCode>General</c:formatCode>
                <c:ptCount val="20"/>
                <c:pt idx="0">
                  <c:v>31.096241670062938</c:v>
                </c:pt>
                <c:pt idx="1">
                  <c:v>15.755263692174326</c:v>
                </c:pt>
                <c:pt idx="2">
                  <c:v>10.641604366211457</c:v>
                </c:pt>
                <c:pt idx="3">
                  <c:v>8.2735694990703159</c:v>
                </c:pt>
                <c:pt idx="4">
                  <c:v>7.0961311615814315</c:v>
                </c:pt>
                <c:pt idx="5">
                  <c:v>6.3025370952783577</c:v>
                </c:pt>
                <c:pt idx="6">
                  <c:v>5.7301826617406926</c:v>
                </c:pt>
                <c:pt idx="7">
                  <c:v>5.2971668448257745</c:v>
                </c:pt>
                <c:pt idx="8">
                  <c:v>4.9576903252812032</c:v>
                </c:pt>
                <c:pt idx="9">
                  <c:v>4.6994328173957385</c:v>
                </c:pt>
                <c:pt idx="10">
                  <c:v>4.4896048877256085</c:v>
                </c:pt>
                <c:pt idx="11">
                  <c:v>4.298015780345823</c:v>
                </c:pt>
                <c:pt idx="12">
                  <c:v>4.134933923869581</c:v>
                </c:pt>
                <c:pt idx="13">
                  <c:v>3.9943591407321866</c:v>
                </c:pt>
                <c:pt idx="14">
                  <c:v>3.8718728231860782</c:v>
                </c:pt>
                <c:pt idx="15">
                  <c:v>3.7641477826232075</c:v>
                </c:pt>
                <c:pt idx="16">
                  <c:v>3.6776436438328792</c:v>
                </c:pt>
                <c:pt idx="17">
                  <c:v>3.5883469303214097</c:v>
                </c:pt>
                <c:pt idx="18">
                  <c:v>3.5114125102892313</c:v>
                </c:pt>
                <c:pt idx="19">
                  <c:v>3.4418707440864362</c:v>
                </c:pt>
              </c:numCache>
            </c:numRef>
          </c:val>
          <c:smooth val="0"/>
        </c:ser>
        <c:ser>
          <c:idx val="4"/>
          <c:order val="3"/>
          <c:tx>
            <c:strRef>
              <c:f>tool!$AD$62</c:f>
              <c:strCache>
                <c:ptCount val="1"/>
                <c:pt idx="0">
                  <c:v>100 km</c:v>
                </c:pt>
              </c:strCache>
            </c:strRef>
          </c:tx>
          <c:marker>
            <c:symbol val="none"/>
          </c:marker>
          <c:cat>
            <c:numRef>
              <c:f>tool!$Z$64:$Z$83</c:f>
              <c:numCache>
                <c:formatCode>General</c:formatCode>
                <c:ptCount val="20"/>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numCache>
            </c:numRef>
          </c:cat>
          <c:val>
            <c:numRef>
              <c:f>tool!$AD$64:$AD$83</c:f>
              <c:numCache>
                <c:formatCode>General</c:formatCode>
                <c:ptCount val="20"/>
                <c:pt idx="0">
                  <c:v>34.842892595019329</c:v>
                </c:pt>
                <c:pt idx="1">
                  <c:v>17.628589154652524</c:v>
                </c:pt>
                <c:pt idx="2">
                  <c:v>11.890488007863588</c:v>
                </c:pt>
                <c:pt idx="3">
                  <c:v>9.2905115310732764</c:v>
                </c:pt>
                <c:pt idx="4">
                  <c:v>7.9096847871838003</c:v>
                </c:pt>
                <c:pt idx="5">
                  <c:v>6.9804984499469978</c:v>
                </c:pt>
                <c:pt idx="6">
                  <c:v>6.3112923943138135</c:v>
                </c:pt>
                <c:pt idx="7">
                  <c:v>5.8056378608272556</c:v>
                </c:pt>
                <c:pt idx="8">
                  <c:v>5.4096645617269639</c:v>
                </c:pt>
                <c:pt idx="9">
                  <c:v>5.1062096301969229</c:v>
                </c:pt>
                <c:pt idx="10">
                  <c:v>4.8902699694540699</c:v>
                </c:pt>
                <c:pt idx="11">
                  <c:v>4.6652921052635783</c:v>
                </c:pt>
                <c:pt idx="12">
                  <c:v>4.4739582237936633</c:v>
                </c:pt>
                <c:pt idx="13">
                  <c:v>4.3091674192331206</c:v>
                </c:pt>
                <c:pt idx="14">
                  <c:v>4.1656938831202828</c:v>
                </c:pt>
                <c:pt idx="15">
                  <c:v>4.0396050263115253</c:v>
                </c:pt>
                <c:pt idx="16">
                  <c:v>3.9368975202454122</c:v>
                </c:pt>
                <c:pt idx="17">
                  <c:v>3.8382189619184772</c:v>
                </c:pt>
                <c:pt idx="18">
                  <c:v>3.7481333823285587</c:v>
                </c:pt>
                <c:pt idx="19">
                  <c:v>3.6667555725237975</c:v>
                </c:pt>
              </c:numCache>
            </c:numRef>
          </c:val>
          <c:smooth val="0"/>
        </c:ser>
        <c:ser>
          <c:idx val="5"/>
          <c:order val="4"/>
          <c:tx>
            <c:strRef>
              <c:f>tool!$AE$62</c:f>
              <c:strCache>
                <c:ptCount val="1"/>
                <c:pt idx="0">
                  <c:v>200 km</c:v>
                </c:pt>
              </c:strCache>
            </c:strRef>
          </c:tx>
          <c:marker>
            <c:symbol val="none"/>
          </c:marker>
          <c:cat>
            <c:numRef>
              <c:f>tool!$Z$64:$Z$83</c:f>
              <c:numCache>
                <c:formatCode>General</c:formatCode>
                <c:ptCount val="20"/>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numCache>
            </c:numRef>
          </c:cat>
          <c:val>
            <c:numRef>
              <c:f>tool!$AE$64:$AE$83</c:f>
              <c:numCache>
                <c:formatCode>General</c:formatCode>
                <c:ptCount val="20"/>
                <c:pt idx="0">
                  <c:v>42.336194444932133</c:v>
                </c:pt>
                <c:pt idx="1">
                  <c:v>21.375240079608925</c:v>
                </c:pt>
                <c:pt idx="2">
                  <c:v>14.388255291167855</c:v>
                </c:pt>
                <c:pt idx="3">
                  <c:v>11.324395595079199</c:v>
                </c:pt>
                <c:pt idx="4">
                  <c:v>9.536792038388537</c:v>
                </c:pt>
                <c:pt idx="5">
                  <c:v>8.3364211592842796</c:v>
                </c:pt>
                <c:pt idx="6">
                  <c:v>7.4735118594600536</c:v>
                </c:pt>
                <c:pt idx="7">
                  <c:v>6.8225798928302162</c:v>
                </c:pt>
                <c:pt idx="8">
                  <c:v>6.3136130346184842</c:v>
                </c:pt>
                <c:pt idx="9">
                  <c:v>5.9197632557992916</c:v>
                </c:pt>
                <c:pt idx="10">
                  <c:v>5.6916001329109935</c:v>
                </c:pt>
                <c:pt idx="11">
                  <c:v>5.3998447550990925</c:v>
                </c:pt>
                <c:pt idx="12">
                  <c:v>5.1520068236418286</c:v>
                </c:pt>
                <c:pt idx="13">
                  <c:v>4.9387839762349879</c:v>
                </c:pt>
                <c:pt idx="14">
                  <c:v>4.7533360029886929</c:v>
                </c:pt>
                <c:pt idx="15">
                  <c:v>4.5905195136881591</c:v>
                </c:pt>
                <c:pt idx="16">
                  <c:v>4.4554052730704807</c:v>
                </c:pt>
                <c:pt idx="17">
                  <c:v>4.3379630251126127</c:v>
                </c:pt>
                <c:pt idx="18">
                  <c:v>4.2215751264072141</c:v>
                </c:pt>
                <c:pt idx="19">
                  <c:v>4.1165252293985199</c:v>
                </c:pt>
              </c:numCache>
            </c:numRef>
          </c:val>
          <c:smooth val="0"/>
        </c:ser>
        <c:dLbls>
          <c:showLegendKey val="0"/>
          <c:showVal val="0"/>
          <c:showCatName val="0"/>
          <c:showSerName val="0"/>
          <c:showPercent val="0"/>
          <c:showBubbleSize val="0"/>
        </c:dLbls>
        <c:marker val="1"/>
        <c:smooth val="0"/>
        <c:axId val="95885952"/>
        <c:axId val="97321728"/>
      </c:lineChart>
      <c:catAx>
        <c:axId val="95885952"/>
        <c:scaling>
          <c:orientation val="minMax"/>
        </c:scaling>
        <c:delete val="0"/>
        <c:axPos val="b"/>
        <c:title>
          <c:tx>
            <c:rich>
              <a:bodyPr/>
              <a:lstStyle/>
              <a:p>
                <a:pPr>
                  <a:defRPr/>
                </a:pPr>
                <a:r>
                  <a:rPr lang="en-US"/>
                  <a:t>Annual flow (mt/a)</a:t>
                </a:r>
              </a:p>
            </c:rich>
          </c:tx>
          <c:layout/>
          <c:overlay val="0"/>
        </c:title>
        <c:numFmt formatCode="General" sourceLinked="1"/>
        <c:majorTickMark val="out"/>
        <c:minorTickMark val="none"/>
        <c:tickLblPos val="low"/>
        <c:txPr>
          <a:bodyPr rot="0" vert="horz"/>
          <a:lstStyle/>
          <a:p>
            <a:pPr>
              <a:defRPr sz="900"/>
            </a:pPr>
            <a:endParaRPr lang="nl-NL"/>
          </a:p>
        </c:txPr>
        <c:crossAx val="97321728"/>
        <c:crosses val="autoZero"/>
        <c:auto val="1"/>
        <c:lblAlgn val="ctr"/>
        <c:lblOffset val="100"/>
        <c:tickLblSkip val="2"/>
        <c:tickMarkSkip val="2"/>
        <c:noMultiLvlLbl val="0"/>
      </c:catAx>
      <c:valAx>
        <c:axId val="97321728"/>
        <c:scaling>
          <c:orientation val="minMax"/>
        </c:scaling>
        <c:delete val="0"/>
        <c:axPos val="l"/>
        <c:majorGridlines/>
        <c:title>
          <c:tx>
            <c:rich>
              <a:bodyPr rot="-5400000" vert="horz"/>
              <a:lstStyle/>
              <a:p>
                <a:pPr>
                  <a:defRPr/>
                </a:pPr>
                <a:r>
                  <a:rPr lang="en-US"/>
                  <a:t>Euro/tonne</a:t>
                </a:r>
              </a:p>
            </c:rich>
          </c:tx>
          <c:layout/>
          <c:overlay val="0"/>
        </c:title>
        <c:numFmt formatCode="General" sourceLinked="1"/>
        <c:majorTickMark val="out"/>
        <c:minorTickMark val="none"/>
        <c:tickLblPos val="nextTo"/>
        <c:crossAx val="95885952"/>
        <c:crosses val="autoZero"/>
        <c:crossBetween val="between"/>
      </c:valAx>
    </c:plotArea>
    <c:legend>
      <c:legendPos val="r"/>
      <c:layout/>
      <c:overlay val="0"/>
    </c:legend>
    <c:plotVisOnly val="1"/>
    <c:dispBlanksAs val="gap"/>
    <c:showDLblsOverMax val="0"/>
  </c:chart>
  <c:printSettings>
    <c:headerFooter/>
    <c:pageMargins b="0.75000000000000111" l="0.70000000000000062" r="0.70000000000000062" t="0.75000000000000111"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tool!$J$60</c:f>
              <c:strCache>
                <c:ptCount val="1"/>
                <c:pt idx="0">
                  <c:v>Pipeline</c:v>
                </c:pt>
              </c:strCache>
            </c:strRef>
          </c:tx>
          <c:marker>
            <c:symbol val="none"/>
          </c:marker>
          <c:cat>
            <c:numRef>
              <c:f>tool!$H$65:$H$93</c:f>
              <c:numCache>
                <c:formatCode>General</c:formatCode>
                <c:ptCount val="29"/>
                <c:pt idx="0">
                  <c:v>1</c:v>
                </c:pt>
                <c:pt idx="1">
                  <c:v>1.5</c:v>
                </c:pt>
                <c:pt idx="2">
                  <c:v>2</c:v>
                </c:pt>
                <c:pt idx="3">
                  <c:v>2.5</c:v>
                </c:pt>
                <c:pt idx="4">
                  <c:v>3</c:v>
                </c:pt>
                <c:pt idx="5">
                  <c:v>3.5</c:v>
                </c:pt>
                <c:pt idx="6">
                  <c:v>4</c:v>
                </c:pt>
                <c:pt idx="7">
                  <c:v>4.5</c:v>
                </c:pt>
                <c:pt idx="8">
                  <c:v>5</c:v>
                </c:pt>
                <c:pt idx="9">
                  <c:v>5.5</c:v>
                </c:pt>
                <c:pt idx="10">
                  <c:v>6</c:v>
                </c:pt>
                <c:pt idx="11">
                  <c:v>6.5</c:v>
                </c:pt>
                <c:pt idx="12">
                  <c:v>7</c:v>
                </c:pt>
                <c:pt idx="13">
                  <c:v>7.5</c:v>
                </c:pt>
                <c:pt idx="14">
                  <c:v>8</c:v>
                </c:pt>
                <c:pt idx="15">
                  <c:v>8.5</c:v>
                </c:pt>
                <c:pt idx="16">
                  <c:v>9</c:v>
                </c:pt>
                <c:pt idx="17">
                  <c:v>9.5</c:v>
                </c:pt>
                <c:pt idx="18">
                  <c:v>10</c:v>
                </c:pt>
                <c:pt idx="19">
                  <c:v>10.5</c:v>
                </c:pt>
                <c:pt idx="20">
                  <c:v>11</c:v>
                </c:pt>
                <c:pt idx="21">
                  <c:v>11.5</c:v>
                </c:pt>
                <c:pt idx="22">
                  <c:v>12</c:v>
                </c:pt>
                <c:pt idx="23">
                  <c:v>12.5</c:v>
                </c:pt>
                <c:pt idx="24">
                  <c:v>13</c:v>
                </c:pt>
                <c:pt idx="25">
                  <c:v>13.5</c:v>
                </c:pt>
                <c:pt idx="26">
                  <c:v>14</c:v>
                </c:pt>
                <c:pt idx="27">
                  <c:v>14.5</c:v>
                </c:pt>
                <c:pt idx="28">
                  <c:v>15</c:v>
                </c:pt>
              </c:numCache>
            </c:numRef>
          </c:cat>
          <c:val>
            <c:numRef>
              <c:f>tool!$J$65:$J$93</c:f>
              <c:numCache>
                <c:formatCode>0</c:formatCode>
                <c:ptCount val="29"/>
                <c:pt idx="0">
                  <c:v>16.879258969661244</c:v>
                </c:pt>
                <c:pt idx="1">
                  <c:v>11.390934551202735</c:v>
                </c:pt>
                <c:pt idx="2">
                  <c:v>8.8837347182720929</c:v>
                </c:pt>
                <c:pt idx="3">
                  <c:v>7.5842633369428523</c:v>
                </c:pt>
                <c:pt idx="4">
                  <c:v>6.7093139080795412</c:v>
                </c:pt>
                <c:pt idx="5">
                  <c:v>6.0788485012845648</c:v>
                </c:pt>
                <c:pt idx="6">
                  <c:v>5.602249454426663</c:v>
                </c:pt>
                <c:pt idx="7">
                  <c:v>5.2288748671486589</c:v>
                </c:pt>
                <c:pt idx="8">
                  <c:v>4.9434989050764484</c:v>
                </c:pt>
                <c:pt idx="9">
                  <c:v>4.730003936762686</c:v>
                </c:pt>
                <c:pt idx="10">
                  <c:v>4.5183815752964769</c:v>
                </c:pt>
                <c:pt idx="11">
                  <c:v>4.3383485038240295</c:v>
                </c:pt>
                <c:pt idx="12">
                  <c:v>4.1832441078327465</c:v>
                </c:pt>
                <c:pt idx="13">
                  <c:v>4.0481654591466008</c:v>
                </c:pt>
                <c:pt idx="14">
                  <c:v>3.9294221288361979</c:v>
                </c:pt>
                <c:pt idx="15">
                  <c:v>3.8331959696803994</c:v>
                </c:pt>
                <c:pt idx="16">
                  <c:v>3.7382701492796495</c:v>
                </c:pt>
                <c:pt idx="17">
                  <c:v>3.6534450335128272</c:v>
                </c:pt>
                <c:pt idx="18">
                  <c:v>3.5768016411488524</c:v>
                </c:pt>
                <c:pt idx="19">
                  <c:v>3.5144905453870985</c:v>
                </c:pt>
                <c:pt idx="20">
                  <c:v>3.4506461326359963</c:v>
                </c:pt>
                <c:pt idx="21">
                  <c:v>3.4151952350983055</c:v>
                </c:pt>
                <c:pt idx="22">
                  <c:v>3.3604258939003708</c:v>
                </c:pt>
                <c:pt idx="23">
                  <c:v>3.3098726833898739</c:v>
                </c:pt>
                <c:pt idx="24">
                  <c:v>3.2630592073939839</c:v>
                </c:pt>
                <c:pt idx="25">
                  <c:v>3.2195786856728308</c:v>
                </c:pt>
                <c:pt idx="26">
                  <c:v>3.1790816449285297</c:v>
                </c:pt>
                <c:pt idx="27">
                  <c:v>3.1412661372594926</c:v>
                </c:pt>
                <c:pt idx="28">
                  <c:v>3.1058698998833396</c:v>
                </c:pt>
              </c:numCache>
            </c:numRef>
          </c:val>
          <c:smooth val="0"/>
        </c:ser>
        <c:dLbls>
          <c:showLegendKey val="0"/>
          <c:showVal val="0"/>
          <c:showCatName val="0"/>
          <c:showSerName val="0"/>
          <c:showPercent val="0"/>
          <c:showBubbleSize val="0"/>
        </c:dLbls>
        <c:marker val="1"/>
        <c:smooth val="0"/>
        <c:axId val="109548672"/>
        <c:axId val="109809664"/>
      </c:lineChart>
      <c:scatterChart>
        <c:scatterStyle val="lineMarker"/>
        <c:varyColors val="0"/>
        <c:ser>
          <c:idx val="0"/>
          <c:order val="1"/>
          <c:tx>
            <c:v>selected</c:v>
          </c:tx>
          <c:spPr>
            <a:ln w="28575">
              <a:noFill/>
            </a:ln>
          </c:spPr>
          <c:marker>
            <c:symbol val="square"/>
            <c:size val="5"/>
            <c:spPr>
              <a:solidFill>
                <a:schemeClr val="accent2"/>
              </a:solidFill>
            </c:spPr>
          </c:marker>
          <c:dPt>
            <c:idx val="8"/>
            <c:marker>
              <c:symbol val="circle"/>
              <c:size val="6"/>
              <c:spPr>
                <a:solidFill>
                  <a:srgbClr val="FF0000"/>
                </a:solidFill>
                <a:ln>
                  <a:noFill/>
                </a:ln>
              </c:spPr>
            </c:marker>
            <c:bubble3D val="0"/>
          </c:dPt>
          <c:yVal>
            <c:numRef>
              <c:f>tool!$L$65:$L$93</c:f>
              <c:numCache>
                <c:formatCode>General</c:formatCode>
                <c:ptCount val="29"/>
                <c:pt idx="0">
                  <c:v>-1</c:v>
                </c:pt>
                <c:pt idx="1">
                  <c:v>-1</c:v>
                </c:pt>
                <c:pt idx="2">
                  <c:v>-1</c:v>
                </c:pt>
                <c:pt idx="3">
                  <c:v>-1</c:v>
                </c:pt>
                <c:pt idx="4">
                  <c:v>-1</c:v>
                </c:pt>
                <c:pt idx="5">
                  <c:v>-1</c:v>
                </c:pt>
                <c:pt idx="6">
                  <c:v>-1</c:v>
                </c:pt>
                <c:pt idx="7">
                  <c:v>-1</c:v>
                </c:pt>
                <c:pt idx="8">
                  <c:v>4.9434989050764484</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numCache>
            </c:numRef>
          </c:yVal>
          <c:smooth val="0"/>
        </c:ser>
        <c:dLbls>
          <c:showLegendKey val="0"/>
          <c:showVal val="0"/>
          <c:showCatName val="0"/>
          <c:showSerName val="0"/>
          <c:showPercent val="0"/>
          <c:showBubbleSize val="0"/>
        </c:dLbls>
        <c:axId val="109548672"/>
        <c:axId val="109809664"/>
      </c:scatterChart>
      <c:catAx>
        <c:axId val="109548672"/>
        <c:scaling>
          <c:orientation val="minMax"/>
        </c:scaling>
        <c:delete val="0"/>
        <c:axPos val="b"/>
        <c:title>
          <c:tx>
            <c:rich>
              <a:bodyPr/>
              <a:lstStyle/>
              <a:p>
                <a:pPr>
                  <a:defRPr/>
                </a:pPr>
                <a:r>
                  <a:rPr lang="en-US"/>
                  <a:t>Design</a:t>
                </a:r>
                <a:r>
                  <a:rPr lang="en-US" baseline="0"/>
                  <a:t> </a:t>
                </a:r>
                <a:r>
                  <a:rPr lang="en-US"/>
                  <a:t>flow (mt/a)</a:t>
                </a:r>
              </a:p>
            </c:rich>
          </c:tx>
          <c:layout/>
          <c:overlay val="0"/>
        </c:title>
        <c:numFmt formatCode="General" sourceLinked="0"/>
        <c:majorTickMark val="out"/>
        <c:minorTickMark val="none"/>
        <c:tickLblPos val="nextTo"/>
        <c:txPr>
          <a:bodyPr rot="0" vert="horz"/>
          <a:lstStyle/>
          <a:p>
            <a:pPr>
              <a:defRPr sz="900"/>
            </a:pPr>
            <a:endParaRPr lang="nl-NL"/>
          </a:p>
        </c:txPr>
        <c:crossAx val="109809664"/>
        <c:crosses val="autoZero"/>
        <c:auto val="1"/>
        <c:lblAlgn val="ctr"/>
        <c:lblOffset val="100"/>
        <c:tickLblSkip val="4"/>
        <c:tickMarkSkip val="1"/>
        <c:noMultiLvlLbl val="0"/>
      </c:catAx>
      <c:valAx>
        <c:axId val="109809664"/>
        <c:scaling>
          <c:orientation val="minMax"/>
          <c:min val="0"/>
        </c:scaling>
        <c:delete val="0"/>
        <c:axPos val="l"/>
        <c:majorGridlines/>
        <c:title>
          <c:tx>
            <c:rich>
              <a:bodyPr rot="-5400000" vert="horz"/>
              <a:lstStyle/>
              <a:p>
                <a:pPr>
                  <a:defRPr/>
                </a:pPr>
                <a:r>
                  <a:rPr lang="en-US"/>
                  <a:t>Euro/tonne</a:t>
                </a:r>
              </a:p>
            </c:rich>
          </c:tx>
          <c:layout/>
          <c:overlay val="0"/>
        </c:title>
        <c:numFmt formatCode="0" sourceLinked="1"/>
        <c:majorTickMark val="out"/>
        <c:minorTickMark val="none"/>
        <c:tickLblPos val="nextTo"/>
        <c:crossAx val="109548672"/>
        <c:crossesAt val="1"/>
        <c:crossBetween val="between"/>
      </c:valAx>
    </c:plotArea>
    <c:plotVisOnly val="1"/>
    <c:dispBlanksAs val="gap"/>
    <c:showDLblsOverMax val="0"/>
  </c:chart>
  <c:spPr>
    <a:ln>
      <a:noFill/>
    </a:ln>
  </c:spPr>
  <c:printSettings>
    <c:headerFooter/>
    <c:pageMargins b="0.75000000000000111" l="0.70000000000000062" r="0.70000000000000062" t="0.75000000000000111"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tool!$A$45</c:f>
              <c:strCache>
                <c:ptCount val="1"/>
                <c:pt idx="0">
                  <c:v>Pipeline CAPEX</c:v>
                </c:pt>
              </c:strCache>
            </c:strRef>
          </c:tx>
          <c:invertIfNegative val="0"/>
          <c:dLbls>
            <c:dLbl>
              <c:idx val="0"/>
              <c:layout>
                <c:manualLayout>
                  <c:x val="0.20277777777777778"/>
                  <c:y val="0"/>
                </c:manualLayout>
              </c:layout>
              <c:numFmt formatCode="#,##0.0" sourceLinked="0"/>
              <c:spPr>
                <a:solidFill>
                  <a:sysClr val="window" lastClr="FFFFFF"/>
                </a:solidFill>
                <a:ln w="38100">
                  <a:solidFill>
                    <a:schemeClr val="tx2"/>
                  </a:solidFill>
                </a:ln>
              </c:spPr>
              <c:txPr>
                <a:bodyPr/>
                <a:lstStyle/>
                <a:p>
                  <a:pPr>
                    <a:defRPr/>
                  </a:pPr>
                  <a:endParaRPr lang="nl-NL"/>
                </a:p>
              </c:txPr>
              <c:showLegendKey val="0"/>
              <c:showVal val="1"/>
              <c:showCatName val="0"/>
              <c:showSerName val="0"/>
              <c:showPercent val="0"/>
              <c:showBubbleSize val="0"/>
            </c:dLbl>
            <c:numFmt formatCode="#,##0.0" sourceLinked="0"/>
            <c:spPr>
              <a:solidFill>
                <a:sysClr val="window" lastClr="FFFFFF"/>
              </a:solidFill>
            </c:spPr>
            <c:showLegendKey val="0"/>
            <c:showVal val="1"/>
            <c:showCatName val="0"/>
            <c:showSerName val="0"/>
            <c:showPercent val="0"/>
            <c:showBubbleSize val="0"/>
            <c:showLeaderLines val="0"/>
          </c:dLbls>
          <c:val>
            <c:numRef>
              <c:f>tool!$C$45</c:f>
              <c:numCache>
                <c:formatCode>0.00</c:formatCode>
                <c:ptCount val="1"/>
                <c:pt idx="0">
                  <c:v>2.2467009845122865</c:v>
                </c:pt>
              </c:numCache>
            </c:numRef>
          </c:val>
        </c:ser>
        <c:ser>
          <c:idx val="1"/>
          <c:order val="1"/>
          <c:tx>
            <c:strRef>
              <c:f>tool!$A$46</c:f>
              <c:strCache>
                <c:ptCount val="1"/>
                <c:pt idx="0">
                  <c:v>Compressor CAPEX</c:v>
                </c:pt>
              </c:strCache>
            </c:strRef>
          </c:tx>
          <c:invertIfNegative val="0"/>
          <c:dLbls>
            <c:dLbl>
              <c:idx val="0"/>
              <c:layout>
                <c:manualLayout>
                  <c:x val="0.2"/>
                  <c:y val="4.2194092827004996E-3"/>
                </c:manualLayout>
              </c:layout>
              <c:numFmt formatCode="#,##0.0" sourceLinked="0"/>
              <c:spPr>
                <a:solidFill>
                  <a:sysClr val="window" lastClr="FFFFFF"/>
                </a:solidFill>
                <a:ln w="38100">
                  <a:solidFill>
                    <a:schemeClr val="accent2"/>
                  </a:solidFill>
                </a:ln>
              </c:spPr>
              <c:txPr>
                <a:bodyPr/>
                <a:lstStyle/>
                <a:p>
                  <a:pPr>
                    <a:defRPr/>
                  </a:pPr>
                  <a:endParaRPr lang="nl-NL"/>
                </a:p>
              </c:txPr>
              <c:showLegendKey val="0"/>
              <c:showVal val="1"/>
              <c:showCatName val="0"/>
              <c:showSerName val="0"/>
              <c:showPercent val="0"/>
              <c:showBubbleSize val="0"/>
            </c:dLbl>
            <c:numFmt formatCode="#,##0.0" sourceLinked="0"/>
            <c:spPr>
              <a:solidFill>
                <a:sysClr val="window" lastClr="FFFFFF"/>
              </a:solidFill>
            </c:spPr>
            <c:showLegendKey val="0"/>
            <c:showVal val="1"/>
            <c:showCatName val="0"/>
            <c:showSerName val="0"/>
            <c:showPercent val="0"/>
            <c:showBubbleSize val="0"/>
            <c:showLeaderLines val="0"/>
          </c:dLbls>
          <c:val>
            <c:numRef>
              <c:f>tool!$C$46</c:f>
              <c:numCache>
                <c:formatCode>0.00</c:formatCode>
                <c:ptCount val="1"/>
                <c:pt idx="0">
                  <c:v>0.51287939426651818</c:v>
                </c:pt>
              </c:numCache>
            </c:numRef>
          </c:val>
        </c:ser>
        <c:ser>
          <c:idx val="2"/>
          <c:order val="2"/>
          <c:tx>
            <c:strRef>
              <c:f>tool!$A$47</c:f>
              <c:strCache>
                <c:ptCount val="1"/>
                <c:pt idx="0">
                  <c:v>OPEX pipeline</c:v>
                </c:pt>
              </c:strCache>
            </c:strRef>
          </c:tx>
          <c:spPr>
            <a:ln w="38100"/>
          </c:spPr>
          <c:invertIfNegative val="0"/>
          <c:dLbls>
            <c:dLbl>
              <c:idx val="0"/>
              <c:layout>
                <c:manualLayout>
                  <c:x val="0.2"/>
                  <c:y val="0"/>
                </c:manualLayout>
              </c:layout>
              <c:showLegendKey val="0"/>
              <c:showVal val="1"/>
              <c:showCatName val="0"/>
              <c:showSerName val="0"/>
              <c:showPercent val="0"/>
              <c:showBubbleSize val="0"/>
            </c:dLbl>
            <c:numFmt formatCode="#,##0.0" sourceLinked="0"/>
            <c:spPr>
              <a:solidFill>
                <a:sysClr val="window" lastClr="FFFFFF"/>
              </a:solidFill>
              <a:ln w="38100">
                <a:solidFill>
                  <a:schemeClr val="accent3"/>
                </a:solidFill>
              </a:ln>
            </c:spPr>
            <c:showLegendKey val="0"/>
            <c:showVal val="1"/>
            <c:showCatName val="0"/>
            <c:showSerName val="0"/>
            <c:showPercent val="0"/>
            <c:showBubbleSize val="0"/>
            <c:showLeaderLines val="0"/>
          </c:dLbls>
          <c:val>
            <c:numRef>
              <c:f>tool!$C$47</c:f>
              <c:numCache>
                <c:formatCode>0.00</c:formatCode>
                <c:ptCount val="1"/>
                <c:pt idx="0">
                  <c:v>0.47333206639246733</c:v>
                </c:pt>
              </c:numCache>
            </c:numRef>
          </c:val>
        </c:ser>
        <c:ser>
          <c:idx val="3"/>
          <c:order val="3"/>
          <c:tx>
            <c:strRef>
              <c:f>tool!$A$48</c:f>
              <c:strCache>
                <c:ptCount val="1"/>
                <c:pt idx="0">
                  <c:v>OPEX compressor</c:v>
                </c:pt>
              </c:strCache>
            </c:strRef>
          </c:tx>
          <c:invertIfNegative val="0"/>
          <c:dLbls>
            <c:dLbl>
              <c:idx val="0"/>
              <c:layout>
                <c:manualLayout>
                  <c:x val="0.2"/>
                  <c:y val="0"/>
                </c:manualLayout>
              </c:layout>
              <c:numFmt formatCode="#,##0.0" sourceLinked="0"/>
              <c:spPr>
                <a:solidFill>
                  <a:sysClr val="window" lastClr="FFFFFF"/>
                </a:solidFill>
                <a:ln w="38100">
                  <a:solidFill>
                    <a:srgbClr val="7030A0"/>
                  </a:solidFill>
                </a:ln>
              </c:spPr>
              <c:txPr>
                <a:bodyPr/>
                <a:lstStyle/>
                <a:p>
                  <a:pPr>
                    <a:defRPr/>
                  </a:pPr>
                  <a:endParaRPr lang="nl-NL"/>
                </a:p>
              </c:txPr>
              <c:showLegendKey val="0"/>
              <c:showVal val="1"/>
              <c:showCatName val="0"/>
              <c:showSerName val="0"/>
              <c:showPercent val="0"/>
              <c:showBubbleSize val="0"/>
            </c:dLbl>
            <c:numFmt formatCode="#,##0.0" sourceLinked="0"/>
            <c:spPr>
              <a:solidFill>
                <a:sysClr val="window" lastClr="FFFFFF"/>
              </a:solidFill>
              <a:ln w="38100">
                <a:solidFill>
                  <a:srgbClr val="7030A0"/>
                </a:solidFill>
              </a:ln>
            </c:spPr>
            <c:showLegendKey val="0"/>
            <c:showVal val="1"/>
            <c:showCatName val="0"/>
            <c:showSerName val="0"/>
            <c:showPercent val="0"/>
            <c:showBubbleSize val="0"/>
            <c:showLeaderLines val="0"/>
          </c:dLbls>
          <c:val>
            <c:numRef>
              <c:f>tool!$C$48</c:f>
              <c:numCache>
                <c:formatCode>0.00</c:formatCode>
                <c:ptCount val="1"/>
                <c:pt idx="0">
                  <c:v>1.7105864599051774</c:v>
                </c:pt>
              </c:numCache>
            </c:numRef>
          </c:val>
        </c:ser>
        <c:dLbls>
          <c:showLegendKey val="0"/>
          <c:showVal val="0"/>
          <c:showCatName val="0"/>
          <c:showSerName val="0"/>
          <c:showPercent val="0"/>
          <c:showBubbleSize val="0"/>
        </c:dLbls>
        <c:gapWidth val="150"/>
        <c:overlap val="100"/>
        <c:axId val="140351360"/>
        <c:axId val="140352896"/>
      </c:barChart>
      <c:catAx>
        <c:axId val="140351360"/>
        <c:scaling>
          <c:orientation val="minMax"/>
        </c:scaling>
        <c:delete val="1"/>
        <c:axPos val="b"/>
        <c:majorTickMark val="out"/>
        <c:minorTickMark val="none"/>
        <c:tickLblPos val="nextTo"/>
        <c:crossAx val="140352896"/>
        <c:crosses val="autoZero"/>
        <c:auto val="1"/>
        <c:lblAlgn val="ctr"/>
        <c:lblOffset val="100"/>
        <c:noMultiLvlLbl val="0"/>
      </c:catAx>
      <c:valAx>
        <c:axId val="140352896"/>
        <c:scaling>
          <c:orientation val="minMax"/>
        </c:scaling>
        <c:delete val="0"/>
        <c:axPos val="l"/>
        <c:majorGridlines/>
        <c:title>
          <c:tx>
            <c:rich>
              <a:bodyPr rot="-5400000" vert="horz"/>
              <a:lstStyle/>
              <a:p>
                <a:pPr>
                  <a:defRPr sz="1000"/>
                </a:pPr>
                <a:r>
                  <a:rPr lang="en-US" sz="1000" b="1" i="0" baseline="0">
                    <a:effectLst/>
                  </a:rPr>
                  <a:t>Euro/tonne</a:t>
                </a:r>
                <a:endParaRPr lang="nl-NL" sz="1000">
                  <a:effectLst/>
                </a:endParaRPr>
              </a:p>
            </c:rich>
          </c:tx>
          <c:layout/>
          <c:overlay val="0"/>
        </c:title>
        <c:numFmt formatCode="0.0" sourceLinked="0"/>
        <c:majorTickMark val="out"/>
        <c:minorTickMark val="none"/>
        <c:tickLblPos val="nextTo"/>
        <c:crossAx val="140351360"/>
        <c:crosses val="autoZero"/>
        <c:crossBetween val="between"/>
        <c:majorUnit val="1"/>
      </c:valAx>
    </c:plotArea>
    <c:legend>
      <c:legendPos val="r"/>
      <c:layout>
        <c:manualLayout>
          <c:xMode val="edge"/>
          <c:yMode val="edge"/>
          <c:x val="0.68752819359118567"/>
          <c:y val="0.14908933851622977"/>
          <c:w val="0.28469400699912512"/>
          <c:h val="0.75245423435994552"/>
        </c:manualLayout>
      </c:layout>
      <c:overlay val="0"/>
    </c:legend>
    <c:plotVisOnly val="1"/>
    <c:dispBlanksAs val="gap"/>
    <c:showDLblsOverMax val="0"/>
  </c:chart>
  <c:spPr>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Scroll" dx="16" fmlaLink="$B$5" horiz="1" max="2000" page="10" val="80"/>
</file>

<file path=xl/ctrlProps/ctrlProp2.xml><?xml version="1.0" encoding="utf-8"?>
<formControlPr xmlns="http://schemas.microsoft.com/office/spreadsheetml/2009/9/main" objectType="Scroll" dx="16" fmlaLink="$B$6" horiz="1" inc="0" max="20" page="10" val="5"/>
</file>

<file path=xl/ctrlProps/ctrlProp3.xml><?xml version="1.0" encoding="utf-8"?>
<formControlPr xmlns="http://schemas.microsoft.com/office/spreadsheetml/2009/9/main" objectType="Scroll" dx="16" fmlaLink="$B$4" horiz="1" max="40" min="1" page="10" val="30"/>
</file>

<file path=xl/ctrlProps/ctrlProp4.xml><?xml version="1.0" encoding="utf-8"?>
<formControlPr xmlns="http://schemas.microsoft.com/office/spreadsheetml/2009/9/main" objectType="Scroll" dx="16" fmlaLink="$B$7" horiz="1" max="100" page="10" val="7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294154</xdr:colOff>
      <xdr:row>26</xdr:row>
      <xdr:rowOff>7284</xdr:rowOff>
    </xdr:from>
    <xdr:to>
      <xdr:col>15</xdr:col>
      <xdr:colOff>86844</xdr:colOff>
      <xdr:row>43</xdr:row>
      <xdr:rowOff>159684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310963</xdr:colOff>
      <xdr:row>26</xdr:row>
      <xdr:rowOff>16809</xdr:rowOff>
    </xdr:from>
    <xdr:to>
      <xdr:col>22</xdr:col>
      <xdr:colOff>332254</xdr:colOff>
      <xdr:row>43</xdr:row>
      <xdr:rowOff>168088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152400</xdr:colOff>
      <xdr:row>2</xdr:row>
      <xdr:rowOff>9525</xdr:rowOff>
    </xdr:from>
    <xdr:to>
      <xdr:col>16</xdr:col>
      <xdr:colOff>76200</xdr:colOff>
      <xdr:row>21</xdr:row>
      <xdr:rowOff>56030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44824</xdr:colOff>
      <xdr:row>10</xdr:row>
      <xdr:rowOff>134471</xdr:rowOff>
    </xdr:from>
    <xdr:to>
      <xdr:col>8</xdr:col>
      <xdr:colOff>3921</xdr:colOff>
      <xdr:row>25</xdr:row>
      <xdr:rowOff>100854</xdr:rowOff>
    </xdr:to>
    <xdr:sp macro="" textlink="">
      <xdr:nvSpPr>
        <xdr:cNvPr id="5" name="TextBox 4"/>
        <xdr:cNvSpPr txBox="1"/>
      </xdr:nvSpPr>
      <xdr:spPr>
        <a:xfrm>
          <a:off x="6096000" y="2039471"/>
          <a:ext cx="1169333" cy="2812677"/>
        </a:xfrm>
        <a:prstGeom prst="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wrap="square" rtlCol="0" anchor="t"/>
        <a:lstStyle/>
        <a:p>
          <a:r>
            <a:rPr lang="en-GB" sz="1100"/>
            <a:t>does not include compression cost;</a:t>
          </a:r>
          <a:r>
            <a:rPr lang="en-GB" sz="1100" baseline="0"/>
            <a:t> i.e. assumes CO2 to arrive at pressure at pipeline entrance &amp; liquefaction unit</a:t>
          </a:r>
        </a:p>
        <a:p>
          <a:endParaRPr lang="en-GB" sz="1100" baseline="0"/>
        </a:p>
      </xdr:txBody>
    </xdr:sp>
    <xdr:clientData/>
  </xdr:twoCellAnchor>
  <xdr:twoCellAnchor>
    <xdr:from>
      <xdr:col>5</xdr:col>
      <xdr:colOff>542925</xdr:colOff>
      <xdr:row>1</xdr:row>
      <xdr:rowOff>142876</xdr:rowOff>
    </xdr:from>
    <xdr:to>
      <xdr:col>8</xdr:col>
      <xdr:colOff>104775</xdr:colOff>
      <xdr:row>7</xdr:row>
      <xdr:rowOff>44824</xdr:rowOff>
    </xdr:to>
    <xdr:sp macro="" textlink="">
      <xdr:nvSpPr>
        <xdr:cNvPr id="6" name="TextBox 5"/>
        <xdr:cNvSpPr txBox="1"/>
      </xdr:nvSpPr>
      <xdr:spPr>
        <a:xfrm>
          <a:off x="5988984" y="333376"/>
          <a:ext cx="1377203" cy="1044948"/>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wrap="square" rtlCol="0" anchor="t"/>
        <a:lstStyle/>
        <a:p>
          <a:r>
            <a:rPr lang="en-GB" sz="1100"/>
            <a:t>change</a:t>
          </a:r>
          <a:r>
            <a:rPr lang="en-GB" sz="1100" baseline="0"/>
            <a:t> parameters and then press 'F9' to refresh  results &amp; graphs</a:t>
          </a:r>
          <a:endParaRPr lang="en-GB" sz="1100"/>
        </a:p>
      </xdr:txBody>
    </xdr:sp>
    <xdr:clientData/>
  </xdr:twoCellAnchor>
  <mc:AlternateContent xmlns:mc="http://schemas.openxmlformats.org/markup-compatibility/2006">
    <mc:Choice xmlns:a14="http://schemas.microsoft.com/office/drawing/2010/main" Requires="a14">
      <xdr:twoCellAnchor editAs="oneCell">
        <xdr:from>
          <xdr:col>3</xdr:col>
          <xdr:colOff>76200</xdr:colOff>
          <xdr:row>4</xdr:row>
          <xdr:rowOff>38100</xdr:rowOff>
        </xdr:from>
        <xdr:to>
          <xdr:col>5</xdr:col>
          <xdr:colOff>457200</xdr:colOff>
          <xdr:row>5</xdr:row>
          <xdr:rowOff>9525</xdr:rowOff>
        </xdr:to>
        <xdr:sp macro="" textlink="">
          <xdr:nvSpPr>
            <xdr:cNvPr id="1026" name="Scroll Bar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xdr:row>
          <xdr:rowOff>38100</xdr:rowOff>
        </xdr:from>
        <xdr:to>
          <xdr:col>5</xdr:col>
          <xdr:colOff>457200</xdr:colOff>
          <xdr:row>6</xdr:row>
          <xdr:rowOff>9525</xdr:rowOff>
        </xdr:to>
        <xdr:sp macro="" textlink="">
          <xdr:nvSpPr>
            <xdr:cNvPr id="1028" name="Scroll Bar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xdr:row>
          <xdr:rowOff>38100</xdr:rowOff>
        </xdr:from>
        <xdr:to>
          <xdr:col>5</xdr:col>
          <xdr:colOff>457200</xdr:colOff>
          <xdr:row>4</xdr:row>
          <xdr:rowOff>9525</xdr:rowOff>
        </xdr:to>
        <xdr:sp macro="" textlink="">
          <xdr:nvSpPr>
            <xdr:cNvPr id="1029" name="Scroll Bar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twoCellAnchor>
    <xdr:from>
      <xdr:col>16</xdr:col>
      <xdr:colOff>862853</xdr:colOff>
      <xdr:row>2</xdr:row>
      <xdr:rowOff>11207</xdr:rowOff>
    </xdr:from>
    <xdr:to>
      <xdr:col>25</xdr:col>
      <xdr:colOff>282387</xdr:colOff>
      <xdr:row>21</xdr:row>
      <xdr:rowOff>44825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515470</xdr:colOff>
      <xdr:row>26</xdr:row>
      <xdr:rowOff>1</xdr:rowOff>
    </xdr:from>
    <xdr:to>
      <xdr:col>31</xdr:col>
      <xdr:colOff>226358</xdr:colOff>
      <xdr:row>44</xdr:row>
      <xdr:rowOff>44824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76200</xdr:colOff>
          <xdr:row>6</xdr:row>
          <xdr:rowOff>38100</xdr:rowOff>
        </xdr:from>
        <xdr:to>
          <xdr:col>5</xdr:col>
          <xdr:colOff>457200</xdr:colOff>
          <xdr:row>7</xdr:row>
          <xdr:rowOff>9525</xdr:rowOff>
        </xdr:to>
        <xdr:sp macro="" textlink="">
          <xdr:nvSpPr>
            <xdr:cNvPr id="1032" name="Scroll Bar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0.87292</cdr:x>
      <cdr:y>0.03819</cdr:y>
    </cdr:from>
    <cdr:to>
      <cdr:x>0.99167</cdr:x>
      <cdr:y>0.13889</cdr:y>
    </cdr:to>
    <cdr:sp macro="" textlink="">
      <cdr:nvSpPr>
        <cdr:cNvPr id="3" name="TextBox 1"/>
        <cdr:cNvSpPr txBox="1"/>
      </cdr:nvSpPr>
      <cdr:spPr>
        <a:xfrm xmlns:a="http://schemas.openxmlformats.org/drawingml/2006/main">
          <a:off x="3990975" y="104775"/>
          <a:ext cx="542925" cy="2762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100" b="1"/>
            <a:t>Mt/a</a:t>
          </a:r>
        </a:p>
      </cdr:txBody>
    </cdr:sp>
  </cdr:relSizeAnchor>
  <cdr:relSizeAnchor xmlns:cdr="http://schemas.openxmlformats.org/drawingml/2006/chartDrawing">
    <cdr:from>
      <cdr:x>0.82084</cdr:x>
      <cdr:y>0.04166</cdr:y>
    </cdr:from>
    <cdr:to>
      <cdr:x>0.90834</cdr:x>
      <cdr:y>0.11458</cdr:y>
    </cdr:to>
    <cdr:sp macro="" textlink="tool!$B$6">
      <cdr:nvSpPr>
        <cdr:cNvPr id="4" name="TextBox 3"/>
        <cdr:cNvSpPr txBox="1"/>
      </cdr:nvSpPr>
      <cdr:spPr>
        <a:xfrm xmlns:a="http://schemas.openxmlformats.org/drawingml/2006/main">
          <a:off x="3752865" y="114288"/>
          <a:ext cx="400050" cy="20003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D1A5759-BA2F-4167-A6E4-A17F4B483AE1}" type="TxLink">
            <a:rPr lang="en-GB" sz="1100" b="1"/>
            <a:pPr/>
            <a:t>5</a:t>
          </a:fld>
          <a:endParaRPr lang="en-GB" sz="1100" b="1"/>
        </a:p>
      </cdr:txBody>
    </cdr:sp>
  </cdr:relSizeAnchor>
</c:userShapes>
</file>

<file path=xl/drawings/drawing3.xml><?xml version="1.0" encoding="utf-8"?>
<c:userShapes xmlns:c="http://schemas.openxmlformats.org/drawingml/2006/chart">
  <cdr:relSizeAnchor xmlns:cdr="http://schemas.openxmlformats.org/drawingml/2006/chartDrawing">
    <cdr:from>
      <cdr:x>0.79167</cdr:x>
      <cdr:y>0.02778</cdr:y>
    </cdr:from>
    <cdr:to>
      <cdr:x>0.90208</cdr:x>
      <cdr:y>0.10764</cdr:y>
    </cdr:to>
    <cdr:sp macro="" textlink="tool!$B$5">
      <cdr:nvSpPr>
        <cdr:cNvPr id="2" name="TextBox 1"/>
        <cdr:cNvSpPr txBox="1"/>
      </cdr:nvSpPr>
      <cdr:spPr>
        <a:xfrm xmlns:a="http://schemas.openxmlformats.org/drawingml/2006/main">
          <a:off x="3619500" y="76200"/>
          <a:ext cx="504825"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EC27090F-BF9A-4E9F-ADAD-2A8D8F62E252}" type="TxLink">
            <a:rPr lang="en-GB" sz="1100" b="1"/>
            <a:pPr/>
            <a:t>80</a:t>
          </a:fld>
          <a:endParaRPr lang="en-GB" sz="1100" b="1"/>
        </a:p>
      </cdr:txBody>
    </cdr:sp>
  </cdr:relSizeAnchor>
  <cdr:relSizeAnchor xmlns:cdr="http://schemas.openxmlformats.org/drawingml/2006/chartDrawing">
    <cdr:from>
      <cdr:x>0.86042</cdr:x>
      <cdr:y>0.02778</cdr:y>
    </cdr:from>
    <cdr:to>
      <cdr:x>0.94792</cdr:x>
      <cdr:y>0.12847</cdr:y>
    </cdr:to>
    <cdr:sp macro="" textlink="">
      <cdr:nvSpPr>
        <cdr:cNvPr id="3" name="TextBox 2"/>
        <cdr:cNvSpPr txBox="1"/>
      </cdr:nvSpPr>
      <cdr:spPr>
        <a:xfrm xmlns:a="http://schemas.openxmlformats.org/drawingml/2006/main">
          <a:off x="3933825" y="76199"/>
          <a:ext cx="400050" cy="2762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b="1"/>
            <a:t>km</a:t>
          </a:r>
        </a:p>
      </cdr:txBody>
    </cdr:sp>
  </cdr:relSizeAnchor>
</c:userShapes>
</file>

<file path=xl/drawings/drawing4.xml><?xml version="1.0" encoding="utf-8"?>
<c:userShapes xmlns:c="http://schemas.openxmlformats.org/drawingml/2006/chart">
  <cdr:relSizeAnchor xmlns:cdr="http://schemas.openxmlformats.org/drawingml/2006/chartDrawing">
    <cdr:from>
      <cdr:x>0.79167</cdr:x>
      <cdr:y>0.02778</cdr:y>
    </cdr:from>
    <cdr:to>
      <cdr:x>0.90208</cdr:x>
      <cdr:y>0.10764</cdr:y>
    </cdr:to>
    <cdr:sp macro="" textlink="tool!$B$5">
      <cdr:nvSpPr>
        <cdr:cNvPr id="2" name="TextBox 1"/>
        <cdr:cNvSpPr txBox="1"/>
      </cdr:nvSpPr>
      <cdr:spPr>
        <a:xfrm xmlns:a="http://schemas.openxmlformats.org/drawingml/2006/main">
          <a:off x="3619500" y="76200"/>
          <a:ext cx="504825"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EC27090F-BF9A-4E9F-ADAD-2A8D8F62E252}" type="TxLink">
            <a:rPr lang="en-GB" sz="1100" b="1"/>
            <a:pPr/>
            <a:t>80</a:t>
          </a:fld>
          <a:endParaRPr lang="en-GB" sz="1100" b="1"/>
        </a:p>
      </cdr:txBody>
    </cdr:sp>
  </cdr:relSizeAnchor>
  <cdr:relSizeAnchor xmlns:cdr="http://schemas.openxmlformats.org/drawingml/2006/chartDrawing">
    <cdr:from>
      <cdr:x>0.86042</cdr:x>
      <cdr:y>0.02778</cdr:y>
    </cdr:from>
    <cdr:to>
      <cdr:x>0.94792</cdr:x>
      <cdr:y>0.12847</cdr:y>
    </cdr:to>
    <cdr:sp macro="" textlink="">
      <cdr:nvSpPr>
        <cdr:cNvPr id="3" name="TextBox 2"/>
        <cdr:cNvSpPr txBox="1"/>
      </cdr:nvSpPr>
      <cdr:spPr>
        <a:xfrm xmlns:a="http://schemas.openxmlformats.org/drawingml/2006/main">
          <a:off x="3933825" y="76199"/>
          <a:ext cx="400050" cy="2762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b="1"/>
            <a:t>km</a:t>
          </a: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0</xdr:colOff>
      <xdr:row>2</xdr:row>
      <xdr:rowOff>38100</xdr:rowOff>
    </xdr:from>
    <xdr:to>
      <xdr:col>10</xdr:col>
      <xdr:colOff>129988</xdr:colOff>
      <xdr:row>21</xdr:row>
      <xdr:rowOff>118222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95250</xdr:colOff>
      <xdr:row>30</xdr:row>
      <xdr:rowOff>0</xdr:rowOff>
    </xdr:from>
    <xdr:to>
      <xdr:col>6</xdr:col>
      <xdr:colOff>514350</xdr:colOff>
      <xdr:row>45</xdr:row>
      <xdr:rowOff>152400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9525</xdr:colOff>
      <xdr:row>50</xdr:row>
      <xdr:rowOff>142875</xdr:rowOff>
    </xdr:from>
    <xdr:to>
      <xdr:col>5</xdr:col>
      <xdr:colOff>2266950</xdr:colOff>
      <xdr:row>72</xdr:row>
      <xdr:rowOff>66675</xdr:rowOff>
    </xdr:to>
    <xdr:sp macro="" textlink="">
      <xdr:nvSpPr>
        <xdr:cNvPr id="2" name="TextBox 1"/>
        <xdr:cNvSpPr txBox="1"/>
      </xdr:nvSpPr>
      <xdr:spPr>
        <a:xfrm>
          <a:off x="619125" y="9667875"/>
          <a:ext cx="6524625"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spcAft>
              <a:spcPts val="70"/>
            </a:spcAft>
          </a:pPr>
          <a:r>
            <a:rPr lang="en-GB" sz="1100">
              <a:solidFill>
                <a:srgbClr val="000000"/>
              </a:solidFill>
              <a:effectLst/>
              <a:latin typeface="Arial"/>
              <a:ea typeface="MS Mincho"/>
            </a:rPr>
            <a:t>the model calculates the capital investments and the annual operation and maintenance cost broken down into the following cost items:</a:t>
          </a:r>
          <a:endParaRPr lang="en-GB" sz="1600">
            <a:solidFill>
              <a:srgbClr val="000000"/>
            </a:solidFill>
            <a:effectLst/>
            <a:latin typeface="Times New Roman"/>
            <a:ea typeface="MS Mincho"/>
          </a:endParaRPr>
        </a:p>
        <a:p>
          <a:pPr marL="342900" lvl="0" indent="-342900" algn="just">
            <a:lnSpc>
              <a:spcPct val="120000"/>
            </a:lnSpc>
            <a:spcBef>
              <a:spcPts val="200"/>
            </a:spcBef>
            <a:spcAft>
              <a:spcPts val="200"/>
            </a:spcAft>
            <a:buFont typeface="Wingdings"/>
            <a:buChar char=""/>
            <a:tabLst>
              <a:tab pos="252095" algn="l"/>
            </a:tabLst>
          </a:pPr>
          <a:r>
            <a:rPr lang="en-GB" sz="1100">
              <a:effectLst/>
              <a:latin typeface="Arial"/>
              <a:ea typeface="Times New Roman"/>
              <a:cs typeface="Arial"/>
            </a:rPr>
            <a:t>Material costs (steel cost): the diameter and wall thickness determine the amount of steel used which together with a steel price yields steel costs;</a:t>
          </a:r>
          <a:endParaRPr lang="en-GB" sz="1400">
            <a:effectLst/>
            <a:latin typeface="Arial"/>
            <a:ea typeface="Times New Roman"/>
            <a:cs typeface="Times New Roman"/>
          </a:endParaRPr>
        </a:p>
        <a:p>
          <a:pPr marL="342900" lvl="0" indent="-342900" algn="just">
            <a:lnSpc>
              <a:spcPct val="120000"/>
            </a:lnSpc>
            <a:spcBef>
              <a:spcPts val="200"/>
            </a:spcBef>
            <a:spcAft>
              <a:spcPts val="200"/>
            </a:spcAft>
            <a:buFont typeface="Wingdings"/>
            <a:buChar char=""/>
            <a:tabLst>
              <a:tab pos="252095" algn="l"/>
            </a:tabLst>
          </a:pPr>
          <a:r>
            <a:rPr lang="en-GB" sz="1100">
              <a:effectLst/>
              <a:latin typeface="Arial"/>
              <a:ea typeface="Times New Roman"/>
              <a:cs typeface="Arial"/>
            </a:rPr>
            <a:t>Labour cost (installation costs): a fixed per km price is assumed for the cost of labour;</a:t>
          </a:r>
          <a:endParaRPr lang="en-GB" sz="1400">
            <a:effectLst/>
            <a:latin typeface="Arial"/>
            <a:ea typeface="Times New Roman"/>
            <a:cs typeface="Times New Roman"/>
          </a:endParaRPr>
        </a:p>
        <a:p>
          <a:pPr marL="342900" lvl="0" indent="-342900" algn="just">
            <a:lnSpc>
              <a:spcPct val="120000"/>
            </a:lnSpc>
            <a:spcBef>
              <a:spcPts val="200"/>
            </a:spcBef>
            <a:spcAft>
              <a:spcPts val="200"/>
            </a:spcAft>
            <a:buFont typeface="Wingdings"/>
            <a:buChar char=""/>
            <a:tabLst>
              <a:tab pos="252095" algn="l"/>
            </a:tabLst>
          </a:pPr>
          <a:r>
            <a:rPr lang="en-GB" sz="1100">
              <a:effectLst/>
              <a:latin typeface="Arial"/>
              <a:ea typeface="Times New Roman"/>
              <a:cs typeface="Arial"/>
            </a:rPr>
            <a:t>Construction costs (material/equipment costs and installation costs);</a:t>
          </a:r>
          <a:endParaRPr lang="en-GB" sz="1400">
            <a:effectLst/>
            <a:latin typeface="Arial"/>
            <a:ea typeface="Times New Roman"/>
            <a:cs typeface="Times New Roman"/>
          </a:endParaRPr>
        </a:p>
        <a:p>
          <a:pPr marL="342900" lvl="0" indent="-342900" algn="just">
            <a:lnSpc>
              <a:spcPct val="120000"/>
            </a:lnSpc>
            <a:spcBef>
              <a:spcPts val="200"/>
            </a:spcBef>
            <a:spcAft>
              <a:spcPts val="200"/>
            </a:spcAft>
            <a:buFont typeface="Wingdings"/>
            <a:buChar char=""/>
            <a:tabLst>
              <a:tab pos="252095" algn="l"/>
            </a:tabLst>
          </a:pPr>
          <a:r>
            <a:rPr lang="en-GB" sz="1100">
              <a:effectLst/>
              <a:latin typeface="Arial"/>
              <a:ea typeface="Times New Roman"/>
              <a:cs typeface="Arial"/>
            </a:rPr>
            <a:t>Other costs: e.g. design and engineering, project management, regulatory filing fees, insurance costs, and right-of-way costs are assumed to be covered within a fixed cost factor per km pipeline;</a:t>
          </a:r>
          <a:endParaRPr lang="en-GB" sz="1400">
            <a:effectLst/>
            <a:latin typeface="Arial"/>
            <a:ea typeface="Times New Roman"/>
            <a:cs typeface="Times New Roman"/>
          </a:endParaRPr>
        </a:p>
        <a:p>
          <a:pPr marL="342900" lvl="0" indent="-342900" algn="just">
            <a:lnSpc>
              <a:spcPct val="120000"/>
            </a:lnSpc>
            <a:spcBef>
              <a:spcPts val="200"/>
            </a:spcBef>
            <a:spcAft>
              <a:spcPts val="200"/>
            </a:spcAft>
            <a:buFont typeface="Wingdings"/>
            <a:buChar char=""/>
            <a:tabLst>
              <a:tab pos="252095" algn="l"/>
            </a:tabLst>
          </a:pPr>
          <a:r>
            <a:rPr lang="en-GB" sz="1100">
              <a:effectLst/>
              <a:latin typeface="Arial"/>
              <a:ea typeface="Times New Roman"/>
              <a:cs typeface="Arial"/>
            </a:rPr>
            <a:t>Art works, crossings and any umbilical control;</a:t>
          </a:r>
          <a:endParaRPr lang="en-GB" sz="1400">
            <a:effectLst/>
            <a:latin typeface="Arial"/>
            <a:ea typeface="Times New Roman"/>
            <a:cs typeface="Times New Roman"/>
          </a:endParaRPr>
        </a:p>
        <a:p>
          <a:pPr marL="342900" lvl="0" indent="-342900" algn="just">
            <a:lnSpc>
              <a:spcPct val="120000"/>
            </a:lnSpc>
            <a:spcBef>
              <a:spcPts val="200"/>
            </a:spcBef>
            <a:spcAft>
              <a:spcPts val="200"/>
            </a:spcAft>
            <a:buFont typeface="Wingdings"/>
            <a:buChar char=""/>
            <a:tabLst>
              <a:tab pos="252095" algn="l"/>
            </a:tabLst>
          </a:pPr>
          <a:r>
            <a:rPr lang="en-GB" sz="1100">
              <a:effectLst/>
              <a:latin typeface="Arial"/>
              <a:ea typeface="Times New Roman"/>
              <a:cs typeface="Arial"/>
            </a:rPr>
            <a:t>Offshore capital includes specific requirements for offshore pipelines: capital costs cover platform tie in, shallow installation, heavy lift, dredging, marine survey, transportation, umbilicals and additional material requirements (coating/concrete). The costs are included as one cost factor summing to 0.95 €m /km. An exception is the offshore platform tie-in which is specified as a length-independent capital investment of 16 Meuro;</a:t>
          </a:r>
          <a:endParaRPr lang="en-GB" sz="1400">
            <a:effectLst/>
            <a:latin typeface="Arial"/>
            <a:ea typeface="Times New Roman"/>
            <a:cs typeface="Times New Roman"/>
          </a:endParaRPr>
        </a:p>
        <a:p>
          <a:pPr marL="342900" lvl="0" indent="-342900" algn="just">
            <a:lnSpc>
              <a:spcPct val="120000"/>
            </a:lnSpc>
            <a:spcBef>
              <a:spcPts val="200"/>
            </a:spcBef>
            <a:spcAft>
              <a:spcPts val="200"/>
            </a:spcAft>
            <a:buFont typeface="Wingdings"/>
            <a:buChar char=""/>
            <a:tabLst>
              <a:tab pos="252095" algn="l"/>
            </a:tabLst>
          </a:pPr>
          <a:r>
            <a:rPr lang="en-GB" sz="1100">
              <a:effectLst/>
              <a:latin typeface="Arial"/>
              <a:ea typeface="Times New Roman"/>
              <a:cs typeface="Arial"/>
            </a:rPr>
            <a:t>Operation and maintenance costs (monitoring, operation, maintenance): the O&amp;M costs are broken down into fixed costs and variable costs. The fixed costs are expressed as an annual % of capital investments (0.25%) which should be added to variable cost of 0.3 </a:t>
          </a:r>
          <a:r>
            <a:rPr lang="en-US" sz="1400">
              <a:effectLst/>
              <a:latin typeface="Arial"/>
              <a:ea typeface="Times New Roman"/>
              <a:cs typeface="Arial"/>
            </a:rPr>
            <a:t>€</a:t>
          </a:r>
          <a:r>
            <a:rPr lang="en-GB" sz="1100">
              <a:effectLst/>
              <a:latin typeface="Arial"/>
              <a:ea typeface="Times New Roman"/>
              <a:cs typeface="Arial"/>
            </a:rPr>
            <a:t>/tCO</a:t>
          </a:r>
          <a:r>
            <a:rPr lang="en-GB" sz="1100" baseline="-25000">
              <a:effectLst/>
              <a:latin typeface="Arial"/>
              <a:ea typeface="Times New Roman"/>
              <a:cs typeface="Arial"/>
            </a:rPr>
            <a:t>2</a:t>
          </a:r>
          <a:r>
            <a:rPr lang="en-GB" sz="1100">
              <a:effectLst/>
              <a:latin typeface="Arial"/>
              <a:ea typeface="Times New Roman"/>
              <a:cs typeface="Arial"/>
            </a:rPr>
            <a:t>.</a:t>
          </a:r>
          <a:endParaRPr lang="en-GB" sz="1400">
            <a:effectLst/>
            <a:latin typeface="Arial"/>
            <a:ea typeface="Times New Roman"/>
            <a:cs typeface="Times New Roman"/>
          </a:endParaRPr>
        </a:p>
        <a:p>
          <a:endParaRPr lang="en-GB" sz="1100"/>
        </a:p>
      </xdr:txBody>
    </xdr:sp>
    <xdr:clientData/>
  </xdr:twoCellAnchor>
  <xdr:twoCellAnchor>
    <xdr:from>
      <xdr:col>14</xdr:col>
      <xdr:colOff>19051</xdr:colOff>
      <xdr:row>51</xdr:row>
      <xdr:rowOff>38100</xdr:rowOff>
    </xdr:from>
    <xdr:to>
      <xdr:col>19</xdr:col>
      <xdr:colOff>819151</xdr:colOff>
      <xdr:row>72</xdr:row>
      <xdr:rowOff>152400</xdr:rowOff>
    </xdr:to>
    <xdr:sp macro="" textlink="">
      <xdr:nvSpPr>
        <xdr:cNvPr id="6" name="TextBox 5"/>
        <xdr:cNvSpPr txBox="1"/>
      </xdr:nvSpPr>
      <xdr:spPr>
        <a:xfrm>
          <a:off x="13487401" y="9753600"/>
          <a:ext cx="459105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In EOR scenarios, Capex and opex exclude costs related to unloading terminals and intermediate storage;</a:t>
          </a:r>
        </a:p>
        <a:p>
          <a:endParaRPr lang="en-GB" sz="1100"/>
        </a:p>
      </xdr:txBody>
    </xdr:sp>
    <xdr:clientData/>
  </xdr:twoCellAnchor>
  <xdr:twoCellAnchor>
    <xdr:from>
      <xdr:col>6</xdr:col>
      <xdr:colOff>581024</xdr:colOff>
      <xdr:row>50</xdr:row>
      <xdr:rowOff>76199</xdr:rowOff>
    </xdr:from>
    <xdr:to>
      <xdr:col>12</xdr:col>
      <xdr:colOff>762000</xdr:colOff>
      <xdr:row>76</xdr:row>
      <xdr:rowOff>95250</xdr:rowOff>
    </xdr:to>
    <xdr:grpSp>
      <xdr:nvGrpSpPr>
        <xdr:cNvPr id="8" name="Group 7"/>
        <xdr:cNvGrpSpPr/>
      </xdr:nvGrpSpPr>
      <xdr:grpSpPr>
        <a:xfrm>
          <a:off x="7743824" y="9601199"/>
          <a:ext cx="5038726" cy="4972051"/>
          <a:chOff x="7743824" y="9601199"/>
          <a:chExt cx="5038726" cy="4972051"/>
        </a:xfrm>
      </xdr:grpSpPr>
      <xdr:pic>
        <xdr:nvPicPr>
          <xdr:cNvPr id="5" name="Picture 4"/>
          <xdr:cNvPicPr/>
        </xdr:nvPicPr>
        <xdr:blipFill>
          <a:blip xmlns:r="http://schemas.openxmlformats.org/officeDocument/2006/relationships" r:embed="rId1"/>
          <a:stretch>
            <a:fillRect/>
          </a:stretch>
        </xdr:blipFill>
        <xdr:spPr>
          <a:xfrm>
            <a:off x="7772400" y="9601199"/>
            <a:ext cx="4981575" cy="3876675"/>
          </a:xfrm>
          <a:prstGeom prst="rect">
            <a:avLst/>
          </a:prstGeom>
        </xdr:spPr>
      </xdr:pic>
      <xdr:sp macro="" textlink="">
        <xdr:nvSpPr>
          <xdr:cNvPr id="7" name="TextBox 6"/>
          <xdr:cNvSpPr txBox="1"/>
        </xdr:nvSpPr>
        <xdr:spPr>
          <a:xfrm>
            <a:off x="7743824" y="13649324"/>
            <a:ext cx="5038726" cy="923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lgn="l">
              <a:buFont typeface="Arial" pitchFamily="34" charset="0"/>
              <a:buChar char="•"/>
            </a:pPr>
            <a:r>
              <a:rPr lang="en-GB" sz="1100" b="0" i="0" u="none" strike="noStrike" baseline="0" smtClean="0">
                <a:solidFill>
                  <a:schemeClr val="dk1"/>
                </a:solidFill>
                <a:latin typeface="+mn-lt"/>
                <a:ea typeface="+mn-ea"/>
                <a:cs typeface="+mn-cs"/>
              </a:rPr>
              <a:t>No additional compression is assumed to be needed at the liquefaction plant for</a:t>
            </a:r>
          </a:p>
          <a:p>
            <a:r>
              <a:rPr lang="en-GB" sz="1100" b="0" i="0" u="none" strike="noStrike" baseline="0" smtClean="0">
                <a:solidFill>
                  <a:schemeClr val="dk1"/>
                </a:solidFill>
                <a:latin typeface="+mn-lt"/>
                <a:ea typeface="+mn-ea"/>
                <a:cs typeface="+mn-cs"/>
              </a:rPr>
              <a:t>the shipping option;</a:t>
            </a:r>
          </a:p>
          <a:p>
            <a:pPr marL="171450" marR="0" lvl="0" indent="-171450" defTabSz="914400" eaLnBrk="1" fontAlgn="auto" latinLnBrk="0" hangingPunct="1">
              <a:lnSpc>
                <a:spcPct val="100000"/>
              </a:lnSpc>
              <a:spcBef>
                <a:spcPts val="0"/>
              </a:spcBef>
              <a:spcAft>
                <a:spcPts val="0"/>
              </a:spcAft>
              <a:buClrTx/>
              <a:buSzTx/>
              <a:buFont typeface="Arial" pitchFamily="34" charset="0"/>
              <a:buChar char="•"/>
              <a:tabLst/>
              <a:defRPr/>
            </a:pPr>
            <a:r>
              <a:rPr lang="en-GB" sz="1100">
                <a:solidFill>
                  <a:schemeClr val="dk1"/>
                </a:solidFill>
                <a:effectLst/>
                <a:latin typeface="+mn-lt"/>
                <a:ea typeface="+mn-ea"/>
                <a:cs typeface="+mn-cs"/>
              </a:rPr>
              <a:t>Minimum capacity of a sea-going vessel is assumed to be 30,000 m</a:t>
            </a:r>
            <a:r>
              <a:rPr lang="en-GB" sz="1100" baseline="30000">
                <a:solidFill>
                  <a:schemeClr val="dk1"/>
                </a:solidFill>
                <a:effectLst/>
                <a:latin typeface="+mn-lt"/>
                <a:ea typeface="+mn-ea"/>
                <a:cs typeface="+mn-cs"/>
              </a:rPr>
              <a:t>3 </a:t>
            </a:r>
            <a:r>
              <a:rPr lang="en-GB" sz="1100">
                <a:solidFill>
                  <a:schemeClr val="dk1"/>
                </a:solidFill>
                <a:effectLst/>
                <a:latin typeface="+mn-lt"/>
                <a:ea typeface="+mn-ea"/>
                <a:cs typeface="+mn-cs"/>
              </a:rPr>
              <a:t>which is approximately 4.5 Mton/y in the North Sea are; barge capacity for river transport is assumed at 6,000 m</a:t>
            </a:r>
            <a:r>
              <a:rPr lang="en-GB" sz="1100" baseline="30000">
                <a:solidFill>
                  <a:schemeClr val="dk1"/>
                </a:solidFill>
                <a:effectLst/>
                <a:latin typeface="+mn-lt"/>
                <a:ea typeface="+mn-ea"/>
                <a:cs typeface="+mn-cs"/>
              </a:rPr>
              <a:t>3</a:t>
            </a:r>
            <a:r>
              <a:rPr lang="en-GB" sz="1100">
                <a:solidFill>
                  <a:schemeClr val="dk1"/>
                </a:solidFill>
                <a:effectLst/>
                <a:latin typeface="+mn-lt"/>
                <a:ea typeface="+mn-ea"/>
                <a:cs typeface="+mn-cs"/>
              </a:rPr>
              <a:t>;</a:t>
            </a:r>
          </a:p>
          <a:p>
            <a:endParaRPr lang="en-GB"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590551</xdr:colOff>
      <xdr:row>17</xdr:row>
      <xdr:rowOff>161925</xdr:rowOff>
    </xdr:from>
    <xdr:to>
      <xdr:col>4</xdr:col>
      <xdr:colOff>3343275</xdr:colOff>
      <xdr:row>36</xdr:row>
      <xdr:rowOff>104775</xdr:rowOff>
    </xdr:to>
    <xdr:sp macro="" textlink="">
      <xdr:nvSpPr>
        <xdr:cNvPr id="2" name="TextBox 1"/>
        <xdr:cNvSpPr txBox="1"/>
      </xdr:nvSpPr>
      <xdr:spPr>
        <a:xfrm>
          <a:off x="590551" y="3400425"/>
          <a:ext cx="8077199" cy="3562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lvl="0" indent="-171450">
            <a:buFont typeface="Arial" pitchFamily="34" charset="0"/>
            <a:buChar char="•"/>
          </a:pPr>
          <a:r>
            <a:rPr lang="en-US" sz="1100">
              <a:solidFill>
                <a:schemeClr val="dk1"/>
              </a:solidFill>
              <a:effectLst/>
              <a:latin typeface="+mn-lt"/>
              <a:ea typeface="+mn-ea"/>
              <a:cs typeface="+mn-cs"/>
            </a:rPr>
            <a:t>Capex before injection consists of  conversion of the platform (retrofitting of existing gas production platform). The value is based on the EBN/Gasunie report (2010). This report also refers to cost elements that are based on the EBN/Tebodin report (2008).</a:t>
          </a:r>
          <a:endParaRPr lang="en-GB" sz="1100">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The value of drillex (drilling expenditure, i.e. the cost of drilling a new well) is based on the EBN/Gasunie report (2010).</a:t>
          </a:r>
          <a:endParaRPr lang="en-GB" sz="1100">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In this study it is assumed that </a:t>
          </a:r>
          <a:r>
            <a:rPr lang="en-US" sz="1100" b="1">
              <a:solidFill>
                <a:schemeClr val="dk1"/>
              </a:solidFill>
              <a:effectLst/>
              <a:latin typeface="+mn-lt"/>
              <a:ea typeface="+mn-ea"/>
              <a:cs typeface="+mn-cs"/>
            </a:rPr>
            <a:t>the oil production platforms of Q1 can be used for CO</a:t>
          </a:r>
          <a:r>
            <a:rPr lang="en-US" sz="1100" b="1" baseline="-25000">
              <a:solidFill>
                <a:schemeClr val="dk1"/>
              </a:solidFill>
              <a:effectLst/>
              <a:latin typeface="+mn-lt"/>
              <a:ea typeface="+mn-ea"/>
              <a:cs typeface="+mn-cs"/>
            </a:rPr>
            <a:t>2</a:t>
          </a:r>
          <a:r>
            <a:rPr lang="en-US" sz="1100" b="1">
              <a:solidFill>
                <a:schemeClr val="dk1"/>
              </a:solidFill>
              <a:effectLst/>
              <a:latin typeface="+mn-lt"/>
              <a:ea typeface="+mn-ea"/>
              <a:cs typeface="+mn-cs"/>
            </a:rPr>
            <a:t> injection</a:t>
          </a:r>
          <a:r>
            <a:rPr lang="en-US" sz="1100">
              <a:solidFill>
                <a:schemeClr val="dk1"/>
              </a:solidFill>
              <a:effectLst/>
              <a:latin typeface="+mn-lt"/>
              <a:ea typeface="+mn-ea"/>
              <a:cs typeface="+mn-cs"/>
            </a:rPr>
            <a:t>. Mothballing of oil production platforms, from end of oil production until start of 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injection, is not taken into account as a cost item. It is  currently unknown when Q1 oil field will be at the end of their field life. Furthermore, it is very well possible that at the existing platforms tail-end oil will be produced simultaneously with 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injection (i.e. oil production from a particular reservoir compartment, 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injection into a different compartment or EOR), obviating the need for mothballing. </a:t>
          </a:r>
          <a:endParaRPr lang="en-GB" sz="1100">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Post-injection monitoring and verification costs have been taken into account by the financial model (based on ZEP numbers) </a:t>
          </a:r>
          <a:r>
            <a:rPr lang="en-US" sz="1100" b="1">
              <a:solidFill>
                <a:schemeClr val="dk1"/>
              </a:solidFill>
              <a:effectLst/>
              <a:latin typeface="+mn-lt"/>
              <a:ea typeface="+mn-ea"/>
              <a:cs typeface="+mn-cs"/>
            </a:rPr>
            <a:t>(NOT HERE)</a:t>
          </a:r>
          <a:endParaRPr lang="en-GB" sz="1100" b="1">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The physical properties (which are listed in </a:t>
          </a:r>
          <a:r>
            <a:rPr lang="en-GB" sz="1100">
              <a:solidFill>
                <a:schemeClr val="dk1"/>
              </a:solidFill>
              <a:effectLst/>
              <a:latin typeface="+mn-lt"/>
              <a:ea typeface="+mn-ea"/>
              <a:cs typeface="+mn-cs"/>
            </a:rPr>
            <a:t>Figure 2‑1</a:t>
          </a:r>
          <a:r>
            <a:rPr lang="en-US" sz="1100">
              <a:solidFill>
                <a:schemeClr val="dk1"/>
              </a:solidFill>
              <a:effectLst/>
              <a:latin typeface="+mn-lt"/>
              <a:ea typeface="+mn-ea"/>
              <a:cs typeface="+mn-cs"/>
            </a:rPr>
            <a:t>) of the ‘Q1-aquifer’ are based on an earlier TNO report (Vandeweijer et al, 2011 ). The storage potential of Q1 is about 200Mton and a permeability of approximately 1000mDarcy</a:t>
          </a:r>
          <a:endParaRPr lang="en-GB" sz="1100">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In the Southern North Sea (SNS) in the bunter formation multiple gas fields and aquifers are present which could be used for 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storage. The physical properties of the SNS aquifer in the Bunter sandstone are taken from the public available report (Bentham, 2006). The typical size of the aquifer is about 2000Mton with an permeability of approximately 700mDarcy. </a:t>
          </a:r>
          <a:endParaRPr lang="en-GB" sz="1100">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The Captain Sandstone (CS) formation has an permeability of approximately  2000 mDarcy and a storage capacity between 360Mton and 1700Mton depending on the injection strategy (Progressing Scotland’s 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storage opportunities report, 2011).</a:t>
          </a:r>
          <a:endParaRPr lang="en-GB" sz="1100">
            <a:solidFill>
              <a:schemeClr val="dk1"/>
            </a:solidFill>
            <a:effectLst/>
            <a:latin typeface="+mn-lt"/>
            <a:ea typeface="+mn-ea"/>
            <a:cs typeface="+mn-cs"/>
          </a:endParaRPr>
        </a:p>
        <a:p>
          <a:pPr marL="171450" lvl="0" indent="-171450">
            <a:buFont typeface="Arial" pitchFamily="34" charset="0"/>
            <a:buChar char="•"/>
          </a:pPr>
          <a:r>
            <a:rPr lang="en-US" sz="1100">
              <a:solidFill>
                <a:schemeClr val="dk1"/>
              </a:solidFill>
              <a:effectLst/>
              <a:latin typeface="+mn-lt"/>
              <a:ea typeface="+mn-ea"/>
              <a:cs typeface="+mn-cs"/>
            </a:rPr>
            <a:t>The well design properties are mostly unkown and a default value of a maximum injection rate of 3.5Mton/y is used. However in the CS formation a  maximum injection rate of 2.5Mton/y was used, which is adopted in the ECCO storage modeling (Progressing Scotland’s 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storage opportunities report, 2011).</a:t>
          </a:r>
          <a:endParaRPr lang="en-GB" sz="1100">
            <a:solidFill>
              <a:schemeClr val="dk1"/>
            </a:solidFill>
            <a:effectLst/>
            <a:latin typeface="+mn-lt"/>
            <a:ea typeface="+mn-ea"/>
            <a:cs typeface="+mn-cs"/>
          </a:endParaRPr>
        </a:p>
        <a:p>
          <a:endParaRPr lang="en-GB" sz="1100"/>
        </a:p>
      </xdr:txBody>
    </xdr:sp>
    <xdr:clientData/>
  </xdr:twoCellAnchor>
  <xdr:twoCellAnchor>
    <xdr:from>
      <xdr:col>6</xdr:col>
      <xdr:colOff>1628775</xdr:colOff>
      <xdr:row>12</xdr:row>
      <xdr:rowOff>28576</xdr:rowOff>
    </xdr:from>
    <xdr:to>
      <xdr:col>6</xdr:col>
      <xdr:colOff>2638425</xdr:colOff>
      <xdr:row>17</xdr:row>
      <xdr:rowOff>66676</xdr:rowOff>
    </xdr:to>
    <xdr:sp macro="" textlink="">
      <xdr:nvSpPr>
        <xdr:cNvPr id="3" name="Rectangular Callout 2"/>
        <xdr:cNvSpPr/>
      </xdr:nvSpPr>
      <xdr:spPr>
        <a:xfrm>
          <a:off x="10925175" y="2314576"/>
          <a:ext cx="1009650" cy="990600"/>
        </a:xfrm>
        <a:prstGeom prst="wedgeRectCallout">
          <a:avLst>
            <a:gd name="adj1" fmla="val 122563"/>
            <a:gd name="adj2" fmla="val -12295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uncertain.</a:t>
          </a:r>
          <a:r>
            <a:rPr lang="en-GB" sz="1100" baseline="0"/>
            <a:t> keep 200 Mt for no; first calculations</a:t>
          </a:r>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CCO%20Ship_%20sen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CCO%20Pipeline_%20sen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mpression%20modu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s"/>
      <sheetName val="InfoSheet"/>
      <sheetName val="HelpSheetReferences"/>
      <sheetName val="User Inputs"/>
      <sheetName val="Functions"/>
      <sheetName val="Data"/>
    </sheetNames>
    <sheetDataSet>
      <sheetData sheetId="0" refreshError="1"/>
      <sheetData sheetId="1" refreshError="1"/>
      <sheetData sheetId="2" refreshError="1"/>
      <sheetData sheetId="3">
        <row r="11">
          <cell r="F11">
            <v>30000</v>
          </cell>
        </row>
        <row r="12">
          <cell r="K12">
            <v>96.319031063468486</v>
          </cell>
        </row>
        <row r="13">
          <cell r="K13">
            <v>41.659336168558042</v>
          </cell>
        </row>
        <row r="25">
          <cell r="N25">
            <v>635.1025758885263</v>
          </cell>
        </row>
        <row r="29">
          <cell r="K29">
            <v>10.309071840585588</v>
          </cell>
        </row>
        <row r="30">
          <cell r="K30">
            <v>4.55</v>
          </cell>
        </row>
      </sheetData>
      <sheetData sheetId="4" refreshError="1"/>
      <sheetData sheetId="5">
        <row r="31">
          <cell r="B31">
            <v>11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Notes"/>
      <sheetName val="InfoSheet"/>
      <sheetName val="HelpSheetReferences"/>
      <sheetName val="User Inputs"/>
      <sheetName val="Functions"/>
      <sheetName val="Data"/>
    </sheetNames>
    <sheetDataSet>
      <sheetData sheetId="0"/>
      <sheetData sheetId="1"/>
      <sheetData sheetId="2"/>
      <sheetData sheetId="3">
        <row r="23">
          <cell r="N23">
            <v>4.2899176534264267</v>
          </cell>
        </row>
        <row r="24">
          <cell r="N24">
            <v>12.48</v>
          </cell>
        </row>
        <row r="25">
          <cell r="N25">
            <v>80.807999999999993</v>
          </cell>
        </row>
        <row r="27">
          <cell r="N27">
            <v>0.2066622323736359</v>
          </cell>
        </row>
        <row r="30">
          <cell r="N30">
            <v>97.577917653426425</v>
          </cell>
        </row>
        <row r="32">
          <cell r="N32">
            <v>1.45</v>
          </cell>
        </row>
      </sheetData>
      <sheetData sheetId="4">
        <row r="37">
          <cell r="P37">
            <v>457</v>
          </cell>
        </row>
      </sheetData>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inputs"/>
      <sheetName val="compressor module geocapacity"/>
      <sheetName val="Compressor Ecco"/>
      <sheetName val="Marlinde"/>
    </sheetNames>
    <sheetDataSet>
      <sheetData sheetId="0">
        <row r="29">
          <cell r="C29">
            <v>11.872314172940897</v>
          </cell>
        </row>
        <row r="33">
          <cell r="C33">
            <v>524.16741966100972</v>
          </cell>
        </row>
        <row r="35">
          <cell r="C35">
            <v>22.275195339686668</v>
          </cell>
        </row>
        <row r="36">
          <cell r="C36">
            <v>0.66825586019060002</v>
          </cell>
        </row>
        <row r="37">
          <cell r="C37">
            <v>5.3187967494775208</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2"/>
  <sheetViews>
    <sheetView showGridLines="0" tabSelected="1" zoomScale="85" zoomScaleNormal="85" workbookViewId="0">
      <selection activeCell="C16" sqref="C16"/>
    </sheetView>
  </sheetViews>
  <sheetFormatPr defaultRowHeight="15" x14ac:dyDescent="0.25"/>
  <cols>
    <col min="1" max="1" width="41.7109375" bestFit="1" customWidth="1"/>
    <col min="2" max="2" width="15.7109375" customWidth="1"/>
    <col min="3" max="3" width="12.7109375" customWidth="1"/>
    <col min="5" max="5" width="11.28515625" bestFit="1" customWidth="1"/>
    <col min="14" max="14" width="13.5703125" customWidth="1"/>
    <col min="15" max="15" width="12.5703125" customWidth="1"/>
    <col min="16" max="16" width="13.85546875" customWidth="1"/>
    <col min="17" max="17" width="25" bestFit="1" customWidth="1"/>
    <col min="23" max="23" width="12.42578125" bestFit="1" customWidth="1"/>
    <col min="24" max="24" width="12.5703125" bestFit="1" customWidth="1"/>
  </cols>
  <sheetData>
    <row r="1" spans="1:4" x14ac:dyDescent="0.25">
      <c r="A1" s="33" t="s">
        <v>77</v>
      </c>
    </row>
    <row r="2" spans="1:4" x14ac:dyDescent="0.25">
      <c r="A2" s="3" t="s">
        <v>11</v>
      </c>
    </row>
    <row r="3" spans="1:4" x14ac:dyDescent="0.25">
      <c r="D3" s="11" t="s">
        <v>14</v>
      </c>
    </row>
    <row r="4" spans="1:4" x14ac:dyDescent="0.25">
      <c r="A4" s="3" t="s">
        <v>15</v>
      </c>
      <c r="B4" s="1">
        <v>30</v>
      </c>
      <c r="C4" s="2" t="s">
        <v>16</v>
      </c>
    </row>
    <row r="5" spans="1:4" x14ac:dyDescent="0.25">
      <c r="A5" s="3" t="s">
        <v>0</v>
      </c>
      <c r="B5">
        <v>80</v>
      </c>
      <c r="C5" s="2" t="s">
        <v>1</v>
      </c>
    </row>
    <row r="6" spans="1:4" x14ac:dyDescent="0.25">
      <c r="A6" s="3" t="s">
        <v>99</v>
      </c>
      <c r="B6">
        <v>5</v>
      </c>
      <c r="C6" s="2" t="s">
        <v>2</v>
      </c>
    </row>
    <row r="7" spans="1:4" x14ac:dyDescent="0.25">
      <c r="A7" s="3" t="s">
        <v>101</v>
      </c>
      <c r="B7" s="41">
        <v>70</v>
      </c>
      <c r="C7" s="2" t="s">
        <v>102</v>
      </c>
    </row>
    <row r="8" spans="1:4" x14ac:dyDescent="0.25">
      <c r="A8" s="3" t="s">
        <v>103</v>
      </c>
      <c r="B8" s="42">
        <f>B6*(B7/100)</f>
        <v>3.5</v>
      </c>
      <c r="C8" s="2" t="s">
        <v>2</v>
      </c>
    </row>
    <row r="9" spans="1:4" x14ac:dyDescent="0.25">
      <c r="A9" s="3"/>
      <c r="B9" s="41">
        <f>B6*1000000000/(365*24*60*60)</f>
        <v>158.54895991882293</v>
      </c>
      <c r="C9" s="6" t="s">
        <v>104</v>
      </c>
    </row>
    <row r="10" spans="1:4" x14ac:dyDescent="0.25">
      <c r="B10" s="14" t="s">
        <v>3</v>
      </c>
      <c r="C10" s="14" t="s">
        <v>4</v>
      </c>
    </row>
    <row r="11" spans="1:4" x14ac:dyDescent="0.25">
      <c r="A11" s="3" t="s">
        <v>98</v>
      </c>
      <c r="B11" s="7">
        <v>7.0000000000000007E-2</v>
      </c>
      <c r="C11" s="7">
        <v>7.0000000000000007E-2</v>
      </c>
    </row>
    <row r="12" spans="1:4" ht="29.25" customHeight="1" x14ac:dyDescent="0.25">
      <c r="A12" s="15" t="s">
        <v>26</v>
      </c>
      <c r="B12" s="16">
        <v>2000</v>
      </c>
      <c r="C12" s="5"/>
      <c r="D12" s="2" t="s">
        <v>24</v>
      </c>
    </row>
    <row r="13" spans="1:4" x14ac:dyDescent="0.25">
      <c r="A13" s="3" t="s">
        <v>65</v>
      </c>
      <c r="B13" s="16">
        <v>0</v>
      </c>
      <c r="C13" s="27">
        <f>B13</f>
        <v>0</v>
      </c>
      <c r="D13" s="3" t="s">
        <v>66</v>
      </c>
    </row>
    <row r="14" spans="1:4" x14ac:dyDescent="0.25">
      <c r="A14" s="3" t="s">
        <v>107</v>
      </c>
      <c r="B14" s="27"/>
      <c r="C14" s="43">
        <v>20</v>
      </c>
      <c r="D14" s="3" t="s">
        <v>106</v>
      </c>
    </row>
    <row r="15" spans="1:4" x14ac:dyDescent="0.25">
      <c r="A15" s="3" t="s">
        <v>105</v>
      </c>
      <c r="B15" s="27"/>
      <c r="C15" s="43">
        <v>110</v>
      </c>
      <c r="D15" s="3" t="s">
        <v>106</v>
      </c>
    </row>
    <row r="16" spans="1:4" x14ac:dyDescent="0.25">
      <c r="A16" s="3" t="s">
        <v>18</v>
      </c>
    </row>
    <row r="17" spans="1:5" x14ac:dyDescent="0.25">
      <c r="B17" s="14" t="s">
        <v>3</v>
      </c>
      <c r="C17" s="14" t="s">
        <v>4</v>
      </c>
    </row>
    <row r="18" spans="1:5" x14ac:dyDescent="0.25">
      <c r="A18" t="s">
        <v>22</v>
      </c>
      <c r="B18" s="4">
        <f>'[1]User Inputs'!$K$12</f>
        <v>96.319031063468486</v>
      </c>
      <c r="C18" s="4">
        <f>'[2]User Inputs'!$N$30</f>
        <v>97.577917653426425</v>
      </c>
      <c r="D18" s="6" t="s">
        <v>7</v>
      </c>
    </row>
    <row r="19" spans="1:5" x14ac:dyDescent="0.25">
      <c r="A19" t="s">
        <v>75</v>
      </c>
      <c r="B19" s="4">
        <f>B18/$B$5/$B$6</f>
        <v>0.24079757765867121</v>
      </c>
      <c r="C19" s="4">
        <f>C18/$B$5/$B$6</f>
        <v>0.24394479413356604</v>
      </c>
      <c r="D19" s="6"/>
    </row>
    <row r="20" spans="1:5" x14ac:dyDescent="0.25">
      <c r="A20" t="s">
        <v>5</v>
      </c>
      <c r="B20" s="4">
        <f>'[1]User Inputs'!$K$13</f>
        <v>41.659336168558042</v>
      </c>
      <c r="C20" s="4">
        <f>'[2]User Inputs'!$N$27</f>
        <v>0.2066622323736359</v>
      </c>
      <c r="D20" s="6" t="s">
        <v>8</v>
      </c>
      <c r="E20" s="32">
        <f>C20/C18</f>
        <v>2.1179200924091356E-3</v>
      </c>
    </row>
    <row r="21" spans="1:5" x14ac:dyDescent="0.25">
      <c r="A21" t="s">
        <v>36</v>
      </c>
      <c r="B21" s="4">
        <f>'[1]User Inputs'!$K$30</f>
        <v>4.55</v>
      </c>
      <c r="C21" s="4">
        <f>'[2]User Inputs'!$N$32</f>
        <v>1.45</v>
      </c>
      <c r="D21" s="6" t="s">
        <v>8</v>
      </c>
      <c r="E21" s="32">
        <f>C21/C18</f>
        <v>1.4859919486599985E-2</v>
      </c>
    </row>
    <row r="22" spans="1:5" x14ac:dyDescent="0.25">
      <c r="A22" t="s">
        <v>41</v>
      </c>
      <c r="B22" s="4">
        <f>'[1]User Inputs'!$K$29</f>
        <v>10.309071840585588</v>
      </c>
      <c r="C22" s="4"/>
      <c r="D22" s="6"/>
    </row>
    <row r="24" spans="1:5" x14ac:dyDescent="0.25">
      <c r="A24" t="s">
        <v>40</v>
      </c>
      <c r="B24" s="4"/>
      <c r="C24" s="4"/>
      <c r="D24" s="6" t="s">
        <v>35</v>
      </c>
    </row>
    <row r="25" spans="1:5" x14ac:dyDescent="0.25">
      <c r="A25" t="s">
        <v>34</v>
      </c>
      <c r="B25" s="1">
        <f>'[1]User Inputs'!$N$25</f>
        <v>635.1025758885263</v>
      </c>
      <c r="C25" s="4"/>
      <c r="D25" s="6" t="s">
        <v>35</v>
      </c>
    </row>
    <row r="27" spans="1:5" x14ac:dyDescent="0.25">
      <c r="B27" s="1"/>
      <c r="C27" s="34" t="s">
        <v>80</v>
      </c>
      <c r="D27" s="2"/>
    </row>
    <row r="28" spans="1:5" x14ac:dyDescent="0.25">
      <c r="A28" t="s">
        <v>32</v>
      </c>
      <c r="B28" s="4"/>
      <c r="C28" s="4">
        <f>'[3]Main inputs'!$C$29</f>
        <v>11.872314172940897</v>
      </c>
      <c r="D28" s="6" t="s">
        <v>33</v>
      </c>
    </row>
    <row r="29" spans="1:5" x14ac:dyDescent="0.25">
      <c r="A29" t="s">
        <v>78</v>
      </c>
      <c r="B29" s="1"/>
      <c r="C29" s="4">
        <f>'[3]Main inputs'!$C$33</f>
        <v>524.16741966100972</v>
      </c>
      <c r="D29" s="6" t="s">
        <v>79</v>
      </c>
    </row>
    <row r="30" spans="1:5" x14ac:dyDescent="0.25">
      <c r="A30" t="s">
        <v>22</v>
      </c>
      <c r="B30" s="1"/>
      <c r="C30" s="4">
        <f>'[3]Main inputs'!$C$35</f>
        <v>22.275195339686668</v>
      </c>
      <c r="D30" s="6" t="s">
        <v>7</v>
      </c>
    </row>
    <row r="31" spans="1:5" x14ac:dyDescent="0.25">
      <c r="A31" t="s">
        <v>5</v>
      </c>
      <c r="B31" s="1"/>
      <c r="C31" s="4">
        <f>'[3]Main inputs'!$C$36</f>
        <v>0.66825586019060002</v>
      </c>
      <c r="D31" s="6" t="s">
        <v>8</v>
      </c>
    </row>
    <row r="32" spans="1:5" x14ac:dyDescent="0.25">
      <c r="A32" t="s">
        <v>41</v>
      </c>
      <c r="B32" s="1"/>
      <c r="C32" s="4">
        <f>'[3]Main inputs'!$C$37</f>
        <v>5.3187967494775208</v>
      </c>
      <c r="D32" s="6" t="s">
        <v>8</v>
      </c>
    </row>
    <row r="33" spans="1:4" x14ac:dyDescent="0.25">
      <c r="B33" s="1"/>
      <c r="C33" s="4"/>
      <c r="D33" s="2"/>
    </row>
    <row r="34" spans="1:4" x14ac:dyDescent="0.25">
      <c r="A34" s="6" t="s">
        <v>6</v>
      </c>
      <c r="B34" s="1">
        <f>[1]Data!$B$31</f>
        <v>11</v>
      </c>
      <c r="C34" s="5"/>
      <c r="D34" s="2" t="s">
        <v>9</v>
      </c>
    </row>
    <row r="35" spans="1:4" x14ac:dyDescent="0.25">
      <c r="A35" s="6" t="s">
        <v>25</v>
      </c>
      <c r="B35" s="1">
        <f>'[1]User Inputs'!$F$11</f>
        <v>30000</v>
      </c>
      <c r="C35" s="5"/>
      <c r="D35" s="2" t="s">
        <v>10</v>
      </c>
    </row>
    <row r="37" spans="1:4" x14ac:dyDescent="0.25">
      <c r="A37" t="s">
        <v>81</v>
      </c>
      <c r="C37" s="4">
        <f>C18+C30</f>
        <v>119.85311299311309</v>
      </c>
      <c r="D37" s="6" t="s">
        <v>7</v>
      </c>
    </row>
    <row r="38" spans="1:4" x14ac:dyDescent="0.25">
      <c r="A38" t="s">
        <v>82</v>
      </c>
      <c r="C38" s="4">
        <f>C20+C21+C31+C32</f>
        <v>7.6437148420417564</v>
      </c>
      <c r="D38" s="6" t="s">
        <v>8</v>
      </c>
    </row>
    <row r="40" spans="1:4" x14ac:dyDescent="0.25">
      <c r="A40" t="s">
        <v>12</v>
      </c>
      <c r="B40" s="4">
        <f>(B11/(1-((1+B11)^-B4))*B18+B20+B22)/B8</f>
        <v>17.065832089206729</v>
      </c>
      <c r="C40" s="4">
        <f>(C11/(1-((1+C11)^-B4))*C37+C38)/B8</f>
        <v>4.9434989050764484</v>
      </c>
    </row>
    <row r="41" spans="1:4" x14ac:dyDescent="0.25">
      <c r="A41" t="s">
        <v>20</v>
      </c>
      <c r="C41" s="4">
        <f>ABS(B40-C40)</f>
        <v>12.12233318413028</v>
      </c>
    </row>
    <row r="42" spans="1:4" x14ac:dyDescent="0.25">
      <c r="A42" t="s">
        <v>17</v>
      </c>
      <c r="B42" s="12">
        <f>(B11/(1-((1+B11)^-B4))*B18)/(B20+B21)</f>
        <v>0.16797480653620345</v>
      </c>
      <c r="C42" s="4">
        <f>(B11/(1-((1+B11)^-B4))*C18)/(C20+C21)</f>
        <v>4.7465640805527318</v>
      </c>
    </row>
    <row r="44" spans="1:4" x14ac:dyDescent="0.25">
      <c r="A44" s="3" t="s">
        <v>92</v>
      </c>
    </row>
    <row r="45" spans="1:4" x14ac:dyDescent="0.25">
      <c r="A45" t="s">
        <v>93</v>
      </c>
      <c r="C45" s="37">
        <f>(C11/(1-((1+C11)^-B4))*C18)/B8</f>
        <v>2.2467009845122865</v>
      </c>
      <c r="D45" t="s">
        <v>97</v>
      </c>
    </row>
    <row r="46" spans="1:4" x14ac:dyDescent="0.25">
      <c r="A46" t="s">
        <v>94</v>
      </c>
      <c r="C46" s="37">
        <f>(C11/(1-((1+C11)^-B4))*C30)/B8</f>
        <v>0.51287939426651818</v>
      </c>
      <c r="D46" t="s">
        <v>97</v>
      </c>
    </row>
    <row r="47" spans="1:4" x14ac:dyDescent="0.25">
      <c r="A47" t="s">
        <v>95</v>
      </c>
      <c r="C47" s="37">
        <f>(C11/(1-((1+C11)^-B4))*0+SUM(C20:C21))/B8</f>
        <v>0.47333206639246733</v>
      </c>
      <c r="D47" t="s">
        <v>97</v>
      </c>
    </row>
    <row r="48" spans="1:4" x14ac:dyDescent="0.25">
      <c r="A48" t="s">
        <v>96</v>
      </c>
      <c r="C48" s="37">
        <f>(C11/(1-((1+C11)^-B4))*0+SUM(C31:C32))/B8</f>
        <v>1.7105864599051774</v>
      </c>
      <c r="D48" t="s">
        <v>97</v>
      </c>
    </row>
    <row r="59" spans="1:31" s="13" customFormat="1" ht="12.75" customHeight="1" x14ac:dyDescent="0.2">
      <c r="A59" s="13" t="s">
        <v>19</v>
      </c>
    </row>
    <row r="60" spans="1:31" ht="12.75" customHeight="1" x14ac:dyDescent="0.25">
      <c r="I60" t="s">
        <v>3</v>
      </c>
      <c r="J60" t="s">
        <v>4</v>
      </c>
      <c r="N60" t="s">
        <v>4</v>
      </c>
      <c r="T60" t="s">
        <v>3</v>
      </c>
      <c r="AA60" t="s">
        <v>4</v>
      </c>
    </row>
    <row r="61" spans="1:31" ht="12.75" customHeight="1" x14ac:dyDescent="0.25">
      <c r="B61" t="s">
        <v>3</v>
      </c>
      <c r="C61" t="s">
        <v>4</v>
      </c>
      <c r="D61" t="s">
        <v>21</v>
      </c>
      <c r="I61" t="s">
        <v>39</v>
      </c>
      <c r="N61" t="s">
        <v>28</v>
      </c>
      <c r="O61" t="s">
        <v>29</v>
      </c>
      <c r="P61" t="s">
        <v>30</v>
      </c>
      <c r="Q61" t="s">
        <v>31</v>
      </c>
      <c r="T61" t="s">
        <v>28</v>
      </c>
      <c r="U61" t="s">
        <v>29</v>
      </c>
      <c r="V61" t="s">
        <v>30</v>
      </c>
      <c r="W61" t="s">
        <v>37</v>
      </c>
      <c r="X61" t="s">
        <v>38</v>
      </c>
      <c r="Z61" t="s">
        <v>13</v>
      </c>
      <c r="AA61" t="s">
        <v>76</v>
      </c>
    </row>
    <row r="62" spans="1:31" x14ac:dyDescent="0.25">
      <c r="A62" s="3" t="s">
        <v>0</v>
      </c>
      <c r="B62" t="s">
        <v>27</v>
      </c>
      <c r="C62" t="s">
        <v>27</v>
      </c>
      <c r="D62" t="s">
        <v>27</v>
      </c>
      <c r="H62" s="3" t="s">
        <v>13</v>
      </c>
      <c r="I62" t="s">
        <v>27</v>
      </c>
      <c r="J62" t="s">
        <v>27</v>
      </c>
      <c r="L62" t="s">
        <v>115</v>
      </c>
      <c r="M62" s="3" t="s">
        <v>13</v>
      </c>
      <c r="N62" s="2" t="s">
        <v>7</v>
      </c>
      <c r="O62" s="2" t="s">
        <v>8</v>
      </c>
      <c r="P62" s="2" t="s">
        <v>8</v>
      </c>
      <c r="Q62" s="14" t="s">
        <v>33</v>
      </c>
      <c r="S62" s="3" t="s">
        <v>13</v>
      </c>
      <c r="T62" s="2" t="s">
        <v>7</v>
      </c>
      <c r="U62" s="2" t="s">
        <v>8</v>
      </c>
      <c r="V62" s="2" t="s">
        <v>8</v>
      </c>
      <c r="W62" t="s">
        <v>35</v>
      </c>
      <c r="X62" t="s">
        <v>35</v>
      </c>
      <c r="Z62" t="s">
        <v>2</v>
      </c>
      <c r="AA62" t="str">
        <f>AA63&amp;" km"</f>
        <v>20 km</v>
      </c>
      <c r="AB62" t="str">
        <f t="shared" ref="AB62:AE62" si="0">AB63&amp;" km"</f>
        <v>40 km</v>
      </c>
      <c r="AC62" t="str">
        <f t="shared" si="0"/>
        <v>50 km</v>
      </c>
      <c r="AD62" t="str">
        <f t="shared" si="0"/>
        <v>100 km</v>
      </c>
      <c r="AE62" t="str">
        <f t="shared" si="0"/>
        <v>200 km</v>
      </c>
    </row>
    <row r="63" spans="1:31" ht="15.75" thickBot="1" x14ac:dyDescent="0.3">
      <c r="A63" s="3" t="s">
        <v>1</v>
      </c>
      <c r="B63" s="8">
        <f>B40</f>
        <v>17.065832089206729</v>
      </c>
      <c r="C63" s="8">
        <f>C40</f>
        <v>4.9434989050764484</v>
      </c>
      <c r="D63" s="8">
        <f>C41</f>
        <v>12.12233318413028</v>
      </c>
      <c r="H63" s="3" t="s">
        <v>2</v>
      </c>
      <c r="I63" s="8">
        <f>B40</f>
        <v>17.065832089206729</v>
      </c>
      <c r="J63" s="8">
        <f>C40</f>
        <v>4.9434989050764484</v>
      </c>
      <c r="K63" s="8">
        <f>C41</f>
        <v>12.12233318413028</v>
      </c>
      <c r="M63" s="3" t="s">
        <v>2</v>
      </c>
      <c r="N63" s="8">
        <f>C18</f>
        <v>97.577917653426425</v>
      </c>
      <c r="O63" s="8">
        <f>C20</f>
        <v>0.2066622323736359</v>
      </c>
      <c r="P63" s="8">
        <f>C21</f>
        <v>1.45</v>
      </c>
      <c r="Q63" s="8">
        <f>C28</f>
        <v>11.872314172940897</v>
      </c>
      <c r="S63" s="3" t="str">
        <f>M63</f>
        <v>Mt/yr</v>
      </c>
      <c r="T63" s="8">
        <f>B18</f>
        <v>96.319031063468486</v>
      </c>
      <c r="U63" s="8">
        <f>B20</f>
        <v>41.659336168558042</v>
      </c>
      <c r="V63" s="8">
        <f>B21</f>
        <v>4.55</v>
      </c>
      <c r="W63" s="8">
        <f>B24</f>
        <v>0</v>
      </c>
      <c r="X63" s="8">
        <f>B25</f>
        <v>635.1025758885263</v>
      </c>
      <c r="Z63" s="30">
        <f>C40</f>
        <v>4.9434989050764484</v>
      </c>
      <c r="AA63" s="31">
        <v>20</v>
      </c>
      <c r="AB63" s="31">
        <v>40</v>
      </c>
      <c r="AC63" s="31">
        <v>50</v>
      </c>
      <c r="AD63" s="31">
        <v>100</v>
      </c>
      <c r="AE63" s="31">
        <v>200</v>
      </c>
    </row>
    <row r="64" spans="1:31" ht="15.75" thickTop="1" x14ac:dyDescent="0.25">
      <c r="A64" s="9">
        <v>0.1</v>
      </c>
      <c r="B64" s="10">
        <f t="dataTable" ref="B64:D104" dt2D="0" dtr="0" r1="B5"/>
        <v>17.065832089206729</v>
      </c>
      <c r="C64" s="10">
        <v>4.2934695582201572</v>
      </c>
      <c r="D64" s="10">
        <v>12.772362530986573</v>
      </c>
      <c r="H64" s="9">
        <v>0.5</v>
      </c>
      <c r="I64" s="10">
        <f t="dataTable" ref="I64:K102" dt2D="0" dtr="0" r1="B6" ca="1"/>
        <v>170.65832089206731</v>
      </c>
      <c r="J64" s="10">
        <v>33.344232225036777</v>
      </c>
      <c r="K64" s="10">
        <v>137.31408866703055</v>
      </c>
      <c r="L64">
        <f>(IF(H64=$B$6,$C$40,-1))</f>
        <v>-1</v>
      </c>
      <c r="M64" s="9">
        <v>0.5</v>
      </c>
      <c r="N64" s="10">
        <f t="dataTable" ref="N64:Q102" dt2D="0" dtr="0" r1="B6" ca="1"/>
        <v>94.782958826713212</v>
      </c>
      <c r="O64" s="17">
        <v>0.19844111618681795</v>
      </c>
      <c r="P64" s="17">
        <v>0.14499999999999999</v>
      </c>
      <c r="Q64" s="17">
        <v>4.4928635970943693</v>
      </c>
      <c r="S64" s="9">
        <f>M64</f>
        <v>0.5</v>
      </c>
      <c r="T64" s="10">
        <f t="dataTable" ref="T64:X102" dt2D="0" dtr="0" r1="B6"/>
        <v>96.319031063468486</v>
      </c>
      <c r="U64" s="17">
        <v>41.659336168558042</v>
      </c>
      <c r="V64" s="17">
        <v>4.55</v>
      </c>
      <c r="W64" s="17">
        <v>0</v>
      </c>
      <c r="X64" s="17">
        <v>635.1025758885263</v>
      </c>
      <c r="Z64" s="9">
        <f>H64</f>
        <v>0.5</v>
      </c>
      <c r="AA64">
        <f t="dataTable" ref="AA64:AE102" dt2D="1" dtr="1" r1="B5" r2="B6" ca="1"/>
        <v>28.848251115089095</v>
      </c>
      <c r="AB64">
        <v>30.346911485071654</v>
      </c>
      <c r="AC64">
        <v>31.096241670062938</v>
      </c>
      <c r="AD64">
        <v>34.842892595019329</v>
      </c>
      <c r="AE64">
        <v>42.336194444932133</v>
      </c>
    </row>
    <row r="65" spans="1:31" x14ac:dyDescent="0.25">
      <c r="A65" s="9">
        <v>20</v>
      </c>
      <c r="B65" s="10">
        <v>17.065832089206729</v>
      </c>
      <c r="C65" s="10">
        <v>4.4553667297150286</v>
      </c>
      <c r="D65" s="10">
        <v>12.610465359491702</v>
      </c>
      <c r="H65" s="9">
        <v>1</v>
      </c>
      <c r="I65" s="10">
        <v>85.329160446033654</v>
      </c>
      <c r="J65" s="10">
        <v>16.879258969661244</v>
      </c>
      <c r="K65" s="10">
        <v>68.449901476372418</v>
      </c>
      <c r="L65">
        <f t="shared" ref="L65:L102" si="1">(IF(H65=$B$6,$C$40,-1))</f>
        <v>-1</v>
      </c>
      <c r="M65" s="9">
        <v>1</v>
      </c>
      <c r="N65" s="10">
        <v>94.782958826713212</v>
      </c>
      <c r="O65" s="17">
        <v>0.19844111618681795</v>
      </c>
      <c r="P65" s="17">
        <v>0.28999999999999998</v>
      </c>
      <c r="Q65" s="17">
        <v>4.4928635970943693</v>
      </c>
      <c r="S65" s="9">
        <f t="shared" ref="S65:S102" si="2">M65</f>
        <v>1</v>
      </c>
      <c r="T65" s="10">
        <v>96.319031063468486</v>
      </c>
      <c r="U65" s="17">
        <v>41.659336168558042</v>
      </c>
      <c r="V65" s="17">
        <v>4.55</v>
      </c>
      <c r="W65" s="17">
        <v>0</v>
      </c>
      <c r="X65" s="17">
        <v>635.1025758885263</v>
      </c>
      <c r="Z65" s="9">
        <f t="shared" ref="Z65:Z102" si="3">H65</f>
        <v>1</v>
      </c>
      <c r="AA65">
        <v>14.631268414687405</v>
      </c>
      <c r="AB65">
        <v>15.380598599678684</v>
      </c>
      <c r="AC65">
        <v>15.755263692174326</v>
      </c>
      <c r="AD65">
        <v>17.628589154652524</v>
      </c>
      <c r="AE65">
        <v>21.375240079608925</v>
      </c>
    </row>
    <row r="66" spans="1:31" x14ac:dyDescent="0.25">
      <c r="A66" s="9">
        <v>40</v>
      </c>
      <c r="B66" s="10">
        <v>17.065832089206729</v>
      </c>
      <c r="C66" s="10">
        <v>4.6180774548355021</v>
      </c>
      <c r="D66" s="10">
        <v>12.447754634371227</v>
      </c>
      <c r="H66" s="9">
        <v>1.5</v>
      </c>
      <c r="I66" s="10">
        <v>56.886106964022446</v>
      </c>
      <c r="J66" s="10">
        <v>11.390934551202735</v>
      </c>
      <c r="K66" s="10">
        <v>45.495172412819713</v>
      </c>
      <c r="L66">
        <f t="shared" si="1"/>
        <v>-1</v>
      </c>
      <c r="M66" s="9">
        <v>1.5</v>
      </c>
      <c r="N66" s="10">
        <v>94.782958826713212</v>
      </c>
      <c r="O66" s="17">
        <v>0.19844111618681795</v>
      </c>
      <c r="P66" s="17">
        <v>0.43499999999999994</v>
      </c>
      <c r="Q66" s="17">
        <v>4.4928635970943693</v>
      </c>
      <c r="S66" s="9">
        <f t="shared" si="2"/>
        <v>1.5</v>
      </c>
      <c r="T66" s="10">
        <v>96.319031063468486</v>
      </c>
      <c r="U66" s="17">
        <v>41.659336168558042</v>
      </c>
      <c r="V66" s="17">
        <v>4.55</v>
      </c>
      <c r="W66" s="17">
        <v>0</v>
      </c>
      <c r="X66" s="17">
        <v>635.1025758885263</v>
      </c>
      <c r="Z66" s="9">
        <f t="shared" si="3"/>
        <v>1.5</v>
      </c>
      <c r="AA66">
        <v>9.8922741812201771</v>
      </c>
      <c r="AB66">
        <v>10.391827637881029</v>
      </c>
      <c r="AC66">
        <v>10.641604366211457</v>
      </c>
      <c r="AD66">
        <v>11.890488007863588</v>
      </c>
      <c r="AE66">
        <v>14.388255291167855</v>
      </c>
    </row>
    <row r="67" spans="1:31" x14ac:dyDescent="0.25">
      <c r="A67" s="9">
        <v>60</v>
      </c>
      <c r="B67" s="10">
        <v>17.065832089206729</v>
      </c>
      <c r="C67" s="10">
        <v>4.7807881799559757</v>
      </c>
      <c r="D67" s="10">
        <v>12.285043909250753</v>
      </c>
      <c r="H67" s="9">
        <v>2</v>
      </c>
      <c r="I67" s="10">
        <v>42.664580223016827</v>
      </c>
      <c r="J67" s="10">
        <v>8.8837347182720929</v>
      </c>
      <c r="K67" s="10">
        <v>33.780845504744732</v>
      </c>
      <c r="L67">
        <f t="shared" si="1"/>
        <v>-1</v>
      </c>
      <c r="M67" s="9">
        <v>2</v>
      </c>
      <c r="N67" s="10">
        <v>96.92791765342642</v>
      </c>
      <c r="O67" s="17">
        <v>0.2054122323736359</v>
      </c>
      <c r="P67" s="17">
        <v>0.57999999999999996</v>
      </c>
      <c r="Q67" s="17">
        <v>4.7489256691763586</v>
      </c>
      <c r="S67" s="9">
        <f t="shared" si="2"/>
        <v>2</v>
      </c>
      <c r="T67" s="10">
        <v>96.319031063468486</v>
      </c>
      <c r="U67" s="17">
        <v>41.659336168558042</v>
      </c>
      <c r="V67" s="17">
        <v>4.55</v>
      </c>
      <c r="W67" s="17">
        <v>0</v>
      </c>
      <c r="X67" s="17">
        <v>635.1025758885263</v>
      </c>
      <c r="Z67" s="9">
        <f t="shared" si="3"/>
        <v>2</v>
      </c>
      <c r="AA67">
        <v>7.6634042798685398</v>
      </c>
      <c r="AB67">
        <v>8.0701810926697259</v>
      </c>
      <c r="AC67">
        <v>8.2735694990703159</v>
      </c>
      <c r="AD67">
        <v>9.2905115310732764</v>
      </c>
      <c r="AE67">
        <v>11.324395595079199</v>
      </c>
    </row>
    <row r="68" spans="1:31" x14ac:dyDescent="0.25">
      <c r="A68" s="9">
        <v>80</v>
      </c>
      <c r="B68" s="10">
        <v>17.065832089206729</v>
      </c>
      <c r="C68" s="10">
        <v>4.9434989050764484</v>
      </c>
      <c r="D68" s="10">
        <v>12.12233318413028</v>
      </c>
      <c r="H68" s="9">
        <v>2.5</v>
      </c>
      <c r="I68" s="10">
        <v>34.131664178413459</v>
      </c>
      <c r="J68" s="10">
        <v>7.5842633369428523</v>
      </c>
      <c r="K68" s="10">
        <v>26.547400841470605</v>
      </c>
      <c r="L68">
        <f t="shared" si="1"/>
        <v>-1</v>
      </c>
      <c r="M68" s="9">
        <v>2.5</v>
      </c>
      <c r="N68" s="10">
        <v>96.92791765342642</v>
      </c>
      <c r="O68" s="17">
        <v>0.2054122323736359</v>
      </c>
      <c r="P68" s="17">
        <v>0.72499999999999998</v>
      </c>
      <c r="Q68" s="17">
        <v>5.9361570864704483</v>
      </c>
      <c r="S68" s="9">
        <f t="shared" si="2"/>
        <v>2.5</v>
      </c>
      <c r="T68" s="10">
        <v>96.319031063468486</v>
      </c>
      <c r="U68" s="17">
        <v>41.659336168558042</v>
      </c>
      <c r="V68" s="17">
        <v>4.55</v>
      </c>
      <c r="W68" s="17">
        <v>0</v>
      </c>
      <c r="X68" s="17">
        <v>635.1025758885263</v>
      </c>
      <c r="Z68" s="9">
        <f t="shared" si="3"/>
        <v>2.5</v>
      </c>
      <c r="AA68">
        <v>6.6079989862200099</v>
      </c>
      <c r="AB68">
        <v>6.9334204364609571</v>
      </c>
      <c r="AC68">
        <v>7.0961311615814315</v>
      </c>
      <c r="AD68">
        <v>7.9096847871838003</v>
      </c>
      <c r="AE68">
        <v>9.536792038388537</v>
      </c>
    </row>
    <row r="69" spans="1:31" x14ac:dyDescent="0.25">
      <c r="A69" s="9">
        <v>100</v>
      </c>
      <c r="B69" s="10">
        <v>17.065832089206729</v>
      </c>
      <c r="C69" s="10">
        <v>5.1062096301969229</v>
      </c>
      <c r="D69" s="10">
        <v>11.959622459009807</v>
      </c>
      <c r="H69" s="9">
        <v>3</v>
      </c>
      <c r="I69" s="10">
        <v>28.443053482011223</v>
      </c>
      <c r="J69" s="10">
        <v>6.7093139080795412</v>
      </c>
      <c r="K69" s="10">
        <v>21.733739573931683</v>
      </c>
      <c r="L69">
        <f t="shared" si="1"/>
        <v>-1</v>
      </c>
      <c r="M69" s="9">
        <v>3</v>
      </c>
      <c r="N69" s="10">
        <v>96.92791765342642</v>
      </c>
      <c r="O69" s="17">
        <v>0.2054122323736359</v>
      </c>
      <c r="P69" s="17">
        <v>0.86999999999999988</v>
      </c>
      <c r="Q69" s="17">
        <v>7.1233885037645379</v>
      </c>
      <c r="S69" s="9">
        <f t="shared" si="2"/>
        <v>3</v>
      </c>
      <c r="T69" s="10">
        <v>96.319031063468486</v>
      </c>
      <c r="U69" s="17">
        <v>41.659336168558042</v>
      </c>
      <c r="V69" s="17">
        <v>4.55</v>
      </c>
      <c r="W69" s="17">
        <v>0</v>
      </c>
      <c r="X69" s="17">
        <v>635.1025758885263</v>
      </c>
      <c r="Z69" s="9">
        <f t="shared" si="3"/>
        <v>3</v>
      </c>
      <c r="AA69">
        <v>5.8957602824771733</v>
      </c>
      <c r="AB69">
        <v>6.166944824344629</v>
      </c>
      <c r="AC69">
        <v>6.3025370952783577</v>
      </c>
      <c r="AD69">
        <v>6.9804984499469978</v>
      </c>
      <c r="AE69">
        <v>8.3364211592842796</v>
      </c>
    </row>
    <row r="70" spans="1:31" x14ac:dyDescent="0.25">
      <c r="A70" s="9">
        <v>120</v>
      </c>
      <c r="B70" s="10">
        <v>17.065832089206729</v>
      </c>
      <c r="C70" s="10">
        <v>5.2689203553173973</v>
      </c>
      <c r="D70" s="10">
        <v>11.796911733889331</v>
      </c>
      <c r="H70" s="9">
        <v>3.5</v>
      </c>
      <c r="I70" s="10">
        <v>24.379760127438189</v>
      </c>
      <c r="J70" s="10">
        <v>6.0788485012845648</v>
      </c>
      <c r="K70" s="10">
        <v>18.300911626153624</v>
      </c>
      <c r="L70">
        <f t="shared" si="1"/>
        <v>-1</v>
      </c>
      <c r="M70" s="9">
        <v>3.5</v>
      </c>
      <c r="N70" s="10">
        <v>96.92791765342642</v>
      </c>
      <c r="O70" s="17">
        <v>0.2054122323736359</v>
      </c>
      <c r="P70" s="17">
        <v>1.0149999999999999</v>
      </c>
      <c r="Q70" s="17">
        <v>8.3106199210586276</v>
      </c>
      <c r="S70" s="9">
        <f t="shared" si="2"/>
        <v>3.5</v>
      </c>
      <c r="T70" s="10">
        <v>96.319031063468486</v>
      </c>
      <c r="U70" s="17">
        <v>41.659336168558042</v>
      </c>
      <c r="V70" s="17">
        <v>4.55</v>
      </c>
      <c r="W70" s="17">
        <v>0</v>
      </c>
      <c r="X70" s="17">
        <v>635.1025758885263</v>
      </c>
      <c r="Z70" s="9">
        <f t="shared" si="3"/>
        <v>3.5</v>
      </c>
      <c r="AA70">
        <v>5.3815168221968204</v>
      </c>
      <c r="AB70">
        <v>5.6139607152260691</v>
      </c>
      <c r="AC70">
        <v>5.7301826617406926</v>
      </c>
      <c r="AD70">
        <v>6.3112923943138135</v>
      </c>
      <c r="AE70">
        <v>7.4735118594600536</v>
      </c>
    </row>
    <row r="71" spans="1:31" x14ac:dyDescent="0.25">
      <c r="A71" s="9">
        <v>140</v>
      </c>
      <c r="B71" s="10">
        <v>17.065832089206729</v>
      </c>
      <c r="C71" s="10">
        <v>5.4316310804378718</v>
      </c>
      <c r="D71" s="10">
        <v>11.634201008768859</v>
      </c>
      <c r="H71" s="9">
        <v>4</v>
      </c>
      <c r="I71" s="10">
        <v>21.332290111508414</v>
      </c>
      <c r="J71" s="10">
        <v>5.602249454426663</v>
      </c>
      <c r="K71" s="10">
        <v>15.730040657081751</v>
      </c>
      <c r="L71">
        <f t="shared" si="1"/>
        <v>-1</v>
      </c>
      <c r="M71" s="9">
        <v>4</v>
      </c>
      <c r="N71" s="10">
        <v>96.92791765342642</v>
      </c>
      <c r="O71" s="17">
        <v>0.2054122323736359</v>
      </c>
      <c r="P71" s="17">
        <v>1.1599999999999999</v>
      </c>
      <c r="Q71" s="17">
        <v>9.4978513383527172</v>
      </c>
      <c r="S71" s="9">
        <f t="shared" si="2"/>
        <v>4</v>
      </c>
      <c r="T71" s="10">
        <v>96.319031063468486</v>
      </c>
      <c r="U71" s="17">
        <v>41.659336168558042</v>
      </c>
      <c r="V71" s="17">
        <v>4.55</v>
      </c>
      <c r="W71" s="17">
        <v>0</v>
      </c>
      <c r="X71" s="17">
        <v>635.1025758885263</v>
      </c>
      <c r="Z71" s="9">
        <f t="shared" si="3"/>
        <v>4</v>
      </c>
      <c r="AA71">
        <v>4.9920842352248869</v>
      </c>
      <c r="AB71">
        <v>5.1954726416254786</v>
      </c>
      <c r="AC71">
        <v>5.2971668448257745</v>
      </c>
      <c r="AD71">
        <v>5.8056378608272556</v>
      </c>
      <c r="AE71">
        <v>6.8225798928302162</v>
      </c>
    </row>
    <row r="72" spans="1:31" x14ac:dyDescent="0.25">
      <c r="A72" s="9">
        <v>160</v>
      </c>
      <c r="B72" s="10">
        <v>17.065832089206729</v>
      </c>
      <c r="C72" s="10">
        <v>5.5943418055583445</v>
      </c>
      <c r="D72" s="10">
        <v>11.471490283648386</v>
      </c>
      <c r="H72" s="9">
        <v>4.5</v>
      </c>
      <c r="I72" s="10">
        <v>18.962035654674146</v>
      </c>
      <c r="J72" s="10">
        <v>5.2288748671486589</v>
      </c>
      <c r="K72" s="10">
        <v>13.733160787525488</v>
      </c>
      <c r="L72">
        <f t="shared" si="1"/>
        <v>-1</v>
      </c>
      <c r="M72" s="9">
        <v>4.5</v>
      </c>
      <c r="N72" s="10">
        <v>96.92791765342642</v>
      </c>
      <c r="O72" s="17">
        <v>0.2054122323736359</v>
      </c>
      <c r="P72" s="17">
        <v>1.3049999999999999</v>
      </c>
      <c r="Q72" s="17">
        <v>10.685082755646809</v>
      </c>
      <c r="S72" s="9">
        <f t="shared" si="2"/>
        <v>4.5</v>
      </c>
      <c r="T72" s="10">
        <v>96.319031063468486</v>
      </c>
      <c r="U72" s="17">
        <v>41.659336168558042</v>
      </c>
      <c r="V72" s="17">
        <v>4.55</v>
      </c>
      <c r="W72" s="17">
        <v>0</v>
      </c>
      <c r="X72" s="17">
        <v>635.1025758885263</v>
      </c>
      <c r="Z72" s="9">
        <f t="shared" si="3"/>
        <v>4.5</v>
      </c>
      <c r="AA72">
        <v>4.6865057834137467</v>
      </c>
      <c r="AB72">
        <v>4.8672954779920508</v>
      </c>
      <c r="AC72">
        <v>4.9576903252812032</v>
      </c>
      <c r="AD72">
        <v>5.4096645617269639</v>
      </c>
      <c r="AE72">
        <v>6.3136130346184842</v>
      </c>
    </row>
    <row r="73" spans="1:31" x14ac:dyDescent="0.25">
      <c r="A73" s="9">
        <v>180</v>
      </c>
      <c r="B73" s="10">
        <v>17.065832089206729</v>
      </c>
      <c r="C73" s="10">
        <v>5.7570525306788181</v>
      </c>
      <c r="D73" s="10">
        <v>11.308779558527911</v>
      </c>
      <c r="H73" s="9">
        <v>5</v>
      </c>
      <c r="I73" s="10">
        <v>17.065832089206729</v>
      </c>
      <c r="J73" s="10">
        <v>4.9434989050764484</v>
      </c>
      <c r="K73" s="10">
        <v>12.12233318413028</v>
      </c>
      <c r="L73">
        <f t="shared" si="1"/>
        <v>4.9434989050764484</v>
      </c>
      <c r="M73" s="9">
        <v>5</v>
      </c>
      <c r="N73" s="10">
        <v>97.577917653426425</v>
      </c>
      <c r="O73" s="17">
        <v>0.2066622323736359</v>
      </c>
      <c r="P73" s="17">
        <v>1.45</v>
      </c>
      <c r="Q73" s="17">
        <v>11.872314172940897</v>
      </c>
      <c r="S73" s="9">
        <f t="shared" si="2"/>
        <v>5</v>
      </c>
      <c r="T73" s="10">
        <v>96.319031063468486</v>
      </c>
      <c r="U73" s="17">
        <v>41.659336168558042</v>
      </c>
      <c r="V73" s="17">
        <v>4.55</v>
      </c>
      <c r="W73" s="17">
        <v>0</v>
      </c>
      <c r="X73" s="17">
        <v>635.1025758885263</v>
      </c>
      <c r="Z73" s="9">
        <f t="shared" si="3"/>
        <v>5</v>
      </c>
      <c r="AA73">
        <v>4.4553667297150286</v>
      </c>
      <c r="AB73">
        <v>4.6180774548355021</v>
      </c>
      <c r="AC73">
        <v>4.6994328173957385</v>
      </c>
      <c r="AD73">
        <v>5.1062096301969229</v>
      </c>
      <c r="AE73">
        <v>5.9197632557992916</v>
      </c>
    </row>
    <row r="74" spans="1:31" x14ac:dyDescent="0.25">
      <c r="A74" s="9">
        <v>200</v>
      </c>
      <c r="B74" s="10">
        <v>17.065832089206729</v>
      </c>
      <c r="C74" s="10">
        <v>5.9197632557992916</v>
      </c>
      <c r="D74" s="10">
        <v>11.146068833407437</v>
      </c>
      <c r="H74" s="9">
        <v>5.5</v>
      </c>
      <c r="I74" s="10">
        <v>15.514392808369756</v>
      </c>
      <c r="J74" s="10">
        <v>4.730003936762686</v>
      </c>
      <c r="K74" s="10">
        <v>10.784388871607071</v>
      </c>
      <c r="L74">
        <f t="shared" si="1"/>
        <v>-1</v>
      </c>
      <c r="M74" s="9">
        <v>5.5</v>
      </c>
      <c r="N74" s="10">
        <v>99.195986699774394</v>
      </c>
      <c r="O74" s="17">
        <v>0.2127834567742668</v>
      </c>
      <c r="P74" s="17">
        <v>1.595</v>
      </c>
      <c r="Q74" s="17">
        <v>13.059545590234986</v>
      </c>
      <c r="S74" s="9">
        <f t="shared" si="2"/>
        <v>5.5</v>
      </c>
      <c r="T74" s="10">
        <v>96.319031063468486</v>
      </c>
      <c r="U74" s="17">
        <v>41.659336168558042</v>
      </c>
      <c r="V74" s="17">
        <v>4.55</v>
      </c>
      <c r="W74" s="17">
        <v>0</v>
      </c>
      <c r="X74" s="17">
        <v>635.1025758885263</v>
      </c>
      <c r="Z74" s="9">
        <f t="shared" si="3"/>
        <v>5.5</v>
      </c>
      <c r="AA74">
        <v>4.2492058386885319</v>
      </c>
      <c r="AB74">
        <v>4.4094718713799175</v>
      </c>
      <c r="AC74">
        <v>4.4896048877256085</v>
      </c>
      <c r="AD74">
        <v>4.8902699694540699</v>
      </c>
      <c r="AE74">
        <v>5.6916001329109935</v>
      </c>
    </row>
    <row r="75" spans="1:31" x14ac:dyDescent="0.25">
      <c r="A75" s="9">
        <v>220</v>
      </c>
      <c r="B75" s="10">
        <v>17.065832089206729</v>
      </c>
      <c r="C75" s="10">
        <v>6.0824739809197661</v>
      </c>
      <c r="D75" s="10">
        <v>10.983358108286964</v>
      </c>
      <c r="H75" s="9">
        <v>6</v>
      </c>
      <c r="I75" s="10">
        <v>14.221526741005611</v>
      </c>
      <c r="J75" s="10">
        <v>4.5183815752964769</v>
      </c>
      <c r="K75" s="10">
        <v>9.7031451657091345</v>
      </c>
      <c r="L75">
        <f t="shared" si="1"/>
        <v>-1</v>
      </c>
      <c r="M75" s="9">
        <v>6</v>
      </c>
      <c r="N75" s="10">
        <v>99.195986699774394</v>
      </c>
      <c r="O75" s="17">
        <v>0.2127834567742668</v>
      </c>
      <c r="P75" s="17">
        <v>1.7399999999999998</v>
      </c>
      <c r="Q75" s="17">
        <v>14.246777007529076</v>
      </c>
      <c r="S75" s="9">
        <f t="shared" si="2"/>
        <v>6</v>
      </c>
      <c r="T75" s="10">
        <v>96.319031063468486</v>
      </c>
      <c r="U75" s="17">
        <v>41.659336168558042</v>
      </c>
      <c r="V75" s="17">
        <v>4.55</v>
      </c>
      <c r="W75" s="17">
        <v>0</v>
      </c>
      <c r="X75" s="17">
        <v>635.1025758885263</v>
      </c>
      <c r="Z75" s="9">
        <f t="shared" si="3"/>
        <v>6</v>
      </c>
      <c r="AA75">
        <v>4.0776499853951682</v>
      </c>
      <c r="AB75">
        <v>4.2245605153622705</v>
      </c>
      <c r="AC75">
        <v>4.298015780345823</v>
      </c>
      <c r="AD75">
        <v>4.6652921052635783</v>
      </c>
      <c r="AE75">
        <v>5.3998447550990925</v>
      </c>
    </row>
    <row r="76" spans="1:31" x14ac:dyDescent="0.25">
      <c r="A76" s="9">
        <v>240</v>
      </c>
      <c r="B76" s="10">
        <v>17.065832089206729</v>
      </c>
      <c r="C76" s="10">
        <v>6.2451847060402397</v>
      </c>
      <c r="D76" s="10">
        <v>10.82064738316649</v>
      </c>
      <c r="H76" s="9">
        <v>6.5</v>
      </c>
      <c r="I76" s="10">
        <v>13.12756314554364</v>
      </c>
      <c r="J76" s="10">
        <v>4.3383485038240295</v>
      </c>
      <c r="K76" s="10">
        <v>8.7892146417196102</v>
      </c>
      <c r="L76">
        <f t="shared" si="1"/>
        <v>-1</v>
      </c>
      <c r="M76" s="9">
        <v>6.5</v>
      </c>
      <c r="N76" s="10">
        <v>99.195986699774394</v>
      </c>
      <c r="O76" s="17">
        <v>0.2127834567742668</v>
      </c>
      <c r="P76" s="17">
        <v>1.8849999999999998</v>
      </c>
      <c r="Q76" s="17">
        <v>15.434008424823165</v>
      </c>
      <c r="S76" s="9">
        <f t="shared" si="2"/>
        <v>6.5</v>
      </c>
      <c r="T76" s="10">
        <v>96.319031063468486</v>
      </c>
      <c r="U76" s="17">
        <v>41.659336168558042</v>
      </c>
      <c r="V76" s="17">
        <v>4.55</v>
      </c>
      <c r="W76" s="17">
        <v>0</v>
      </c>
      <c r="X76" s="17">
        <v>635.1025758885263</v>
      </c>
      <c r="Z76" s="9">
        <f t="shared" si="3"/>
        <v>6.5</v>
      </c>
      <c r="AA76">
        <v>3.9315193439151304</v>
      </c>
      <c r="AB76">
        <v>4.0671290638847637</v>
      </c>
      <c r="AC76">
        <v>4.134933923869581</v>
      </c>
      <c r="AD76">
        <v>4.4739582237936633</v>
      </c>
      <c r="AE76">
        <v>5.1520068236418286</v>
      </c>
    </row>
    <row r="77" spans="1:31" x14ac:dyDescent="0.25">
      <c r="A77" s="9">
        <v>260</v>
      </c>
      <c r="B77" s="10">
        <v>17.065832089206729</v>
      </c>
      <c r="C77" s="10">
        <v>6.4078954311607124</v>
      </c>
      <c r="D77" s="10">
        <v>10.657936658046017</v>
      </c>
      <c r="H77" s="9">
        <v>7</v>
      </c>
      <c r="I77" s="10">
        <v>12.189880063719094</v>
      </c>
      <c r="J77" s="10">
        <v>4.1832441078327465</v>
      </c>
      <c r="K77" s="10">
        <v>8.0066359558863489</v>
      </c>
      <c r="L77">
        <f t="shared" si="1"/>
        <v>-1</v>
      </c>
      <c r="M77" s="9">
        <v>7</v>
      </c>
      <c r="N77" s="10">
        <v>99.195986699774394</v>
      </c>
      <c r="O77" s="17">
        <v>0.2127834567742668</v>
      </c>
      <c r="P77" s="17">
        <v>2.0299999999999998</v>
      </c>
      <c r="Q77" s="17">
        <v>16.621239842117255</v>
      </c>
      <c r="S77" s="9">
        <f t="shared" si="2"/>
        <v>7</v>
      </c>
      <c r="T77" s="10">
        <v>96.319031063468486</v>
      </c>
      <c r="U77" s="17">
        <v>41.659336168558042</v>
      </c>
      <c r="V77" s="17">
        <v>4.55</v>
      </c>
      <c r="W77" s="17">
        <v>0</v>
      </c>
      <c r="X77" s="17">
        <v>635.1025758885263</v>
      </c>
      <c r="Z77" s="9">
        <f t="shared" si="3"/>
        <v>7</v>
      </c>
      <c r="AA77">
        <v>3.8054741736316253</v>
      </c>
      <c r="AB77">
        <v>3.9313974850319995</v>
      </c>
      <c r="AC77">
        <v>3.9943591407321866</v>
      </c>
      <c r="AD77">
        <v>4.3091674192331206</v>
      </c>
      <c r="AE77">
        <v>4.9387839762349879</v>
      </c>
    </row>
    <row r="78" spans="1:31" x14ac:dyDescent="0.25">
      <c r="A78" s="9">
        <v>280</v>
      </c>
      <c r="B78" s="10">
        <v>17.065832089206729</v>
      </c>
      <c r="C78" s="10">
        <v>6.5706061562811868</v>
      </c>
      <c r="D78" s="10">
        <v>10.495225932925543</v>
      </c>
      <c r="H78" s="9">
        <v>7.5</v>
      </c>
      <c r="I78" s="10">
        <v>11.377221392804486</v>
      </c>
      <c r="J78" s="10">
        <v>4.0481654591466008</v>
      </c>
      <c r="K78" s="10">
        <v>7.3290559336578855</v>
      </c>
      <c r="L78">
        <f t="shared" si="1"/>
        <v>-1</v>
      </c>
      <c r="M78" s="9">
        <v>7.5</v>
      </c>
      <c r="N78" s="10">
        <v>99.195986699774394</v>
      </c>
      <c r="O78" s="17">
        <v>0.2127834567742668</v>
      </c>
      <c r="P78" s="17">
        <v>2.1749999999999998</v>
      </c>
      <c r="Q78" s="17">
        <v>17.808471259411345</v>
      </c>
      <c r="S78" s="9">
        <f t="shared" si="2"/>
        <v>7.5</v>
      </c>
      <c r="T78" s="10">
        <v>96.319031063468486</v>
      </c>
      <c r="U78" s="17">
        <v>41.659336168558042</v>
      </c>
      <c r="V78" s="17">
        <v>4.55</v>
      </c>
      <c r="W78" s="17">
        <v>0</v>
      </c>
      <c r="X78" s="17">
        <v>635.1025758885263</v>
      </c>
      <c r="Z78" s="9">
        <f t="shared" si="3"/>
        <v>7.5</v>
      </c>
      <c r="AA78">
        <v>3.6955801872255543</v>
      </c>
      <c r="AB78">
        <v>3.8131086111992367</v>
      </c>
      <c r="AC78">
        <v>3.8718728231860782</v>
      </c>
      <c r="AD78">
        <v>4.1656938831202828</v>
      </c>
      <c r="AE78">
        <v>4.7533360029886929</v>
      </c>
    </row>
    <row r="79" spans="1:31" x14ac:dyDescent="0.25">
      <c r="A79" s="9">
        <v>300</v>
      </c>
      <c r="B79" s="10">
        <v>17.065832089206729</v>
      </c>
      <c r="C79" s="10">
        <v>6.7333168814016604</v>
      </c>
      <c r="D79" s="10">
        <v>10.33251520780507</v>
      </c>
      <c r="H79" s="9">
        <v>8</v>
      </c>
      <c r="I79" s="10">
        <v>10.666145055754207</v>
      </c>
      <c r="J79" s="10">
        <v>3.9294221288361979</v>
      </c>
      <c r="K79" s="10">
        <v>6.7367229269180093</v>
      </c>
      <c r="L79">
        <f t="shared" si="1"/>
        <v>-1</v>
      </c>
      <c r="M79" s="9">
        <v>8</v>
      </c>
      <c r="N79" s="10">
        <v>99.195986699774394</v>
      </c>
      <c r="O79" s="17">
        <v>0.2127834567742668</v>
      </c>
      <c r="P79" s="17">
        <v>2.3199999999999998</v>
      </c>
      <c r="Q79" s="17">
        <v>18.995702676705434</v>
      </c>
      <c r="S79" s="9">
        <f t="shared" si="2"/>
        <v>8</v>
      </c>
      <c r="T79" s="10">
        <v>96.319031063468486</v>
      </c>
      <c r="U79" s="17">
        <v>41.659336168558042</v>
      </c>
      <c r="V79" s="17">
        <v>4.55</v>
      </c>
      <c r="W79" s="17">
        <v>0</v>
      </c>
      <c r="X79" s="17">
        <v>635.1025758885263</v>
      </c>
      <c r="Z79" s="9">
        <f t="shared" si="3"/>
        <v>8</v>
      </c>
      <c r="AA79">
        <v>3.5988734364102171</v>
      </c>
      <c r="AB79">
        <v>3.7090563338855445</v>
      </c>
      <c r="AC79">
        <v>3.7641477826232075</v>
      </c>
      <c r="AD79">
        <v>4.0396050263115253</v>
      </c>
      <c r="AE79">
        <v>4.5905195136881591</v>
      </c>
    </row>
    <row r="80" spans="1:31" x14ac:dyDescent="0.25">
      <c r="A80" s="9">
        <v>320</v>
      </c>
      <c r="B80" s="10">
        <v>17.065832089206729</v>
      </c>
      <c r="C80" s="10">
        <v>6.8960276065221349</v>
      </c>
      <c r="D80" s="10">
        <v>10.169804482684594</v>
      </c>
      <c r="H80" s="9">
        <v>8.5</v>
      </c>
      <c r="I80" s="10">
        <v>10.038724758356901</v>
      </c>
      <c r="J80" s="10">
        <v>3.8331959696803994</v>
      </c>
      <c r="K80" s="10">
        <v>6.2055287886765012</v>
      </c>
      <c r="L80">
        <f t="shared" si="1"/>
        <v>-1</v>
      </c>
      <c r="M80" s="9">
        <v>8.5</v>
      </c>
      <c r="N80" s="10">
        <v>99.845986699774386</v>
      </c>
      <c r="O80" s="17">
        <v>0.21403345677426677</v>
      </c>
      <c r="P80" s="17">
        <v>2.4649999999999999</v>
      </c>
      <c r="Q80" s="17">
        <v>20.182934093999528</v>
      </c>
      <c r="S80" s="9">
        <f t="shared" si="2"/>
        <v>8.5</v>
      </c>
      <c r="T80" s="10">
        <v>96.319031063468486</v>
      </c>
      <c r="U80" s="17">
        <v>41.659336168558042</v>
      </c>
      <c r="V80" s="17">
        <v>4.55</v>
      </c>
      <c r="W80" s="17">
        <v>0</v>
      </c>
      <c r="X80" s="17">
        <v>635.1025758885263</v>
      </c>
      <c r="Z80" s="9">
        <f t="shared" si="3"/>
        <v>8.5</v>
      </c>
      <c r="AA80">
        <v>3.5220913179853586</v>
      </c>
      <c r="AB80">
        <v>3.6257928685503718</v>
      </c>
      <c r="AC80">
        <v>3.6776436438328792</v>
      </c>
      <c r="AD80">
        <v>3.9368975202454122</v>
      </c>
      <c r="AE80">
        <v>4.4554052730704807</v>
      </c>
    </row>
    <row r="81" spans="1:31" x14ac:dyDescent="0.25">
      <c r="A81" s="9">
        <v>340</v>
      </c>
      <c r="B81" s="10">
        <v>17.065832089206729</v>
      </c>
      <c r="C81" s="10">
        <v>7.0587383316426076</v>
      </c>
      <c r="D81" s="10">
        <v>10.007093757564121</v>
      </c>
      <c r="H81" s="9">
        <v>9</v>
      </c>
      <c r="I81" s="10">
        <v>9.4810178273370731</v>
      </c>
      <c r="J81" s="10">
        <v>3.7382701492796495</v>
      </c>
      <c r="K81" s="10">
        <v>5.7427476780574231</v>
      </c>
      <c r="L81">
        <f t="shared" si="1"/>
        <v>-1</v>
      </c>
      <c r="M81" s="9">
        <v>9</v>
      </c>
      <c r="N81" s="10">
        <v>99.799700276829441</v>
      </c>
      <c r="O81" s="17">
        <v>0.21474552589969567</v>
      </c>
      <c r="P81" s="17">
        <v>2.61</v>
      </c>
      <c r="Q81" s="17">
        <v>21.370165511293617</v>
      </c>
      <c r="S81" s="9">
        <f t="shared" si="2"/>
        <v>9</v>
      </c>
      <c r="T81" s="10">
        <v>96.319031063468486</v>
      </c>
      <c r="U81" s="17">
        <v>41.659336168558042</v>
      </c>
      <c r="V81" s="17">
        <v>4.55</v>
      </c>
      <c r="W81" s="17">
        <v>0</v>
      </c>
      <c r="X81" s="17">
        <v>635.1025758885263</v>
      </c>
      <c r="Z81" s="9">
        <f t="shared" si="3"/>
        <v>9</v>
      </c>
      <c r="AA81">
        <v>3.4384237113631686</v>
      </c>
      <c r="AB81">
        <v>3.5383725240019954</v>
      </c>
      <c r="AC81">
        <v>3.5883469303214097</v>
      </c>
      <c r="AD81">
        <v>3.8382189619184772</v>
      </c>
      <c r="AE81">
        <v>4.3379630251126127</v>
      </c>
    </row>
    <row r="82" spans="1:31" x14ac:dyDescent="0.25">
      <c r="A82" s="9">
        <v>360</v>
      </c>
      <c r="B82" s="10">
        <v>17.065832089206729</v>
      </c>
      <c r="C82" s="10">
        <v>7.221449056763082</v>
      </c>
      <c r="D82" s="10">
        <v>9.8443830324436483</v>
      </c>
      <c r="H82" s="9">
        <v>9.5</v>
      </c>
      <c r="I82" s="10">
        <v>8.9820168890561742</v>
      </c>
      <c r="J82" s="10">
        <v>3.6534450335128272</v>
      </c>
      <c r="K82" s="10">
        <v>5.3285718555433466</v>
      </c>
      <c r="L82">
        <f t="shared" si="1"/>
        <v>-1</v>
      </c>
      <c r="M82" s="9">
        <v>9.5</v>
      </c>
      <c r="N82" s="10">
        <v>99.799700276829441</v>
      </c>
      <c r="O82" s="17">
        <v>0.21474552589969567</v>
      </c>
      <c r="P82" s="17">
        <v>2.7549999999999999</v>
      </c>
      <c r="Q82" s="17">
        <v>22.557396928587703</v>
      </c>
      <c r="S82" s="9">
        <f t="shared" si="2"/>
        <v>9.5</v>
      </c>
      <c r="T82" s="10">
        <v>96.319031063468486</v>
      </c>
      <c r="U82" s="17">
        <v>41.659336168558042</v>
      </c>
      <c r="V82" s="17">
        <v>4.55</v>
      </c>
      <c r="W82" s="17">
        <v>0</v>
      </c>
      <c r="X82" s="17">
        <v>635.1025758885263</v>
      </c>
      <c r="Z82" s="9">
        <f t="shared" si="3"/>
        <v>9.5</v>
      </c>
      <c r="AA82">
        <v>3.3693799870656345</v>
      </c>
      <c r="AB82">
        <v>3.4640683358813655</v>
      </c>
      <c r="AC82">
        <v>3.5114125102892313</v>
      </c>
      <c r="AD82">
        <v>3.7481333823285587</v>
      </c>
      <c r="AE82">
        <v>4.2215751264072141</v>
      </c>
    </row>
    <row r="83" spans="1:31" x14ac:dyDescent="0.25">
      <c r="A83" s="9">
        <v>380</v>
      </c>
      <c r="B83" s="10">
        <v>17.065832089206729</v>
      </c>
      <c r="C83" s="10">
        <v>7.3841597818835556</v>
      </c>
      <c r="D83" s="10">
        <v>9.6816723073231739</v>
      </c>
      <c r="H83" s="9">
        <v>10</v>
      </c>
      <c r="I83" s="10">
        <v>8.5329160446033647</v>
      </c>
      <c r="J83" s="10">
        <v>3.5768016411488524</v>
      </c>
      <c r="K83" s="10">
        <v>4.9561144034545119</v>
      </c>
      <c r="L83">
        <f t="shared" si="1"/>
        <v>-1</v>
      </c>
      <c r="M83" s="9">
        <v>10</v>
      </c>
      <c r="N83" s="10">
        <v>99.799700276829441</v>
      </c>
      <c r="O83" s="17">
        <v>0.21474552589969567</v>
      </c>
      <c r="P83" s="17">
        <v>2.9</v>
      </c>
      <c r="Q83" s="17">
        <v>23.744628345881793</v>
      </c>
      <c r="S83" s="9">
        <f t="shared" si="2"/>
        <v>10</v>
      </c>
      <c r="T83" s="10">
        <v>96.319031063468486</v>
      </c>
      <c r="U83" s="17">
        <v>41.659336168558042</v>
      </c>
      <c r="V83" s="17">
        <v>4.55</v>
      </c>
      <c r="W83" s="17">
        <v>0</v>
      </c>
      <c r="X83" s="17">
        <v>635.1025758885263</v>
      </c>
      <c r="Z83" s="9">
        <f t="shared" si="3"/>
        <v>10</v>
      </c>
      <c r="AA83">
        <v>3.3069398470240197</v>
      </c>
      <c r="AB83">
        <v>3.3968937783989639</v>
      </c>
      <c r="AC83">
        <v>3.4418707440864362</v>
      </c>
      <c r="AD83">
        <v>3.6667555725237975</v>
      </c>
      <c r="AE83">
        <v>4.1165252293985199</v>
      </c>
    </row>
    <row r="84" spans="1:31" x14ac:dyDescent="0.25">
      <c r="A84" s="9">
        <v>400</v>
      </c>
      <c r="B84" s="10">
        <v>17.065832089206729</v>
      </c>
      <c r="C84" s="10">
        <v>7.5468705070040301</v>
      </c>
      <c r="D84" s="10">
        <v>9.5189615822026994</v>
      </c>
      <c r="H84" s="9">
        <v>10.5</v>
      </c>
      <c r="I84" s="10">
        <v>8.1265867091460624</v>
      </c>
      <c r="J84" s="10">
        <v>3.5144905453870985</v>
      </c>
      <c r="K84" s="10">
        <v>4.6120961637589639</v>
      </c>
      <c r="L84">
        <f t="shared" si="1"/>
        <v>-1</v>
      </c>
      <c r="M84" s="9">
        <v>10.5</v>
      </c>
      <c r="N84" s="10">
        <v>100.44970027682943</v>
      </c>
      <c r="O84" s="17">
        <v>0.21599552589969567</v>
      </c>
      <c r="P84" s="17">
        <v>3.0449999999999999</v>
      </c>
      <c r="Q84" s="17">
        <v>24.931859763175883</v>
      </c>
      <c r="S84" s="9">
        <f t="shared" si="2"/>
        <v>10.5</v>
      </c>
      <c r="T84" s="10">
        <v>96.319031063468486</v>
      </c>
      <c r="U84" s="17">
        <v>41.659336168558042</v>
      </c>
      <c r="V84" s="17">
        <v>4.55</v>
      </c>
      <c r="W84" s="17">
        <v>0</v>
      </c>
      <c r="X84" s="17">
        <v>635.1025758885263</v>
      </c>
      <c r="Z84" s="9">
        <f t="shared" si="3"/>
        <v>10.5</v>
      </c>
      <c r="AA84">
        <v>3.2574793128872574</v>
      </c>
      <c r="AB84">
        <v>3.3431497237205376</v>
      </c>
      <c r="AC84">
        <v>3.3859849291371784</v>
      </c>
      <c r="AD84">
        <v>3.6001609562203791</v>
      </c>
      <c r="AE84">
        <v>4.0285130103867814</v>
      </c>
    </row>
    <row r="85" spans="1:31" x14ac:dyDescent="0.25">
      <c r="A85" s="9">
        <v>420</v>
      </c>
      <c r="B85" s="10">
        <v>17.065832089206729</v>
      </c>
      <c r="C85" s="10">
        <v>7.7095812321245036</v>
      </c>
      <c r="D85" s="10">
        <v>9.3562508570822267</v>
      </c>
      <c r="H85" s="9">
        <v>11</v>
      </c>
      <c r="I85" s="10">
        <v>7.757196404184878</v>
      </c>
      <c r="J85" s="10">
        <v>3.4506461326359963</v>
      </c>
      <c r="K85" s="10">
        <v>4.3065502715488817</v>
      </c>
      <c r="L85">
        <f t="shared" si="1"/>
        <v>-1</v>
      </c>
      <c r="M85" s="9">
        <v>11</v>
      </c>
      <c r="N85" s="10">
        <v>100.44970027682943</v>
      </c>
      <c r="O85" s="17">
        <v>0.21599552589969567</v>
      </c>
      <c r="P85" s="17">
        <v>3.19</v>
      </c>
      <c r="Q85" s="17">
        <v>26.119091180469972</v>
      </c>
      <c r="S85" s="9">
        <f t="shared" si="2"/>
        <v>11</v>
      </c>
      <c r="T85" s="10">
        <v>96.319031063468486</v>
      </c>
      <c r="U85" s="17">
        <v>41.659336168558042</v>
      </c>
      <c r="V85" s="17">
        <v>4.55</v>
      </c>
      <c r="W85" s="17">
        <v>0</v>
      </c>
      <c r="X85" s="17">
        <v>635.1025758885263</v>
      </c>
      <c r="Z85" s="9">
        <f t="shared" si="3"/>
        <v>11</v>
      </c>
      <c r="AA85">
        <v>3.2053172288861487</v>
      </c>
      <c r="AB85">
        <v>3.2870935301360982</v>
      </c>
      <c r="AC85">
        <v>3.3279816807610731</v>
      </c>
      <c r="AD85">
        <v>3.5324224338859471</v>
      </c>
      <c r="AE85">
        <v>3.9413039401356942</v>
      </c>
    </row>
    <row r="86" spans="1:31" x14ac:dyDescent="0.25">
      <c r="A86" s="9">
        <v>440</v>
      </c>
      <c r="B86" s="10">
        <v>17.065832089206729</v>
      </c>
      <c r="C86" s="10">
        <v>7.8722919572449763</v>
      </c>
      <c r="D86" s="10">
        <v>9.193540131961754</v>
      </c>
      <c r="H86" s="9">
        <v>11.5</v>
      </c>
      <c r="I86" s="10">
        <v>7.4199269953072751</v>
      </c>
      <c r="J86" s="10">
        <v>3.4151952350983055</v>
      </c>
      <c r="K86" s="10">
        <v>4.0047317602089691</v>
      </c>
      <c r="L86">
        <f t="shared" si="1"/>
        <v>-1</v>
      </c>
      <c r="M86" s="9">
        <v>11.5</v>
      </c>
      <c r="N86" s="10">
        <v>102.65254286644249</v>
      </c>
      <c r="O86" s="17">
        <v>0.22401726431593807</v>
      </c>
      <c r="P86" s="17">
        <v>3.335</v>
      </c>
      <c r="Q86" s="17">
        <v>27.306322597764066</v>
      </c>
      <c r="S86" s="9">
        <f t="shared" si="2"/>
        <v>11.5</v>
      </c>
      <c r="T86" s="10">
        <v>96.319031063468486</v>
      </c>
      <c r="U86" s="17">
        <v>41.659336168558042</v>
      </c>
      <c r="V86" s="17">
        <v>4.55</v>
      </c>
      <c r="W86" s="17">
        <v>0</v>
      </c>
      <c r="X86" s="17">
        <v>635.1025758885263</v>
      </c>
      <c r="Z86" s="9">
        <f t="shared" si="3"/>
        <v>11.5</v>
      </c>
      <c r="AA86">
        <v>3.1582496940118219</v>
      </c>
      <c r="AB86">
        <v>3.2438982077073164</v>
      </c>
      <c r="AC86">
        <v>3.2867224645550639</v>
      </c>
      <c r="AD86">
        <v>3.5008437487938004</v>
      </c>
      <c r="AE86">
        <v>3.9290863172712744</v>
      </c>
    </row>
    <row r="87" spans="1:31" x14ac:dyDescent="0.25">
      <c r="A87" s="9">
        <v>460</v>
      </c>
      <c r="B87" s="10">
        <v>17.065832089206729</v>
      </c>
      <c r="C87" s="10">
        <v>8.0350026823654499</v>
      </c>
      <c r="D87" s="10">
        <v>9.0308294068412795</v>
      </c>
      <c r="H87" s="9">
        <v>12</v>
      </c>
      <c r="I87" s="10">
        <v>7.1107633705028057</v>
      </c>
      <c r="J87" s="10">
        <v>3.3604258939003708</v>
      </c>
      <c r="K87" s="10">
        <v>3.7503374766024349</v>
      </c>
      <c r="L87">
        <f t="shared" si="1"/>
        <v>-1</v>
      </c>
      <c r="M87" s="9">
        <v>12</v>
      </c>
      <c r="N87" s="10">
        <v>102.65254286644249</v>
      </c>
      <c r="O87" s="17">
        <v>0.22401726431593807</v>
      </c>
      <c r="P87" s="17">
        <v>3.4799999999999995</v>
      </c>
      <c r="Q87" s="17">
        <v>28.493554015058152</v>
      </c>
      <c r="S87" s="9">
        <f t="shared" si="2"/>
        <v>12</v>
      </c>
      <c r="T87" s="10">
        <v>96.319031063468486</v>
      </c>
      <c r="U87" s="17">
        <v>41.659336168558042</v>
      </c>
      <c r="V87" s="17">
        <v>4.55</v>
      </c>
      <c r="W87" s="17">
        <v>0</v>
      </c>
      <c r="X87" s="17">
        <v>635.1025758885263</v>
      </c>
      <c r="Z87" s="9">
        <f t="shared" si="3"/>
        <v>12</v>
      </c>
      <c r="AA87">
        <v>3.1141864170258233</v>
      </c>
      <c r="AB87">
        <v>3.1962662426506725</v>
      </c>
      <c r="AC87">
        <v>3.2373061554630969</v>
      </c>
      <c r="AD87">
        <v>3.44250571952522</v>
      </c>
      <c r="AE87">
        <v>3.8529048476494654</v>
      </c>
    </row>
    <row r="88" spans="1:31" x14ac:dyDescent="0.25">
      <c r="A88" s="9">
        <v>480</v>
      </c>
      <c r="B88" s="10">
        <v>17.065832089206729</v>
      </c>
      <c r="C88" s="10">
        <v>8.1977134074859244</v>
      </c>
      <c r="D88" s="10">
        <v>8.8681186817208051</v>
      </c>
      <c r="H88" s="9">
        <v>12.5</v>
      </c>
      <c r="I88" s="10">
        <v>6.8263328356826918</v>
      </c>
      <c r="J88" s="10">
        <v>3.3098726833898739</v>
      </c>
      <c r="K88" s="10">
        <v>3.5164601522928178</v>
      </c>
      <c r="L88">
        <f t="shared" si="1"/>
        <v>-1</v>
      </c>
      <c r="M88" s="9">
        <v>12.5</v>
      </c>
      <c r="N88" s="10">
        <v>102.65254286644249</v>
      </c>
      <c r="O88" s="17">
        <v>0.22401726431593807</v>
      </c>
      <c r="P88" s="17">
        <v>3.6249999999999996</v>
      </c>
      <c r="Q88" s="17">
        <v>29.680785432352245</v>
      </c>
      <c r="S88" s="9">
        <f t="shared" si="2"/>
        <v>12.5</v>
      </c>
      <c r="T88" s="17">
        <v>96.319031063468486</v>
      </c>
      <c r="U88" s="17">
        <v>41.659336168558042</v>
      </c>
      <c r="V88" s="17">
        <v>4.55</v>
      </c>
      <c r="W88" s="17">
        <v>0</v>
      </c>
      <c r="X88" s="17">
        <v>635.1025758885263</v>
      </c>
      <c r="Z88" s="9">
        <f t="shared" si="3"/>
        <v>12.5</v>
      </c>
      <c r="AA88">
        <v>3.0734827855903086</v>
      </c>
      <c r="AB88">
        <v>3.1522794181901639</v>
      </c>
      <c r="AC88">
        <v>3.1916777344900913</v>
      </c>
      <c r="AD88">
        <v>3.3886693159897292</v>
      </c>
      <c r="AE88">
        <v>3.782652478989005</v>
      </c>
    </row>
    <row r="89" spans="1:31" x14ac:dyDescent="0.25">
      <c r="A89" s="9">
        <v>500</v>
      </c>
      <c r="B89" s="10">
        <v>17.065832089206729</v>
      </c>
      <c r="C89" s="10">
        <v>8.3604241326063971</v>
      </c>
      <c r="D89" s="10">
        <v>8.7054079566003324</v>
      </c>
      <c r="H89" s="9">
        <v>13</v>
      </c>
      <c r="I89" s="10">
        <v>6.5637815727718198</v>
      </c>
      <c r="J89" s="10">
        <v>3.2630592073939839</v>
      </c>
      <c r="K89" s="10">
        <v>3.3007223653778359</v>
      </c>
      <c r="L89">
        <f t="shared" si="1"/>
        <v>-1</v>
      </c>
      <c r="M89" s="9">
        <v>13</v>
      </c>
      <c r="N89" s="10">
        <v>102.65254286644249</v>
      </c>
      <c r="O89" s="17">
        <v>0.22401726431593807</v>
      </c>
      <c r="P89" s="17">
        <v>3.7699999999999996</v>
      </c>
      <c r="Q89" s="17">
        <v>30.868016849646331</v>
      </c>
      <c r="S89" s="9">
        <f t="shared" si="2"/>
        <v>13</v>
      </c>
      <c r="T89" s="10">
        <v>96.319031063468486</v>
      </c>
      <c r="U89" s="17">
        <v>41.659336168558042</v>
      </c>
      <c r="V89" s="17">
        <v>4.55</v>
      </c>
      <c r="W89" s="17">
        <v>0</v>
      </c>
      <c r="X89" s="17">
        <v>635.1025758885263</v>
      </c>
      <c r="Z89" s="9">
        <f t="shared" si="3"/>
        <v>13</v>
      </c>
      <c r="AA89">
        <v>3.0357612287405553</v>
      </c>
      <c r="AB89">
        <v>3.1115272216250314</v>
      </c>
      <c r="AC89">
        <v>3.1494102180672701</v>
      </c>
      <c r="AD89">
        <v>3.3388252002784595</v>
      </c>
      <c r="AE89">
        <v>3.7176551647008402</v>
      </c>
    </row>
    <row r="90" spans="1:31" x14ac:dyDescent="0.25">
      <c r="A90" s="9">
        <v>520</v>
      </c>
      <c r="B90" s="10">
        <v>17.065832089206729</v>
      </c>
      <c r="C90" s="10">
        <v>8.5231348577268733</v>
      </c>
      <c r="D90" s="10">
        <v>8.5426972314798562</v>
      </c>
      <c r="H90" s="9">
        <v>13.5</v>
      </c>
      <c r="I90" s="10">
        <v>6.320678551558049</v>
      </c>
      <c r="J90" s="10">
        <v>3.2195786856728308</v>
      </c>
      <c r="K90" s="10">
        <v>3.1010998658852182</v>
      </c>
      <c r="L90">
        <f t="shared" si="1"/>
        <v>-1</v>
      </c>
      <c r="M90" s="9">
        <v>13.5</v>
      </c>
      <c r="N90" s="10">
        <v>102.65254286644249</v>
      </c>
      <c r="O90" s="17">
        <v>0.22401726431593807</v>
      </c>
      <c r="P90" s="17">
        <v>3.9149999999999996</v>
      </c>
      <c r="Q90" s="17">
        <v>32.055248266940417</v>
      </c>
      <c r="S90" s="9">
        <f t="shared" si="2"/>
        <v>13.5</v>
      </c>
      <c r="T90" s="10">
        <v>96.319031063468486</v>
      </c>
      <c r="U90" s="17">
        <v>41.659336168558042</v>
      </c>
      <c r="V90" s="17">
        <v>4.55</v>
      </c>
      <c r="W90" s="17">
        <v>0</v>
      </c>
      <c r="X90" s="17">
        <v>635.1025758885263</v>
      </c>
      <c r="Z90" s="9">
        <f t="shared" si="3"/>
        <v>13.5</v>
      </c>
      <c r="AA90">
        <v>3.0006991506732335</v>
      </c>
      <c r="AB90">
        <v>3.0736589956730986</v>
      </c>
      <c r="AC90">
        <v>3.1101389181730323</v>
      </c>
      <c r="AD90">
        <v>3.292538530672696</v>
      </c>
      <c r="AE90">
        <v>3.6573377556720259</v>
      </c>
    </row>
    <row r="91" spans="1:31" x14ac:dyDescent="0.25">
      <c r="A91" s="9">
        <v>540</v>
      </c>
      <c r="B91" s="10">
        <v>17.065832089206729</v>
      </c>
      <c r="C91" s="10">
        <v>8.685845582847346</v>
      </c>
      <c r="D91" s="10">
        <v>8.3799865063593835</v>
      </c>
      <c r="H91" s="9">
        <v>14</v>
      </c>
      <c r="I91" s="10">
        <v>6.0949400318595472</v>
      </c>
      <c r="J91" s="10">
        <v>3.1790816449285297</v>
      </c>
      <c r="K91" s="10">
        <v>2.9158583869310175</v>
      </c>
      <c r="L91">
        <f t="shared" si="1"/>
        <v>-1</v>
      </c>
      <c r="M91" s="9">
        <v>14</v>
      </c>
      <c r="N91" s="10">
        <v>102.65254286644249</v>
      </c>
      <c r="O91" s="17">
        <v>0.22401726431593807</v>
      </c>
      <c r="P91" s="17">
        <v>4.0599999999999996</v>
      </c>
      <c r="Q91" s="17">
        <v>33.24247968423451</v>
      </c>
      <c r="S91" s="9">
        <f t="shared" si="2"/>
        <v>14</v>
      </c>
      <c r="T91" s="10">
        <v>96.319031063468486</v>
      </c>
      <c r="U91" s="17">
        <v>41.659336168558042</v>
      </c>
      <c r="V91" s="17">
        <v>4.55</v>
      </c>
      <c r="W91" s="17">
        <v>0</v>
      </c>
      <c r="X91" s="17">
        <v>635.1025758885263</v>
      </c>
      <c r="Z91" s="9">
        <f t="shared" si="3"/>
        <v>14</v>
      </c>
      <c r="AA91">
        <v>2.9680192361789182</v>
      </c>
      <c r="AB91">
        <v>3.0383733724287891</v>
      </c>
      <c r="AC91">
        <v>3.0735504405537242</v>
      </c>
      <c r="AD91">
        <v>3.2494357811784003</v>
      </c>
      <c r="AE91">
        <v>3.6012064624277542</v>
      </c>
    </row>
    <row r="92" spans="1:31" x14ac:dyDescent="0.25">
      <c r="A92" s="9">
        <v>560</v>
      </c>
      <c r="B92" s="10">
        <v>17.065832089206729</v>
      </c>
      <c r="C92" s="10">
        <v>8.8485563079678204</v>
      </c>
      <c r="D92" s="10">
        <v>8.217275781238909</v>
      </c>
      <c r="H92" s="9">
        <v>14.5</v>
      </c>
      <c r="I92" s="10">
        <v>5.8847696859333558</v>
      </c>
      <c r="J92" s="10">
        <v>3.1412661372594926</v>
      </c>
      <c r="K92" s="10">
        <v>2.7435035486738633</v>
      </c>
      <c r="L92">
        <f t="shared" si="1"/>
        <v>-1</v>
      </c>
      <c r="M92" s="9">
        <v>14.5</v>
      </c>
      <c r="N92" s="10">
        <v>102.65254286644249</v>
      </c>
      <c r="O92" s="17">
        <v>0.22401726431593807</v>
      </c>
      <c r="P92" s="17">
        <v>4.2050000000000001</v>
      </c>
      <c r="Q92" s="17">
        <v>34.429711101528596</v>
      </c>
      <c r="S92" s="9">
        <f t="shared" si="2"/>
        <v>14.5</v>
      </c>
      <c r="T92" s="10">
        <v>96.319031063468486</v>
      </c>
      <c r="U92" s="17">
        <v>41.659336168558042</v>
      </c>
      <c r="V92" s="17">
        <v>4.55</v>
      </c>
      <c r="W92" s="17">
        <v>0</v>
      </c>
      <c r="X92" s="17">
        <v>635.1025758885263</v>
      </c>
      <c r="Z92" s="9">
        <f t="shared" si="3"/>
        <v>14.5</v>
      </c>
      <c r="AA92">
        <v>2.9374817426046946</v>
      </c>
      <c r="AB92">
        <v>3.0054098741562942</v>
      </c>
      <c r="AC92">
        <v>3.0393739399320938</v>
      </c>
      <c r="AD92">
        <v>3.2091942688110922</v>
      </c>
      <c r="AE92">
        <v>3.5488349265690879</v>
      </c>
    </row>
    <row r="93" spans="1:31" x14ac:dyDescent="0.25">
      <c r="A93" s="9">
        <v>580</v>
      </c>
      <c r="B93" s="10">
        <v>17.065832089206729</v>
      </c>
      <c r="C93" s="10">
        <v>9.0112670330882931</v>
      </c>
      <c r="D93" s="10">
        <v>8.0545650561184363</v>
      </c>
      <c r="H93" s="9">
        <v>15</v>
      </c>
      <c r="I93" s="10">
        <v>5.6886106964022431</v>
      </c>
      <c r="J93" s="10">
        <v>3.1058698998833396</v>
      </c>
      <c r="K93" s="10">
        <v>2.5827407965189035</v>
      </c>
      <c r="L93">
        <f t="shared" si="1"/>
        <v>-1</v>
      </c>
      <c r="M93" s="9">
        <v>15</v>
      </c>
      <c r="N93" s="10">
        <v>102.65254286644249</v>
      </c>
      <c r="O93" s="17">
        <v>0.22401726431593807</v>
      </c>
      <c r="P93" s="17">
        <v>4.3499999999999996</v>
      </c>
      <c r="Q93" s="17">
        <v>35.61694251882269</v>
      </c>
      <c r="S93" s="9">
        <f t="shared" si="2"/>
        <v>15</v>
      </c>
      <c r="T93" s="10">
        <v>96.319031063468486</v>
      </c>
      <c r="U93" s="17">
        <v>41.659336168558042</v>
      </c>
      <c r="V93" s="17">
        <v>4.55</v>
      </c>
      <c r="W93" s="17">
        <v>0</v>
      </c>
      <c r="X93" s="17">
        <v>635.1025758885263</v>
      </c>
      <c r="Z93" s="9">
        <f t="shared" si="3"/>
        <v>15</v>
      </c>
      <c r="AA93">
        <v>2.9088783183837017</v>
      </c>
      <c r="AB93">
        <v>2.9745421788835809</v>
      </c>
      <c r="AC93">
        <v>3.0073741091335209</v>
      </c>
      <c r="AD93">
        <v>3.1715337603832188</v>
      </c>
      <c r="AE93">
        <v>3.4998530628826154</v>
      </c>
    </row>
    <row r="94" spans="1:31" x14ac:dyDescent="0.25">
      <c r="A94" s="9">
        <v>600</v>
      </c>
      <c r="B94" s="10">
        <v>17.065832089206729</v>
      </c>
      <c r="C94" s="10">
        <v>9.1739777582087676</v>
      </c>
      <c r="D94" s="10">
        <v>7.8918543309979619</v>
      </c>
      <c r="H94" s="9">
        <v>15.5</v>
      </c>
      <c r="I94" s="10">
        <v>5.5051071255505581</v>
      </c>
      <c r="J94" s="10">
        <v>3.0726640204714135</v>
      </c>
      <c r="K94" s="10">
        <v>2.4324431050791446</v>
      </c>
      <c r="L94">
        <f t="shared" si="1"/>
        <v>-1</v>
      </c>
      <c r="M94" s="9">
        <v>15.5</v>
      </c>
      <c r="N94" s="10">
        <v>102.65254286644249</v>
      </c>
      <c r="O94" s="17">
        <v>0.22401726431593807</v>
      </c>
      <c r="P94" s="17">
        <v>4.4950000000000001</v>
      </c>
      <c r="Q94" s="17">
        <v>36.804173936116776</v>
      </c>
      <c r="S94" s="9">
        <f t="shared" si="2"/>
        <v>15.5</v>
      </c>
      <c r="T94" s="10">
        <v>96.319031063468486</v>
      </c>
      <c r="U94" s="17">
        <v>41.659336168558042</v>
      </c>
      <c r="V94" s="17">
        <v>4.55</v>
      </c>
      <c r="W94" s="17">
        <v>0</v>
      </c>
      <c r="X94" s="17">
        <v>635.1025758885263</v>
      </c>
      <c r="Z94" s="9">
        <f t="shared" si="3"/>
        <v>15.5</v>
      </c>
      <c r="AA94">
        <v>2.8820270061169255</v>
      </c>
      <c r="AB94">
        <v>2.9455726775684217</v>
      </c>
      <c r="AC94">
        <v>2.9773455132941695</v>
      </c>
      <c r="AD94">
        <v>3.1362096919229097</v>
      </c>
      <c r="AE94">
        <v>3.4539380491803904</v>
      </c>
    </row>
    <row r="95" spans="1:31" x14ac:dyDescent="0.25">
      <c r="A95" s="9">
        <v>620</v>
      </c>
      <c r="B95" s="10">
        <v>17.065832089206729</v>
      </c>
      <c r="C95" s="10">
        <v>9.3366884833292403</v>
      </c>
      <c r="D95" s="10">
        <v>7.7291436058774892</v>
      </c>
      <c r="H95" s="9">
        <v>16</v>
      </c>
      <c r="I95" s="10">
        <v>5.3330725278771034</v>
      </c>
      <c r="J95" s="10">
        <v>3.0462362774333789</v>
      </c>
      <c r="K95" s="10">
        <v>2.2868362504437245</v>
      </c>
      <c r="L95">
        <f t="shared" si="1"/>
        <v>-1</v>
      </c>
      <c r="M95" s="9">
        <v>16</v>
      </c>
      <c r="N95" s="10">
        <v>103.30254286644248</v>
      </c>
      <c r="O95" s="17">
        <v>0.22526726431593808</v>
      </c>
      <c r="P95" s="17">
        <v>4.6399999999999997</v>
      </c>
      <c r="Q95" s="17">
        <v>37.991405353410869</v>
      </c>
      <c r="S95" s="9">
        <f t="shared" si="2"/>
        <v>16</v>
      </c>
      <c r="T95" s="10">
        <v>96.319031063468486</v>
      </c>
      <c r="U95" s="17">
        <v>41.659336168558042</v>
      </c>
      <c r="V95" s="17">
        <v>4.55</v>
      </c>
      <c r="W95" s="17">
        <v>0</v>
      </c>
      <c r="X95" s="17">
        <v>635.1025758885263</v>
      </c>
      <c r="Z95" s="9">
        <f t="shared" si="3"/>
        <v>16</v>
      </c>
      <c r="AA95">
        <v>2.8615566697774684</v>
      </c>
      <c r="AB95">
        <v>2.9231165389961049</v>
      </c>
      <c r="AC95">
        <v>2.9538964736054232</v>
      </c>
      <c r="AD95">
        <v>3.1077961466520154</v>
      </c>
      <c r="AE95">
        <v>3.4155954927451995</v>
      </c>
    </row>
    <row r="96" spans="1:31" x14ac:dyDescent="0.25">
      <c r="A96" s="9">
        <v>640</v>
      </c>
      <c r="B96" s="10">
        <v>17.065832089206729</v>
      </c>
      <c r="C96" s="10">
        <v>9.4993992084497147</v>
      </c>
      <c r="D96" s="10">
        <v>7.5664328807570147</v>
      </c>
      <c r="H96" s="9">
        <v>16.5</v>
      </c>
      <c r="I96" s="10">
        <v>5.1714642694565853</v>
      </c>
      <c r="J96" s="10">
        <v>3.0225614537544083</v>
      </c>
      <c r="K96" s="10">
        <v>2.148902815702177</v>
      </c>
      <c r="L96">
        <f t="shared" si="1"/>
        <v>-1</v>
      </c>
      <c r="M96" s="9">
        <v>16.5</v>
      </c>
      <c r="N96" s="10">
        <v>104.10145545137459</v>
      </c>
      <c r="O96" s="17">
        <v>0.22872623021696739</v>
      </c>
      <c r="P96" s="17">
        <v>4.7849999999999993</v>
      </c>
      <c r="Q96" s="17">
        <v>39.178636770704955</v>
      </c>
      <c r="S96" s="9">
        <f t="shared" si="2"/>
        <v>16.5</v>
      </c>
      <c r="T96" s="10">
        <v>96.319031063468486</v>
      </c>
      <c r="U96" s="17">
        <v>41.659336168558042</v>
      </c>
      <c r="V96" s="17">
        <v>4.55</v>
      </c>
      <c r="W96" s="17">
        <v>0</v>
      </c>
      <c r="X96" s="17">
        <v>635.1025758885263</v>
      </c>
      <c r="Z96" s="9">
        <f t="shared" si="3"/>
        <v>16.5</v>
      </c>
      <c r="AA96">
        <v>2.8355904303052113</v>
      </c>
      <c r="AB96">
        <v>2.8979141047882777</v>
      </c>
      <c r="AC96">
        <v>2.9290759420298103</v>
      </c>
      <c r="AD96">
        <v>3.0848851282374734</v>
      </c>
      <c r="AE96">
        <v>3.3965035006528006</v>
      </c>
    </row>
    <row r="97" spans="1:31" x14ac:dyDescent="0.25">
      <c r="A97" s="9">
        <v>660</v>
      </c>
      <c r="B97" s="10">
        <v>17.065832089206729</v>
      </c>
      <c r="C97" s="10">
        <v>9.6621099335701892</v>
      </c>
      <c r="D97" s="10">
        <v>7.4037221556365402</v>
      </c>
      <c r="H97" s="9">
        <v>17</v>
      </c>
      <c r="I97" s="10">
        <v>5.0193623791784505</v>
      </c>
      <c r="J97" s="10">
        <v>2.994505398896409</v>
      </c>
      <c r="K97" s="10">
        <v>2.0248569802820415</v>
      </c>
      <c r="L97">
        <f t="shared" si="1"/>
        <v>-1</v>
      </c>
      <c r="M97" s="9">
        <v>17</v>
      </c>
      <c r="N97" s="10">
        <v>104.10145545137459</v>
      </c>
      <c r="O97" s="17">
        <v>0.22872623021696739</v>
      </c>
      <c r="P97" s="17">
        <v>4.93</v>
      </c>
      <c r="Q97" s="17">
        <v>40.365868187999055</v>
      </c>
      <c r="S97" s="9">
        <f t="shared" si="2"/>
        <v>17</v>
      </c>
      <c r="T97" s="10">
        <v>96.319031063468486</v>
      </c>
      <c r="U97" s="17">
        <v>41.659336168558042</v>
      </c>
      <c r="V97" s="17">
        <v>4.55</v>
      </c>
      <c r="W97" s="17">
        <v>0</v>
      </c>
      <c r="X97" s="17">
        <v>635.1025758885263</v>
      </c>
      <c r="Z97" s="9">
        <f t="shared" si="3"/>
        <v>17</v>
      </c>
      <c r="AA97">
        <v>2.8130335231957186</v>
      </c>
      <c r="AB97">
        <v>2.8735241484292819</v>
      </c>
      <c r="AC97">
        <v>2.9037694610460636</v>
      </c>
      <c r="AD97">
        <v>3.0549960241299727</v>
      </c>
      <c r="AE97">
        <v>3.3574491502977901</v>
      </c>
    </row>
    <row r="98" spans="1:31" x14ac:dyDescent="0.25">
      <c r="A98" s="9">
        <v>680</v>
      </c>
      <c r="B98" s="10">
        <v>17.065832089206729</v>
      </c>
      <c r="C98" s="10">
        <v>9.8248206586906601</v>
      </c>
      <c r="D98" s="10">
        <v>7.2410114305160693</v>
      </c>
      <c r="H98" s="9">
        <v>17.5</v>
      </c>
      <c r="I98" s="10">
        <v>4.8759520254876376</v>
      </c>
      <c r="J98" s="10">
        <v>2.9679849572182522</v>
      </c>
      <c r="K98" s="10">
        <v>1.9079670682693854</v>
      </c>
      <c r="L98">
        <f t="shared" si="1"/>
        <v>-1</v>
      </c>
      <c r="M98" s="9">
        <v>17.5</v>
      </c>
      <c r="N98" s="10">
        <v>104.10145545137459</v>
      </c>
      <c r="O98" s="17">
        <v>0.22872623021696739</v>
      </c>
      <c r="P98" s="17">
        <v>5.0749999999999993</v>
      </c>
      <c r="Q98" s="17">
        <v>41.553099605293134</v>
      </c>
      <c r="S98" s="9">
        <f t="shared" si="2"/>
        <v>17.5</v>
      </c>
      <c r="T98" s="10">
        <v>96.319031063468486</v>
      </c>
      <c r="U98" s="17">
        <v>41.659336168558042</v>
      </c>
      <c r="V98" s="17">
        <v>4.55</v>
      </c>
      <c r="W98" s="17">
        <v>0</v>
      </c>
      <c r="X98" s="17">
        <v>635.1025758885263</v>
      </c>
      <c r="Z98" s="9">
        <f t="shared" si="3"/>
        <v>17.5</v>
      </c>
      <c r="AA98">
        <v>2.791697992251867</v>
      </c>
      <c r="AB98">
        <v>2.8504603139073286</v>
      </c>
      <c r="AC98">
        <v>2.8798414747350596</v>
      </c>
      <c r="AD98">
        <v>3.0267472788737133</v>
      </c>
      <c r="AE98">
        <v>3.3205588871510221</v>
      </c>
    </row>
    <row r="99" spans="1:31" x14ac:dyDescent="0.25">
      <c r="A99" s="9">
        <v>700</v>
      </c>
      <c r="B99" s="10">
        <v>17.065832089206729</v>
      </c>
      <c r="C99" s="10">
        <v>9.9875313838111346</v>
      </c>
      <c r="D99" s="10">
        <v>7.0783007053955949</v>
      </c>
      <c r="H99" s="9">
        <v>18</v>
      </c>
      <c r="I99" s="10">
        <v>4.7405089136685366</v>
      </c>
      <c r="J99" s="10">
        <v>2.9428751449863055</v>
      </c>
      <c r="K99" s="10">
        <v>1.797633768682231</v>
      </c>
      <c r="L99">
        <f t="shared" si="1"/>
        <v>-1</v>
      </c>
      <c r="M99" s="9">
        <v>18</v>
      </c>
      <c r="N99" s="10">
        <v>104.10145545137459</v>
      </c>
      <c r="O99" s="17">
        <v>0.22872623021696739</v>
      </c>
      <c r="P99" s="17">
        <v>5.22</v>
      </c>
      <c r="Q99" s="17">
        <v>42.740331022587235</v>
      </c>
      <c r="S99" s="9">
        <f t="shared" si="2"/>
        <v>18</v>
      </c>
      <c r="T99" s="10">
        <v>96.319031063468486</v>
      </c>
      <c r="U99" s="17">
        <v>41.659336168558042</v>
      </c>
      <c r="V99" s="17">
        <v>4.55</v>
      </c>
      <c r="W99" s="17">
        <v>0</v>
      </c>
      <c r="X99" s="17">
        <v>635.1025758885263</v>
      </c>
      <c r="Z99" s="9">
        <f t="shared" si="3"/>
        <v>18</v>
      </c>
      <c r="AA99">
        <v>2.7714850401578754</v>
      </c>
      <c r="AB99">
        <v>2.8286150751006858</v>
      </c>
      <c r="AC99">
        <v>2.8571800925720909</v>
      </c>
      <c r="AD99">
        <v>3.0000051799291159</v>
      </c>
      <c r="AE99">
        <v>3.2856553546431662</v>
      </c>
    </row>
    <row r="100" spans="1:31" x14ac:dyDescent="0.25">
      <c r="A100" s="9">
        <v>720</v>
      </c>
      <c r="B100" s="10">
        <v>17.065832089206729</v>
      </c>
      <c r="C100" s="10">
        <v>10.150242108931609</v>
      </c>
      <c r="D100" s="10">
        <v>6.9155899802751204</v>
      </c>
      <c r="H100" s="9">
        <v>18.5</v>
      </c>
      <c r="I100" s="10">
        <v>4.6123870511369542</v>
      </c>
      <c r="J100" s="10">
        <v>2.9190642819797086</v>
      </c>
      <c r="K100" s="10">
        <v>1.6933227691572457</v>
      </c>
      <c r="L100">
        <f t="shared" si="1"/>
        <v>-1</v>
      </c>
      <c r="M100" s="9">
        <v>18.5</v>
      </c>
      <c r="N100" s="10">
        <v>104.10145545137459</v>
      </c>
      <c r="O100" s="17">
        <v>0.22872623021696739</v>
      </c>
      <c r="P100" s="17">
        <v>5.3649999999999993</v>
      </c>
      <c r="Q100" s="17">
        <v>43.927562439881314</v>
      </c>
      <c r="S100" s="9">
        <f t="shared" si="2"/>
        <v>18.5</v>
      </c>
      <c r="T100" s="10">
        <v>96.319031063468486</v>
      </c>
      <c r="U100" s="17">
        <v>41.659336168558042</v>
      </c>
      <c r="V100" s="17">
        <v>4.55</v>
      </c>
      <c r="W100" s="17">
        <v>0</v>
      </c>
      <c r="X100" s="17">
        <v>635.1025758885263</v>
      </c>
      <c r="Z100" s="9">
        <f t="shared" si="3"/>
        <v>18.5</v>
      </c>
      <c r="AA100">
        <v>2.7523063421466412</v>
      </c>
      <c r="AB100">
        <v>2.8078923220909973</v>
      </c>
      <c r="AC100">
        <v>2.8356853120631751</v>
      </c>
      <c r="AD100">
        <v>2.9746502619240642</v>
      </c>
      <c r="AE100">
        <v>3.2525801616458425</v>
      </c>
    </row>
    <row r="101" spans="1:31" x14ac:dyDescent="0.25">
      <c r="A101" s="9">
        <v>740</v>
      </c>
      <c r="B101" s="10">
        <v>17.065832089206729</v>
      </c>
      <c r="C101" s="10">
        <v>10.312952834052084</v>
      </c>
      <c r="D101" s="10">
        <v>6.7528792551546459</v>
      </c>
      <c r="H101" s="9">
        <v>19</v>
      </c>
      <c r="I101" s="10">
        <v>4.4910084445280871</v>
      </c>
      <c r="J101" s="10">
        <v>2.8896658176480652</v>
      </c>
      <c r="K101" s="10">
        <v>1.6013426268800219</v>
      </c>
      <c r="L101">
        <f t="shared" si="1"/>
        <v>-1</v>
      </c>
      <c r="M101" s="9">
        <v>19</v>
      </c>
      <c r="N101" s="10">
        <v>104.10145545137459</v>
      </c>
      <c r="O101" s="17">
        <v>0.22872623021696739</v>
      </c>
      <c r="P101" s="17">
        <v>5.51</v>
      </c>
      <c r="Q101" s="17">
        <v>44.928635970943695</v>
      </c>
      <c r="S101" s="9">
        <f t="shared" si="2"/>
        <v>19</v>
      </c>
      <c r="T101" s="10">
        <v>96.319031063468486</v>
      </c>
      <c r="U101" s="17">
        <v>41.659336168558042</v>
      </c>
      <c r="V101" s="17">
        <v>4.55</v>
      </c>
      <c r="W101" s="17">
        <v>0</v>
      </c>
      <c r="X101" s="17">
        <v>635.1025758885263</v>
      </c>
      <c r="Z101" s="9">
        <f t="shared" si="3"/>
        <v>19</v>
      </c>
      <c r="AA101">
        <v>2.7272962446527105</v>
      </c>
      <c r="AB101">
        <v>2.7814194356511623</v>
      </c>
      <c r="AC101">
        <v>2.8084810311503881</v>
      </c>
      <c r="AD101">
        <v>2.943789008646517</v>
      </c>
      <c r="AE101">
        <v>3.2144049636387746</v>
      </c>
    </row>
    <row r="102" spans="1:31" x14ac:dyDescent="0.25">
      <c r="A102" s="9">
        <v>760</v>
      </c>
      <c r="B102" s="10">
        <v>17.065832089206729</v>
      </c>
      <c r="C102" s="10">
        <v>10.475663559172558</v>
      </c>
      <c r="D102" s="10">
        <v>6.5901685300341715</v>
      </c>
      <c r="H102" s="9">
        <v>19.5</v>
      </c>
      <c r="I102" s="10">
        <v>4.3758543818478799</v>
      </c>
      <c r="J102" s="10">
        <v>2.8261945329464666</v>
      </c>
      <c r="K102" s="10">
        <v>1.5496598489014133</v>
      </c>
      <c r="L102">
        <f t="shared" si="1"/>
        <v>-1</v>
      </c>
      <c r="M102" s="9">
        <v>19.5</v>
      </c>
      <c r="N102" s="10">
        <v>104.10145545137459</v>
      </c>
      <c r="O102" s="17">
        <v>0.22872623021696739</v>
      </c>
      <c r="P102" s="17">
        <v>5.6549999999999994</v>
      </c>
      <c r="Q102" s="17">
        <v>44.928635970943695</v>
      </c>
      <c r="S102" s="9">
        <f t="shared" si="2"/>
        <v>19.5</v>
      </c>
      <c r="T102" s="10">
        <v>96.319031063468486</v>
      </c>
      <c r="U102" s="17">
        <v>41.659336168558042</v>
      </c>
      <c r="V102" s="17">
        <v>4.55</v>
      </c>
      <c r="W102" s="17">
        <v>0</v>
      </c>
      <c r="X102" s="17">
        <v>635.1025758885263</v>
      </c>
      <c r="Z102" s="9">
        <f t="shared" si="3"/>
        <v>19.5</v>
      </c>
      <c r="AA102">
        <v>2.6679882823356085</v>
      </c>
      <c r="AB102">
        <v>2.720723699205895</v>
      </c>
      <c r="AC102">
        <v>2.7470914076410371</v>
      </c>
      <c r="AD102">
        <v>2.8789299498167527</v>
      </c>
      <c r="AE102">
        <v>3.1426070341681838</v>
      </c>
    </row>
    <row r="103" spans="1:31" x14ac:dyDescent="0.25">
      <c r="A103" s="9">
        <v>780</v>
      </c>
      <c r="B103" s="10">
        <v>17.065832089206729</v>
      </c>
      <c r="C103" s="10">
        <v>10.638374284293031</v>
      </c>
      <c r="D103" s="10">
        <v>6.4274578049136988</v>
      </c>
      <c r="F103" s="1"/>
      <c r="G103" s="1"/>
    </row>
    <row r="104" spans="1:31" x14ac:dyDescent="0.25">
      <c r="A104" s="9">
        <v>800</v>
      </c>
      <c r="B104" s="10">
        <v>17.065832089206729</v>
      </c>
      <c r="C104" s="10">
        <v>10.801085009413507</v>
      </c>
      <c r="D104" s="10">
        <v>6.2647470797932225</v>
      </c>
      <c r="F104" s="1"/>
      <c r="G104" s="1"/>
    </row>
    <row r="107" spans="1:31" s="13" customFormat="1" ht="12.75" customHeight="1" x14ac:dyDescent="0.2">
      <c r="A107" s="13" t="s">
        <v>23</v>
      </c>
    </row>
    <row r="108" spans="1:31" ht="12.75" customHeight="1" x14ac:dyDescent="0.25">
      <c r="A108" s="18">
        <v>0</v>
      </c>
      <c r="C108" s="18">
        <v>0</v>
      </c>
    </row>
    <row r="109" spans="1:31" x14ac:dyDescent="0.25">
      <c r="A109" s="19">
        <v>2000</v>
      </c>
      <c r="C109" s="19">
        <v>1</v>
      </c>
    </row>
    <row r="110" spans="1:31" x14ac:dyDescent="0.25">
      <c r="A110" s="19">
        <v>10000</v>
      </c>
      <c r="C110" s="19"/>
    </row>
    <row r="111" spans="1:31" x14ac:dyDescent="0.25">
      <c r="A111" s="19">
        <v>20000</v>
      </c>
      <c r="C111" s="19"/>
    </row>
    <row r="112" spans="1:31" x14ac:dyDescent="0.25">
      <c r="A112" s="19">
        <v>30000</v>
      </c>
      <c r="C112" s="19"/>
    </row>
  </sheetData>
  <conditionalFormatting sqref="C40">
    <cfRule type="cellIs" dxfId="5" priority="1" operator="lessThan">
      <formula>$B$40</formula>
    </cfRule>
    <cfRule type="cellIs" dxfId="4" priority="2" operator="greaterThan">
      <formula>$B$40</formula>
    </cfRule>
    <cfRule type="cellIs" dxfId="3" priority="3" operator="lessThan">
      <formula>$C$40</formula>
    </cfRule>
    <cfRule type="cellIs" dxfId="2" priority="4" operator="greaterThan">
      <formula>$C$40</formula>
    </cfRule>
  </conditionalFormatting>
  <conditionalFormatting sqref="B40">
    <cfRule type="cellIs" dxfId="1" priority="5" operator="lessThan">
      <formula>$C$40</formula>
    </cfRule>
    <cfRule type="cellIs" dxfId="0" priority="6" operator="greaterThan">
      <formula>$C$40</formula>
    </cfRule>
  </conditionalFormatting>
  <dataValidations count="2">
    <dataValidation type="list" allowBlank="1" showInputMessage="1" showErrorMessage="1" sqref="B12">
      <formula1>Ship_size</formula1>
    </dataValidation>
    <dataValidation type="list" allowBlank="1" showInputMessage="1" showErrorMessage="1" sqref="B13">
      <formula1>EOR_toggle</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Scroll Bar 2">
              <controlPr defaultSize="0" autoPict="0">
                <anchor moveWithCells="1">
                  <from>
                    <xdr:col>3</xdr:col>
                    <xdr:colOff>76200</xdr:colOff>
                    <xdr:row>4</xdr:row>
                    <xdr:rowOff>38100</xdr:rowOff>
                  </from>
                  <to>
                    <xdr:col>5</xdr:col>
                    <xdr:colOff>457200</xdr:colOff>
                    <xdr:row>5</xdr:row>
                    <xdr:rowOff>9525</xdr:rowOff>
                  </to>
                </anchor>
              </controlPr>
            </control>
          </mc:Choice>
        </mc:AlternateContent>
        <mc:AlternateContent xmlns:mc="http://schemas.openxmlformats.org/markup-compatibility/2006">
          <mc:Choice Requires="x14">
            <control shapeId="1028" r:id="rId5" name="Scroll Bar 4">
              <controlPr defaultSize="0" autoPict="0">
                <anchor moveWithCells="1">
                  <from>
                    <xdr:col>3</xdr:col>
                    <xdr:colOff>76200</xdr:colOff>
                    <xdr:row>5</xdr:row>
                    <xdr:rowOff>38100</xdr:rowOff>
                  </from>
                  <to>
                    <xdr:col>5</xdr:col>
                    <xdr:colOff>457200</xdr:colOff>
                    <xdr:row>6</xdr:row>
                    <xdr:rowOff>9525</xdr:rowOff>
                  </to>
                </anchor>
              </controlPr>
            </control>
          </mc:Choice>
        </mc:AlternateContent>
        <mc:AlternateContent xmlns:mc="http://schemas.openxmlformats.org/markup-compatibility/2006">
          <mc:Choice Requires="x14">
            <control shapeId="1029" r:id="rId6" name="Scroll Bar 5">
              <controlPr defaultSize="0" autoPict="0">
                <anchor moveWithCells="1">
                  <from>
                    <xdr:col>3</xdr:col>
                    <xdr:colOff>76200</xdr:colOff>
                    <xdr:row>3</xdr:row>
                    <xdr:rowOff>38100</xdr:rowOff>
                  </from>
                  <to>
                    <xdr:col>5</xdr:col>
                    <xdr:colOff>457200</xdr:colOff>
                    <xdr:row>4</xdr:row>
                    <xdr:rowOff>9525</xdr:rowOff>
                  </to>
                </anchor>
              </controlPr>
            </control>
          </mc:Choice>
        </mc:AlternateContent>
        <mc:AlternateContent xmlns:mc="http://schemas.openxmlformats.org/markup-compatibility/2006">
          <mc:Choice Requires="x14">
            <control shapeId="1032" r:id="rId7" name="Scroll Bar 8">
              <controlPr defaultSize="0" autoPict="0">
                <anchor moveWithCells="1">
                  <from>
                    <xdr:col>3</xdr:col>
                    <xdr:colOff>76200</xdr:colOff>
                    <xdr:row>6</xdr:row>
                    <xdr:rowOff>38100</xdr:rowOff>
                  </from>
                  <to>
                    <xdr:col>5</xdr:col>
                    <xdr:colOff>457200</xdr:colOff>
                    <xdr:row>7</xdr:row>
                    <xdr:rowOff>9525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9"/>
  <sheetViews>
    <sheetView showGridLines="0" topLeftCell="A19" workbookViewId="0">
      <selection activeCell="E30" sqref="E30"/>
    </sheetView>
  </sheetViews>
  <sheetFormatPr defaultRowHeight="15" x14ac:dyDescent="0.25"/>
  <cols>
    <col min="13" max="13" width="24.140625" bestFit="1" customWidth="1"/>
    <col min="14" max="14" width="10.7109375" bestFit="1" customWidth="1"/>
  </cols>
  <sheetData>
    <row r="2" spans="2:18" x14ac:dyDescent="0.25">
      <c r="B2" s="3" t="s">
        <v>83</v>
      </c>
      <c r="M2" s="3" t="s">
        <v>86</v>
      </c>
      <c r="N2" s="40" t="s">
        <v>7</v>
      </c>
      <c r="P2" s="3" t="s">
        <v>51</v>
      </c>
      <c r="R2" s="40" t="s">
        <v>8</v>
      </c>
    </row>
    <row r="3" spans="2:18" x14ac:dyDescent="0.25">
      <c r="M3" t="s">
        <v>4</v>
      </c>
      <c r="N3" s="38">
        <f>'[2]User Inputs'!$N$30</f>
        <v>97.577917653426425</v>
      </c>
      <c r="P3" t="s">
        <v>4</v>
      </c>
      <c r="R3" s="4">
        <f>SUM(tool!C20:C21)</f>
        <v>1.6566622323736357</v>
      </c>
    </row>
    <row r="4" spans="2:18" x14ac:dyDescent="0.25">
      <c r="M4" s="36" t="s">
        <v>88</v>
      </c>
      <c r="N4" s="39">
        <f>'[2]User Inputs'!$N$23+'[2]User Inputs'!$N$24</f>
        <v>16.769917653426425</v>
      </c>
      <c r="P4" t="s">
        <v>90</v>
      </c>
      <c r="R4" s="4">
        <f>SUM(tool!C31:C32)</f>
        <v>5.9870526096681207</v>
      </c>
    </row>
    <row r="5" spans="2:18" x14ac:dyDescent="0.25">
      <c r="M5" s="36" t="s">
        <v>87</v>
      </c>
      <c r="N5" s="39">
        <f>'[2]User Inputs'!$N$25</f>
        <v>80.807999999999993</v>
      </c>
    </row>
    <row r="6" spans="2:18" x14ac:dyDescent="0.25">
      <c r="M6" t="s">
        <v>80</v>
      </c>
      <c r="N6" s="38">
        <f>tool!C30</f>
        <v>22.275195339686668</v>
      </c>
    </row>
    <row r="7" spans="2:18" x14ac:dyDescent="0.25">
      <c r="M7" t="s">
        <v>89</v>
      </c>
      <c r="N7" s="1">
        <f>N3+N6</f>
        <v>119.85311299311309</v>
      </c>
      <c r="P7" t="s">
        <v>89</v>
      </c>
      <c r="R7" s="4">
        <f>SUM(R3:R6)</f>
        <v>7.6437148420417564</v>
      </c>
    </row>
    <row r="9" spans="2:18" x14ac:dyDescent="0.25">
      <c r="M9" s="3"/>
    </row>
    <row r="11" spans="2:18" x14ac:dyDescent="0.25">
      <c r="M11" s="3" t="s">
        <v>108</v>
      </c>
    </row>
    <row r="12" spans="2:18" x14ac:dyDescent="0.25">
      <c r="M12" t="s">
        <v>113</v>
      </c>
      <c r="O12" t="s">
        <v>52</v>
      </c>
      <c r="P12" t="s">
        <v>114</v>
      </c>
    </row>
    <row r="13" spans="2:18" x14ac:dyDescent="0.25">
      <c r="M13" s="11" t="s">
        <v>84</v>
      </c>
      <c r="N13" s="11"/>
      <c r="O13" s="11">
        <f>tool!$B$5</f>
        <v>80</v>
      </c>
      <c r="P13" s="11" t="s">
        <v>1</v>
      </c>
    </row>
    <row r="14" spans="2:18" x14ac:dyDescent="0.25">
      <c r="M14" s="11" t="s">
        <v>85</v>
      </c>
      <c r="N14" s="11"/>
      <c r="O14" s="11">
        <f>tool!$B$4</f>
        <v>30</v>
      </c>
      <c r="P14" s="11" t="s">
        <v>16</v>
      </c>
    </row>
    <row r="15" spans="2:18" x14ac:dyDescent="0.25">
      <c r="M15" s="11" t="str">
        <f>tool!$A$11</f>
        <v>Discount rate</v>
      </c>
      <c r="N15" s="11"/>
      <c r="O15" s="44">
        <f>tool!$C$11*100</f>
        <v>7.0000000000000009</v>
      </c>
      <c r="P15" s="11" t="s">
        <v>102</v>
      </c>
    </row>
    <row r="16" spans="2:18" x14ac:dyDescent="0.25">
      <c r="M16" s="11" t="str">
        <f>tool!$A$6</f>
        <v xml:space="preserve">Design annual flow </v>
      </c>
      <c r="N16" s="11"/>
      <c r="O16" s="11">
        <f>tool!$B6</f>
        <v>5</v>
      </c>
      <c r="P16" s="11" t="s">
        <v>2</v>
      </c>
    </row>
    <row r="17" spans="2:16" x14ac:dyDescent="0.25">
      <c r="M17" s="11" t="str">
        <f>tool!$A$7</f>
        <v>Percentage of utilization</v>
      </c>
      <c r="N17" s="11"/>
      <c r="O17" s="11">
        <f>tool!$B7</f>
        <v>70</v>
      </c>
      <c r="P17" s="11" t="s">
        <v>102</v>
      </c>
    </row>
    <row r="18" spans="2:16" x14ac:dyDescent="0.25">
      <c r="M18" s="11" t="s">
        <v>100</v>
      </c>
      <c r="N18" s="11"/>
      <c r="O18" s="11">
        <f>tool!$B8</f>
        <v>3.5</v>
      </c>
      <c r="P18" s="11" t="s">
        <v>2</v>
      </c>
    </row>
    <row r="19" spans="2:16" ht="24.75" x14ac:dyDescent="0.25">
      <c r="M19" s="45" t="s">
        <v>112</v>
      </c>
      <c r="N19" s="11"/>
      <c r="O19" s="11">
        <f>tool!C14</f>
        <v>20</v>
      </c>
      <c r="P19" s="11" t="s">
        <v>106</v>
      </c>
    </row>
    <row r="20" spans="2:16" x14ac:dyDescent="0.25">
      <c r="M20" s="11" t="s">
        <v>109</v>
      </c>
      <c r="N20" s="11"/>
      <c r="O20" s="11">
        <f>tool!C15</f>
        <v>110</v>
      </c>
      <c r="P20" s="11" t="s">
        <v>106</v>
      </c>
    </row>
    <row r="21" spans="2:16" x14ac:dyDescent="0.25">
      <c r="M21" s="11" t="s">
        <v>110</v>
      </c>
      <c r="N21" s="11"/>
      <c r="O21" s="11">
        <f>[2]Functions!$P$37</f>
        <v>457</v>
      </c>
      <c r="P21" s="11" t="s">
        <v>111</v>
      </c>
    </row>
    <row r="23" spans="2:16" x14ac:dyDescent="0.25">
      <c r="B23" s="11" t="s">
        <v>84</v>
      </c>
      <c r="C23" s="11"/>
      <c r="E23" s="11">
        <f>tool!$B$5</f>
        <v>80</v>
      </c>
      <c r="F23" s="11" t="s">
        <v>1</v>
      </c>
    </row>
    <row r="24" spans="2:16" x14ac:dyDescent="0.25">
      <c r="B24" s="11" t="s">
        <v>85</v>
      </c>
      <c r="C24" s="11"/>
      <c r="E24" s="35">
        <f>tool!$B$4</f>
        <v>30</v>
      </c>
      <c r="F24" s="11" t="s">
        <v>16</v>
      </c>
    </row>
    <row r="25" spans="2:16" x14ac:dyDescent="0.25">
      <c r="B25" s="11" t="str">
        <f>tool!$A$11</f>
        <v>Discount rate</v>
      </c>
      <c r="E25" s="44">
        <f>tool!$C$11*100</f>
        <v>7.0000000000000009</v>
      </c>
      <c r="F25" t="s">
        <v>102</v>
      </c>
    </row>
    <row r="26" spans="2:16" x14ac:dyDescent="0.25">
      <c r="B26" s="11" t="str">
        <f>tool!$A$7</f>
        <v>Percentage of utilization</v>
      </c>
      <c r="C26" s="11"/>
      <c r="E26" s="11">
        <f>tool!$B7</f>
        <v>70</v>
      </c>
      <c r="F26" s="11" t="s">
        <v>102</v>
      </c>
    </row>
    <row r="29" spans="2:16" x14ac:dyDescent="0.25">
      <c r="B29" s="3" t="s">
        <v>91</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T50"/>
  <sheetViews>
    <sheetView showGridLines="0" topLeftCell="A22" workbookViewId="0">
      <selection activeCell="G29" sqref="G29"/>
    </sheetView>
  </sheetViews>
  <sheetFormatPr defaultRowHeight="15" x14ac:dyDescent="0.25"/>
  <cols>
    <col min="2" max="2" width="21.85546875" bestFit="1" customWidth="1"/>
    <col min="3" max="3" width="18" bestFit="1" customWidth="1"/>
    <col min="4" max="4" width="10.7109375" bestFit="1" customWidth="1"/>
    <col min="5" max="5" width="13.42578125" bestFit="1" customWidth="1"/>
    <col min="6" max="6" width="34.28515625" bestFit="1" customWidth="1"/>
    <col min="9" max="9" width="18" bestFit="1" customWidth="1"/>
    <col min="10" max="10" width="10.7109375" bestFit="1" customWidth="1"/>
    <col min="11" max="11" width="13.42578125" bestFit="1" customWidth="1"/>
    <col min="12" max="12" width="12.42578125" bestFit="1" customWidth="1"/>
    <col min="13" max="13" width="12.5703125" bestFit="1" customWidth="1"/>
    <col min="15" max="15" width="11.140625" bestFit="1" customWidth="1"/>
    <col min="17" max="17" width="10.7109375" bestFit="1" customWidth="1"/>
    <col min="18" max="18" width="13.42578125" bestFit="1" customWidth="1"/>
    <col min="19" max="19" width="12.42578125" bestFit="1" customWidth="1"/>
    <col min="20" max="20" width="12.5703125" bestFit="1" customWidth="1"/>
  </cols>
  <sheetData>
    <row r="5" spans="2:20" x14ac:dyDescent="0.25">
      <c r="B5" t="s">
        <v>71</v>
      </c>
      <c r="H5" t="s">
        <v>71</v>
      </c>
      <c r="O5" t="s">
        <v>71</v>
      </c>
    </row>
    <row r="6" spans="2:20" x14ac:dyDescent="0.25">
      <c r="B6" s="3" t="s">
        <v>0</v>
      </c>
      <c r="C6">
        <v>150</v>
      </c>
      <c r="D6" s="2" t="s">
        <v>1</v>
      </c>
      <c r="H6" s="3" t="s">
        <v>0</v>
      </c>
      <c r="I6">
        <v>150</v>
      </c>
      <c r="J6" s="2" t="s">
        <v>1</v>
      </c>
      <c r="O6" s="3" t="s">
        <v>0</v>
      </c>
      <c r="P6">
        <v>400</v>
      </c>
      <c r="Q6" s="2" t="s">
        <v>1</v>
      </c>
    </row>
    <row r="8" spans="2:20" x14ac:dyDescent="0.25">
      <c r="B8" s="22" t="s">
        <v>4</v>
      </c>
      <c r="C8" s="22"/>
      <c r="D8" s="22"/>
      <c r="E8" s="22"/>
      <c r="F8" s="22"/>
      <c r="H8" s="24" t="s">
        <v>3</v>
      </c>
      <c r="I8" s="20"/>
      <c r="J8" s="20"/>
      <c r="K8" s="20"/>
      <c r="L8" s="20"/>
      <c r="M8" s="20"/>
      <c r="O8" s="25" t="s">
        <v>43</v>
      </c>
      <c r="P8" s="25"/>
      <c r="Q8" s="25"/>
      <c r="R8" s="25"/>
      <c r="S8" s="25"/>
      <c r="T8" s="25"/>
    </row>
    <row r="9" spans="2:20" x14ac:dyDescent="0.25">
      <c r="B9" s="22"/>
      <c r="C9" s="22" t="s">
        <v>28</v>
      </c>
      <c r="D9" s="22" t="s">
        <v>29</v>
      </c>
      <c r="E9" s="22" t="s">
        <v>30</v>
      </c>
      <c r="F9" s="22" t="s">
        <v>42</v>
      </c>
      <c r="H9" s="20"/>
      <c r="I9" s="20" t="s">
        <v>28</v>
      </c>
      <c r="J9" s="20" t="s">
        <v>29</v>
      </c>
      <c r="K9" s="20" t="s">
        <v>30</v>
      </c>
      <c r="L9" s="20" t="s">
        <v>37</v>
      </c>
      <c r="M9" s="20" t="s">
        <v>38</v>
      </c>
      <c r="O9" s="25"/>
      <c r="P9" s="25" t="s">
        <v>28</v>
      </c>
      <c r="Q9" s="25" t="s">
        <v>29</v>
      </c>
      <c r="R9" s="25" t="s">
        <v>30</v>
      </c>
      <c r="S9" s="25" t="s">
        <v>37</v>
      </c>
      <c r="T9" s="25" t="s">
        <v>38</v>
      </c>
    </row>
    <row r="10" spans="2:20" x14ac:dyDescent="0.25">
      <c r="B10" s="22" t="s">
        <v>13</v>
      </c>
      <c r="C10" s="22" t="s">
        <v>7</v>
      </c>
      <c r="D10" s="22" t="s">
        <v>8</v>
      </c>
      <c r="E10" s="22" t="s">
        <v>8</v>
      </c>
      <c r="F10" s="22" t="s">
        <v>33</v>
      </c>
      <c r="H10" s="20" t="s">
        <v>13</v>
      </c>
      <c r="I10" s="20" t="s">
        <v>7</v>
      </c>
      <c r="J10" s="20" t="s">
        <v>8</v>
      </c>
      <c r="K10" s="20" t="s">
        <v>8</v>
      </c>
      <c r="L10" s="20" t="s">
        <v>35</v>
      </c>
      <c r="M10" s="20" t="s">
        <v>35</v>
      </c>
      <c r="O10" s="25" t="s">
        <v>13</v>
      </c>
      <c r="P10" s="25" t="s">
        <v>7</v>
      </c>
      <c r="Q10" s="25" t="s">
        <v>8</v>
      </c>
      <c r="R10" s="25" t="s">
        <v>8</v>
      </c>
      <c r="S10" s="25" t="s">
        <v>35</v>
      </c>
      <c r="T10" s="25" t="s">
        <v>35</v>
      </c>
    </row>
    <row r="11" spans="2:20" x14ac:dyDescent="0.25">
      <c r="B11" s="22" t="s">
        <v>2</v>
      </c>
      <c r="C11" s="22"/>
      <c r="D11" s="22"/>
      <c r="E11" s="22"/>
      <c r="F11" s="22"/>
      <c r="H11" s="20" t="s">
        <v>2</v>
      </c>
      <c r="I11" s="21"/>
      <c r="J11" s="21"/>
      <c r="K11" s="21"/>
      <c r="L11" s="21"/>
      <c r="M11" s="21"/>
      <c r="O11" s="25" t="s">
        <v>2</v>
      </c>
      <c r="P11" s="26"/>
      <c r="Q11" s="26"/>
      <c r="R11" s="26"/>
      <c r="S11" s="26"/>
      <c r="T11" s="26"/>
    </row>
    <row r="12" spans="2:20" x14ac:dyDescent="0.25">
      <c r="B12" s="22">
        <v>0.5</v>
      </c>
      <c r="C12" s="23">
        <v>201.10388579752035</v>
      </c>
      <c r="D12" s="23">
        <v>0.50275971449380086</v>
      </c>
      <c r="E12" s="23">
        <v>0.14499999999999999</v>
      </c>
      <c r="F12" s="23">
        <v>0</v>
      </c>
      <c r="H12" s="20">
        <v>0.5</v>
      </c>
      <c r="I12" s="21">
        <v>153.33025254405112</v>
      </c>
      <c r="J12" s="21">
        <v>15.317281857971787</v>
      </c>
      <c r="K12" s="21">
        <v>0.65</v>
      </c>
      <c r="L12" s="21">
        <v>0</v>
      </c>
      <c r="M12" s="21">
        <v>99.21293941264662</v>
      </c>
      <c r="O12" s="25">
        <v>0.5</v>
      </c>
      <c r="P12" s="26">
        <v>75.33025254405112</v>
      </c>
      <c r="Q12" s="26">
        <v>15.317281857971787</v>
      </c>
      <c r="R12" s="26">
        <v>0.65</v>
      </c>
      <c r="S12" s="26">
        <v>0</v>
      </c>
      <c r="T12" s="26">
        <v>129.51293941264663</v>
      </c>
    </row>
    <row r="13" spans="2:20" x14ac:dyDescent="0.25">
      <c r="B13" s="22">
        <v>1</v>
      </c>
      <c r="C13" s="23">
        <v>201.10388579752035</v>
      </c>
      <c r="D13" s="23">
        <v>0.50275971449380086</v>
      </c>
      <c r="E13" s="23">
        <v>0.28999999999999998</v>
      </c>
      <c r="F13" s="23">
        <v>0</v>
      </c>
      <c r="H13" s="20">
        <v>1</v>
      </c>
      <c r="I13" s="21">
        <v>158.6656690182777</v>
      </c>
      <c r="J13" s="21">
        <v>15.584052681683117</v>
      </c>
      <c r="K13" s="21">
        <v>1.3</v>
      </c>
      <c r="L13" s="21">
        <v>0</v>
      </c>
      <c r="M13" s="21">
        <v>198.42587882529324</v>
      </c>
      <c r="O13" s="25">
        <v>1</v>
      </c>
      <c r="P13" s="26">
        <v>80.665669018277697</v>
      </c>
      <c r="Q13" s="26">
        <v>15.584052681683117</v>
      </c>
      <c r="R13" s="26">
        <v>1.3</v>
      </c>
      <c r="S13" s="26">
        <v>0</v>
      </c>
      <c r="T13" s="26">
        <v>259.02587882529326</v>
      </c>
    </row>
    <row r="14" spans="2:20" x14ac:dyDescent="0.25">
      <c r="B14" s="22">
        <v>1.5</v>
      </c>
      <c r="C14" s="23">
        <v>201.10388579752035</v>
      </c>
      <c r="D14" s="23">
        <v>0.50275971449380086</v>
      </c>
      <c r="E14" s="23">
        <v>0.43499999999999994</v>
      </c>
      <c r="F14" s="23">
        <v>0</v>
      </c>
      <c r="H14" s="20">
        <v>1.5</v>
      </c>
      <c r="I14" s="21">
        <v>162.98461538461538</v>
      </c>
      <c r="J14" s="21">
        <v>15.8</v>
      </c>
      <c r="K14" s="21">
        <v>1.9500000000000002</v>
      </c>
      <c r="L14" s="21">
        <v>0</v>
      </c>
      <c r="M14" s="21">
        <v>297.63881823793986</v>
      </c>
      <c r="O14" s="25">
        <v>1.5</v>
      </c>
      <c r="P14" s="26">
        <v>84.984615384615381</v>
      </c>
      <c r="Q14" s="26">
        <v>15.8</v>
      </c>
      <c r="R14" s="26">
        <v>1.9500000000000002</v>
      </c>
      <c r="S14" s="26">
        <v>0</v>
      </c>
      <c r="T14" s="26">
        <v>388.53881823793984</v>
      </c>
    </row>
    <row r="15" spans="2:20" x14ac:dyDescent="0.25">
      <c r="B15" s="22">
        <v>2</v>
      </c>
      <c r="C15" s="23">
        <v>210.83876722753291</v>
      </c>
      <c r="D15" s="23">
        <v>0.5270969180688323</v>
      </c>
      <c r="E15" s="23">
        <v>0.57999999999999996</v>
      </c>
      <c r="F15" s="23">
        <v>0</v>
      </c>
      <c r="H15" s="20">
        <v>2</v>
      </c>
      <c r="I15" s="21">
        <v>166.75264815749543</v>
      </c>
      <c r="J15" s="21">
        <v>15.988401638644003</v>
      </c>
      <c r="K15" s="21">
        <v>2.6</v>
      </c>
      <c r="L15" s="21">
        <v>0</v>
      </c>
      <c r="M15" s="21">
        <v>396.85175765058648</v>
      </c>
      <c r="O15" s="25">
        <v>2</v>
      </c>
      <c r="P15" s="26">
        <v>88.752648157495429</v>
      </c>
      <c r="Q15" s="26">
        <v>15.988401638644003</v>
      </c>
      <c r="R15" s="26">
        <v>2.6</v>
      </c>
      <c r="S15" s="26">
        <v>0</v>
      </c>
      <c r="T15" s="26">
        <v>518.05175765058652</v>
      </c>
    </row>
    <row r="16" spans="2:20" x14ac:dyDescent="0.25">
      <c r="B16" s="22">
        <v>2.5</v>
      </c>
      <c r="C16" s="23">
        <v>210.83876722753291</v>
      </c>
      <c r="D16" s="23">
        <v>0.5270969180688323</v>
      </c>
      <c r="E16" s="23">
        <v>0.72499999999999998</v>
      </c>
      <c r="F16" s="23">
        <v>0</v>
      </c>
      <c r="H16" s="20">
        <v>2.5</v>
      </c>
      <c r="I16" s="21">
        <v>170.15771903814613</v>
      </c>
      <c r="J16" s="21">
        <v>16.15865518267654</v>
      </c>
      <c r="K16" s="21">
        <v>3.25</v>
      </c>
      <c r="L16" s="21">
        <v>0</v>
      </c>
      <c r="M16" s="21">
        <v>496.0646970632331</v>
      </c>
      <c r="O16" s="25">
        <v>2.5</v>
      </c>
      <c r="P16" s="26">
        <v>92.157719038146141</v>
      </c>
      <c r="Q16" s="26">
        <v>16.15865518267654</v>
      </c>
      <c r="R16" s="26">
        <v>3.25</v>
      </c>
      <c r="S16" s="26">
        <v>0</v>
      </c>
      <c r="T16" s="26">
        <v>647.5646970632331</v>
      </c>
    </row>
    <row r="17" spans="2:20" x14ac:dyDescent="0.25">
      <c r="B17" s="22">
        <v>3</v>
      </c>
      <c r="C17" s="23">
        <v>210.83876722753291</v>
      </c>
      <c r="D17" s="23">
        <v>0.5270969180688323</v>
      </c>
      <c r="E17" s="23">
        <v>0.86999999999999988</v>
      </c>
      <c r="F17" s="23">
        <v>0</v>
      </c>
      <c r="H17" s="20">
        <v>3</v>
      </c>
      <c r="I17" s="21">
        <v>173.29894671482333</v>
      </c>
      <c r="J17" s="21">
        <v>16.3157165665104</v>
      </c>
      <c r="K17" s="21">
        <v>3.9000000000000004</v>
      </c>
      <c r="L17" s="21">
        <v>0</v>
      </c>
      <c r="M17" s="21">
        <v>595.27763647587972</v>
      </c>
      <c r="O17" s="25">
        <v>3</v>
      </c>
      <c r="P17" s="26">
        <v>95.298946714823344</v>
      </c>
      <c r="Q17" s="26">
        <v>16.3157165665104</v>
      </c>
      <c r="R17" s="26">
        <v>3.9000000000000004</v>
      </c>
      <c r="S17" s="26">
        <v>0</v>
      </c>
      <c r="T17" s="26">
        <v>777.07763647587967</v>
      </c>
    </row>
    <row r="18" spans="2:20" x14ac:dyDescent="0.25">
      <c r="B18" s="22">
        <v>3.5</v>
      </c>
      <c r="C18" s="23">
        <v>210.83876722753291</v>
      </c>
      <c r="D18" s="23">
        <v>0.5270969180688323</v>
      </c>
      <c r="E18" s="23">
        <v>1.0149999999999999</v>
      </c>
      <c r="F18" s="23">
        <v>0</v>
      </c>
      <c r="H18" s="20">
        <v>3.5</v>
      </c>
      <c r="I18" s="21">
        <v>176.23648484142581</v>
      </c>
      <c r="J18" s="21">
        <v>16.462593472840521</v>
      </c>
      <c r="K18" s="21">
        <v>4.55</v>
      </c>
      <c r="L18" s="21">
        <v>0</v>
      </c>
      <c r="M18" s="21">
        <v>694.49057588852634</v>
      </c>
      <c r="O18" s="25">
        <v>3.5</v>
      </c>
      <c r="P18" s="26">
        <v>98.236484841425792</v>
      </c>
      <c r="Q18" s="26">
        <v>16.462593472840521</v>
      </c>
      <c r="R18" s="26">
        <v>4.55</v>
      </c>
      <c r="S18" s="26">
        <v>0</v>
      </c>
      <c r="T18" s="26">
        <v>906.59057588852636</v>
      </c>
    </row>
    <row r="19" spans="2:20" x14ac:dyDescent="0.25">
      <c r="B19" s="22">
        <v>4</v>
      </c>
      <c r="C19" s="23">
        <v>210.83876722753291</v>
      </c>
      <c r="D19" s="23">
        <v>0.5270969180688323</v>
      </c>
      <c r="E19" s="23">
        <v>1.1599999999999999</v>
      </c>
      <c r="F19" s="23">
        <v>0</v>
      </c>
      <c r="H19" s="20">
        <v>4</v>
      </c>
      <c r="I19" s="21">
        <v>179.01021641183172</v>
      </c>
      <c r="J19" s="21">
        <v>16.601280051360817</v>
      </c>
      <c r="K19" s="21">
        <v>5.2</v>
      </c>
      <c r="L19" s="21">
        <v>0</v>
      </c>
      <c r="M19" s="21">
        <v>793.70351530117296</v>
      </c>
      <c r="O19" s="25">
        <v>4</v>
      </c>
      <c r="P19" s="26">
        <v>101.01021641183173</v>
      </c>
      <c r="Q19" s="26">
        <v>16.601280051360817</v>
      </c>
      <c r="R19" s="26">
        <v>5.2</v>
      </c>
      <c r="S19" s="26">
        <v>0</v>
      </c>
      <c r="T19" s="26">
        <v>1036.103515301173</v>
      </c>
    </row>
    <row r="20" spans="2:20" x14ac:dyDescent="0.25">
      <c r="B20" s="22">
        <v>4.5</v>
      </c>
      <c r="C20" s="23">
        <v>210.83876722753291</v>
      </c>
      <c r="D20" s="23">
        <v>0.5270969180688323</v>
      </c>
      <c r="E20" s="23">
        <v>1.3049999999999999</v>
      </c>
      <c r="F20" s="23">
        <v>0</v>
      </c>
      <c r="H20" s="20">
        <v>4.5</v>
      </c>
      <c r="I20" s="21">
        <v>181.64825628325065</v>
      </c>
      <c r="J20" s="21">
        <v>16.733182044931763</v>
      </c>
      <c r="K20" s="21">
        <v>5.8500000000000005</v>
      </c>
      <c r="L20" s="21">
        <v>0</v>
      </c>
      <c r="M20" s="21">
        <v>892.91645471381946</v>
      </c>
      <c r="O20" s="25">
        <v>4.5</v>
      </c>
      <c r="P20" s="26">
        <v>103.64825628325063</v>
      </c>
      <c r="Q20" s="26">
        <v>31.533182044931763</v>
      </c>
      <c r="R20" s="26">
        <v>5.8500000000000005</v>
      </c>
      <c r="S20" s="26">
        <v>0</v>
      </c>
      <c r="T20" s="26">
        <v>1165.6164547138196</v>
      </c>
    </row>
    <row r="21" spans="2:20" x14ac:dyDescent="0.25">
      <c r="B21" s="22">
        <v>5</v>
      </c>
      <c r="C21" s="23">
        <v>210.83876722753291</v>
      </c>
      <c r="D21" s="23">
        <v>0.5270969180688323</v>
      </c>
      <c r="E21" s="23">
        <v>1.45</v>
      </c>
      <c r="F21" s="23">
        <v>0</v>
      </c>
      <c r="H21" s="20">
        <v>5</v>
      </c>
      <c r="I21" s="21">
        <v>184.17133875577616</v>
      </c>
      <c r="J21" s="21">
        <v>16.859336168558041</v>
      </c>
      <c r="K21" s="21">
        <v>6.5</v>
      </c>
      <c r="L21" s="21">
        <v>0</v>
      </c>
      <c r="M21" s="21">
        <v>992.1293941264662</v>
      </c>
      <c r="O21" s="25">
        <v>5</v>
      </c>
      <c r="P21" s="26">
        <v>106.17133875577618</v>
      </c>
      <c r="Q21" s="26">
        <v>31.659336168558042</v>
      </c>
      <c r="R21" s="26">
        <v>6.5</v>
      </c>
      <c r="S21" s="26">
        <v>0</v>
      </c>
      <c r="T21" s="26">
        <v>1295.1293941264662</v>
      </c>
    </row>
    <row r="22" spans="2:20" x14ac:dyDescent="0.25">
      <c r="B22" s="22">
        <v>5.5</v>
      </c>
      <c r="C22" s="23">
        <v>219.52158896811869</v>
      </c>
      <c r="D22" s="23">
        <v>0.54880397242029677</v>
      </c>
      <c r="E22" s="23">
        <v>1.595</v>
      </c>
      <c r="F22" s="23">
        <v>0</v>
      </c>
      <c r="H22" s="20">
        <v>5.5</v>
      </c>
      <c r="I22" s="21">
        <v>186.59529492866932</v>
      </c>
      <c r="J22" s="21">
        <v>16.980533977202697</v>
      </c>
      <c r="K22" s="21">
        <v>7.15</v>
      </c>
      <c r="L22" s="21">
        <v>0</v>
      </c>
      <c r="M22" s="21">
        <v>1091.3423335391128</v>
      </c>
      <c r="O22" s="25">
        <v>5.5</v>
      </c>
      <c r="P22" s="26">
        <v>108.59529492866933</v>
      </c>
      <c r="Q22" s="26">
        <v>31.780533977202698</v>
      </c>
      <c r="R22" s="26">
        <v>7.15</v>
      </c>
      <c r="S22" s="26">
        <v>0</v>
      </c>
      <c r="T22" s="26">
        <v>1424.6423335391128</v>
      </c>
    </row>
    <row r="23" spans="2:20" x14ac:dyDescent="0.25">
      <c r="B23" s="22">
        <v>6</v>
      </c>
      <c r="C23" s="23">
        <v>219.52158896811869</v>
      </c>
      <c r="D23" s="23">
        <v>0.54880397242029677</v>
      </c>
      <c r="E23" s="23">
        <v>1.7399999999999998</v>
      </c>
      <c r="F23" s="23">
        <v>0</v>
      </c>
      <c r="H23" s="20">
        <v>6</v>
      </c>
      <c r="I23" s="21">
        <v>188.93254958449677</v>
      </c>
      <c r="J23" s="21">
        <v>17.097396709994072</v>
      </c>
      <c r="K23" s="21">
        <v>7.8000000000000007</v>
      </c>
      <c r="L23" s="21">
        <v>0</v>
      </c>
      <c r="M23" s="21">
        <v>1190.5552729517594</v>
      </c>
      <c r="O23" s="25">
        <v>6</v>
      </c>
      <c r="P23" s="26">
        <v>110.93254958449678</v>
      </c>
      <c r="Q23" s="26">
        <v>31.897396709994073</v>
      </c>
      <c r="R23" s="26">
        <v>7.8000000000000007</v>
      </c>
      <c r="S23" s="26">
        <v>0</v>
      </c>
      <c r="T23" s="26">
        <v>1554.1552729517593</v>
      </c>
    </row>
    <row r="24" spans="2:20" x14ac:dyDescent="0.25">
      <c r="B24" s="22">
        <v>6.5</v>
      </c>
      <c r="C24" s="23">
        <v>219.52158896811869</v>
      </c>
      <c r="D24" s="23">
        <v>0.54880397242029677</v>
      </c>
      <c r="E24" s="23">
        <v>1.8849999999999998</v>
      </c>
      <c r="F24" s="23">
        <v>0</v>
      </c>
      <c r="H24" s="20">
        <v>6.5</v>
      </c>
      <c r="I24" s="21">
        <v>191.1930749267745</v>
      </c>
      <c r="J24" s="21">
        <v>32.010422977107957</v>
      </c>
      <c r="K24" s="21">
        <v>8.4500000000000011</v>
      </c>
      <c r="L24" s="21">
        <v>0</v>
      </c>
      <c r="M24" s="21">
        <v>1289.7682123644058</v>
      </c>
      <c r="O24" s="25">
        <v>6.5</v>
      </c>
      <c r="P24" s="26">
        <v>113.1930749267745</v>
      </c>
      <c r="Q24" s="26">
        <v>32.010422977107957</v>
      </c>
      <c r="R24" s="26">
        <v>8.4500000000000011</v>
      </c>
      <c r="S24" s="26">
        <v>0</v>
      </c>
      <c r="T24" s="26">
        <v>1683.6682123644059</v>
      </c>
    </row>
    <row r="25" spans="2:20" x14ac:dyDescent="0.25">
      <c r="B25" s="22">
        <v>7</v>
      </c>
      <c r="C25" s="23">
        <v>219.52158896811869</v>
      </c>
      <c r="D25" s="23">
        <v>0.54880397242029677</v>
      </c>
      <c r="E25" s="23">
        <v>2.0299999999999998</v>
      </c>
      <c r="F25" s="23">
        <v>0</v>
      </c>
      <c r="H25" s="20">
        <v>7</v>
      </c>
      <c r="I25" s="21">
        <v>193.38502478774404</v>
      </c>
      <c r="J25" s="21">
        <v>32.120020470156433</v>
      </c>
      <c r="K25" s="21">
        <v>9.1</v>
      </c>
      <c r="L25" s="21">
        <v>0</v>
      </c>
      <c r="M25" s="21">
        <v>1388.9811517770527</v>
      </c>
      <c r="O25" s="25">
        <v>7</v>
      </c>
      <c r="P25" s="26">
        <v>115.38502478774403</v>
      </c>
      <c r="Q25" s="26">
        <v>32.120020470156433</v>
      </c>
      <c r="R25" s="26">
        <v>9.1</v>
      </c>
      <c r="S25" s="26">
        <v>0</v>
      </c>
      <c r="T25" s="26">
        <v>1813.1811517770527</v>
      </c>
    </row>
    <row r="26" spans="2:20" x14ac:dyDescent="0.25">
      <c r="B26" s="22">
        <v>7.5</v>
      </c>
      <c r="C26" s="23">
        <v>219.52158896811869</v>
      </c>
      <c r="D26" s="23">
        <v>0.54880397242029677</v>
      </c>
      <c r="E26" s="23">
        <v>2.1749999999999998</v>
      </c>
      <c r="F26" s="23">
        <v>0</v>
      </c>
      <c r="H26" s="20">
        <v>7.5</v>
      </c>
      <c r="I26" s="21">
        <v>195.51517147269072</v>
      </c>
      <c r="J26" s="21">
        <v>32.226527804403766</v>
      </c>
      <c r="K26" s="21">
        <v>9.75</v>
      </c>
      <c r="L26" s="21">
        <v>0</v>
      </c>
      <c r="M26" s="21">
        <v>1488.1940911896993</v>
      </c>
      <c r="O26" s="25">
        <v>7.5</v>
      </c>
      <c r="P26" s="26">
        <v>117.51517147269072</v>
      </c>
      <c r="Q26" s="26">
        <v>32.226527804403766</v>
      </c>
      <c r="R26" s="26">
        <v>9.75</v>
      </c>
      <c r="S26" s="26">
        <v>0</v>
      </c>
      <c r="T26" s="26">
        <v>1942.6940911896993</v>
      </c>
    </row>
    <row r="27" spans="2:20" x14ac:dyDescent="0.25">
      <c r="B27" s="22">
        <v>8</v>
      </c>
      <c r="C27" s="23">
        <v>219.52158896811869</v>
      </c>
      <c r="D27" s="23">
        <v>0.54880397242029677</v>
      </c>
      <c r="E27" s="23">
        <v>2.3199999999999998</v>
      </c>
      <c r="F27" s="23">
        <v>0</v>
      </c>
      <c r="H27" s="20">
        <v>8</v>
      </c>
      <c r="I27" s="21">
        <v>197.58921568006122</v>
      </c>
      <c r="J27" s="21">
        <v>32.330230014772297</v>
      </c>
      <c r="K27" s="21">
        <v>10.4</v>
      </c>
      <c r="L27" s="21">
        <v>0</v>
      </c>
      <c r="M27" s="21">
        <v>1587.4070306023459</v>
      </c>
      <c r="O27" s="25">
        <v>8</v>
      </c>
      <c r="P27" s="26">
        <v>119.58921568006123</v>
      </c>
      <c r="Q27" s="26">
        <v>32.330230014772297</v>
      </c>
      <c r="R27" s="26">
        <v>10.4</v>
      </c>
      <c r="S27" s="26">
        <v>0</v>
      </c>
      <c r="T27" s="26">
        <v>2072.2070306023461</v>
      </c>
    </row>
    <row r="28" spans="2:20" x14ac:dyDescent="0.25">
      <c r="B28" s="22">
        <v>8.5</v>
      </c>
      <c r="C28" s="23">
        <v>219.52158896811869</v>
      </c>
      <c r="D28" s="23">
        <v>0.54880397242029677</v>
      </c>
      <c r="E28" s="23">
        <v>2.4649999999999999</v>
      </c>
      <c r="F28" s="23">
        <v>0</v>
      </c>
      <c r="H28" s="20">
        <v>8.5</v>
      </c>
      <c r="I28" s="21">
        <v>199.61201197427999</v>
      </c>
      <c r="J28" s="21">
        <v>32.431369829483231</v>
      </c>
      <c r="K28" s="21">
        <v>11.05</v>
      </c>
      <c r="L28" s="21">
        <v>0</v>
      </c>
      <c r="M28" s="21">
        <v>1686.6199700149923</v>
      </c>
      <c r="O28" s="25">
        <v>8.5</v>
      </c>
      <c r="P28" s="26">
        <v>121.61201197427999</v>
      </c>
      <c r="Q28" s="26">
        <v>32.431369829483231</v>
      </c>
      <c r="R28" s="26">
        <v>11.05</v>
      </c>
      <c r="S28" s="26">
        <v>0</v>
      </c>
      <c r="T28" s="26">
        <v>2201.7199700149922</v>
      </c>
    </row>
    <row r="29" spans="2:20" x14ac:dyDescent="0.25">
      <c r="B29" s="22">
        <v>9</v>
      </c>
      <c r="C29" s="23">
        <v>224.51554319008136</v>
      </c>
      <c r="D29" s="23">
        <v>0.56128885797520345</v>
      </c>
      <c r="E29" s="23">
        <v>2.61</v>
      </c>
      <c r="F29" s="23">
        <v>0</v>
      </c>
      <c r="H29" s="20">
        <v>9</v>
      </c>
      <c r="I29" s="21">
        <v>201.58773641628579</v>
      </c>
      <c r="J29" s="21">
        <v>32.530156051583525</v>
      </c>
      <c r="K29" s="21">
        <v>11.700000000000001</v>
      </c>
      <c r="L29" s="21">
        <v>0</v>
      </c>
      <c r="M29" s="21">
        <v>1785.8329094276389</v>
      </c>
      <c r="O29" s="25">
        <v>9</v>
      </c>
      <c r="P29" s="26">
        <v>123.58773641628581</v>
      </c>
      <c r="Q29" s="26">
        <v>47.330156051583529</v>
      </c>
      <c r="R29" s="26">
        <v>11.700000000000001</v>
      </c>
      <c r="S29" s="26">
        <v>0</v>
      </c>
      <c r="T29" s="26">
        <v>2331.2329094276392</v>
      </c>
    </row>
    <row r="30" spans="2:20" x14ac:dyDescent="0.25">
      <c r="B30" s="22">
        <v>9.5</v>
      </c>
      <c r="C30" s="23">
        <v>224.51554319008136</v>
      </c>
      <c r="D30" s="23">
        <v>0.56128885797520345</v>
      </c>
      <c r="E30" s="23">
        <v>2.7549999999999999</v>
      </c>
      <c r="F30" s="23">
        <v>0</v>
      </c>
      <c r="H30" s="20">
        <v>9.5</v>
      </c>
      <c r="I30" s="21">
        <v>203.52001356658801</v>
      </c>
      <c r="J30" s="21">
        <v>32.626769909098634</v>
      </c>
      <c r="K30" s="21">
        <v>12.35</v>
      </c>
      <c r="L30" s="21">
        <v>0</v>
      </c>
      <c r="M30" s="21">
        <v>1885.0458488402858</v>
      </c>
      <c r="O30" s="25">
        <v>9.5</v>
      </c>
      <c r="P30" s="26">
        <v>125.52001356658801</v>
      </c>
      <c r="Q30" s="26">
        <v>47.426769909098638</v>
      </c>
      <c r="R30" s="26">
        <v>12.35</v>
      </c>
      <c r="S30" s="26">
        <v>0</v>
      </c>
      <c r="T30" s="26">
        <v>2460.7458488402858</v>
      </c>
    </row>
    <row r="31" spans="2:20" x14ac:dyDescent="0.25">
      <c r="B31" s="22">
        <v>10</v>
      </c>
      <c r="C31" s="23">
        <v>224.51554319008136</v>
      </c>
      <c r="D31" s="23">
        <v>0.56128885797520345</v>
      </c>
      <c r="E31" s="23">
        <v>2.9</v>
      </c>
      <c r="F31" s="23">
        <v>0</v>
      </c>
      <c r="H31" s="20">
        <v>10</v>
      </c>
      <c r="I31" s="21">
        <v>205.41201431856479</v>
      </c>
      <c r="J31" s="21">
        <v>32.721369946697472</v>
      </c>
      <c r="K31" s="21">
        <v>13</v>
      </c>
      <c r="L31" s="21">
        <v>0</v>
      </c>
      <c r="M31" s="21">
        <v>1984.2587882529324</v>
      </c>
      <c r="O31" s="25">
        <v>10</v>
      </c>
      <c r="P31" s="26">
        <v>127.41201431856479</v>
      </c>
      <c r="Q31" s="26">
        <v>47.521369946697476</v>
      </c>
      <c r="R31" s="26">
        <v>13</v>
      </c>
      <c r="S31" s="26">
        <v>0</v>
      </c>
      <c r="T31" s="26">
        <v>2590.2587882529324</v>
      </c>
    </row>
    <row r="32" spans="2:20" x14ac:dyDescent="0.25">
      <c r="B32" s="22">
        <v>10.5</v>
      </c>
      <c r="C32" s="23">
        <v>224.51554319008136</v>
      </c>
      <c r="D32" s="23">
        <v>0.56128885797520345</v>
      </c>
      <c r="E32" s="23">
        <v>3.0449999999999999</v>
      </c>
      <c r="F32" s="23">
        <v>0</v>
      </c>
      <c r="H32" s="20">
        <v>10.5</v>
      </c>
      <c r="I32" s="21">
        <v>207.26653237893615</v>
      </c>
      <c r="J32" s="21">
        <v>32.81409584971604</v>
      </c>
      <c r="K32" s="21">
        <v>13.65</v>
      </c>
      <c r="L32" s="21">
        <v>0</v>
      </c>
      <c r="M32" s="21">
        <v>2083.4717276655788</v>
      </c>
      <c r="O32" s="25">
        <v>10.5</v>
      </c>
      <c r="P32" s="26">
        <v>129.26653237893615</v>
      </c>
      <c r="Q32" s="26">
        <v>47.614095849716044</v>
      </c>
      <c r="R32" s="26">
        <v>13.65</v>
      </c>
      <c r="S32" s="26">
        <v>0</v>
      </c>
      <c r="T32" s="26">
        <v>2719.771727665579</v>
      </c>
    </row>
    <row r="33" spans="2:20" x14ac:dyDescent="0.25">
      <c r="B33" s="22">
        <v>11</v>
      </c>
      <c r="C33" s="23">
        <v>224.51554319008136</v>
      </c>
      <c r="D33" s="23">
        <v>0.56128885797520345</v>
      </c>
      <c r="E33" s="23">
        <v>3.19</v>
      </c>
      <c r="F33" s="23">
        <v>0</v>
      </c>
      <c r="H33" s="20">
        <v>11</v>
      </c>
      <c r="I33" s="21">
        <v>209.08604484631408</v>
      </c>
      <c r="J33" s="21">
        <v>32.905071473084938</v>
      </c>
      <c r="K33" s="21">
        <v>14.3</v>
      </c>
      <c r="L33" s="21">
        <v>0</v>
      </c>
      <c r="M33" s="21">
        <v>2182.6846670782256</v>
      </c>
      <c r="O33" s="25">
        <v>11</v>
      </c>
      <c r="P33" s="26">
        <v>131.08604484631408</v>
      </c>
      <c r="Q33" s="26">
        <v>47.705071473084942</v>
      </c>
      <c r="R33" s="26">
        <v>14.3</v>
      </c>
      <c r="S33" s="26">
        <v>0</v>
      </c>
      <c r="T33" s="26">
        <v>2849.2846670782255</v>
      </c>
    </row>
    <row r="34" spans="2:20" x14ac:dyDescent="0.25">
      <c r="B34" s="22">
        <v>11.5</v>
      </c>
      <c r="C34" s="23">
        <v>235.74639135147297</v>
      </c>
      <c r="D34" s="23">
        <v>0.58936597837868243</v>
      </c>
      <c r="E34" s="23">
        <v>3.335</v>
      </c>
      <c r="F34" s="23">
        <v>0</v>
      </c>
      <c r="H34" s="20">
        <v>11.5</v>
      </c>
      <c r="I34" s="21">
        <v>210.8727607635725</v>
      </c>
      <c r="J34" s="21">
        <v>32.99440726894786</v>
      </c>
      <c r="K34" s="21">
        <v>14.950000000000001</v>
      </c>
      <c r="L34" s="21">
        <v>0</v>
      </c>
      <c r="M34" s="21">
        <v>2281.897606490872</v>
      </c>
      <c r="O34" s="25">
        <v>11.5</v>
      </c>
      <c r="P34" s="26">
        <v>132.8727607635725</v>
      </c>
      <c r="Q34" s="26">
        <v>47.794407268947865</v>
      </c>
      <c r="R34" s="26">
        <v>14.950000000000001</v>
      </c>
      <c r="S34" s="26">
        <v>0</v>
      </c>
      <c r="T34" s="26">
        <v>2978.7976064908726</v>
      </c>
    </row>
    <row r="35" spans="2:20" x14ac:dyDescent="0.25">
      <c r="B35" s="22">
        <v>12</v>
      </c>
      <c r="C35" s="23">
        <v>235.74639135147297</v>
      </c>
      <c r="D35" s="23">
        <v>0.58936597837868243</v>
      </c>
      <c r="E35" s="23">
        <v>3.4799999999999995</v>
      </c>
      <c r="F35" s="23">
        <v>0</v>
      </c>
      <c r="H35" s="20">
        <v>12</v>
      </c>
      <c r="I35" s="21">
        <v>212.62866044830531</v>
      </c>
      <c r="J35" s="21">
        <v>33.082202253184498</v>
      </c>
      <c r="K35" s="21">
        <v>15.600000000000001</v>
      </c>
      <c r="L35" s="21">
        <v>0</v>
      </c>
      <c r="M35" s="21">
        <v>2381.1105459035189</v>
      </c>
      <c r="O35" s="25">
        <v>12</v>
      </c>
      <c r="P35" s="26">
        <v>134.62866044830531</v>
      </c>
      <c r="Q35" s="26">
        <v>47.882202253184502</v>
      </c>
      <c r="R35" s="26">
        <v>15.600000000000001</v>
      </c>
      <c r="S35" s="26">
        <v>0</v>
      </c>
      <c r="T35" s="26">
        <v>3108.3105459035187</v>
      </c>
    </row>
    <row r="36" spans="2:20" x14ac:dyDescent="0.25">
      <c r="B36" s="22">
        <v>12.5</v>
      </c>
      <c r="C36" s="23">
        <v>235.74639135147297</v>
      </c>
      <c r="D36" s="23">
        <v>0.58936597837868243</v>
      </c>
      <c r="E36" s="23">
        <v>3.6249999999999996</v>
      </c>
      <c r="F36" s="23">
        <v>0</v>
      </c>
      <c r="H36" s="20">
        <v>12.5</v>
      </c>
      <c r="I36" s="21">
        <v>214.3555276625595</v>
      </c>
      <c r="J36" s="21">
        <v>33.168545613897209</v>
      </c>
      <c r="K36" s="21">
        <v>16.25</v>
      </c>
      <c r="L36" s="21">
        <v>0</v>
      </c>
      <c r="M36" s="21">
        <v>2480.3234853161653</v>
      </c>
      <c r="O36" s="25">
        <v>12.5</v>
      </c>
      <c r="P36" s="26">
        <v>136.3555276625595</v>
      </c>
      <c r="Q36" s="26">
        <v>47.968545613897213</v>
      </c>
      <c r="R36" s="26">
        <v>16.25</v>
      </c>
      <c r="S36" s="26">
        <v>0</v>
      </c>
      <c r="T36" s="26">
        <v>3237.8234853161653</v>
      </c>
    </row>
    <row r="37" spans="2:20" x14ac:dyDescent="0.25">
      <c r="B37" s="22">
        <v>13</v>
      </c>
      <c r="C37" s="23">
        <v>235.74639135147297</v>
      </c>
      <c r="D37" s="23">
        <v>0.58936597837868243</v>
      </c>
      <c r="E37" s="23">
        <v>3.7699999999999996</v>
      </c>
      <c r="F37" s="23">
        <v>0</v>
      </c>
      <c r="H37" s="20">
        <v>13</v>
      </c>
      <c r="I37" s="21">
        <v>216.05497615861225</v>
      </c>
      <c r="J37" s="21">
        <v>48.053518038699849</v>
      </c>
      <c r="K37" s="21">
        <v>16.900000000000002</v>
      </c>
      <c r="L37" s="21">
        <v>0</v>
      </c>
      <c r="M37" s="21">
        <v>2579.5364247288117</v>
      </c>
      <c r="O37" s="25">
        <v>13</v>
      </c>
      <c r="P37" s="26">
        <v>138.05497615861225</v>
      </c>
      <c r="Q37" s="26">
        <v>62.853518038699846</v>
      </c>
      <c r="R37" s="26">
        <v>16.900000000000002</v>
      </c>
      <c r="S37" s="26">
        <v>0</v>
      </c>
      <c r="T37" s="26">
        <v>3367.3364247288118</v>
      </c>
    </row>
    <row r="38" spans="2:20" x14ac:dyDescent="0.25">
      <c r="B38" s="22">
        <v>13.5</v>
      </c>
      <c r="C38" s="23">
        <v>235.74639135147297</v>
      </c>
      <c r="D38" s="23">
        <v>0.58936597837868243</v>
      </c>
      <c r="E38" s="23">
        <v>3.9149999999999996</v>
      </c>
      <c r="F38" s="23">
        <v>0</v>
      </c>
      <c r="H38" s="20">
        <v>13.5</v>
      </c>
      <c r="I38" s="21">
        <v>217.72847176154642</v>
      </c>
      <c r="J38" s="21">
        <v>48.137192818846557</v>
      </c>
      <c r="K38" s="21">
        <v>17.55</v>
      </c>
      <c r="L38" s="21">
        <v>0</v>
      </c>
      <c r="M38" s="21">
        <v>2678.7493641414585</v>
      </c>
      <c r="O38" s="25">
        <v>13.5</v>
      </c>
      <c r="P38" s="26">
        <v>139.72847176154642</v>
      </c>
      <c r="Q38" s="26">
        <v>62.937192818846555</v>
      </c>
      <c r="R38" s="26">
        <v>17.55</v>
      </c>
      <c r="S38" s="26">
        <v>0</v>
      </c>
      <c r="T38" s="26">
        <v>3496.8493641414584</v>
      </c>
    </row>
    <row r="39" spans="2:20" x14ac:dyDescent="0.25">
      <c r="B39" s="22">
        <v>14</v>
      </c>
      <c r="C39" s="23">
        <v>235.74639135147297</v>
      </c>
      <c r="D39" s="23">
        <v>0.58936597837868243</v>
      </c>
      <c r="E39" s="23">
        <v>4.0599999999999996</v>
      </c>
      <c r="F39" s="23">
        <v>0</v>
      </c>
      <c r="H39" s="20">
        <v>14</v>
      </c>
      <c r="I39" s="21">
        <v>219.37735087584394</v>
      </c>
      <c r="J39" s="21">
        <v>48.219636774561437</v>
      </c>
      <c r="K39" s="21">
        <v>18.2</v>
      </c>
      <c r="L39" s="21">
        <v>0</v>
      </c>
      <c r="M39" s="21">
        <v>2777.9623035541053</v>
      </c>
      <c r="O39" s="25">
        <v>14</v>
      </c>
      <c r="P39" s="26">
        <v>141.37735087584394</v>
      </c>
      <c r="Q39" s="26">
        <v>63.019636774561434</v>
      </c>
      <c r="R39" s="26">
        <v>18.2</v>
      </c>
      <c r="S39" s="26">
        <v>0</v>
      </c>
      <c r="T39" s="26">
        <v>3626.3623035541054</v>
      </c>
    </row>
    <row r="40" spans="2:20" x14ac:dyDescent="0.25">
      <c r="B40" s="22">
        <v>14.5</v>
      </c>
      <c r="C40" s="23">
        <v>235.74639135147297</v>
      </c>
      <c r="D40" s="23">
        <v>0.58936597837868243</v>
      </c>
      <c r="E40" s="23">
        <v>4.2050000000000001</v>
      </c>
      <c r="F40" s="23">
        <v>0</v>
      </c>
      <c r="H40" s="20">
        <v>14.5</v>
      </c>
      <c r="I40" s="21">
        <v>221.00283610157663</v>
      </c>
      <c r="J40" s="21">
        <v>48.300911035848067</v>
      </c>
      <c r="K40" s="21">
        <v>18.850000000000001</v>
      </c>
      <c r="L40" s="21">
        <v>0</v>
      </c>
      <c r="M40" s="21">
        <v>2877.1752429667522</v>
      </c>
      <c r="O40" s="25">
        <v>14.5</v>
      </c>
      <c r="P40" s="26">
        <v>143.00283610157663</v>
      </c>
      <c r="Q40" s="26">
        <v>63.100911035848064</v>
      </c>
      <c r="R40" s="26">
        <v>18.850000000000001</v>
      </c>
      <c r="S40" s="26">
        <v>0</v>
      </c>
      <c r="T40" s="26">
        <v>3755.875242966752</v>
      </c>
    </row>
    <row r="41" spans="2:20" x14ac:dyDescent="0.25">
      <c r="B41" s="22">
        <v>15</v>
      </c>
      <c r="C41" s="23">
        <v>235.74639135147297</v>
      </c>
      <c r="D41" s="23">
        <v>0.58936597837868243</v>
      </c>
      <c r="E41" s="23">
        <v>4.3499999999999996</v>
      </c>
      <c r="F41" s="23">
        <v>0</v>
      </c>
      <c r="H41" s="20">
        <v>15</v>
      </c>
      <c r="I41" s="21">
        <v>222.60604949531483</v>
      </c>
      <c r="J41" s="21">
        <v>48.381071705534978</v>
      </c>
      <c r="K41" s="21">
        <v>19.5</v>
      </c>
      <c r="L41" s="21">
        <v>0</v>
      </c>
      <c r="M41" s="21">
        <v>2976.3881823793986</v>
      </c>
      <c r="O41" s="25">
        <v>15</v>
      </c>
      <c r="P41" s="26">
        <v>144.60604949531483</v>
      </c>
      <c r="Q41" s="26">
        <v>63.181071705534976</v>
      </c>
      <c r="R41" s="26">
        <v>19.5</v>
      </c>
      <c r="S41" s="26">
        <v>0</v>
      </c>
      <c r="T41" s="26">
        <v>3885.3881823793986</v>
      </c>
    </row>
    <row r="42" spans="2:20" x14ac:dyDescent="0.25">
      <c r="B42" s="22">
        <v>15.5</v>
      </c>
      <c r="C42" s="23">
        <v>235.74639135147297</v>
      </c>
      <c r="D42" s="23">
        <v>0.58936597837868243</v>
      </c>
      <c r="E42" s="23">
        <v>4.4950000000000001</v>
      </c>
      <c r="F42" s="23">
        <v>0</v>
      </c>
      <c r="H42" s="20">
        <v>15.5</v>
      </c>
      <c r="I42" s="21">
        <v>224.18802389733088</v>
      </c>
      <c r="J42" s="21">
        <v>48.460170425635781</v>
      </c>
      <c r="K42" s="21">
        <v>20.150000000000002</v>
      </c>
      <c r="L42" s="21">
        <v>0</v>
      </c>
      <c r="M42" s="21">
        <v>3075.601121792045</v>
      </c>
      <c r="O42" s="25">
        <v>15.5</v>
      </c>
      <c r="P42" s="26">
        <v>146.18802389733088</v>
      </c>
      <c r="Q42" s="26">
        <v>63.260170425635778</v>
      </c>
      <c r="R42" s="26">
        <v>20.150000000000002</v>
      </c>
      <c r="S42" s="26">
        <v>0</v>
      </c>
      <c r="T42" s="26">
        <v>4014.9011217920452</v>
      </c>
    </row>
    <row r="43" spans="2:20" x14ac:dyDescent="0.25">
      <c r="B43" s="22">
        <v>16</v>
      </c>
      <c r="C43" s="23">
        <v>235.74639135147297</v>
      </c>
      <c r="D43" s="23">
        <v>0.58936597837868243</v>
      </c>
      <c r="E43" s="23">
        <v>4.6399999999999997</v>
      </c>
      <c r="F43" s="23">
        <v>0</v>
      </c>
      <c r="H43" s="20">
        <v>16</v>
      </c>
      <c r="I43" s="21">
        <v>225.74971266010124</v>
      </c>
      <c r="J43" s="21">
        <v>48.538254863774299</v>
      </c>
      <c r="K43" s="21">
        <v>20.8</v>
      </c>
      <c r="L43" s="21">
        <v>0</v>
      </c>
      <c r="M43" s="21">
        <v>3174.8140612046918</v>
      </c>
      <c r="O43" s="25">
        <v>16</v>
      </c>
      <c r="P43" s="26">
        <v>147.74971266010124</v>
      </c>
      <c r="Q43" s="26">
        <v>63.338254863774296</v>
      </c>
      <c r="R43" s="26">
        <v>20.8</v>
      </c>
      <c r="S43" s="26">
        <v>0</v>
      </c>
      <c r="T43" s="26">
        <v>4144.4140612046922</v>
      </c>
    </row>
    <row r="44" spans="2:20" x14ac:dyDescent="0.25">
      <c r="B44" s="22">
        <v>16.5</v>
      </c>
      <c r="C44" s="23">
        <v>248.77062396235164</v>
      </c>
      <c r="D44" s="23">
        <v>0.62192655990587908</v>
      </c>
      <c r="E44" s="23">
        <v>4.7849999999999993</v>
      </c>
      <c r="F44" s="23">
        <v>0</v>
      </c>
      <c r="H44" s="20">
        <v>16.5</v>
      </c>
      <c r="I44" s="21">
        <v>227.29199804645339</v>
      </c>
      <c r="J44" s="21">
        <v>48.615369133091903</v>
      </c>
      <c r="K44" s="21">
        <v>21.45</v>
      </c>
      <c r="L44" s="21">
        <v>0</v>
      </c>
      <c r="M44" s="21">
        <v>3274.0270006173382</v>
      </c>
      <c r="O44" s="25">
        <v>16.5</v>
      </c>
      <c r="P44" s="26">
        <v>149.29199804645339</v>
      </c>
      <c r="Q44" s="26">
        <v>63.4153691330919</v>
      </c>
      <c r="R44" s="26">
        <v>21.45</v>
      </c>
      <c r="S44" s="26">
        <v>0</v>
      </c>
      <c r="T44" s="26">
        <v>4273.9270006173383</v>
      </c>
    </row>
    <row r="45" spans="2:20" x14ac:dyDescent="0.25">
      <c r="B45" s="22">
        <v>17</v>
      </c>
      <c r="C45" s="23">
        <v>248.77062396235164</v>
      </c>
      <c r="D45" s="23">
        <v>0.62192655990587908</v>
      </c>
      <c r="E45" s="23">
        <v>4.93</v>
      </c>
      <c r="F45" s="23">
        <v>0</v>
      </c>
      <c r="H45" s="20">
        <v>17</v>
      </c>
      <c r="I45" s="21">
        <v>228.81569851392445</v>
      </c>
      <c r="J45" s="21">
        <v>48.691554156465457</v>
      </c>
      <c r="K45" s="21">
        <v>22.1</v>
      </c>
      <c r="L45" s="21">
        <v>0</v>
      </c>
      <c r="M45" s="21">
        <v>3373.2399400299846</v>
      </c>
      <c r="O45" s="25">
        <v>17</v>
      </c>
      <c r="P45" s="26">
        <v>150.81569851392445</v>
      </c>
      <c r="Q45" s="26">
        <v>63.491554156465455</v>
      </c>
      <c r="R45" s="26">
        <v>22.1</v>
      </c>
      <c r="S45" s="26">
        <v>0</v>
      </c>
      <c r="T45" s="26">
        <v>4403.4399400299844</v>
      </c>
    </row>
    <row r="46" spans="2:20" x14ac:dyDescent="0.25">
      <c r="B46" s="22">
        <v>17.5</v>
      </c>
      <c r="C46" s="23">
        <v>248.77062396235164</v>
      </c>
      <c r="D46" s="23">
        <v>0.62192655990587908</v>
      </c>
      <c r="E46" s="23">
        <v>5.0749999999999993</v>
      </c>
      <c r="F46" s="23">
        <v>0</v>
      </c>
      <c r="H46" s="20">
        <v>17.5</v>
      </c>
      <c r="I46" s="21">
        <v>230.32157506133231</v>
      </c>
      <c r="J46" s="21">
        <v>48.766847983835852</v>
      </c>
      <c r="K46" s="21">
        <v>22.75</v>
      </c>
      <c r="L46" s="21">
        <v>0</v>
      </c>
      <c r="M46" s="21">
        <v>3472.4528794426315</v>
      </c>
      <c r="O46" s="25">
        <v>17.5</v>
      </c>
      <c r="P46" s="26">
        <v>152.32157506133231</v>
      </c>
      <c r="Q46" s="26">
        <v>78.366847983835839</v>
      </c>
      <c r="R46" s="26">
        <v>22.75</v>
      </c>
      <c r="S46" s="26">
        <v>0</v>
      </c>
      <c r="T46" s="26">
        <v>4532.9528794426315</v>
      </c>
    </row>
    <row r="47" spans="2:20" x14ac:dyDescent="0.25">
      <c r="B47" s="22">
        <v>18</v>
      </c>
      <c r="C47" s="23">
        <v>248.77062396235164</v>
      </c>
      <c r="D47" s="23">
        <v>0.62192655990587908</v>
      </c>
      <c r="E47" s="23">
        <v>5.22</v>
      </c>
      <c r="F47" s="23">
        <v>0</v>
      </c>
      <c r="H47" s="20">
        <v>18</v>
      </c>
      <c r="I47" s="21">
        <v>231.81033678153219</v>
      </c>
      <c r="J47" s="21">
        <v>48.841286069845843</v>
      </c>
      <c r="K47" s="21">
        <v>23.400000000000002</v>
      </c>
      <c r="L47" s="21">
        <v>0</v>
      </c>
      <c r="M47" s="21">
        <v>3571.6658188552778</v>
      </c>
      <c r="O47" s="25">
        <v>18</v>
      </c>
      <c r="P47" s="26">
        <v>153.81033678153219</v>
      </c>
      <c r="Q47" s="26">
        <v>78.441286069845845</v>
      </c>
      <c r="R47" s="26">
        <v>23.400000000000002</v>
      </c>
      <c r="S47" s="26">
        <v>0</v>
      </c>
      <c r="T47" s="26">
        <v>4662.4658188552785</v>
      </c>
    </row>
    <row r="48" spans="2:20" x14ac:dyDescent="0.25">
      <c r="B48" s="22">
        <v>18.5</v>
      </c>
      <c r="C48" s="23">
        <v>248.77062396235164</v>
      </c>
      <c r="D48" s="23">
        <v>0.62192655990587908</v>
      </c>
      <c r="E48" s="23">
        <v>5.3649999999999993</v>
      </c>
      <c r="F48" s="23">
        <v>0</v>
      </c>
      <c r="H48" s="20">
        <v>18.5</v>
      </c>
      <c r="I48" s="21">
        <v>233.28264573885673</v>
      </c>
      <c r="J48" s="21">
        <v>48.914901517712075</v>
      </c>
      <c r="K48" s="21">
        <v>24.05</v>
      </c>
      <c r="L48" s="21">
        <v>0</v>
      </c>
      <c r="M48" s="21">
        <v>3670.8787582679247</v>
      </c>
      <c r="O48" s="25">
        <v>18.5</v>
      </c>
      <c r="P48" s="26">
        <v>155.28264573885673</v>
      </c>
      <c r="Q48" s="26">
        <v>78.514901517712062</v>
      </c>
      <c r="R48" s="26">
        <v>24.05</v>
      </c>
      <c r="S48" s="26">
        <v>0</v>
      </c>
      <c r="T48" s="26">
        <v>4791.9787582679255</v>
      </c>
    </row>
    <row r="49" spans="2:20" x14ac:dyDescent="0.25">
      <c r="B49" s="22">
        <v>19</v>
      </c>
      <c r="C49" s="23">
        <v>248.77062396235164</v>
      </c>
      <c r="D49" s="23">
        <v>0.62192655990587908</v>
      </c>
      <c r="E49" s="23">
        <v>5.51</v>
      </c>
      <c r="F49" s="23">
        <v>0</v>
      </c>
      <c r="H49" s="20">
        <v>19</v>
      </c>
      <c r="I49" s="21">
        <v>234.7391212693347</v>
      </c>
      <c r="J49" s="21">
        <v>63.787725294235969</v>
      </c>
      <c r="K49" s="21">
        <v>24.7</v>
      </c>
      <c r="L49" s="21">
        <v>0</v>
      </c>
      <c r="M49" s="21">
        <v>3770.0916976805715</v>
      </c>
      <c r="O49" s="25">
        <v>19</v>
      </c>
      <c r="P49" s="26">
        <v>156.7391212693347</v>
      </c>
      <c r="Q49" s="26">
        <v>78.587725294235966</v>
      </c>
      <c r="R49" s="26">
        <v>24.7</v>
      </c>
      <c r="S49" s="26">
        <v>0</v>
      </c>
      <c r="T49" s="26">
        <v>4921.4916976805716</v>
      </c>
    </row>
    <row r="50" spans="2:20" x14ac:dyDescent="0.25">
      <c r="B50" s="22">
        <v>19.5</v>
      </c>
      <c r="C50" s="23">
        <v>248.77062396235164</v>
      </c>
      <c r="D50" s="23">
        <v>0.62192655990587908</v>
      </c>
      <c r="E50" s="23">
        <v>5.6549999999999994</v>
      </c>
      <c r="F50" s="23">
        <v>0</v>
      </c>
      <c r="H50" s="20">
        <v>19.5</v>
      </c>
      <c r="I50" s="21">
        <v>236.1803437853367</v>
      </c>
      <c r="J50" s="21">
        <v>63.859786420036066</v>
      </c>
      <c r="K50" s="21">
        <v>25.35</v>
      </c>
      <c r="L50" s="21">
        <v>0</v>
      </c>
      <c r="M50" s="21">
        <v>3869.3046370932179</v>
      </c>
      <c r="O50" s="25">
        <v>19.5</v>
      </c>
      <c r="P50" s="26">
        <v>158.1803437853367</v>
      </c>
      <c r="Q50" s="26">
        <v>78.65978642003607</v>
      </c>
      <c r="R50" s="26">
        <v>25.35</v>
      </c>
      <c r="S50" s="26">
        <v>0</v>
      </c>
      <c r="T50" s="26">
        <v>5051.0046370932178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7"/>
  <sheetViews>
    <sheetView showGridLines="0" workbookViewId="0">
      <selection activeCell="G29" sqref="G29"/>
    </sheetView>
  </sheetViews>
  <sheetFormatPr defaultRowHeight="15" x14ac:dyDescent="0.25"/>
  <cols>
    <col min="2" max="2" width="43" bestFit="1" customWidth="1"/>
    <col min="3" max="3" width="14.140625" bestFit="1" customWidth="1"/>
    <col min="4" max="4" width="13.5703125" bestFit="1" customWidth="1"/>
    <col min="5" max="5" width="50.42578125" bestFit="1" customWidth="1"/>
    <col min="7" max="7" width="43.85546875" customWidth="1"/>
  </cols>
  <sheetData>
    <row r="3" spans="2:10" x14ac:dyDescent="0.25">
      <c r="B3" s="3" t="s">
        <v>63</v>
      </c>
      <c r="G3" s="3" t="s">
        <v>64</v>
      </c>
    </row>
    <row r="4" spans="2:10" x14ac:dyDescent="0.25">
      <c r="B4" s="28" t="s">
        <v>62</v>
      </c>
      <c r="C4" s="28" t="s">
        <v>58</v>
      </c>
      <c r="D4" s="28"/>
      <c r="E4" s="28" t="s">
        <v>44</v>
      </c>
      <c r="G4" s="25" t="s">
        <v>28</v>
      </c>
      <c r="H4" s="25" t="s">
        <v>29</v>
      </c>
      <c r="I4" s="25" t="s">
        <v>30</v>
      </c>
    </row>
    <row r="5" spans="2:10" x14ac:dyDescent="0.25">
      <c r="B5" s="28" t="s">
        <v>45</v>
      </c>
      <c r="C5" s="28">
        <v>10.6</v>
      </c>
      <c r="D5" s="28" t="s">
        <v>7</v>
      </c>
      <c r="E5" s="28" t="s">
        <v>60</v>
      </c>
      <c r="G5" s="25" t="s">
        <v>7</v>
      </c>
      <c r="H5" s="25" t="s">
        <v>8</v>
      </c>
      <c r="I5" s="25" t="s">
        <v>8</v>
      </c>
    </row>
    <row r="6" spans="2:10" x14ac:dyDescent="0.25">
      <c r="B6" s="28" t="s">
        <v>47</v>
      </c>
      <c r="C6" s="28">
        <v>18.53</v>
      </c>
      <c r="D6" s="28" t="s">
        <v>7</v>
      </c>
      <c r="E6" s="28" t="s">
        <v>46</v>
      </c>
      <c r="G6" s="25">
        <v>0</v>
      </c>
      <c r="H6" s="25">
        <v>0</v>
      </c>
      <c r="I6" s="25">
        <v>0</v>
      </c>
    </row>
    <row r="7" spans="2:10" x14ac:dyDescent="0.25">
      <c r="B7" s="28" t="s">
        <v>48</v>
      </c>
      <c r="C7" s="28">
        <v>15.9</v>
      </c>
      <c r="D7" s="28" t="s">
        <v>7</v>
      </c>
      <c r="E7" s="28" t="s">
        <v>49</v>
      </c>
    </row>
    <row r="8" spans="2:10" x14ac:dyDescent="0.25">
      <c r="B8" s="28" t="s">
        <v>50</v>
      </c>
      <c r="C8" s="28">
        <v>1</v>
      </c>
      <c r="D8" s="28" t="s">
        <v>7</v>
      </c>
      <c r="E8" s="28" t="s">
        <v>49</v>
      </c>
      <c r="G8" s="25" t="s">
        <v>72</v>
      </c>
      <c r="H8">
        <v>200</v>
      </c>
      <c r="I8" t="s">
        <v>73</v>
      </c>
      <c r="J8" t="s">
        <v>74</v>
      </c>
    </row>
    <row r="9" spans="2:10" x14ac:dyDescent="0.25">
      <c r="B9" s="28"/>
      <c r="C9" s="28"/>
      <c r="D9" s="28"/>
      <c r="E9" s="28"/>
    </row>
    <row r="10" spans="2:10" x14ac:dyDescent="0.25">
      <c r="B10" s="28" t="s">
        <v>51</v>
      </c>
      <c r="C10" s="28" t="s">
        <v>52</v>
      </c>
      <c r="D10" s="28"/>
      <c r="E10" s="28" t="s">
        <v>44</v>
      </c>
    </row>
    <row r="11" spans="2:10" x14ac:dyDescent="0.25">
      <c r="B11" s="28" t="s">
        <v>53</v>
      </c>
      <c r="C11" s="28">
        <v>10.6</v>
      </c>
      <c r="D11" s="28" t="s">
        <v>8</v>
      </c>
      <c r="E11" s="28" t="s">
        <v>60</v>
      </c>
    </row>
    <row r="12" spans="2:10" x14ac:dyDescent="0.25">
      <c r="B12" s="28" t="s">
        <v>54</v>
      </c>
      <c r="C12" s="28">
        <v>1.51</v>
      </c>
      <c r="D12" s="28" t="s">
        <v>59</v>
      </c>
      <c r="E12" s="28" t="s">
        <v>49</v>
      </c>
    </row>
    <row r="13" spans="2:10" x14ac:dyDescent="0.25">
      <c r="B13" s="28" t="s">
        <v>55</v>
      </c>
      <c r="C13" s="28">
        <v>1</v>
      </c>
      <c r="D13" s="28" t="s">
        <v>59</v>
      </c>
      <c r="E13" s="28" t="s">
        <v>49</v>
      </c>
    </row>
    <row r="14" spans="2:10" x14ac:dyDescent="0.25">
      <c r="B14" s="28" t="s">
        <v>56</v>
      </c>
      <c r="C14" s="28">
        <v>0.3</v>
      </c>
      <c r="D14" s="28" t="s">
        <v>61</v>
      </c>
      <c r="E14" s="28" t="s">
        <v>49</v>
      </c>
    </row>
    <row r="15" spans="2:10" x14ac:dyDescent="0.25">
      <c r="B15" s="28" t="s">
        <v>57</v>
      </c>
      <c r="C15" s="28">
        <v>0.8</v>
      </c>
      <c r="D15" s="28" t="s">
        <v>61</v>
      </c>
      <c r="E15" s="28" t="s">
        <v>49</v>
      </c>
    </row>
    <row r="16" spans="2:10" x14ac:dyDescent="0.25">
      <c r="B16" s="28" t="s">
        <v>67</v>
      </c>
      <c r="C16" s="29" t="s">
        <v>70</v>
      </c>
      <c r="D16" s="28" t="s">
        <v>68</v>
      </c>
      <c r="E16" s="28" t="s">
        <v>69</v>
      </c>
    </row>
    <row r="37" spans="2:2" x14ac:dyDescent="0.25">
      <c r="B37"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EC12405950A7444885C8092CF6006A58" ma:contentTypeVersion="2" ma:contentTypeDescription=" " ma:contentTypeScope="" ma:versionID="f90db50a4d68e778daecbbab1c5c29c7">
  <xsd:schema xmlns:xsd="http://www.w3.org/2001/XMLSchema" xmlns:xs="http://www.w3.org/2001/XMLSchema" xmlns:p="http://schemas.microsoft.com/office/2006/metadata/properties" xmlns:ns2="82758ea0-4bc2-4641-9135-c2b41ca137eb" xmlns:ns3="2f6a910d-138e-42c1-8e8a-320c1b7cf3f7" targetNamespace="http://schemas.microsoft.com/office/2006/metadata/properties" ma:root="true" ma:fieldsID="295e9ea1173e6bf4f844b8541615090c" ns2:_="" ns3:_="">
    <xsd:import namespace="82758ea0-4bc2-4641-9135-c2b41ca137eb"/>
    <xsd:import namespace="2f6a910d-138e-42c1-8e8a-320c1b7cf3f7"/>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58ea0-4bc2-4641-9135-c2b41ca137e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fieldId="{115fbb78-f4cb-41d2-90e7-2f301ea2865f}" ma:sspId="71550521-a132-488c-a1d8-00bf24ba340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description="" ma:hidden="true" ma:list="{141f1fb0-8b2e-4b68-887f-b62506a469cd}" ma:internalName="TaxCatchAll" ma:showField="CatchAllData" ma:web="82758ea0-4bc2-4641-9135-c2b41ca137eb">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description="" ma:hidden="true" ma:list="{141f1fb0-8b2e-4b68-887f-b62506a469cd}" ma:internalName="TaxCatchAllLabel" ma:readOnly="true" ma:showField="CatchAllDataLabel" ma:web="82758ea0-4bc2-4641-9135-c2b41ca137eb">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fieldId="{72a7a23b-cc22-41cb-9261-f9a914c7c1bb}" ma:sspId="71550521-a132-488c-a1d8-00bf24ba340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1550521-a132-488c-a1d8-00bf24ba340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1550521-a132-488c-a1d8-00bf24ba340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1550521-a132-488c-a1d8-00bf24ba3406" ma:termSetId="94d42b6a-4155-4fa6-95e9-087bc306ceb3" ma:anchorId="00000000-0000-0000-0000-000000000000" ma:open="false" ma:isKeyword="false">
      <xsd:complexType>
        <xsd:sequence>
          <xsd:element ref="pc:Terms" minOccurs="0" maxOccurs="1"/>
        </xsd:sequence>
      </xsd:complexType>
    </xsd:element>
    <xsd:element name="SharedWithUsers" ma:index="26"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internalName="TNOC_ClusterName">
      <xsd:simpleType>
        <xsd:restriction base="dms:Text">
          <xsd:maxLength value="255"/>
        </xsd:restriction>
      </xsd:simpleType>
    </xsd:element>
    <xsd:element name="TNOC_ClusterId" ma:index="12" nillable="true" ma:displayName="Cluster ID" ma:internalName="TNOC_ClusterId">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NOC_ClusterName xmlns="2f6a910d-138e-42c1-8e8a-320c1b7cf3f7">Team Applied Geosciences</TNOC_ClusterName>
    <TNOC_ClusterId xmlns="2f6a910d-138e-42c1-8e8a-320c1b7cf3f7">91664</TNOC_ClusterId>
    <h15fbb78f4cb41d290e72f301ea2865f xmlns="82758ea0-4bc2-4641-9135-c2b41ca137eb">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c614ed86-6527-4042-aa9d-da80e2b69463</TermId>
        </TermInfo>
      </Terms>
    </h15fbb78f4cb41d290e72f301ea2865f>
    <cf581d8792c646118aad2c2c4ecdfa8c xmlns="82758ea0-4bc2-4641-9135-c2b41ca137eb">
      <Terms xmlns="http://schemas.microsoft.com/office/infopath/2007/PartnerControls"/>
    </cf581d8792c646118aad2c2c4ecdfa8c>
    <n2a7a23bcc2241cb9261f9a914c7c1bb xmlns="82758ea0-4bc2-4641-9135-c2b41ca137eb">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axCatchAll xmlns="82758ea0-4bc2-4641-9135-c2b41ca137eb">
      <Value>2</Value>
      <Value>1</Value>
    </TaxCatchAll>
    <lca20d149a844688b6abf34073d5c21d xmlns="82758ea0-4bc2-4641-9135-c2b41ca137eb">
      <Terms xmlns="http://schemas.microsoft.com/office/infopath/2007/PartnerControls"/>
    </lca20d149a844688b6abf34073d5c21d>
    <bac4ab11065f4f6c809c820c57e320e5 xmlns="82758ea0-4bc2-4641-9135-c2b41ca137eb">
      <Terms xmlns="http://schemas.microsoft.com/office/infopath/2007/PartnerControls"/>
    </bac4ab11065f4f6c809c820c57e320e5>
    <_dlc_DocId xmlns="82758ea0-4bc2-4641-9135-c2b41ca137eb">U3Y6A4FX7UU3-444119613-243</_dlc_DocId>
    <_dlc_DocIdUrl xmlns="82758ea0-4bc2-4641-9135-c2b41ca137eb">
      <Url>https://city2.tno.nl/teams/T91664/_layouts/15/DocIdRedir.aspx?ID=U3Y6A4FX7UU3-444119613-243</Url>
      <Description>U3Y6A4FX7UU3-444119613-243</Description>
    </_dlc_DocIdUrl>
  </documentManagement>
</p:properties>
</file>

<file path=customXml/itemProps1.xml><?xml version="1.0" encoding="utf-8"?>
<ds:datastoreItem xmlns:ds="http://schemas.openxmlformats.org/officeDocument/2006/customXml" ds:itemID="{A071F3F1-9E8E-4859-BD6A-FD8573B4A377}"/>
</file>

<file path=customXml/itemProps2.xml><?xml version="1.0" encoding="utf-8"?>
<ds:datastoreItem xmlns:ds="http://schemas.openxmlformats.org/officeDocument/2006/customXml" ds:itemID="{3D873C24-6214-425D-AA27-69BF2985C20C}"/>
</file>

<file path=customXml/itemProps3.xml><?xml version="1.0" encoding="utf-8"?>
<ds:datastoreItem xmlns:ds="http://schemas.openxmlformats.org/officeDocument/2006/customXml" ds:itemID="{3AD9D4D4-5F57-4313-BF02-3A2722708CF2}"/>
</file>

<file path=customXml/itemProps4.xml><?xml version="1.0" encoding="utf-8"?>
<ds:datastoreItem xmlns:ds="http://schemas.openxmlformats.org/officeDocument/2006/customXml" ds:itemID="{3DA0EE9A-D667-44AB-8F78-7DAC58696B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tool</vt:lpstr>
      <vt:lpstr>Gateway graphs</vt:lpstr>
      <vt:lpstr>transport cost for Machteld </vt:lpstr>
      <vt:lpstr>storage cost for Machteld</vt:lpstr>
      <vt:lpstr>EOR_toggle</vt:lpstr>
      <vt:lpstr>Ship_size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2015-12-16T13:34:07Z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0x010100A35317DCC28344A7B82488658A034A5C0100EC12405950A7444885C8092CF6006A58</vt:lpwstr>
  </property>
  <property fmtid="{D5CDD505-2E9C-101B-9397-08002B2CF9AE}" pid="3" name="TNOC_DocumentClassification">
    <vt:lpwstr>1;#TNO Internal|1a23c89f-ef54-4907-86fd-8242403ff722</vt:lpwstr>
  </property>
  <property fmtid="{D5CDD505-2E9C-101B-9397-08002B2CF9AE}" pid="4" name="TNOC_DocumentSetType">
    <vt:lpwstr/>
  </property>
  <property fmtid="{D5CDD505-2E9C-101B-9397-08002B2CF9AE}" pid="5" name="TNOC_DocumentType">
    <vt:lpwstr/>
  </property>
  <property fmtid="{D5CDD505-2E9C-101B-9397-08002B2CF9AE}" pid="6" name="TNOC_ClusterType">
    <vt:lpwstr>2;#Team|c614ed86-6527-4042-aa9d-da80e2b69463</vt:lpwstr>
  </property>
  <property fmtid="{D5CDD505-2E9C-101B-9397-08002B2CF9AE}" pid="7" name="TNOC_DocumentCategory">
    <vt:lpwstr/>
  </property>
  <property fmtid="{D5CDD505-2E9C-101B-9397-08002B2CF9AE}" pid="8" name="_dlc_DocIdItemGuid">
    <vt:lpwstr>8f9ec234-4872-4199-8215-485e9d478c36</vt:lpwstr>
  </property>
</Properties>
</file>