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17EB6EE0-7F03-4DA1-B752-C9834A32BDE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D14" i="3"/>
  <c r="B8" i="3"/>
  <c r="B15" i="3"/>
  <c r="A15" i="3"/>
  <c r="B5" i="3"/>
  <c r="B14" i="3"/>
  <c r="B13" i="3"/>
  <c r="B11" i="3"/>
  <c r="D10" i="3"/>
  <c r="B10" i="3"/>
  <c r="B6" i="3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7" i="1" l="1"/>
  <c r="H2" i="1"/>
  <c r="H5" i="1" s="1"/>
</calcChain>
</file>

<file path=xl/sharedStrings.xml><?xml version="1.0" encoding="utf-8"?>
<sst xmlns="http://schemas.openxmlformats.org/spreadsheetml/2006/main" count="60" uniqueCount="54">
  <si>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</si>
  <si>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</si>
  <si>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</si>
  <si>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</si>
  <si>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</si>
  <si>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</si>
  <si>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</si>
  <si>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</si>
  <si>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</si>
  <si>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</si>
  <si>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</si>
  <si>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</si>
  <si>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</si>
  <si>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</si>
  <si>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</si>
  <si>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</si>
  <si>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</si>
  <si>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</si>
  <si>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</si>
  <si>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</si>
  <si>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</si>
  <si>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</si>
  <si>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</si>
  <si>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</si>
  <si>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</si>
  <si>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</si>
  <si>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</si>
  <si>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</si>
  <si>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</si>
  <si>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</si>
  <si>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</si>
  <si>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t>Wx</t>
  </si>
  <si>
    <t>Jx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</si>
  <si>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</si>
  <si>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</si>
  <si>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</si>
  <si>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</si>
  <si>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</si>
  <si>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</si>
  <si>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</si>
  <si>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</si>
  <si>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</si>
  <si>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</si>
  <si>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</si>
  <si>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</si>
  <si>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</si>
  <si>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160х160х7</t>
  </si>
  <si>
    <t>Расчёт Jx</t>
  </si>
  <si>
    <t>Расчёт Wx</t>
  </si>
  <si>
    <t>20Б0</t>
  </si>
  <si>
    <r>
      <t>J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</si>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</sst>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4" borderId="15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6" xfId="0" applyFont="1" applyBorder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6" dataDxfId="15" tableBorderDxfId="14">
  <tableColumns count="8">
    <tableColumn id="1" xr3:uid="{8183B60A-E10C-4A2E-92F1-AF84282C6280}" name="№ п/п" dataDxfId="13"/>
    <tableColumn id="2" xr3:uid="{A9B5C510-C500-4B6B-A610-EE651E35788C}" name="Наименование" dataDxfId="12"/>
    <tableColumn id="3" xr3:uid="{BD971CA7-2305-4C0C-839D-A359F4BD63F7}" name="ρ" dataDxfId="11"/>
    <tableColumn id="4" xr3:uid="{41A4268E-525C-47E5-A064-5232788AFB22}" name="h" dataDxfId="10"/>
    <tableColumn id="5" xr3:uid="{1A43476B-C444-4C63-905B-9532CA4DE150}" name="Qн, " dataDxfId="9">
      <calculatedColumnFormula>C2*D2/1000</calculatedColumnFormula>
    </tableColumn>
    <tableColumn id="6" xr3:uid="{101A6059-660B-45D5-909E-4820653C046A}" name="γf" dataDxfId="8"/>
    <tableColumn id="7" xr3:uid="{AF3EEBC6-68E0-4413-8258-2E8F49BDB9F4}" name="Qp" dataDxfId="7">
      <calculatedColumnFormula>E2*F2</calculatedColumnFormula>
    </tableColumn>
    <tableColumn id="8" xr3:uid="{F0C0D757-D5DD-47AF-812E-47A755CB3B6D}" name="№ ГОСТ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D11" sqref="D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9" t="s">
        <v>16</v>
      </c>
      <c r="B8" s="30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3" t="s">
        <v>30</v>
      </c>
      <c r="E10" s="24">
        <f>SUM(Таблица1[Qн, ])</f>
        <v>270.95</v>
      </c>
      <c r="F10" s="23"/>
      <c r="G10" s="24">
        <f>SUM(Таблица1[Qp])</f>
        <v>352.84500000000003</v>
      </c>
      <c r="H10" s="26"/>
    </row>
    <row r="11" spans="1:8" x14ac:dyDescent="0.25">
      <c r="D11" s="23">
        <v>2</v>
      </c>
      <c r="E11" s="23">
        <f>D11*E10</f>
        <v>541.9</v>
      </c>
      <c r="F11" s="23"/>
      <c r="G11" s="23">
        <f>D11*G10</f>
        <v>705.69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D16"/>
  <sheetViews>
    <sheetView tabSelected="1" zoomScale="158" workbookViewId="0">
      <selection activeCell="E9" sqref="E9"/>
    </sheetView>
  </sheetViews>
  <sheetFormatPr defaultRowHeight="13.8" x14ac:dyDescent="0.25"/>
  <cols>
    <col min="1" max="1" width="5.77734375" style="21" customWidth="1"/>
    <col min="2" max="2" width="15.77734375" style="21" bestFit="1" customWidth="1"/>
    <col min="3" max="3" width="8.88671875" style="21"/>
    <col min="4" max="4" width="12" style="21" bestFit="1" customWidth="1"/>
    <col min="5" max="16384" width="8.88671875" style="21"/>
  </cols>
  <sheetData>
    <row r="1" spans="1:4" ht="14.4" thickBot="1" x14ac:dyDescent="0.3">
      <c r="A1" s="31" t="s">
        <v>39</v>
      </c>
      <c r="B1" s="31"/>
      <c r="C1" s="31"/>
      <c r="D1" s="44" t="s">
        <v>29</v>
      </c>
    </row>
    <row r="2" spans="1:4" ht="14.4" thickBot="1" x14ac:dyDescent="0.3">
      <c r="A2" s="40" t="s">
        <v>27</v>
      </c>
      <c r="B2" s="41">
        <v>600</v>
      </c>
      <c r="C2" s="42" t="s">
        <v>40</v>
      </c>
      <c r="D2" s="45" t="s">
        <v>46</v>
      </c>
    </row>
    <row r="3" spans="1:4" ht="16.2" x14ac:dyDescent="0.25">
      <c r="A3" s="32" t="s">
        <v>32</v>
      </c>
      <c r="B3" s="27">
        <v>1581.56</v>
      </c>
      <c r="C3" s="34" t="s">
        <v>41</v>
      </c>
      <c r="D3" s="46" t="s">
        <v>49</v>
      </c>
    </row>
    <row r="4" spans="1:4" ht="16.8" thickBot="1" x14ac:dyDescent="0.3">
      <c r="A4" s="32" t="s">
        <v>31</v>
      </c>
      <c r="B4" s="28">
        <v>159.80000000000001</v>
      </c>
      <c r="C4" s="34" t="s">
        <v>37</v>
      </c>
      <c r="D4" s="46"/>
    </row>
    <row r="5" spans="1:4" ht="16.2" x14ac:dyDescent="0.25">
      <c r="A5" s="32" t="s">
        <v>28</v>
      </c>
      <c r="B5" s="33">
        <f>2*10^5*10^6/9.81/(100^2)</f>
        <v>2038735.9836901119</v>
      </c>
      <c r="C5" s="34" t="s">
        <v>35</v>
      </c>
      <c r="D5" s="46"/>
    </row>
    <row r="6" spans="1:4" x14ac:dyDescent="0.25">
      <c r="A6" s="32" t="s">
        <v>26</v>
      </c>
      <c r="B6" s="33">
        <f>СборНагрузок!E11/100</f>
        <v>5.4189999999999996</v>
      </c>
      <c r="C6" s="34" t="s">
        <v>42</v>
      </c>
      <c r="D6" s="46"/>
    </row>
    <row r="7" spans="1:4" ht="16.2" x14ac:dyDescent="0.25">
      <c r="A7" s="35" t="s">
        <v>44</v>
      </c>
      <c r="B7" s="33">
        <v>0.9</v>
      </c>
      <c r="C7" s="34" t="s">
        <v>53</v>
      </c>
      <c r="D7" s="46"/>
    </row>
    <row r="8" spans="1:4" ht="16.8" thickBot="1" x14ac:dyDescent="0.3">
      <c r="A8" s="36" t="s">
        <v>45</v>
      </c>
      <c r="B8" s="43">
        <f>240*10.1971621297792</f>
        <v>2447.3189111470078</v>
      </c>
      <c r="C8" s="39" t="s">
        <v>35</v>
      </c>
      <c r="D8" s="47"/>
    </row>
    <row r="9" spans="1:4" ht="14.4" thickBot="1" x14ac:dyDescent="0.3">
      <c r="A9" s="51" t="s">
        <v>47</v>
      </c>
      <c r="B9" s="52"/>
      <c r="C9" s="52"/>
      <c r="D9" s="44" t="s">
        <v>43</v>
      </c>
    </row>
    <row r="10" spans="1:4" x14ac:dyDescent="0.25">
      <c r="A10" s="32" t="s">
        <v>25</v>
      </c>
      <c r="B10" s="33">
        <f>(5/384)*(B6*B2^4)/(B5*B3)</f>
        <v>2.836065597416475</v>
      </c>
      <c r="C10" s="34" t="s">
        <v>38</v>
      </c>
      <c r="D10" s="48">
        <f>B2/200</f>
        <v>3</v>
      </c>
    </row>
    <row r="11" spans="1:4" ht="16.8" thickBot="1" x14ac:dyDescent="0.3">
      <c r="A11" s="36" t="s">
        <v>50</v>
      </c>
      <c r="B11" s="38">
        <f>(5*25/48)*B6*(B2^3)/B5</f>
        <v>1495.1359687499998</v>
      </c>
      <c r="C11" s="39" t="s">
        <v>41</v>
      </c>
      <c r="D11" s="47"/>
    </row>
    <row r="12" spans="1:4" ht="14.4" thickBot="1" x14ac:dyDescent="0.3">
      <c r="A12" s="51" t="s">
        <v>48</v>
      </c>
      <c r="B12" s="52"/>
      <c r="C12" s="52"/>
      <c r="D12" s="44" t="s">
        <v>43</v>
      </c>
    </row>
    <row r="13" spans="1:4" x14ac:dyDescent="0.25">
      <c r="A13" s="32" t="s">
        <v>33</v>
      </c>
      <c r="B13" s="33">
        <f>B6*B2^2/8</f>
        <v>243854.99999999997</v>
      </c>
      <c r="C13" s="34" t="s">
        <v>36</v>
      </c>
      <c r="D13" s="46"/>
    </row>
    <row r="14" spans="1:4" ht="16.2" x14ac:dyDescent="0.25">
      <c r="A14" s="35" t="s">
        <v>34</v>
      </c>
      <c r="B14" s="33">
        <f>B13/B4</f>
        <v>1526.0012515644553</v>
      </c>
      <c r="C14" s="34" t="s">
        <v>35</v>
      </c>
      <c r="D14" s="49" t="str">
        <f>LEFT("&lt; "&amp;B15, 10)</f>
        <v>&lt; 2202,587</v>
      </c>
    </row>
    <row r="15" spans="1:4" ht="16.2" x14ac:dyDescent="0.25">
      <c r="A15" s="32" t="str">
        <f>A8&amp;"*"&amp;A7</f>
        <v>Ry*γс</v>
      </c>
      <c r="B15" s="25">
        <f>B7*B8</f>
        <v>2202.587020032307</v>
      </c>
      <c r="C15" s="34" t="s">
        <v>35</v>
      </c>
      <c r="D15" s="46"/>
    </row>
    <row r="16" spans="1:4" ht="16.8" thickBot="1" x14ac:dyDescent="0.3">
      <c r="A16" s="36" t="s">
        <v>51</v>
      </c>
      <c r="B16" s="37">
        <f>B6*B2^2/(8*B15)</f>
        <v>110.71299239583422</v>
      </c>
      <c r="C16" s="37" t="s">
        <v>52</v>
      </c>
      <c r="D16" s="50"/>
    </row>
  </sheetData>
  <mergeCells count="3">
    <mergeCell ref="A1:C1"/>
    <mergeCell ref="A9:C9"/>
    <mergeCell ref="A12:C12"/>
  </mergeCells>
  <conditionalFormatting sqref="B10">
    <cfRule type="cellIs" dxfId="5" priority="6" operator="greaterThan">
      <formula>$D$10</formula>
    </cfRule>
    <cfRule type="cellIs" dxfId="4" priority="5" operator="lessThan">
      <formula>$D$10</formula>
    </cfRule>
  </conditionalFormatting>
  <conditionalFormatting sqref="B14">
    <cfRule type="cellIs" dxfId="3" priority="4" operator="greaterThan">
      <formula>$B$15</formula>
    </cfRule>
    <cfRule type="cellIs" dxfId="2" priority="3" operator="lessThan">
      <formula>$B$15</formula>
    </cfRule>
  </conditionalFormatting>
  <conditionalFormatting sqref="B16">
    <cfRule type="cellIs" dxfId="1" priority="2" operator="greaterThan">
      <formula>$B$4</formula>
    </cfRule>
    <cfRule type="cellIs" dxfId="0" priority="1" operator="lessThan">
      <formula>$B$4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2024-06-26T05:24:17Z</dcterms:modified>
</cp:coreProperties>
</file>