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976170E7-ED92-417D-A731-823DF70C108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СборНагрузок" sheetId="1" r:id="rId1"/>
    <sheet name="РасчетБалок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B12" i="3"/>
  <c r="G14" i="3"/>
  <c r="G9" i="3"/>
  <c r="G6" i="3"/>
  <c r="G7" i="3"/>
  <c r="B9" i="3"/>
  <c r="G4" i="3"/>
  <c r="E13" i="1"/>
  <c r="E14" i="1" s="1"/>
  <c r="G14" i="1"/>
  <c r="G13" i="1"/>
  <c r="G12" i="1"/>
  <c r="E12" i="1"/>
  <c r="B16" i="3"/>
  <c r="A16" i="3"/>
  <c r="B6" i="3"/>
  <c r="D11" i="3"/>
  <c r="B7" i="3"/>
  <c r="B14" i="3" s="1"/>
  <c r="B15" i="3" s="1"/>
  <c r="G10" i="1"/>
  <c r="G11" i="1"/>
  <c r="E11" i="1"/>
  <c r="E10" i="1"/>
  <c r="C7" i="1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D15" i="3" l="1"/>
  <c r="B17" i="3"/>
  <c r="B11" i="3"/>
  <c r="D7" i="1"/>
  <c r="H2" i="1"/>
  <c r="H5" i="1" s="1"/>
</calcChain>
</file>

<file path=xl/sharedStrings.xml><?xml version="1.0" encoding="utf-8"?>
<sst xmlns="http://schemas.openxmlformats.org/spreadsheetml/2006/main" count="89" uniqueCount="60">
  <si>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</si>
  <si>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</si>
  <si>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</si>
  <si>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</si>
  <si>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</si>
  <si>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</si>
  <si>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</si>
  <si>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</si>
  <si>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</si>
  <si>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</si>
  <si>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</si>
  <si>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</si>
  <si>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</si>
  <si>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</si>
  <si>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</si>
  <si>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</si>
  <si>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</si>
  <si>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</si>
  <si>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</si>
  <si>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</si>
  <si>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</si>
  <si>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</si>
  <si>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</si>
  <si>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</si>
  <si>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</si>
  <si>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f</t>
  </si>
  <si>
    <t>q</t>
  </si>
  <si>
    <t>l</t>
  </si>
  <si>
    <t>E</t>
  </si>
  <si>
    <t>Сечение</t>
  </si>
  <si>
    <t>Wx</t>
  </si>
  <si>
    <t>Mx</t>
  </si>
  <si>
    <t>σ</t>
  </si>
  <si>
    <r>
      <t>кг/см</t>
    </r>
    <r>
      <rPr>
        <vertAlign val="superscript"/>
        <sz val="11"/>
        <color theme="1"/>
        <rFont val="Inter"/>
        <charset val="204"/>
      </rPr>
      <t>2</t>
    </r>
  </si>
  <si>
    <t>кг*см</t>
  </si>
  <si>
    <r>
      <t>см</t>
    </r>
    <r>
      <rPr>
        <vertAlign val="superscript"/>
        <sz val="11"/>
        <color theme="1"/>
        <rFont val="Inter"/>
        <charset val="204"/>
      </rPr>
      <t>3</t>
    </r>
  </si>
  <si>
    <t>cм</t>
  </si>
  <si>
    <t>Дано</t>
  </si>
  <si>
    <t>см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</si>
  <si>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</si>
  <si>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кг/см</t>
  </si>
  <si>
    <t>Норма</t>
  </si>
  <si>
    <r>
      <rPr>
        <sz val="11"/>
        <color theme="1"/>
        <rFont val="Times New Roman"/>
        <family val="1"/>
        <charset val="204"/>
      </rPr>
      <t>γ</t>
    </r>
    <r>
      <rPr>
        <vertAlign val="subscript"/>
        <sz val="11"/>
        <color theme="1"/>
        <rFont val="Times New Roman"/>
        <family val="1"/>
        <charset val="204"/>
      </rPr>
      <t>с</t>
    </r>
  </si>
  <si>
    <t>Ry</t>
  </si>
  <si>
    <t>Расчёт Wx</t>
  </si>
  <si>
    <r>
      <t>W</t>
    </r>
    <r>
      <rPr>
        <vertAlign val="subscript"/>
        <sz val="11"/>
        <color theme="1"/>
        <rFont val="Times New Roman"/>
        <family val="1"/>
        <charset val="204"/>
      </rPr>
      <t>тр</t>
    </r>
  </si>
  <si>
    <r>
      <t>cм</t>
    </r>
    <r>
      <rPr>
        <vertAlign val="superscript"/>
        <sz val="11"/>
        <color theme="1"/>
        <rFont val="Inter"/>
        <charset val="204"/>
      </rPr>
      <t>3</t>
    </r>
  </si>
  <si>
    <t>-</t>
  </si>
  <si>
    <t>Второстепенные балки</t>
  </si>
  <si>
    <t>Ix</t>
  </si>
  <si>
    <r>
      <t>I</t>
    </r>
    <r>
      <rPr>
        <vertAlign val="subscript"/>
        <sz val="11"/>
        <color theme="1"/>
        <rFont val="Times New Roman"/>
        <family val="1"/>
        <charset val="204"/>
      </rPr>
      <t>тр</t>
    </r>
  </si>
  <si>
    <t>Расчёт Ix</t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</si>
  <si>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гр</t>
    </r>
  </si>
  <si>
    <t>кг</t>
  </si>
  <si>
    <t>Основные балки</t>
  </si>
  <si>
    <t>ДТ 20Б0</t>
  </si>
  <si>
    <t>Второстеп балки</t>
  </si>
  <si>
    <t>F</t>
  </si>
  <si>
    <t>V</t>
  </si>
  <si>
    <t>Параметры балки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</si>
</sst>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i/>
      <vertAlign val="subscript"/>
      <sz val="11"/>
      <color theme="1"/>
      <name val="Times New Roman"/>
      <family val="1"/>
      <charset val="204"/>
    </font>
    <font>
      <i/>
      <sz val="11"/>
      <color theme="1"/>
      <name val="Inter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/>
    <xf numFmtId="0" fontId="1" fillId="0" borderId="11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6" xfId="0" applyFont="1" applyBorder="1"/>
    <xf numFmtId="0" fontId="4" fillId="0" borderId="16" xfId="0" applyFont="1" applyBorder="1" applyAlignment="1">
      <alignment horizontal="center" vertical="center"/>
    </xf>
    <xf numFmtId="0" fontId="1" fillId="0" borderId="19" xfId="0" applyFont="1" applyBorder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19" xfId="0" applyFont="1" applyFill="1" applyBorder="1"/>
    <xf numFmtId="0" fontId="1" fillId="5" borderId="1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6" xfId="0" applyFont="1" applyFill="1" applyBorder="1"/>
    <xf numFmtId="0" fontId="1" fillId="0" borderId="0" xfId="0" applyFont="1" applyFill="1" applyBorder="1" applyAlignment="1">
      <alignment vertical="center"/>
    </xf>
    <xf numFmtId="0" fontId="1" fillId="5" borderId="9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6" borderId="23" xfId="0" applyFont="1" applyFill="1" applyBorder="1" applyAlignment="1">
      <alignment horizontal="left"/>
    </xf>
    <xf numFmtId="0" fontId="1" fillId="6" borderId="24" xfId="0" applyFont="1" applyFill="1" applyBorder="1"/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/>
    <xf numFmtId="164" fontId="1" fillId="0" borderId="0" xfId="0" applyNumberFormat="1" applyFont="1" applyBorder="1"/>
    <xf numFmtId="0" fontId="4" fillId="0" borderId="0" xfId="0" applyFont="1" applyBorder="1" applyAlignment="1">
      <alignment vertical="center"/>
    </xf>
    <xf numFmtId="0" fontId="6" fillId="0" borderId="16" xfId="0" applyFont="1" applyBorder="1" applyAlignment="1">
      <alignment horizontal="left" vertical="center"/>
    </xf>
    <xf numFmtId="0" fontId="1" fillId="4" borderId="18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/>
    </xf>
    <xf numFmtId="0" fontId="1" fillId="0" borderId="19" xfId="0" applyFont="1" applyBorder="1" applyAlignment="1">
      <alignment horizontal="right" vertical="center"/>
    </xf>
    <xf numFmtId="0" fontId="1" fillId="0" borderId="16" xfId="0" applyFont="1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Fill="1" applyBorder="1"/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" fillId="3" borderId="15" xfId="0" applyNumberFormat="1" applyFont="1" applyFill="1" applyBorder="1" applyAlignment="1">
      <alignment horizontal="center" vertical="center"/>
    </xf>
    <xf numFmtId="0" fontId="1" fillId="0" borderId="15" xfId="0" applyFont="1" applyBorder="1"/>
    <xf numFmtId="0" fontId="1" fillId="0" borderId="17" xfId="0" applyFont="1" applyBorder="1"/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97972</xdr:rowOff>
    </xdr:from>
    <xdr:to>
      <xdr:col>9</xdr:col>
      <xdr:colOff>255814</xdr:colOff>
      <xdr:row>25</xdr:row>
      <xdr:rowOff>2268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D3BE010-EC5C-460E-8BDA-088ED3765CE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97086"/>
          <a:ext cx="6667500" cy="949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6" dataDxfId="15" tableBorderDxfId="14">
  <tableColumns count="8">
    <tableColumn id="1" xr3:uid="{8183B60A-E10C-4A2E-92F1-AF84282C6280}" name="№ п/п" dataDxfId="13"/>
    <tableColumn id="2" xr3:uid="{A9B5C510-C500-4B6B-A610-EE651E35788C}" name="Наименование" dataDxfId="12"/>
    <tableColumn id="3" xr3:uid="{BD971CA7-2305-4C0C-839D-A359F4BD63F7}" name="ρ" dataDxfId="11"/>
    <tableColumn id="4" xr3:uid="{41A4268E-525C-47E5-A064-5232788AFB22}" name="h" dataDxfId="10"/>
    <tableColumn id="5" xr3:uid="{1A43476B-C444-4C63-905B-9532CA4DE150}" name="Qн, " dataDxfId="9">
      <calculatedColumnFormula>C2*D2/1000</calculatedColumnFormula>
    </tableColumn>
    <tableColumn id="6" xr3:uid="{101A6059-660B-45D5-909E-4820653C046A}" name="γf" dataDxfId="8"/>
    <tableColumn id="7" xr3:uid="{AF3EEBC6-68E0-4413-8258-2E8F49BDB9F4}" name="Qp" dataDxfId="7">
      <calculatedColumnFormula>E2*F2</calculatedColumnFormula>
    </tableColumn>
    <tableColumn id="8" xr3:uid="{F0C0D757-D5DD-47AF-812E-47A755CB3B6D}" name="№ ГОСТ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75" zoomScaleNormal="175" workbookViewId="0">
      <selection activeCell="E11" sqref="E11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9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22" t="s">
        <v>0</v>
      </c>
      <c r="B1" s="22" t="s">
        <v>1</v>
      </c>
      <c r="C1" s="22" t="s">
        <v>4</v>
      </c>
      <c r="D1" s="22" t="s">
        <v>14</v>
      </c>
      <c r="E1" s="22" t="s">
        <v>17</v>
      </c>
      <c r="F1" s="22" t="s">
        <v>2</v>
      </c>
      <c r="G1" s="22" t="s">
        <v>3</v>
      </c>
      <c r="H1" s="22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79" t="s">
        <v>16</v>
      </c>
      <c r="B8" s="80"/>
      <c r="C8" s="22" t="s">
        <v>19</v>
      </c>
      <c r="D8" s="22" t="s">
        <v>15</v>
      </c>
      <c r="E8" s="22" t="s">
        <v>18</v>
      </c>
      <c r="F8" s="12" t="s">
        <v>23</v>
      </c>
      <c r="G8" s="22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2" x14ac:dyDescent="0.35">
      <c r="D10" s="46" t="s">
        <v>52</v>
      </c>
      <c r="E10" s="24">
        <f>SUM(Таблица1[Qн, ])</f>
        <v>270.95</v>
      </c>
      <c r="F10" s="23"/>
      <c r="G10" s="24">
        <f>SUM(Таблица1[Qp])</f>
        <v>352.84500000000003</v>
      </c>
      <c r="H10" s="25"/>
    </row>
    <row r="11" spans="1:8" ht="14.4" thickBot="1" x14ac:dyDescent="0.3">
      <c r="C11" s="46" t="s">
        <v>26</v>
      </c>
      <c r="D11" s="23">
        <v>2</v>
      </c>
      <c r="E11" s="23">
        <f>D11*E10</f>
        <v>541.9</v>
      </c>
      <c r="F11" s="23"/>
      <c r="G11" s="23">
        <f>D11*G10</f>
        <v>705.69</v>
      </c>
    </row>
    <row r="12" spans="1:8" ht="14.4" thickBot="1" x14ac:dyDescent="0.3">
      <c r="A12" s="67">
        <v>7</v>
      </c>
      <c r="B12" s="68" t="s">
        <v>56</v>
      </c>
      <c r="C12" s="68"/>
      <c r="D12" s="69"/>
      <c r="E12" s="69">
        <f>18.2*6</f>
        <v>109.19999999999999</v>
      </c>
      <c r="F12" s="69">
        <v>1.05</v>
      </c>
      <c r="G12" s="69">
        <f>E12*F12</f>
        <v>114.66</v>
      </c>
      <c r="H12" s="70"/>
    </row>
    <row r="13" spans="1:8" x14ac:dyDescent="0.25">
      <c r="D13" s="23">
        <v>2</v>
      </c>
      <c r="E13" s="25">
        <f>E10+E12</f>
        <v>380.15</v>
      </c>
      <c r="G13" s="25">
        <f>G12+G10</f>
        <v>467.505</v>
      </c>
    </row>
    <row r="14" spans="1:8" x14ac:dyDescent="0.25">
      <c r="C14" s="46" t="s">
        <v>26</v>
      </c>
      <c r="E14" s="21">
        <f>E13*D13</f>
        <v>760.3</v>
      </c>
      <c r="G14" s="21">
        <f>G13*D13</f>
        <v>935.01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718-6AD5-4BAC-8B1F-72CAB04E655F}">
  <dimension ref="A1:K22"/>
  <sheetViews>
    <sheetView tabSelected="1" topLeftCell="A7" zoomScale="160" zoomScaleNormal="160" workbookViewId="0">
      <selection activeCell="F18" sqref="F18"/>
    </sheetView>
  </sheetViews>
  <sheetFormatPr defaultRowHeight="13.8" x14ac:dyDescent="0.25"/>
  <cols>
    <col min="1" max="1" width="5.77734375" style="21" customWidth="1"/>
    <col min="2" max="2" width="15.77734375" style="21" bestFit="1" customWidth="1"/>
    <col min="3" max="3" width="8.88671875" style="21"/>
    <col min="4" max="4" width="12" style="21" bestFit="1" customWidth="1"/>
    <col min="5" max="5" width="8.88671875" style="21"/>
    <col min="6" max="6" width="8.109375" style="21" bestFit="1" customWidth="1"/>
    <col min="7" max="7" width="15.77734375" style="21" bestFit="1" customWidth="1"/>
    <col min="8" max="8" width="8.5546875" style="21" bestFit="1" customWidth="1"/>
    <col min="9" max="9" width="9.88671875" style="21" bestFit="1" customWidth="1"/>
    <col min="10" max="16384" width="8.88671875" style="21"/>
  </cols>
  <sheetData>
    <row r="1" spans="1:11" ht="15" customHeight="1" thickBot="1" x14ac:dyDescent="0.3">
      <c r="A1" s="84" t="s">
        <v>48</v>
      </c>
      <c r="B1" s="85"/>
      <c r="C1" s="85"/>
      <c r="D1" s="86"/>
      <c r="F1" s="95" t="s">
        <v>54</v>
      </c>
      <c r="G1" s="96"/>
      <c r="H1" s="96"/>
      <c r="I1" s="97"/>
      <c r="J1" s="91"/>
      <c r="K1" s="44"/>
    </row>
    <row r="2" spans="1:11" ht="14.4" thickBot="1" x14ac:dyDescent="0.3">
      <c r="A2" s="90" t="s">
        <v>37</v>
      </c>
      <c r="B2" s="90"/>
      <c r="C2" s="90"/>
      <c r="D2" s="39" t="s">
        <v>29</v>
      </c>
      <c r="F2" s="92" t="s">
        <v>37</v>
      </c>
      <c r="G2" s="93"/>
      <c r="H2" s="94"/>
      <c r="I2" s="39" t="s">
        <v>29</v>
      </c>
      <c r="J2" s="44"/>
      <c r="K2" s="44"/>
    </row>
    <row r="3" spans="1:11" ht="14.4" thickBot="1" x14ac:dyDescent="0.3">
      <c r="A3" s="54" t="s">
        <v>27</v>
      </c>
      <c r="B3" s="31">
        <v>600</v>
      </c>
      <c r="C3" s="58" t="s">
        <v>38</v>
      </c>
      <c r="D3" s="47" t="s">
        <v>55</v>
      </c>
      <c r="F3" s="54" t="s">
        <v>27</v>
      </c>
      <c r="G3" s="76">
        <v>600</v>
      </c>
      <c r="H3" s="61" t="s">
        <v>38</v>
      </c>
      <c r="I3" s="98"/>
      <c r="J3" s="44"/>
      <c r="K3" s="44"/>
    </row>
    <row r="4" spans="1:11" ht="16.2" x14ac:dyDescent="0.25">
      <c r="A4" s="57" t="s">
        <v>49</v>
      </c>
      <c r="B4" s="74">
        <v>1581.56</v>
      </c>
      <c r="C4" s="60" t="s">
        <v>39</v>
      </c>
      <c r="D4" s="48"/>
      <c r="F4" s="57" t="s">
        <v>28</v>
      </c>
      <c r="G4" s="77">
        <f>2*10^5*10^6/9.81/(100^2)</f>
        <v>2038735.9836901119</v>
      </c>
      <c r="H4" s="60" t="s">
        <v>33</v>
      </c>
      <c r="I4" s="99"/>
      <c r="J4" s="44"/>
      <c r="K4" s="44"/>
    </row>
    <row r="5" spans="1:11" ht="16.8" thickBot="1" x14ac:dyDescent="0.3">
      <c r="A5" s="57" t="s">
        <v>30</v>
      </c>
      <c r="B5" s="75">
        <v>159.80000000000001</v>
      </c>
      <c r="C5" s="60" t="s">
        <v>35</v>
      </c>
      <c r="D5" s="49"/>
      <c r="F5" s="55" t="s">
        <v>42</v>
      </c>
      <c r="G5" s="77">
        <v>0.9</v>
      </c>
      <c r="H5" s="60" t="s">
        <v>47</v>
      </c>
      <c r="I5" s="99"/>
      <c r="J5" s="44"/>
      <c r="K5" s="44"/>
    </row>
    <row r="6" spans="1:11" ht="16.2" x14ac:dyDescent="0.25">
      <c r="A6" s="57" t="s">
        <v>28</v>
      </c>
      <c r="B6" s="27">
        <f>2*10^5*10^6/9.81/(100^2)</f>
        <v>2038735.9836901119</v>
      </c>
      <c r="C6" s="60" t="s">
        <v>33</v>
      </c>
      <c r="D6" s="53"/>
      <c r="F6" s="57" t="s">
        <v>43</v>
      </c>
      <c r="G6" s="77">
        <f>240*10.1971621297792</f>
        <v>2447.3189111470078</v>
      </c>
      <c r="H6" s="60" t="s">
        <v>33</v>
      </c>
      <c r="I6" s="99"/>
      <c r="J6" s="44"/>
      <c r="K6" s="44"/>
    </row>
    <row r="7" spans="1:11" ht="16.2" customHeight="1" x14ac:dyDescent="0.25">
      <c r="A7" s="57" t="s">
        <v>26</v>
      </c>
      <c r="B7" s="27">
        <f>СборНагрузок!E11/100</f>
        <v>5.4189999999999996</v>
      </c>
      <c r="C7" s="60" t="s">
        <v>40</v>
      </c>
      <c r="D7" s="49"/>
      <c r="F7" s="57" t="s">
        <v>57</v>
      </c>
      <c r="G7" s="40">
        <f>СборНагрузок!E14/100</f>
        <v>7.6029999999999998</v>
      </c>
      <c r="H7" s="60" t="s">
        <v>40</v>
      </c>
      <c r="I7" s="99"/>
      <c r="J7" s="44"/>
      <c r="K7" s="44"/>
    </row>
    <row r="8" spans="1:11" ht="16.2" x14ac:dyDescent="0.25">
      <c r="A8" s="55" t="s">
        <v>42</v>
      </c>
      <c r="B8" s="27">
        <v>0.9</v>
      </c>
      <c r="C8" s="60" t="s">
        <v>47</v>
      </c>
      <c r="D8" s="49"/>
      <c r="F8" s="57" t="s">
        <v>58</v>
      </c>
      <c r="G8" s="40">
        <v>1140.45</v>
      </c>
      <c r="H8" s="40" t="s">
        <v>53</v>
      </c>
      <c r="I8" s="99"/>
      <c r="J8" s="44"/>
      <c r="K8" s="44"/>
    </row>
    <row r="9" spans="1:11" ht="16.8" thickBot="1" x14ac:dyDescent="0.3">
      <c r="A9" s="73" t="s">
        <v>43</v>
      </c>
      <c r="B9" s="32">
        <f>240*10.1971621297792</f>
        <v>2447.3189111470078</v>
      </c>
      <c r="C9" s="59" t="s">
        <v>33</v>
      </c>
      <c r="D9" s="50"/>
      <c r="F9" s="56" t="s">
        <v>31</v>
      </c>
      <c r="G9" s="78">
        <f>G7*2</f>
        <v>15.206</v>
      </c>
      <c r="H9" s="62" t="s">
        <v>34</v>
      </c>
      <c r="I9" s="100"/>
      <c r="J9" s="44"/>
      <c r="K9" s="44"/>
    </row>
    <row r="10" spans="1:11" ht="15" customHeight="1" thickBot="1" x14ac:dyDescent="0.3">
      <c r="A10" s="87" t="s">
        <v>51</v>
      </c>
      <c r="B10" s="88"/>
      <c r="C10" s="89"/>
      <c r="D10" s="33" t="s">
        <v>41</v>
      </c>
      <c r="F10" s="81" t="s">
        <v>59</v>
      </c>
      <c r="G10" s="82"/>
      <c r="H10" s="83"/>
      <c r="I10" s="110"/>
      <c r="J10" s="44"/>
      <c r="K10" s="44"/>
    </row>
    <row r="11" spans="1:11" ht="16.2" x14ac:dyDescent="0.25">
      <c r="A11" s="63" t="s">
        <v>25</v>
      </c>
      <c r="B11" s="27">
        <f>(5/384)*(B7*B3^4)/(B6*B4)</f>
        <v>2.836065597416475</v>
      </c>
      <c r="C11" s="58" t="s">
        <v>36</v>
      </c>
      <c r="D11" s="36">
        <f>B3/200</f>
        <v>3</v>
      </c>
      <c r="F11" s="57" t="s">
        <v>49</v>
      </c>
      <c r="G11" s="52"/>
      <c r="H11" s="60" t="s">
        <v>39</v>
      </c>
      <c r="I11" s="109"/>
      <c r="J11" s="44"/>
      <c r="K11" s="44"/>
    </row>
    <row r="12" spans="1:11" ht="16.8" thickBot="1" x14ac:dyDescent="0.3">
      <c r="A12" s="64" t="s">
        <v>50</v>
      </c>
      <c r="B12" s="30">
        <f>(5*25/48)*B7*(B3^3)/B6</f>
        <v>1495.1359687499998</v>
      </c>
      <c r="C12" s="59" t="s">
        <v>39</v>
      </c>
      <c r="D12" s="35"/>
      <c r="F12" s="57" t="s">
        <v>30</v>
      </c>
      <c r="G12" s="45"/>
      <c r="H12" s="60" t="s">
        <v>35</v>
      </c>
      <c r="I12" s="100"/>
      <c r="J12" s="44"/>
      <c r="K12" s="44"/>
    </row>
    <row r="13" spans="1:11" ht="15" customHeight="1" thickBot="1" x14ac:dyDescent="0.3">
      <c r="A13" s="87" t="s">
        <v>44</v>
      </c>
      <c r="B13" s="88"/>
      <c r="C13" s="89"/>
      <c r="D13" s="33" t="s">
        <v>41</v>
      </c>
      <c r="F13" s="81" t="s">
        <v>51</v>
      </c>
      <c r="G13" s="82"/>
      <c r="H13" s="83"/>
      <c r="I13" s="101" t="s">
        <v>41</v>
      </c>
      <c r="J13" s="44"/>
      <c r="K13" s="44"/>
    </row>
    <row r="14" spans="1:11" x14ac:dyDescent="0.25">
      <c r="A14" s="63" t="s">
        <v>31</v>
      </c>
      <c r="B14" s="27">
        <f>B7*B3^2/8</f>
        <v>243854.99999999997</v>
      </c>
      <c r="C14" s="58" t="s">
        <v>34</v>
      </c>
      <c r="D14" s="34"/>
      <c r="F14" s="63" t="s">
        <v>25</v>
      </c>
      <c r="G14" s="102" t="e">
        <f>G7*200/(24*G4*G11)*(3*G3^2-4*200^2)</f>
        <v>#DIV/0!</v>
      </c>
      <c r="H14" s="102"/>
      <c r="I14" s="108">
        <f>G3/200</f>
        <v>3</v>
      </c>
      <c r="J14" s="44"/>
      <c r="K14" s="44"/>
    </row>
    <row r="15" spans="1:11" ht="16.8" thickBot="1" x14ac:dyDescent="0.3">
      <c r="A15" s="65" t="s">
        <v>32</v>
      </c>
      <c r="B15" s="27">
        <f>B14/B5</f>
        <v>1526.0012515644553</v>
      </c>
      <c r="C15" s="60" t="s">
        <v>33</v>
      </c>
      <c r="D15" s="37" t="str">
        <f>LEFT("&lt; "&amp;B16, 10)</f>
        <v>&lt; 2202,587</v>
      </c>
      <c r="F15" s="64" t="s">
        <v>50</v>
      </c>
      <c r="G15" s="103"/>
      <c r="H15" s="103"/>
      <c r="I15" s="100"/>
      <c r="J15" s="44"/>
      <c r="K15" s="44"/>
    </row>
    <row r="16" spans="1:11" ht="16.8" thickBot="1" x14ac:dyDescent="0.3">
      <c r="A16" s="66" t="str">
        <f>A9&amp;"*"&amp;A8</f>
        <v>Ry*γс</v>
      </c>
      <c r="B16" s="26">
        <f>B8*B9</f>
        <v>2202.587020032307</v>
      </c>
      <c r="C16" s="60" t="s">
        <v>33</v>
      </c>
      <c r="D16" s="49"/>
      <c r="F16" s="104"/>
      <c r="G16" s="105"/>
      <c r="H16" s="106"/>
      <c r="I16" s="107"/>
      <c r="J16" s="44"/>
      <c r="K16" s="44"/>
    </row>
    <row r="17" spans="1:11" ht="16.8" thickBot="1" x14ac:dyDescent="0.3">
      <c r="A17" s="64" t="s">
        <v>45</v>
      </c>
      <c r="B17" s="29">
        <f>B7*B3^2/(8*B16)</f>
        <v>110.71299239583422</v>
      </c>
      <c r="C17" s="38" t="s">
        <v>46</v>
      </c>
      <c r="D17" s="51"/>
      <c r="F17" s="42"/>
      <c r="G17" s="44"/>
      <c r="H17" s="28"/>
      <c r="I17" s="44"/>
      <c r="J17" s="44"/>
      <c r="K17" s="44"/>
    </row>
    <row r="18" spans="1:11" x14ac:dyDescent="0.25">
      <c r="F18" s="72"/>
      <c r="G18" s="72"/>
      <c r="H18" s="72"/>
      <c r="I18" s="44"/>
      <c r="J18" s="44"/>
      <c r="K18" s="44"/>
    </row>
    <row r="19" spans="1:11" x14ac:dyDescent="0.25">
      <c r="F19" s="42"/>
      <c r="G19" s="44"/>
      <c r="H19" s="28"/>
      <c r="I19" s="44"/>
      <c r="J19" s="44"/>
      <c r="K19" s="44"/>
    </row>
    <row r="20" spans="1:11" x14ac:dyDescent="0.25">
      <c r="F20" s="43"/>
      <c r="G20" s="41"/>
      <c r="H20" s="28"/>
      <c r="I20" s="44"/>
      <c r="J20" s="44"/>
      <c r="K20" s="44"/>
    </row>
    <row r="21" spans="1:11" x14ac:dyDescent="0.25">
      <c r="F21" s="42"/>
      <c r="G21" s="41"/>
      <c r="H21" s="28"/>
      <c r="I21" s="44"/>
      <c r="J21" s="44"/>
      <c r="K21" s="44"/>
    </row>
    <row r="22" spans="1:11" x14ac:dyDescent="0.25">
      <c r="F22" s="42"/>
      <c r="G22" s="71"/>
      <c r="H22" s="41"/>
    </row>
  </sheetData>
  <mergeCells count="9">
    <mergeCell ref="F16:H16"/>
    <mergeCell ref="F10:H10"/>
    <mergeCell ref="F13:H13"/>
    <mergeCell ref="A1:D1"/>
    <mergeCell ref="F2:H2"/>
    <mergeCell ref="A13:C13"/>
    <mergeCell ref="A10:C10"/>
    <mergeCell ref="A2:C2"/>
    <mergeCell ref="F1:I1"/>
  </mergeCells>
  <conditionalFormatting sqref="B11">
    <cfRule type="cellIs" dxfId="5" priority="13" operator="lessThan">
      <formula>$D$11</formula>
    </cfRule>
    <cfRule type="cellIs" dxfId="4" priority="14" operator="greaterThan">
      <formula>$D$11</formula>
    </cfRule>
  </conditionalFormatting>
  <conditionalFormatting sqref="B15">
    <cfRule type="cellIs" dxfId="3" priority="11" operator="lessThan">
      <formula>$B$16</formula>
    </cfRule>
    <cfRule type="cellIs" dxfId="2" priority="12" operator="greaterThan">
      <formula>$B$16</formula>
    </cfRule>
  </conditionalFormatting>
  <conditionalFormatting sqref="B17">
    <cfRule type="cellIs" dxfId="1" priority="9" operator="lessThan">
      <formula>$B$5</formula>
    </cfRule>
    <cfRule type="cellIs" dxfId="0" priority="10" operator="greaterThan">
      <formula>$B$5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РасчетБалок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2024-06-28T05:23:22Z</dcterms:modified>
</cp:coreProperties>
</file>