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omodanEA\Desktop\Проектная практика\ProjectPractice\"/>
    </mc:Choice>
  </mc:AlternateContent>
  <xr:revisionPtr revIDLastSave="0" documentId="13_ncr:1_{8638FD9D-1D60-4658-B759-A7C1DC5F4B65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СборНагрузок" sheetId="1" r:id="rId1"/>
    <sheet name="РасчётБалок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E10" i="2"/>
  <c r="F10" i="2"/>
  <c r="B10" i="2"/>
  <c r="C8" i="2"/>
  <c r="D9" i="2"/>
  <c r="D8" i="2"/>
  <c r="A7" i="2"/>
  <c r="F3" i="2"/>
  <c r="C4" i="2"/>
  <c r="C3" i="2"/>
  <c r="G11" i="1"/>
  <c r="E11" i="1"/>
  <c r="E10" i="1"/>
  <c r="C7" i="1"/>
  <c r="G2" i="1"/>
  <c r="E3" i="1"/>
  <c r="G3" i="1"/>
  <c r="E4" i="1"/>
  <c r="G4" i="1"/>
  <c r="H4" i="1"/>
  <c r="D2" i="1" s="1"/>
  <c r="C2" i="1" s="1"/>
  <c r="E5" i="1"/>
  <c r="G5" i="1" s="1"/>
  <c r="E6" i="1"/>
  <c r="G6" i="1" s="1"/>
  <c r="G7" i="1"/>
  <c r="G9" i="1"/>
  <c r="E8" i="2" l="1"/>
  <c r="F8" i="2" s="1"/>
  <c r="E9" i="2"/>
  <c r="F9" i="2" s="1"/>
  <c r="B9" i="2"/>
  <c r="B3" i="2"/>
  <c r="B8" i="2" s="1"/>
  <c r="D7" i="1"/>
  <c r="H2" i="1"/>
  <c r="H5" i="1" s="1"/>
</calcChain>
</file>

<file path=xl/sharedStrings.xml><?xml version="1.0" encoding="utf-8"?>
<sst xmlns="http://schemas.openxmlformats.org/spreadsheetml/2006/main" count="65" uniqueCount="54">
  <si>
    <t>№ п/п</t>
  </si>
  <si>
    <t>Наименование</t>
  </si>
  <si>
    <t>γf</t>
  </si>
  <si>
    <t>Qp</t>
  </si>
  <si>
    <t>ρ</t>
  </si>
  <si>
    <t>Снег</t>
  </si>
  <si>
    <t>ПВХ мембрана</t>
  </si>
  <si>
    <t>Утеплитель
Базальтовая вата</t>
  </si>
  <si>
    <t>Керамзито-бетон</t>
  </si>
  <si>
    <t>Профнастил</t>
  </si>
  <si>
    <t>№ ГОСТ</t>
  </si>
  <si>
    <t>24045-2016</t>
  </si>
  <si>
    <t>18124-2012</t>
  </si>
  <si>
    <t>Хризотилцем. лист</t>
  </si>
  <si>
    <t>h</t>
  </si>
  <si>
    <t>мм</t>
  </si>
  <si>
    <t>Единицы измерения</t>
  </si>
  <si>
    <t xml:space="preserve">Qн, </t>
  </si>
  <si>
    <r>
      <t>кг/м</t>
    </r>
    <r>
      <rPr>
        <vertAlign val="superscript"/>
        <sz val="11"/>
        <color theme="1"/>
        <rFont val="Inter"/>
        <charset val="204"/>
      </rPr>
      <t>2</t>
    </r>
  </si>
  <si>
    <r>
      <t>кг/м</t>
    </r>
    <r>
      <rPr>
        <vertAlign val="superscript"/>
        <sz val="11"/>
        <color theme="1"/>
        <rFont val="Inter"/>
        <charset val="204"/>
      </rPr>
      <t>3</t>
    </r>
  </si>
  <si>
    <t>плотность</t>
  </si>
  <si>
    <t>толщина</t>
  </si>
  <si>
    <t>нагрузка</t>
  </si>
  <si>
    <t>коэф</t>
  </si>
  <si>
    <t>СП 20.13330.2016</t>
  </si>
  <si>
    <t>Величина</t>
  </si>
  <si>
    <t>Норматив</t>
  </si>
  <si>
    <t>Расчётная</t>
  </si>
  <si>
    <t>Единица</t>
  </si>
  <si>
    <t>кг/м</t>
  </si>
  <si>
    <t>м</t>
  </si>
  <si>
    <t>Второстепенные балки - ГОСТ 30245-2012</t>
  </si>
  <si>
    <t>f</t>
  </si>
  <si>
    <t>q</t>
  </si>
  <si>
    <t>l</t>
  </si>
  <si>
    <t>E</t>
  </si>
  <si>
    <t>Сечение</t>
  </si>
  <si>
    <r>
      <t>b</t>
    </r>
    <r>
      <rPr>
        <vertAlign val="subscript"/>
        <sz val="11"/>
        <color theme="1"/>
        <rFont val="Inter"/>
        <charset val="204"/>
      </rPr>
      <t>гр</t>
    </r>
  </si>
  <si>
    <r>
      <t>м</t>
    </r>
    <r>
      <rPr>
        <vertAlign val="superscript"/>
        <sz val="11"/>
        <color theme="1"/>
        <rFont val="Inter"/>
        <charset val="204"/>
      </rPr>
      <t>4</t>
    </r>
  </si>
  <si>
    <r>
      <t>cм</t>
    </r>
    <r>
      <rPr>
        <vertAlign val="superscript"/>
        <sz val="11"/>
        <color theme="1"/>
        <rFont val="Inter"/>
        <charset val="204"/>
      </rPr>
      <t>4</t>
    </r>
  </si>
  <si>
    <r>
      <t>Макс. прогиб &lt; 1/200*</t>
    </r>
    <r>
      <rPr>
        <b/>
        <i/>
        <sz val="11"/>
        <color theme="1"/>
        <rFont val="Times New Roman"/>
        <family val="1"/>
        <charset val="204"/>
      </rPr>
      <t>l</t>
    </r>
  </si>
  <si>
    <t>t</t>
  </si>
  <si>
    <t>✓</t>
  </si>
  <si>
    <t>✗</t>
  </si>
  <si>
    <t>Проверка на прочность при изгибе</t>
  </si>
  <si>
    <t>a</t>
  </si>
  <si>
    <t>σ</t>
  </si>
  <si>
    <r>
      <t>σ</t>
    </r>
    <r>
      <rPr>
        <b/>
        <i/>
        <vertAlign val="subscript"/>
        <sz val="11"/>
        <color theme="1"/>
        <rFont val="Times New Roman"/>
        <family val="1"/>
        <charset val="204"/>
      </rPr>
      <t>max</t>
    </r>
  </si>
  <si>
    <r>
      <t>M</t>
    </r>
    <r>
      <rPr>
        <b/>
        <i/>
        <vertAlign val="subscript"/>
        <sz val="11"/>
        <color theme="1"/>
        <rFont val="Times New Roman"/>
        <family val="1"/>
        <charset val="204"/>
      </rPr>
      <t>max</t>
    </r>
  </si>
  <si>
    <r>
      <t>W</t>
    </r>
    <r>
      <rPr>
        <b/>
        <i/>
        <vertAlign val="subscript"/>
        <sz val="11"/>
        <color theme="1"/>
        <rFont val="Times New Roman"/>
        <family val="1"/>
        <charset val="204"/>
      </rPr>
      <t>max</t>
    </r>
  </si>
  <si>
    <r>
      <t>J</t>
    </r>
    <r>
      <rPr>
        <b/>
        <i/>
        <vertAlign val="subscript"/>
        <sz val="11"/>
        <color theme="1"/>
        <rFont val="Times New Roman"/>
        <family val="1"/>
        <charset val="204"/>
      </rPr>
      <t>x</t>
    </r>
  </si>
  <si>
    <t>?</t>
  </si>
  <si>
    <t>≤</t>
  </si>
  <si>
    <r>
      <t>кг/см</t>
    </r>
    <r>
      <rPr>
        <vertAlign val="superscript"/>
        <sz val="11"/>
        <color theme="1"/>
        <rFont val="Inter"/>
        <charset val="204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</si>
</sst>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Inter"/>
      <charset val="204"/>
    </font>
    <font>
      <vertAlign val="superscript"/>
      <sz val="11"/>
      <color theme="1"/>
      <name val="Inter"/>
      <charset val="204"/>
    </font>
    <font>
      <sz val="8"/>
      <color theme="1"/>
      <name val="Inter"/>
      <charset val="204"/>
    </font>
    <font>
      <b/>
      <sz val="11"/>
      <color theme="1"/>
      <name val="Inter"/>
      <charset val="204"/>
    </font>
    <font>
      <vertAlign val="subscript"/>
      <sz val="11"/>
      <color theme="1"/>
      <name val="Inter"/>
      <charset val="204"/>
    </font>
    <font>
      <b/>
      <i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vertAlign val="subscript"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vertical="center"/>
    </xf>
    <xf numFmtId="2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2" fontId="1" fillId="0" borderId="7" xfId="0" applyNumberFormat="1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/>
    <xf numFmtId="0" fontId="1" fillId="2" borderId="11" xfId="0" applyFont="1" applyFill="1" applyBorder="1"/>
    <xf numFmtId="0" fontId="3" fillId="0" borderId="11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/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/>
    <xf numFmtId="0" fontId="4" fillId="0" borderId="0" xfId="0" applyFont="1" applyAlignment="1"/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Обычный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45CFB6-B0BD-4446-9F44-E628F3BF8E11}" name="Таблица1" displayName="Таблица1" ref="A1:H7" totalsRowShown="0" headerRowDxfId="10" dataDxfId="9" tableBorderDxfId="8">
  <tableColumns count="8">
    <tableColumn id="1" xr3:uid="{8183B60A-E10C-4A2E-92F1-AF84282C6280}" name="№ п/п" dataDxfId="7"/>
    <tableColumn id="2" xr3:uid="{A9B5C510-C500-4B6B-A610-EE651E35788C}" name="Наименование" dataDxfId="6"/>
    <tableColumn id="3" xr3:uid="{BD971CA7-2305-4C0C-839D-A359F4BD63F7}" name="ρ" dataDxfId="5"/>
    <tableColumn id="4" xr3:uid="{41A4268E-525C-47E5-A064-5232788AFB22}" name="h" dataDxfId="4"/>
    <tableColumn id="5" xr3:uid="{1A43476B-C444-4C63-905B-9532CA4DE150}" name="Qн, " dataDxfId="3">
      <calculatedColumnFormula>C2*D2/1000</calculatedColumnFormula>
    </tableColumn>
    <tableColumn id="6" xr3:uid="{101A6059-660B-45D5-909E-4820653C046A}" name="γf" dataDxfId="2"/>
    <tableColumn id="7" xr3:uid="{AF3EEBC6-68E0-4413-8258-2E8F49BDB9F4}" name="Qp" dataDxfId="1">
      <calculatedColumnFormula>E2*F2</calculatedColumnFormula>
    </tableColumn>
    <tableColumn id="8" xr3:uid="{F0C0D757-D5DD-47AF-812E-47A755CB3B6D}" name="№ ГОСТ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zoomScale="220" zoomScaleNormal="220" workbookViewId="0">
      <selection activeCell="H12" sqref="H12"/>
    </sheetView>
  </sheetViews>
  <sheetFormatPr defaultColWidth="8.88671875" defaultRowHeight="13.8" x14ac:dyDescent="0.25"/>
  <cols>
    <col min="1" max="1" width="7.5546875" style="21" bestFit="1" customWidth="1"/>
    <col min="2" max="2" width="22" style="21" bestFit="1" customWidth="1"/>
    <col min="3" max="3" width="9.5546875" style="21" bestFit="1" customWidth="1"/>
    <col min="4" max="4" width="8" style="21" bestFit="1" customWidth="1"/>
    <col min="5" max="5" width="8.44140625" style="21" bestFit="1" customWidth="1"/>
    <col min="6" max="6" width="6.33203125" style="21" bestFit="1" customWidth="1"/>
    <col min="7" max="7" width="9" style="21" bestFit="1" customWidth="1"/>
    <col min="8" max="8" width="20.44140625" style="21" bestFit="1" customWidth="1"/>
    <col min="9" max="16384" width="8.88671875" style="21"/>
  </cols>
  <sheetData>
    <row r="1" spans="1:8" ht="14.4" thickBot="1" x14ac:dyDescent="0.3">
      <c r="A1" s="23" t="s">
        <v>0</v>
      </c>
      <c r="B1" s="23" t="s">
        <v>1</v>
      </c>
      <c r="C1" s="23" t="s">
        <v>4</v>
      </c>
      <c r="D1" s="23" t="s">
        <v>14</v>
      </c>
      <c r="E1" s="23" t="s">
        <v>17</v>
      </c>
      <c r="F1" s="23" t="s">
        <v>2</v>
      </c>
      <c r="G1" s="23" t="s">
        <v>3</v>
      </c>
      <c r="H1" s="23" t="s">
        <v>10</v>
      </c>
    </row>
    <row r="2" spans="1:8" x14ac:dyDescent="0.25">
      <c r="A2" s="19">
        <v>1</v>
      </c>
      <c r="B2" s="10" t="s">
        <v>5</v>
      </c>
      <c r="C2" s="11" t="str">
        <f>Таблица1[[#This Row],[h]]</f>
        <v>-</v>
      </c>
      <c r="D2" s="11" t="str">
        <f>H4</f>
        <v>-</v>
      </c>
      <c r="E2" s="11">
        <v>150</v>
      </c>
      <c r="F2" s="11">
        <v>1.4</v>
      </c>
      <c r="G2" s="11">
        <f>E2*F2</f>
        <v>210</v>
      </c>
      <c r="H2" s="20" t="str">
        <f>H4</f>
        <v>-</v>
      </c>
    </row>
    <row r="3" spans="1:8" x14ac:dyDescent="0.25">
      <c r="A3" s="1">
        <v>2</v>
      </c>
      <c r="B3" s="2" t="s">
        <v>6</v>
      </c>
      <c r="C3" s="3">
        <v>1300</v>
      </c>
      <c r="D3" s="3">
        <v>1.5</v>
      </c>
      <c r="E3" s="3">
        <f t="shared" ref="E3:E6" si="0">C3*D3/1000</f>
        <v>1.95</v>
      </c>
      <c r="F3" s="3">
        <v>1.1000000000000001</v>
      </c>
      <c r="G3" s="3">
        <f t="shared" ref="G3:G7" si="1">E3*F3</f>
        <v>2.145</v>
      </c>
      <c r="H3" s="4" t="s">
        <v>24</v>
      </c>
    </row>
    <row r="4" spans="1:8" ht="27.6" x14ac:dyDescent="0.25">
      <c r="A4" s="1">
        <v>3</v>
      </c>
      <c r="B4" s="5" t="s">
        <v>7</v>
      </c>
      <c r="C4" s="3">
        <v>100</v>
      </c>
      <c r="D4" s="3">
        <v>150</v>
      </c>
      <c r="E4" s="3">
        <f t="shared" si="0"/>
        <v>15</v>
      </c>
      <c r="F4" s="3">
        <v>1.2</v>
      </c>
      <c r="G4" s="3">
        <f t="shared" si="1"/>
        <v>18</v>
      </c>
      <c r="H4" s="4" t="str">
        <f>"-"</f>
        <v>-</v>
      </c>
    </row>
    <row r="5" spans="1:8" x14ac:dyDescent="0.25">
      <c r="A5" s="1">
        <v>4</v>
      </c>
      <c r="B5" s="2" t="s">
        <v>8</v>
      </c>
      <c r="C5" s="3">
        <v>800</v>
      </c>
      <c r="D5" s="3">
        <v>90</v>
      </c>
      <c r="E5" s="3">
        <f t="shared" si="0"/>
        <v>72</v>
      </c>
      <c r="F5" s="3">
        <v>1.2</v>
      </c>
      <c r="G5" s="3">
        <f t="shared" si="1"/>
        <v>86.399999999999991</v>
      </c>
      <c r="H5" s="4" t="str">
        <f>H2</f>
        <v>-</v>
      </c>
    </row>
    <row r="6" spans="1:8" x14ac:dyDescent="0.25">
      <c r="A6" s="1">
        <v>5</v>
      </c>
      <c r="B6" s="2" t="s">
        <v>13</v>
      </c>
      <c r="C6" s="3">
        <v>1800</v>
      </c>
      <c r="D6" s="3">
        <v>10</v>
      </c>
      <c r="E6" s="3">
        <f t="shared" si="0"/>
        <v>18</v>
      </c>
      <c r="F6" s="3">
        <v>1.2</v>
      </c>
      <c r="G6" s="3">
        <f t="shared" si="1"/>
        <v>21.599999999999998</v>
      </c>
      <c r="H6" s="4" t="s">
        <v>12</v>
      </c>
    </row>
    <row r="7" spans="1:8" x14ac:dyDescent="0.25">
      <c r="A7" s="6">
        <v>6</v>
      </c>
      <c r="B7" s="7" t="s">
        <v>9</v>
      </c>
      <c r="C7" s="8" t="str">
        <f>C2</f>
        <v>-</v>
      </c>
      <c r="D7" s="8" t="str">
        <f>D2</f>
        <v>-</v>
      </c>
      <c r="E7" s="8">
        <v>14</v>
      </c>
      <c r="F7" s="8">
        <v>1.05</v>
      </c>
      <c r="G7" s="8">
        <f t="shared" si="1"/>
        <v>14.700000000000001</v>
      </c>
      <c r="H7" s="9" t="s">
        <v>11</v>
      </c>
    </row>
    <row r="8" spans="1:8" ht="16.2" x14ac:dyDescent="0.25">
      <c r="A8" s="29" t="s">
        <v>16</v>
      </c>
      <c r="B8" s="30"/>
      <c r="C8" s="23" t="s">
        <v>19</v>
      </c>
      <c r="D8" s="23" t="s">
        <v>15</v>
      </c>
      <c r="E8" s="23" t="s">
        <v>18</v>
      </c>
      <c r="F8" s="12" t="s">
        <v>23</v>
      </c>
      <c r="G8" s="23" t="s">
        <v>18</v>
      </c>
      <c r="H8" s="13"/>
    </row>
    <row r="9" spans="1:8" ht="14.4" thickBot="1" x14ac:dyDescent="0.3">
      <c r="A9" s="14"/>
      <c r="B9" s="15"/>
      <c r="C9" s="16" t="s">
        <v>20</v>
      </c>
      <c r="D9" s="16" t="s">
        <v>21</v>
      </c>
      <c r="E9" s="16" t="s">
        <v>22</v>
      </c>
      <c r="F9" s="17"/>
      <c r="G9" s="16" t="str">
        <f>E9</f>
        <v>нагрузка</v>
      </c>
      <c r="H9" s="18"/>
    </row>
    <row r="10" spans="1:8" ht="16.2" x14ac:dyDescent="0.35">
      <c r="D10" s="24" t="s">
        <v>37</v>
      </c>
      <c r="E10" s="25">
        <f>SUM(Таблица1[Qн, ])</f>
        <v>270.95</v>
      </c>
      <c r="F10" s="24"/>
      <c r="G10" s="25">
        <v>360.04500000000002</v>
      </c>
    </row>
    <row r="11" spans="1:8" x14ac:dyDescent="0.25">
      <c r="D11" s="24">
        <v>2</v>
      </c>
      <c r="E11" s="24">
        <f>D11*E10</f>
        <v>541.9</v>
      </c>
      <c r="F11" s="24"/>
      <c r="G11" s="24">
        <f>D11*G10</f>
        <v>720.09</v>
      </c>
    </row>
  </sheetData>
  <mergeCells count="1">
    <mergeCell ref="A8:B8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CDC94-8D65-44A4-8AE5-D87CCC3BD610}">
  <dimension ref="A1:M10"/>
  <sheetViews>
    <sheetView tabSelected="1" zoomScale="178" zoomScaleNormal="176" workbookViewId="0">
      <selection activeCell="F14" sqref="F14"/>
    </sheetView>
  </sheetViews>
  <sheetFormatPr defaultColWidth="9.109375" defaultRowHeight="13.8" x14ac:dyDescent="0.25"/>
  <cols>
    <col min="1" max="1" width="11.6640625" style="21" bestFit="1" customWidth="1"/>
    <col min="2" max="3" width="15.77734375" style="21" bestFit="1" customWidth="1"/>
    <col min="4" max="4" width="11.6640625" style="21" bestFit="1" customWidth="1"/>
    <col min="5" max="5" width="15.77734375" style="21" bestFit="1" customWidth="1"/>
    <col min="6" max="6" width="15.6640625" style="21" bestFit="1" customWidth="1"/>
    <col min="7" max="7" width="6.33203125" style="21" bestFit="1" customWidth="1"/>
    <col min="8" max="9" width="4.109375" style="21" bestFit="1" customWidth="1"/>
    <col min="10" max="12" width="8.77734375" style="21" customWidth="1"/>
    <col min="13" max="16384" width="9.109375" style="21"/>
  </cols>
  <sheetData>
    <row r="1" spans="1:13" ht="14.4" x14ac:dyDescent="0.3">
      <c r="A1" s="33" t="s">
        <v>31</v>
      </c>
      <c r="B1" s="35"/>
      <c r="C1" s="35"/>
      <c r="D1" s="35"/>
      <c r="E1" s="35"/>
      <c r="F1" s="35"/>
      <c r="G1" s="34"/>
      <c r="H1" s="31" t="s">
        <v>36</v>
      </c>
      <c r="I1" s="31"/>
      <c r="J1" s="40" t="s">
        <v>42</v>
      </c>
      <c r="K1" s="22"/>
      <c r="L1" s="22"/>
      <c r="M1" s="22"/>
    </row>
    <row r="2" spans="1:13" ht="15.6" x14ac:dyDescent="0.3">
      <c r="A2" s="27" t="s">
        <v>28</v>
      </c>
      <c r="B2" s="28" t="s">
        <v>32</v>
      </c>
      <c r="C2" s="28" t="s">
        <v>33</v>
      </c>
      <c r="D2" s="28" t="s">
        <v>34</v>
      </c>
      <c r="E2" s="28" t="s">
        <v>35</v>
      </c>
      <c r="F2" s="28" t="s">
        <v>50</v>
      </c>
      <c r="G2" s="28" t="s">
        <v>50</v>
      </c>
      <c r="H2" s="28" t="s">
        <v>45</v>
      </c>
      <c r="I2" s="28" t="s">
        <v>41</v>
      </c>
      <c r="J2" s="41" t="s">
        <v>43</v>
      </c>
    </row>
    <row r="3" spans="1:13" x14ac:dyDescent="0.25">
      <c r="A3" s="26" t="s">
        <v>26</v>
      </c>
      <c r="B3" s="26">
        <f>5/384*(C3*D3^4)/(E3*F3)</f>
        <v>1.9329282622544516E-2</v>
      </c>
      <c r="C3" s="26">
        <f>СборНагрузок!E11</f>
        <v>541.9</v>
      </c>
      <c r="D3" s="32">
        <v>6</v>
      </c>
      <c r="E3" s="32">
        <v>20394324000</v>
      </c>
      <c r="F3" s="36">
        <f>(G3/100)^4</f>
        <v>2.3197323649600005E-5</v>
      </c>
      <c r="G3" s="32">
        <v>6.94</v>
      </c>
      <c r="H3" s="32">
        <v>40</v>
      </c>
      <c r="I3" s="32">
        <v>2</v>
      </c>
    </row>
    <row r="4" spans="1:13" x14ac:dyDescent="0.25">
      <c r="A4" s="26" t="s">
        <v>27</v>
      </c>
      <c r="B4" s="26">
        <f>5/384*(C4*D3^4)/(E3*F3)</f>
        <v>2.5685224439321062E-2</v>
      </c>
      <c r="C4" s="26">
        <f>СборНагрузок!G11</f>
        <v>720.09</v>
      </c>
      <c r="D4" s="32"/>
      <c r="E4" s="32"/>
      <c r="F4" s="37"/>
      <c r="G4" s="32"/>
      <c r="H4" s="32"/>
      <c r="I4" s="32"/>
    </row>
    <row r="5" spans="1:13" ht="16.2" x14ac:dyDescent="0.25">
      <c r="A5" s="27" t="s">
        <v>25</v>
      </c>
      <c r="B5" s="27" t="s">
        <v>30</v>
      </c>
      <c r="C5" s="27" t="s">
        <v>29</v>
      </c>
      <c r="D5" s="27" t="s">
        <v>30</v>
      </c>
      <c r="E5" s="27" t="s">
        <v>18</v>
      </c>
      <c r="F5" s="27" t="s">
        <v>38</v>
      </c>
      <c r="G5" s="27" t="s">
        <v>39</v>
      </c>
      <c r="H5" s="27" t="s">
        <v>15</v>
      </c>
      <c r="I5" s="27" t="s">
        <v>15</v>
      </c>
    </row>
    <row r="6" spans="1:13" ht="14.4" x14ac:dyDescent="0.25">
      <c r="A6" s="31" t="s">
        <v>40</v>
      </c>
      <c r="B6" s="31"/>
      <c r="C6" s="31" t="s">
        <v>44</v>
      </c>
      <c r="D6" s="31"/>
      <c r="E6" s="31"/>
      <c r="F6" s="31"/>
      <c r="G6" s="31"/>
      <c r="H6" s="31"/>
      <c r="I6" s="31"/>
    </row>
    <row r="7" spans="1:13" ht="15.6" x14ac:dyDescent="0.25">
      <c r="A7" s="27" t="str">
        <f>A2</f>
        <v>Единица</v>
      </c>
      <c r="B7" s="27" t="s">
        <v>51</v>
      </c>
      <c r="C7" s="28" t="s">
        <v>49</v>
      </c>
      <c r="D7" s="28" t="s">
        <v>48</v>
      </c>
      <c r="E7" s="28" t="s">
        <v>46</v>
      </c>
      <c r="F7" s="39" t="s">
        <v>52</v>
      </c>
      <c r="G7" s="43" t="s">
        <v>47</v>
      </c>
      <c r="H7" s="44"/>
      <c r="I7" s="45"/>
    </row>
    <row r="8" spans="1:13" ht="14.4" customHeight="1" x14ac:dyDescent="0.25">
      <c r="A8" s="26" t="s">
        <v>26</v>
      </c>
      <c r="B8" s="38" t="str">
        <f>IF(B3&lt;1/200*D3, J1, J2)</f>
        <v>✓</v>
      </c>
      <c r="C8" s="52">
        <f>(H3/10)^3/6</f>
        <v>10.666666666666666</v>
      </c>
      <c r="D8" s="26">
        <f>C3*D3^2/8</f>
        <v>2438.5499999999997</v>
      </c>
      <c r="E8" s="26">
        <f>D8/C8</f>
        <v>228.61406249999999</v>
      </c>
      <c r="F8" s="38" t="str">
        <f>IF(E8&lt;=G8, J1,J2)</f>
        <v>✓</v>
      </c>
      <c r="G8" s="46">
        <v>240</v>
      </c>
      <c r="H8" s="47"/>
      <c r="I8" s="48"/>
    </row>
    <row r="9" spans="1:13" x14ac:dyDescent="0.25">
      <c r="A9" s="26" t="s">
        <v>27</v>
      </c>
      <c r="B9" s="38" t="str">
        <f>IF(B4&lt;1/200*D3, J1, J2)</f>
        <v>✓</v>
      </c>
      <c r="C9" s="53"/>
      <c r="D9" s="26">
        <f>C4*D3^2/8</f>
        <v>3240.4050000000002</v>
      </c>
      <c r="E9" s="26">
        <f>D9/C8</f>
        <v>303.78796875000006</v>
      </c>
      <c r="F9" s="38" t="str">
        <f>IF(E9&lt;=G8,J1,J2)</f>
        <v>✗</v>
      </c>
      <c r="G9" s="49"/>
      <c r="H9" s="50"/>
      <c r="I9" s="51"/>
    </row>
    <row r="10" spans="1:13" ht="16.2" x14ac:dyDescent="0.25">
      <c r="A10" s="27" t="s">
        <v>25</v>
      </c>
      <c r="B10" s="42" t="str">
        <f>J1&amp;"/"&amp;J2</f>
        <v>✓/✗</v>
      </c>
      <c r="C10" s="27" t="s">
        <v>29</v>
      </c>
      <c r="D10" s="27" t="s">
        <v>30</v>
      </c>
      <c r="E10" s="27" t="str">
        <f>G10</f>
        <v>кг/см2</v>
      </c>
      <c r="F10" s="42" t="str">
        <f>B10</f>
        <v>✓/✗</v>
      </c>
      <c r="G10" s="54" t="s">
        <v>53</v>
      </c>
      <c r="H10" s="55"/>
      <c r="I10" s="56"/>
    </row>
  </sheetData>
  <mergeCells count="14">
    <mergeCell ref="G10:I10"/>
    <mergeCell ref="F3:F4"/>
    <mergeCell ref="C8:C9"/>
    <mergeCell ref="A1:G1"/>
    <mergeCell ref="G7:I7"/>
    <mergeCell ref="G8:I9"/>
    <mergeCell ref="D3:D4"/>
    <mergeCell ref="E3:E4"/>
    <mergeCell ref="A6:B6"/>
    <mergeCell ref="H1:I1"/>
    <mergeCell ref="C6:I6"/>
    <mergeCell ref="G3:G4"/>
    <mergeCell ref="H3:H4"/>
    <mergeCell ref="I3:I4"/>
  </mergeCell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СборНагрузок</vt:lpstr>
      <vt:lpstr>РасчётБалок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RomodanEA</dc:creator>
  <cp:lastModifiedBy>RomodanEA</cp:lastModifiedBy>
  <dcterms:created xsi:type="dcterms:W3CDTF">2015-06-05T18:19:34Z</dcterms:created>
  <dcterms:modified xsi:type="dcterms:W3CDTF">2024-06-25T05:48:46Z</dcterms:modified>
</cp:coreProperties>
</file>