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8B3701EA-53C6-4D11-8D1F-2977D5351DC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СборНагрузок" sheetId="1" r:id="rId1"/>
    <sheet name="РасчётБалок" sheetId="2" r:id="rId2"/>
    <sheet name="РасчетБалок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B10" i="3"/>
  <c r="B3" i="2"/>
  <c r="B6" i="3"/>
  <c r="B5" i="3"/>
  <c r="C3" i="2"/>
  <c r="E3" i="2"/>
  <c r="G10" i="1"/>
  <c r="F10" i="2"/>
  <c r="B10" i="2"/>
  <c r="A7" i="2"/>
  <c r="G11" i="1"/>
  <c r="D9" i="2" s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D8" i="2" l="1"/>
  <c r="B9" i="2"/>
  <c r="E8" i="2"/>
  <c r="F8" i="2" s="1"/>
  <c r="E9" i="2"/>
  <c r="F9" i="2" s="1"/>
  <c r="B8" i="2"/>
  <c r="D7" i="1"/>
  <c r="H2" i="1"/>
  <c r="H5" i="1" s="1"/>
</calcChain>
</file>

<file path=xl/sharedStrings.xml><?xml version="1.0" encoding="utf-8"?>
<sst xmlns="http://schemas.openxmlformats.org/spreadsheetml/2006/main" count="84" uniqueCount="68">
  <si>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</si>
  <si>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</si>
  <si>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</si>
  <si>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</si>
  <si>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</si>
  <si>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</si>
  <si>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</si>
  <si>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</si>
  <si>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</si>
  <si>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</si>
  <si>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</si>
  <si>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</si>
  <si>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</si>
  <si>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</si>
  <si>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</si>
  <si>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</si>
  <si>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</si>
  <si>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</si>
  <si>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</si>
  <si>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</si>
  <si>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</si>
  <si>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</si>
  <si>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</si>
  <si>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</si>
  <si>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</si>
  <si>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Величина</t>
  </si>
  <si>
    <t>Норматив</t>
  </si>
  <si>
    <t>Расчётная</t>
  </si>
  <si>
    <t>Единица</t>
  </si>
  <si>
    <t>Второстепенные балки - ГОСТ 30245-2012</t>
  </si>
  <si>
    <t>f</t>
  </si>
  <si>
    <t>q</t>
  </si>
  <si>
    <t>l</t>
  </si>
  <si>
    <t>E</t>
  </si>
  <si>
    <t>Сечение</t>
  </si>
  <si>
    <r>
      <t>b</t>
    </r>
    <r>
      <rPr>
        <vertAlign val="subscript"/>
        <sz val="11"/>
        <color theme="1"/>
        <rFont val="Inter"/>
        <charset val="204"/>
      </rPr>
      <t>гр</t>
    </r>
  </si>
  <si>
    <r>
      <t>м</t>
    </r>
    <r>
      <rPr>
        <vertAlign val="superscript"/>
        <sz val="11"/>
        <color theme="1"/>
        <rFont val="Inter"/>
        <charset val="204"/>
      </rPr>
      <t>4</t>
    </r>
  </si>
  <si>
    <r>
      <t>cм</t>
    </r>
    <r>
      <rPr>
        <vertAlign val="superscript"/>
        <sz val="11"/>
        <color theme="1"/>
        <rFont val="Inter"/>
        <charset val="204"/>
      </rPr>
      <t>4</t>
    </r>
  </si>
  <si>
    <r>
      <t>Макс. прогиб &lt; 1/200*</t>
    </r>
    <r>
      <rPr>
        <b/>
        <i/>
        <sz val="11"/>
        <color theme="1"/>
        <rFont val="Times New Roman"/>
        <family val="1"/>
        <charset val="204"/>
      </rPr>
      <t>l</t>
    </r>
  </si>
  <si>
    <t>t</t>
  </si>
  <si>
    <t>✓</t>
  </si>
  <si>
    <t>✗</t>
  </si>
  <si>
    <t>Проверка на прочность при изгибе</t>
  </si>
  <si>
    <t>Wx</t>
  </si>
  <si>
    <t>Jx</t>
  </si>
  <si>
    <t>σ</t>
  </si>
  <si>
    <r>
      <t>σ</t>
    </r>
    <r>
      <rPr>
        <b/>
        <i/>
        <vertAlign val="subscript"/>
        <sz val="11"/>
        <color theme="1"/>
        <rFont val="Times New Roman"/>
        <family val="1"/>
        <charset val="204"/>
      </rPr>
      <t>max</t>
    </r>
  </si>
  <si>
    <r>
      <t>M</t>
    </r>
    <r>
      <rPr>
        <b/>
        <i/>
        <vertAlign val="subscript"/>
        <sz val="11"/>
        <color theme="1"/>
        <rFont val="Times New Roman"/>
        <family val="1"/>
        <charset val="204"/>
      </rPr>
      <t>max</t>
    </r>
  </si>
  <si>
    <r>
      <t>W</t>
    </r>
    <r>
      <rPr>
        <b/>
        <i/>
        <vertAlign val="subscript"/>
        <sz val="11"/>
        <color theme="1"/>
        <rFont val="Times New Roman"/>
        <family val="1"/>
        <charset val="204"/>
      </rPr>
      <t>max</t>
    </r>
  </si>
  <si>
    <r>
      <t>J</t>
    </r>
    <r>
      <rPr>
        <b/>
        <i/>
        <vertAlign val="subscript"/>
        <sz val="11"/>
        <color theme="1"/>
        <rFont val="Times New Roman"/>
        <family val="1"/>
        <charset val="204"/>
      </rPr>
      <t>x</t>
    </r>
  </si>
  <si>
    <t>?</t>
  </si>
  <si>
    <t>≤</t>
  </si>
  <si>
    <r>
      <t>кг/см</t>
    </r>
    <r>
      <rPr>
        <vertAlign val="superscript"/>
        <sz val="11"/>
        <color theme="1"/>
        <rFont val="Inter"/>
        <charset val="204"/>
      </rPr>
      <t>2</t>
    </r>
  </si>
  <si>
    <t>b</t>
  </si>
  <si>
    <t>кг/cм</t>
  </si>
  <si>
    <t>кг*см</t>
  </si>
  <si>
    <r>
      <t>см</t>
    </r>
    <r>
      <rPr>
        <vertAlign val="superscript"/>
        <sz val="11"/>
        <color theme="1"/>
        <rFont val="Inter"/>
        <charset val="204"/>
      </rPr>
      <t>3</t>
    </r>
  </si>
  <si>
    <t>СТД  НОМЕР              ИНФОРМАЦИЯ
ГОСТ 27772-2015         σ
ГОСТ 30245-2012         Jx, Wx, a, t
СП   16.13330.2017      Уc, E</t>
  </si>
  <si>
    <r>
      <t>кг/cм</t>
    </r>
    <r>
      <rPr>
        <vertAlign val="superscript"/>
        <sz val="11"/>
        <color theme="1"/>
        <rFont val="Inter"/>
        <charset val="204"/>
      </rPr>
      <t>2</t>
    </r>
  </si>
  <si>
    <t>cм</t>
  </si>
  <si>
    <t>Дано</t>
  </si>
  <si>
    <t>см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</si>
  <si>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</si>
  <si>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кг/см</t>
  </si>
  <si>
    <t>Расчёт</t>
  </si>
  <si>
    <t>Норма</t>
  </si>
  <si>
    <r>
      <rPr>
        <sz val="11"/>
        <color theme="1"/>
        <rFont val="Times New Roman"/>
        <family val="1"/>
        <charset val="204"/>
      </rPr>
      <t>γ</t>
    </r>
    <r>
      <rPr>
        <vertAlign val="subscript"/>
        <sz val="11"/>
        <color theme="1"/>
        <rFont val="Times New Roman"/>
        <family val="1"/>
        <charset val="204"/>
      </rPr>
      <t>с</t>
    </r>
  </si>
  <si>
    <t>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</si>
</sst>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vertAlign val="subscript"/>
      <sz val="11"/>
      <color theme="1"/>
      <name val="Inter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vertAlign val="subscript"/>
      <sz val="11"/>
      <color theme="1"/>
      <name val="Times New Roman"/>
      <family val="1"/>
      <charset val="204"/>
    </font>
    <font>
      <sz val="11"/>
      <color theme="1"/>
      <name val="JetBrains Mono"/>
      <family val="3"/>
    </font>
    <font>
      <i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67" fontId="1" fillId="0" borderId="1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2" fontId="1" fillId="0" borderId="0" xfId="0" applyNumberFormat="1" applyFont="1"/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3" dataDxfId="12" tableBorderDxfId="11">
  <tableColumns count="8">
    <tableColumn id="1" xr3:uid="{8183B60A-E10C-4A2E-92F1-AF84282C6280}" name="№ п/п" dataDxfId="10"/>
    <tableColumn id="2" xr3:uid="{A9B5C510-C500-4B6B-A610-EE651E35788C}" name="Наименование" dataDxfId="9"/>
    <tableColumn id="3" xr3:uid="{BD971CA7-2305-4C0C-839D-A359F4BD63F7}" name="ρ" dataDxfId="8"/>
    <tableColumn id="4" xr3:uid="{41A4268E-525C-47E5-A064-5232788AFB22}" name="h" dataDxfId="7"/>
    <tableColumn id="5" xr3:uid="{1A43476B-C444-4C63-905B-9532CA4DE150}" name="Qн, " dataDxfId="6">
      <calculatedColumnFormula>C2*D2/1000</calculatedColumnFormula>
    </tableColumn>
    <tableColumn id="6" xr3:uid="{101A6059-660B-45D5-909E-4820653C046A}" name="γf" dataDxfId="5"/>
    <tableColumn id="7" xr3:uid="{AF3EEBC6-68E0-4413-8258-2E8F49BDB9F4}" name="Qp" dataDxfId="4">
      <calculatedColumnFormula>E2*F2</calculatedColumnFormula>
    </tableColumn>
    <tableColumn id="8" xr3:uid="{F0C0D757-D5DD-47AF-812E-47A755CB3B6D}" name="№ ГОСТ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220" zoomScaleNormal="220" workbookViewId="0">
      <selection activeCell="G11" sqref="G11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3" t="s">
        <v>0</v>
      </c>
      <c r="B1" s="23" t="s">
        <v>1</v>
      </c>
      <c r="C1" s="23" t="s">
        <v>4</v>
      </c>
      <c r="D1" s="23" t="s">
        <v>14</v>
      </c>
      <c r="E1" s="23" t="s">
        <v>17</v>
      </c>
      <c r="F1" s="23" t="s">
        <v>2</v>
      </c>
      <c r="G1" s="23" t="s">
        <v>3</v>
      </c>
      <c r="H1" s="23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29" t="s">
        <v>16</v>
      </c>
      <c r="B8" s="30"/>
      <c r="C8" s="23" t="s">
        <v>19</v>
      </c>
      <c r="D8" s="23" t="s">
        <v>15</v>
      </c>
      <c r="E8" s="23" t="s">
        <v>18</v>
      </c>
      <c r="F8" s="12" t="s">
        <v>23</v>
      </c>
      <c r="G8" s="23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24" t="s">
        <v>35</v>
      </c>
      <c r="E10" s="25">
        <f>SUM(Таблица1[Qн, ])</f>
        <v>270.95</v>
      </c>
      <c r="F10" s="24"/>
      <c r="G10" s="25">
        <f>SUM(Таблица1[Qp])</f>
        <v>352.84500000000003</v>
      </c>
      <c r="H10" s="61"/>
    </row>
    <row r="11" spans="1:8" x14ac:dyDescent="0.25">
      <c r="D11" s="24">
        <v>2</v>
      </c>
      <c r="E11" s="24">
        <f>D11*E10</f>
        <v>541.9</v>
      </c>
      <c r="F11" s="24"/>
      <c r="G11" s="24">
        <f>D11*G10</f>
        <v>705.69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14"/>
  <sheetViews>
    <sheetView zoomScale="178" zoomScaleNormal="176" workbookViewId="0">
      <selection activeCell="B3" sqref="B3:B4"/>
    </sheetView>
  </sheetViews>
  <sheetFormatPr defaultColWidth="9.109375" defaultRowHeight="13.8" x14ac:dyDescent="0.25"/>
  <cols>
    <col min="1" max="1" width="11.6640625" style="21" bestFit="1" customWidth="1"/>
    <col min="2" max="2" width="15.77734375" style="21" bestFit="1" customWidth="1"/>
    <col min="3" max="3" width="8" style="21" bestFit="1" customWidth="1"/>
    <col min="4" max="4" width="11.6640625" style="21" bestFit="1" customWidth="1"/>
    <col min="5" max="5" width="15.77734375" style="21" bestFit="1" customWidth="1"/>
    <col min="6" max="6" width="15.6640625" style="21" bestFit="1" customWidth="1"/>
    <col min="7" max="7" width="6.33203125" style="21" bestFit="1" customWidth="1"/>
    <col min="8" max="9" width="5.77734375" style="21" customWidth="1"/>
    <col min="10" max="12" width="8.77734375" style="21" customWidth="1"/>
    <col min="13" max="16384" width="9.109375" style="21"/>
  </cols>
  <sheetData>
    <row r="1" spans="1:13" ht="14.4" x14ac:dyDescent="0.3">
      <c r="A1" s="33" t="s">
        <v>29</v>
      </c>
      <c r="B1" s="35"/>
      <c r="C1" s="35"/>
      <c r="D1" s="35"/>
      <c r="E1" s="35"/>
      <c r="F1" s="35"/>
      <c r="G1" s="34"/>
      <c r="H1" s="31" t="s">
        <v>34</v>
      </c>
      <c r="I1" s="31"/>
      <c r="J1" s="40" t="s">
        <v>40</v>
      </c>
      <c r="K1" s="22"/>
      <c r="L1" s="22"/>
      <c r="M1" s="22"/>
    </row>
    <row r="2" spans="1:13" ht="15.6" x14ac:dyDescent="0.3">
      <c r="A2" s="27" t="s">
        <v>28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49</v>
      </c>
      <c r="G2" s="28" t="s">
        <v>49</v>
      </c>
      <c r="H2" s="28" t="s">
        <v>53</v>
      </c>
      <c r="I2" s="28" t="s">
        <v>39</v>
      </c>
      <c r="J2" s="41" t="s">
        <v>41</v>
      </c>
    </row>
    <row r="3" spans="1:13" x14ac:dyDescent="0.25">
      <c r="A3" s="36" t="s">
        <v>26</v>
      </c>
      <c r="B3" s="36">
        <f>(5/384)*(C3*D3^4)/(E3*G3)</f>
        <v>317.21413764144273</v>
      </c>
      <c r="C3" s="36">
        <f>СборНагрузок!E11/100</f>
        <v>5.4189999999999996</v>
      </c>
      <c r="D3" s="32">
        <v>600</v>
      </c>
      <c r="E3" s="32">
        <f>200000000000/9.81/(100^2)</f>
        <v>2038735.9836901119</v>
      </c>
      <c r="F3" s="36"/>
      <c r="G3" s="55">
        <v>14.14</v>
      </c>
      <c r="H3" s="55">
        <v>50</v>
      </c>
      <c r="I3" s="56">
        <v>2</v>
      </c>
    </row>
    <row r="4" spans="1:13" x14ac:dyDescent="0.25">
      <c r="A4" s="37"/>
      <c r="B4" s="37"/>
      <c r="C4" s="37"/>
      <c r="D4" s="32"/>
      <c r="E4" s="32"/>
      <c r="F4" s="37"/>
      <c r="G4" s="55"/>
      <c r="H4" s="55"/>
      <c r="I4" s="56"/>
    </row>
    <row r="5" spans="1:13" ht="16.2" x14ac:dyDescent="0.25">
      <c r="A5" s="27" t="s">
        <v>25</v>
      </c>
      <c r="B5" s="27" t="s">
        <v>59</v>
      </c>
      <c r="C5" s="27" t="s">
        <v>54</v>
      </c>
      <c r="D5" s="27" t="s">
        <v>59</v>
      </c>
      <c r="E5" s="27" t="s">
        <v>58</v>
      </c>
      <c r="F5" s="27" t="s">
        <v>36</v>
      </c>
      <c r="G5" s="27" t="s">
        <v>37</v>
      </c>
      <c r="H5" s="27" t="s">
        <v>15</v>
      </c>
      <c r="I5" s="27" t="s">
        <v>15</v>
      </c>
    </row>
    <row r="6" spans="1:13" ht="14.4" x14ac:dyDescent="0.25">
      <c r="A6" s="31" t="s">
        <v>38</v>
      </c>
      <c r="B6" s="31"/>
      <c r="C6" s="31" t="s">
        <v>42</v>
      </c>
      <c r="D6" s="31"/>
      <c r="E6" s="31"/>
      <c r="F6" s="31"/>
      <c r="G6" s="31"/>
      <c r="H6" s="31"/>
      <c r="I6" s="31"/>
    </row>
    <row r="7" spans="1:13" ht="15.6" x14ac:dyDescent="0.25">
      <c r="A7" s="27" t="str">
        <f>A2</f>
        <v>Единица</v>
      </c>
      <c r="B7" s="27" t="s">
        <v>50</v>
      </c>
      <c r="C7" s="28" t="s">
        <v>48</v>
      </c>
      <c r="D7" s="28" t="s">
        <v>47</v>
      </c>
      <c r="E7" s="28" t="s">
        <v>45</v>
      </c>
      <c r="F7" s="39" t="s">
        <v>51</v>
      </c>
      <c r="G7" s="43" t="s">
        <v>46</v>
      </c>
      <c r="H7" s="44"/>
      <c r="I7" s="45"/>
    </row>
    <row r="8" spans="1:13" ht="14.4" customHeight="1" x14ac:dyDescent="0.25">
      <c r="A8" s="26" t="s">
        <v>26</v>
      </c>
      <c r="B8" s="38" t="str">
        <f>IF(B3&lt;1/200*D3, J1, J2)</f>
        <v>✗</v>
      </c>
      <c r="C8" s="57">
        <v>5.66</v>
      </c>
      <c r="D8" s="26">
        <f>C3*D3^2/8</f>
        <v>243854.99999999997</v>
      </c>
      <c r="E8" s="26">
        <f>D8/C8</f>
        <v>43083.922261484091</v>
      </c>
      <c r="F8" s="38" t="str">
        <f>IF(E8&lt;=G8, J1,J2)</f>
        <v>✗</v>
      </c>
      <c r="G8" s="46">
        <v>235</v>
      </c>
      <c r="H8" s="47"/>
      <c r="I8" s="48"/>
    </row>
    <row r="9" spans="1:13" x14ac:dyDescent="0.25">
      <c r="A9" s="26" t="s">
        <v>27</v>
      </c>
      <c r="B9" s="38" t="str">
        <f>IF(B4&lt;1/200*D3, J1, J2)</f>
        <v>✓</v>
      </c>
      <c r="C9" s="58"/>
      <c r="D9" s="26">
        <f>C4*D3^2/8</f>
        <v>0</v>
      </c>
      <c r="E9" s="26">
        <f>D9/C8</f>
        <v>0</v>
      </c>
      <c r="F9" s="38" t="str">
        <f>IF(E9&lt;=G8,J1,J2)</f>
        <v>✓</v>
      </c>
      <c r="G9" s="49"/>
      <c r="H9" s="50"/>
      <c r="I9" s="51"/>
    </row>
    <row r="10" spans="1:13" ht="16.2" x14ac:dyDescent="0.25">
      <c r="A10" s="27" t="s">
        <v>25</v>
      </c>
      <c r="B10" s="42" t="str">
        <f>J1&amp;"/"&amp;J2</f>
        <v>✓/✗</v>
      </c>
      <c r="C10" s="27" t="s">
        <v>56</v>
      </c>
      <c r="D10" s="27" t="s">
        <v>55</v>
      </c>
      <c r="E10" s="27" t="s">
        <v>52</v>
      </c>
      <c r="F10" s="42" t="str">
        <f>B10</f>
        <v>✓/✗</v>
      </c>
      <c r="G10" s="52" t="s">
        <v>52</v>
      </c>
      <c r="H10" s="53"/>
      <c r="I10" s="54"/>
    </row>
    <row r="11" spans="1:13" ht="16.05" customHeight="1" x14ac:dyDescent="0.25">
      <c r="A11" s="59" t="s">
        <v>57</v>
      </c>
      <c r="B11" s="60"/>
      <c r="C11" s="60"/>
      <c r="D11" s="60"/>
      <c r="E11" s="60"/>
      <c r="F11" s="60"/>
      <c r="G11" s="60"/>
      <c r="H11" s="60"/>
      <c r="I11" s="60"/>
    </row>
    <row r="12" spans="1:13" ht="16.05" customHeight="1" x14ac:dyDescent="0.25">
      <c r="A12" s="60"/>
      <c r="B12" s="60"/>
      <c r="C12" s="60"/>
      <c r="D12" s="60"/>
      <c r="E12" s="60"/>
      <c r="F12" s="60"/>
      <c r="G12" s="60"/>
      <c r="H12" s="60"/>
      <c r="I12" s="60"/>
    </row>
    <row r="13" spans="1:13" ht="16.05" customHeight="1" x14ac:dyDescent="0.25">
      <c r="A13" s="60"/>
      <c r="B13" s="60"/>
      <c r="C13" s="60"/>
      <c r="D13" s="60"/>
      <c r="E13" s="60"/>
      <c r="F13" s="60"/>
      <c r="G13" s="60"/>
      <c r="H13" s="60"/>
      <c r="I13" s="60"/>
    </row>
    <row r="14" spans="1:13" ht="16.05" customHeight="1" x14ac:dyDescent="0.25">
      <c r="A14" s="60"/>
      <c r="B14" s="60"/>
      <c r="C14" s="60"/>
      <c r="D14" s="60"/>
      <c r="E14" s="60"/>
      <c r="F14" s="60"/>
      <c r="G14" s="60"/>
      <c r="H14" s="60"/>
      <c r="I14" s="60"/>
    </row>
  </sheetData>
  <mergeCells count="18">
    <mergeCell ref="G10:I10"/>
    <mergeCell ref="F3:F4"/>
    <mergeCell ref="A11:I14"/>
    <mergeCell ref="C3:C4"/>
    <mergeCell ref="B3:B4"/>
    <mergeCell ref="A3:A4"/>
    <mergeCell ref="C8:C9"/>
    <mergeCell ref="A1:G1"/>
    <mergeCell ref="G7:I7"/>
    <mergeCell ref="G8:I9"/>
    <mergeCell ref="D3:D4"/>
    <mergeCell ref="E3:E4"/>
    <mergeCell ref="A6:B6"/>
    <mergeCell ref="H1:I1"/>
    <mergeCell ref="C6:I6"/>
    <mergeCell ref="G3:G4"/>
    <mergeCell ref="H3:H4"/>
    <mergeCell ref="I3:I4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718-6AD5-4BAC-8B1F-72CAB04E655F}">
  <dimension ref="A1:D10"/>
  <sheetViews>
    <sheetView tabSelected="1" zoomScale="191" workbookViewId="0">
      <selection activeCell="E5" sqref="E5"/>
    </sheetView>
  </sheetViews>
  <sheetFormatPr defaultRowHeight="13.8" x14ac:dyDescent="0.25"/>
  <cols>
    <col min="1" max="1" width="8.88671875" style="21"/>
    <col min="2" max="2" width="15.77734375" style="21" bestFit="1" customWidth="1"/>
    <col min="3" max="16384" width="8.88671875" style="21"/>
  </cols>
  <sheetData>
    <row r="1" spans="1:4" x14ac:dyDescent="0.25">
      <c r="A1" s="62" t="s">
        <v>60</v>
      </c>
      <c r="B1" s="62"/>
      <c r="C1" s="62"/>
    </row>
    <row r="2" spans="1:4" x14ac:dyDescent="0.25">
      <c r="A2" s="63" t="s">
        <v>32</v>
      </c>
      <c r="B2" s="65">
        <v>600</v>
      </c>
      <c r="C2" s="64" t="s">
        <v>61</v>
      </c>
    </row>
    <row r="3" spans="1:4" ht="16.2" x14ac:dyDescent="0.25">
      <c r="A3" s="63" t="s">
        <v>44</v>
      </c>
      <c r="B3" s="65">
        <v>14.1</v>
      </c>
      <c r="C3" s="64" t="s">
        <v>62</v>
      </c>
    </row>
    <row r="4" spans="1:4" ht="16.2" x14ac:dyDescent="0.25">
      <c r="A4" s="63" t="s">
        <v>43</v>
      </c>
      <c r="B4" s="65">
        <v>5.66</v>
      </c>
      <c r="C4" s="64" t="s">
        <v>56</v>
      </c>
    </row>
    <row r="5" spans="1:4" ht="16.2" x14ac:dyDescent="0.25">
      <c r="A5" s="63" t="s">
        <v>33</v>
      </c>
      <c r="B5" s="65">
        <f>200000000000/9.81/(100^2)</f>
        <v>2038735.9836901119</v>
      </c>
      <c r="C5" s="64" t="s">
        <v>52</v>
      </c>
    </row>
    <row r="6" spans="1:4" x14ac:dyDescent="0.25">
      <c r="A6" s="63" t="s">
        <v>31</v>
      </c>
      <c r="B6" s="65">
        <f>СборНагрузок!E11/100</f>
        <v>5.4189999999999996</v>
      </c>
      <c r="C6" s="64" t="s">
        <v>63</v>
      </c>
    </row>
    <row r="7" spans="1:4" ht="16.2" x14ac:dyDescent="0.25">
      <c r="A7" s="67" t="s">
        <v>66</v>
      </c>
      <c r="B7" s="21">
        <v>0.9</v>
      </c>
      <c r="C7" s="21" t="s">
        <v>23</v>
      </c>
    </row>
    <row r="8" spans="1:4" x14ac:dyDescent="0.25">
      <c r="A8" s="63" t="s">
        <v>67</v>
      </c>
    </row>
    <row r="9" spans="1:4" x14ac:dyDescent="0.25">
      <c r="A9" s="62" t="s">
        <v>64</v>
      </c>
      <c r="B9" s="62"/>
      <c r="C9" s="62"/>
      <c r="D9" s="66" t="s">
        <v>65</v>
      </c>
    </row>
    <row r="10" spans="1:4" x14ac:dyDescent="0.25">
      <c r="A10" s="63" t="s">
        <v>30</v>
      </c>
      <c r="B10" s="65">
        <f>(5/384)*(B6*B2^4)/(B5*B3)</f>
        <v>318.11403590425533</v>
      </c>
      <c r="C10" s="64" t="s">
        <v>59</v>
      </c>
      <c r="D10" s="68">
        <f>B2/200</f>
        <v>3</v>
      </c>
    </row>
  </sheetData>
  <mergeCells count="2">
    <mergeCell ref="A1:C1"/>
    <mergeCell ref="A9:C9"/>
  </mergeCells>
  <conditionalFormatting sqref="B10">
    <cfRule type="cellIs" dxfId="0" priority="2" operator="greaterThan">
      <formula>$D$10</formula>
    </cfRule>
    <cfRule type="cellIs" dxfId="1" priority="1" operator="lessThan">
      <formula>$D$10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СборНагрузок</vt:lpstr>
      <vt:lpstr>РасчётБалок</vt:lpstr>
      <vt:lpstr>РасчетБалок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2024-06-25T07:38:48Z</dcterms:modified>
</cp:coreProperties>
</file>