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Mass Budget" sheetId="1" state="visible" r:id="rId2"/>
    <sheet name="Power Budge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Alexis Pascual:
</t>
        </r>
        <r>
          <rPr>
            <sz val="9"/>
            <color rgb="FF000000"/>
            <rFont val="Tahoma"/>
            <family val="2"/>
            <charset val="1"/>
          </rPr>
          <t xml:space="preserve">Current at max force: 520mA 
Input Voltage: 12V</t>
        </r>
      </text>
    </comment>
    <comment ref="D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Alexis Pascual:
</t>
        </r>
        <r>
          <rPr>
            <sz val="9"/>
            <color rgb="FF000000"/>
            <rFont val="Tahoma"/>
            <family val="2"/>
            <charset val="1"/>
          </rPr>
          <t xml:space="preserve">Max power consumed by chip at 3.3V
</t>
        </r>
      </text>
    </comment>
    <comment ref="D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Alexis Pascual:
</t>
        </r>
        <r>
          <rPr>
            <sz val="9"/>
            <color rgb="FF000000"/>
            <rFont val="Tahoma"/>
            <family val="2"/>
            <charset val="1"/>
          </rPr>
          <t xml:space="preserve">Max power consumed by chip at 3.3V
</t>
        </r>
      </text>
    </comment>
    <comment ref="G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Alexis Pascual:
</t>
        </r>
        <r>
          <rPr>
            <sz val="9"/>
            <color rgb="FF000000"/>
            <rFont val="Tahoma"/>
            <family val="2"/>
            <charset val="1"/>
          </rPr>
          <t xml:space="preserve">Seconds of Operation:
7 actuators 
30 seconds to open and close doors
3600 seconds in 1 hour</t>
        </r>
      </text>
    </comment>
    <comment ref="G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Alexis Pascual:
</t>
        </r>
        <r>
          <rPr>
            <sz val="9"/>
            <color rgb="FF000000"/>
            <rFont val="Tahoma"/>
            <family val="2"/>
            <charset val="1"/>
          </rPr>
          <t xml:space="preserve">Duration of Operation:
Recording for both opening and closing of the actuator
30 seconds before and after the actuator moves
7 actuators
Total duration: 7*(30+15)*2 seconds
</t>
        </r>
      </text>
    </comment>
  </commentList>
</comments>
</file>

<file path=xl/sharedStrings.xml><?xml version="1.0" encoding="utf-8"?>
<sst xmlns="http://schemas.openxmlformats.org/spreadsheetml/2006/main" count="79" uniqueCount="52">
  <si>
    <t xml:space="preserve">Component</t>
  </si>
  <si>
    <t xml:space="preserve">Status</t>
  </si>
  <si>
    <t xml:space="preserve">Qty</t>
  </si>
  <si>
    <t xml:space="preserve">Unit Mass</t>
  </si>
  <si>
    <t xml:space="preserve">Total Mass</t>
  </si>
  <si>
    <t xml:space="preserve">Mass Fraction</t>
  </si>
  <si>
    <t xml:space="preserve">Volume (cm^3)</t>
  </si>
  <si>
    <t xml:space="preserve">Material Density</t>
  </si>
  <si>
    <t xml:space="preserve">Mass (g)</t>
  </si>
  <si>
    <t xml:space="preserve">Structure and Mechanisms</t>
  </si>
  <si>
    <t xml:space="preserve">Aluminum Structure</t>
  </si>
  <si>
    <t xml:space="preserve">M0</t>
  </si>
  <si>
    <t xml:space="preserve">Chamber Body</t>
  </si>
  <si>
    <t xml:space="preserve">P16 Linear Actuator</t>
  </si>
  <si>
    <t xml:space="preserve">M1</t>
  </si>
  <si>
    <t xml:space="preserve">Chaber Door</t>
  </si>
  <si>
    <t xml:space="preserve">Luer Lock</t>
  </si>
  <si>
    <t xml:space="preserve">Holder base</t>
  </si>
  <si>
    <t xml:space="preserve">Syringe Filters</t>
  </si>
  <si>
    <t xml:space="preserve">Rod Holder</t>
  </si>
  <si>
    <t xml:space="preserve">Latches</t>
  </si>
  <si>
    <t xml:space="preserve">Latch</t>
  </si>
  <si>
    <t xml:space="preserve">Subtotal</t>
  </si>
  <si>
    <t xml:space="preserve">Total</t>
  </si>
  <si>
    <t xml:space="preserve">Experiment Components</t>
  </si>
  <si>
    <t xml:space="preserve">Sampling Rods</t>
  </si>
  <si>
    <t xml:space="preserve">Electronics and Data Logging</t>
  </si>
  <si>
    <t xml:space="preserve">Arduino Mega 2560</t>
  </si>
  <si>
    <t xml:space="preserve">L298 Actuator Control Boards</t>
  </si>
  <si>
    <t xml:space="preserve">Ethernet Shield</t>
  </si>
  <si>
    <t xml:space="preserve">SD Card</t>
  </si>
  <si>
    <t xml:space="preserve">GPS Module</t>
  </si>
  <si>
    <t xml:space="preserve">BME 280 Environmental Sensor</t>
  </si>
  <si>
    <t xml:space="preserve">Mini Spy Camera</t>
  </si>
  <si>
    <t xml:space="preserve">Thermal Insulation</t>
  </si>
  <si>
    <t xml:space="preserve">Kapton Tape</t>
  </si>
  <si>
    <t xml:space="preserve">E</t>
  </si>
  <si>
    <t xml:space="preserve">Miscellaneous</t>
  </si>
  <si>
    <t xml:space="preserve">Wires/Cables</t>
  </si>
  <si>
    <t xml:space="preserve">Screws/Rivets/Fasteners</t>
  </si>
  <si>
    <t xml:space="preserve">Target Mass</t>
  </si>
  <si>
    <t xml:space="preserve">Margin</t>
  </si>
  <si>
    <t xml:space="preserve">Unit Idle Power Consumption (W)</t>
  </si>
  <si>
    <t xml:space="preserve">Unit Peak Power Consumption (W)</t>
  </si>
  <si>
    <t xml:space="preserve">Idle uptime</t>
  </si>
  <si>
    <t xml:space="preserve">Peak uptime</t>
  </si>
  <si>
    <t xml:space="preserve">Total Energy Consumption (Wh)</t>
  </si>
  <si>
    <t xml:space="preserve">Energy Fraction</t>
  </si>
  <si>
    <t xml:space="preserve">Arduino</t>
  </si>
  <si>
    <t xml:space="preserve">Linear Actuators</t>
  </si>
  <si>
    <t xml:space="preserve">Camera</t>
  </si>
  <si>
    <t xml:space="preserve">Target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</si>
</sst>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8FAADC"/>
        <bgColor rgb="FF969696"/>
      </patternFill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RowHeight="15"/>
  <cols>
    <col collapsed="false" hidden="false" max="1" min="1" style="1" width="28.3469387755102"/>
    <col collapsed="false" hidden="false" max="2" min="2" style="1" width="6.3469387755102"/>
    <col collapsed="false" hidden="false" max="3" min="3" style="1" width="4.05102040816327"/>
    <col collapsed="false" hidden="false" max="4" min="4" style="1" width="9.71938775510204"/>
    <col collapsed="false" hidden="false" max="5" min="5" style="1" width="10.2602040816327"/>
    <col collapsed="false" hidden="false" max="6" min="6" style="1" width="13.0918367346939"/>
    <col collapsed="false" hidden="false" max="8" min="7" style="1" width="9.04591836734694"/>
    <col collapsed="false" hidden="false" max="9" min="9" style="1" width="13.7704081632653"/>
    <col collapsed="false" hidden="false" max="10" min="10" style="1" width="14.3112244897959"/>
    <col collapsed="false" hidden="false" max="11" min="11" style="1" width="15.5255102040816"/>
    <col collapsed="false" hidden="false" max="12" min="12" style="1" width="8.77551020408163"/>
    <col collapsed="false" hidden="false" max="1025" min="13" style="1" width="9.0459183673469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0"/>
      <c r="J1" s="1" t="s">
        <v>6</v>
      </c>
      <c r="K1" s="1" t="s">
        <v>7</v>
      </c>
      <c r="L1" s="1" t="s">
        <v>8</v>
      </c>
    </row>
    <row r="2" customFormat="false" ht="15" hidden="false" customHeight="false" outlineLevel="0" collapsed="false">
      <c r="A2" s="3" t="s">
        <v>9</v>
      </c>
      <c r="B2" s="3"/>
      <c r="C2" s="3"/>
      <c r="D2" s="3"/>
      <c r="E2" s="3"/>
      <c r="F2" s="3"/>
      <c r="I2" s="0"/>
      <c r="J2" s="0"/>
      <c r="K2" s="0"/>
      <c r="L2" s="0"/>
    </row>
    <row r="3" customFormat="false" ht="15" hidden="false" customHeight="false" outlineLevel="0" collapsed="false">
      <c r="A3" s="1" t="s">
        <v>10</v>
      </c>
      <c r="B3" s="1" t="s">
        <v>11</v>
      </c>
      <c r="C3" s="1" t="n">
        <v>8</v>
      </c>
      <c r="D3" s="1" t="n">
        <v>74.44</v>
      </c>
      <c r="E3" s="1" t="n">
        <f aca="false">D3*C3</f>
        <v>595.52</v>
      </c>
      <c r="F3" s="0"/>
      <c r="I3" s="1" t="s">
        <v>12</v>
      </c>
      <c r="J3" s="1" t="n">
        <f aca="false">10*4*0.5</f>
        <v>20</v>
      </c>
      <c r="K3" s="1" t="n">
        <v>2.7</v>
      </c>
      <c r="L3" s="1" t="n">
        <f aca="false">J3*K3</f>
        <v>54</v>
      </c>
    </row>
    <row r="4" customFormat="false" ht="15" hidden="false" customHeight="false" outlineLevel="0" collapsed="false">
      <c r="A4" s="1" t="s">
        <v>13</v>
      </c>
      <c r="B4" s="1" t="s">
        <v>14</v>
      </c>
      <c r="C4" s="1" t="n">
        <v>7</v>
      </c>
      <c r="D4" s="1" t="n">
        <v>110</v>
      </c>
      <c r="E4" s="1" t="n">
        <f aca="false">D4*C4</f>
        <v>770</v>
      </c>
      <c r="F4" s="0"/>
      <c r="I4" s="1" t="s">
        <v>15</v>
      </c>
      <c r="J4" s="1" t="n">
        <f aca="false">1*4</f>
        <v>4</v>
      </c>
      <c r="K4" s="1" t="n">
        <v>2.7</v>
      </c>
      <c r="L4" s="1" t="n">
        <f aca="false">J4*K4</f>
        <v>10.8</v>
      </c>
    </row>
    <row r="5" customFormat="false" ht="15.75" hidden="false" customHeight="false" outlineLevel="0" collapsed="false">
      <c r="A5" s="1" t="s">
        <v>16</v>
      </c>
      <c r="B5" s="1" t="s">
        <v>14</v>
      </c>
      <c r="C5" s="4" t="n">
        <v>8</v>
      </c>
      <c r="D5" s="1" t="n">
        <v>10</v>
      </c>
      <c r="E5" s="1" t="n">
        <f aca="false">D5*C5</f>
        <v>80</v>
      </c>
      <c r="F5" s="0"/>
      <c r="I5" s="1" t="s">
        <v>17</v>
      </c>
      <c r="J5" s="1" t="n">
        <f aca="false">(7.4 + 1.25*2)*1*0.25</f>
        <v>2.475</v>
      </c>
      <c r="K5" s="1" t="n">
        <v>2.7</v>
      </c>
      <c r="L5" s="1" t="n">
        <f aca="false">J5*K5</f>
        <v>6.6825</v>
      </c>
    </row>
    <row r="6" customFormat="false" ht="15.75" hidden="false" customHeight="false" outlineLevel="0" collapsed="false">
      <c r="A6" s="1" t="s">
        <v>18</v>
      </c>
      <c r="B6" s="1" t="s">
        <v>14</v>
      </c>
      <c r="C6" s="4" t="n">
        <v>8</v>
      </c>
      <c r="D6" s="1" t="n">
        <v>5</v>
      </c>
      <c r="E6" s="1" t="n">
        <f aca="false">D6*C6</f>
        <v>40</v>
      </c>
      <c r="F6" s="0"/>
      <c r="I6" s="1" t="s">
        <v>19</v>
      </c>
      <c r="J6" s="1" t="n">
        <f aca="false">(6.9*1*0.25) - (20*(0.1^2)*3.14)</f>
        <v>1.097</v>
      </c>
      <c r="K6" s="1" t="n">
        <v>2.7</v>
      </c>
      <c r="L6" s="1" t="n">
        <f aca="false">J6*K6</f>
        <v>2.9619</v>
      </c>
    </row>
    <row r="7" customFormat="false" ht="15" hidden="false" customHeight="false" outlineLevel="0" collapsed="false">
      <c r="A7" s="1" t="s">
        <v>20</v>
      </c>
      <c r="B7" s="1" t="s">
        <v>14</v>
      </c>
      <c r="C7" s="1" t="n">
        <v>16</v>
      </c>
      <c r="D7" s="1" t="n">
        <v>431.2</v>
      </c>
      <c r="E7" s="1" t="n">
        <f aca="false">D7*C7</f>
        <v>6899.2</v>
      </c>
      <c r="F7" s="0"/>
      <c r="I7" s="1" t="s">
        <v>21</v>
      </c>
      <c r="J7" s="1" t="n">
        <f aca="false">7*2*4</f>
        <v>56</v>
      </c>
      <c r="K7" s="1" t="n">
        <v>7.7</v>
      </c>
      <c r="L7" s="1" t="n">
        <f aca="false">J7*K7</f>
        <v>431.2</v>
      </c>
    </row>
    <row r="8" customFormat="false" ht="15" hidden="false" customHeight="false" outlineLevel="0" collapsed="false">
      <c r="A8" s="5" t="s">
        <v>22</v>
      </c>
      <c r="B8" s="5"/>
      <c r="C8" s="5"/>
      <c r="D8" s="5"/>
      <c r="E8" s="6" t="n">
        <f aca="false">SUM(E3:E7)</f>
        <v>8384.72</v>
      </c>
      <c r="F8" s="7" t="n">
        <f aca="false">E8/E29</f>
        <v>0.920637012051579</v>
      </c>
      <c r="I8" s="1" t="s">
        <v>23</v>
      </c>
      <c r="J8" s="1" t="n">
        <f aca="false">SUM(J3:J6)</f>
        <v>27.572</v>
      </c>
      <c r="K8" s="1" t="n">
        <f aca="false">SUM(K3:K7)</f>
        <v>18.5</v>
      </c>
      <c r="L8" s="1" t="n">
        <f aca="false">SUM(L3:L7)</f>
        <v>505.6444</v>
      </c>
    </row>
    <row r="9" customFormat="false" ht="15" hidden="false" customHeight="false" outlineLevel="0" collapsed="false">
      <c r="A9" s="3" t="s">
        <v>24</v>
      </c>
      <c r="B9" s="3"/>
      <c r="C9" s="3"/>
      <c r="D9" s="3"/>
      <c r="E9" s="3"/>
      <c r="F9" s="3"/>
    </row>
    <row r="10" customFormat="false" ht="15" hidden="false" customHeight="false" outlineLevel="0" collapsed="false">
      <c r="A10" s="1" t="s">
        <v>25</v>
      </c>
      <c r="B10" s="1" t="s">
        <v>11</v>
      </c>
      <c r="C10" s="1" t="n">
        <v>160</v>
      </c>
      <c r="D10" s="1" t="n">
        <v>1</v>
      </c>
      <c r="E10" s="1" t="n">
        <f aca="false">D10*C10</f>
        <v>160</v>
      </c>
      <c r="F10" s="0"/>
    </row>
    <row r="11" customFormat="false" ht="15" hidden="false" customHeight="false" outlineLevel="0" collapsed="false">
      <c r="A11" s="5" t="s">
        <v>22</v>
      </c>
      <c r="B11" s="5"/>
      <c r="C11" s="5"/>
      <c r="D11" s="5"/>
      <c r="E11" s="8" t="n">
        <f aca="false">SUM(E10)</f>
        <v>160</v>
      </c>
      <c r="F11" s="7" t="n">
        <f aca="false">E11/E29</f>
        <v>0.017567899933242</v>
      </c>
    </row>
    <row r="12" customFormat="false" ht="15" hidden="false" customHeight="false" outlineLevel="0" collapsed="false">
      <c r="A12" s="3" t="s">
        <v>26</v>
      </c>
      <c r="B12" s="3"/>
      <c r="C12" s="3"/>
      <c r="D12" s="3"/>
      <c r="E12" s="3"/>
      <c r="F12" s="3"/>
    </row>
    <row r="13" customFormat="false" ht="15" hidden="false" customHeight="false" outlineLevel="0" collapsed="false">
      <c r="A13" s="1" t="s">
        <v>27</v>
      </c>
      <c r="B13" s="1" t="s">
        <v>14</v>
      </c>
      <c r="C13" s="1" t="n">
        <v>1</v>
      </c>
      <c r="D13" s="1" t="n">
        <v>37</v>
      </c>
      <c r="E13" s="1" t="n">
        <f aca="false">D13*C13</f>
        <v>37</v>
      </c>
      <c r="F13" s="0"/>
    </row>
    <row r="14" customFormat="false" ht="15" hidden="false" customHeight="false" outlineLevel="0" collapsed="false">
      <c r="A14" s="1" t="s">
        <v>28</v>
      </c>
      <c r="B14" s="1" t="s">
        <v>14</v>
      </c>
      <c r="C14" s="1" t="n">
        <v>4</v>
      </c>
      <c r="D14" s="1" t="n">
        <v>35</v>
      </c>
      <c r="E14" s="1" t="n">
        <f aca="false">D14*C14</f>
        <v>140</v>
      </c>
      <c r="F14" s="0"/>
    </row>
    <row r="15" customFormat="false" ht="15" hidden="false" customHeight="false" outlineLevel="0" collapsed="false">
      <c r="A15" s="1" t="s">
        <v>29</v>
      </c>
      <c r="B15" s="1" t="s">
        <v>14</v>
      </c>
      <c r="C15" s="1" t="n">
        <v>1</v>
      </c>
      <c r="D15" s="1" t="n">
        <v>25</v>
      </c>
      <c r="E15" s="1" t="n">
        <f aca="false">D15*C15</f>
        <v>25</v>
      </c>
      <c r="F15" s="0"/>
    </row>
    <row r="16" customFormat="false" ht="15" hidden="false" customHeight="false" outlineLevel="0" collapsed="false">
      <c r="A16" s="1" t="s">
        <v>30</v>
      </c>
      <c r="B16" s="1" t="s">
        <v>14</v>
      </c>
      <c r="C16" s="1" t="n">
        <v>2</v>
      </c>
      <c r="D16" s="1" t="n">
        <v>2</v>
      </c>
      <c r="E16" s="1" t="n">
        <f aca="false">D16*C16</f>
        <v>4</v>
      </c>
      <c r="F16" s="0"/>
    </row>
    <row r="17" customFormat="false" ht="15" hidden="false" customHeight="false" outlineLevel="0" collapsed="false">
      <c r="A17" s="1" t="s">
        <v>31</v>
      </c>
      <c r="B17" s="1" t="s">
        <v>14</v>
      </c>
      <c r="C17" s="1" t="n">
        <v>1</v>
      </c>
      <c r="D17" s="1" t="n">
        <v>18</v>
      </c>
      <c r="E17" s="1" t="n">
        <f aca="false">D17*C17</f>
        <v>18</v>
      </c>
      <c r="F17" s="0"/>
    </row>
    <row r="18" customFormat="false" ht="15" hidden="false" customHeight="false" outlineLevel="0" collapsed="false">
      <c r="A18" s="1" t="s">
        <v>32</v>
      </c>
      <c r="B18" s="1" t="s">
        <v>14</v>
      </c>
      <c r="C18" s="1" t="n">
        <v>1</v>
      </c>
      <c r="D18" s="1" t="n">
        <v>1</v>
      </c>
      <c r="E18" s="1" t="n">
        <f aca="false">D18*C18</f>
        <v>1</v>
      </c>
      <c r="F18" s="0"/>
    </row>
    <row r="19" customFormat="false" ht="15" hidden="false" customHeight="false" outlineLevel="0" collapsed="false">
      <c r="A19" s="1" t="s">
        <v>33</v>
      </c>
      <c r="B19" s="1" t="s">
        <v>14</v>
      </c>
      <c r="C19" s="1" t="n">
        <v>1</v>
      </c>
      <c r="D19" s="1" t="n">
        <v>2.8</v>
      </c>
      <c r="E19" s="1" t="n">
        <f aca="false">D19*C19</f>
        <v>2.8</v>
      </c>
      <c r="F19" s="0"/>
    </row>
    <row r="20" customFormat="false" ht="15" hidden="false" customHeight="false" outlineLevel="0" collapsed="false">
      <c r="A20" s="5" t="s">
        <v>22</v>
      </c>
      <c r="B20" s="5"/>
      <c r="C20" s="5"/>
      <c r="D20" s="5"/>
      <c r="E20" s="6" t="n">
        <f aca="false">SUM(E13:E19)</f>
        <v>227.8</v>
      </c>
      <c r="F20" s="7" t="n">
        <f aca="false">E20/E29</f>
        <v>0.0250122975299533</v>
      </c>
    </row>
    <row r="21" customFormat="false" ht="15" hidden="false" customHeight="false" outlineLevel="0" collapsed="false">
      <c r="A21" s="3" t="s">
        <v>34</v>
      </c>
      <c r="B21" s="3"/>
      <c r="C21" s="3"/>
      <c r="D21" s="3"/>
      <c r="E21" s="3"/>
      <c r="F21" s="3"/>
    </row>
    <row r="22" customFormat="false" ht="15" hidden="false" customHeight="false" outlineLevel="0" collapsed="false">
      <c r="A22" s="1" t="s">
        <v>34</v>
      </c>
      <c r="B22" s="1" t="s">
        <v>14</v>
      </c>
      <c r="C22" s="1" t="n">
        <v>1</v>
      </c>
      <c r="D22" s="1" t="n">
        <v>35</v>
      </c>
      <c r="E22" s="1" t="n">
        <f aca="false">D22*C22</f>
        <v>35</v>
      </c>
      <c r="F22" s="0"/>
    </row>
    <row r="23" customFormat="false" ht="15" hidden="false" customHeight="false" outlineLevel="0" collapsed="false">
      <c r="A23" s="1" t="s">
        <v>35</v>
      </c>
      <c r="B23" s="1" t="s">
        <v>36</v>
      </c>
      <c r="C23" s="1" t="n">
        <v>1</v>
      </c>
      <c r="D23" s="1" t="n">
        <v>100</v>
      </c>
      <c r="E23" s="1" t="n">
        <f aca="false">D23*C23</f>
        <v>100</v>
      </c>
      <c r="F23" s="0"/>
    </row>
    <row r="24" customFormat="false" ht="15" hidden="false" customHeight="false" outlineLevel="0" collapsed="false">
      <c r="A24" s="5" t="s">
        <v>22</v>
      </c>
      <c r="B24" s="5"/>
      <c r="C24" s="5"/>
      <c r="D24" s="5"/>
      <c r="E24" s="6" t="n">
        <f aca="false">SUM(E22:E23)</f>
        <v>135</v>
      </c>
      <c r="F24" s="7" t="n">
        <f aca="false">E24/E29</f>
        <v>0.0148229155686729</v>
      </c>
    </row>
    <row r="25" customFormat="false" ht="15" hidden="false" customHeight="false" outlineLevel="0" collapsed="false">
      <c r="A25" s="3" t="s">
        <v>37</v>
      </c>
      <c r="B25" s="3"/>
      <c r="C25" s="3"/>
      <c r="D25" s="3"/>
      <c r="E25" s="3"/>
      <c r="F25" s="3"/>
      <c r="K25" s="1" t="n">
        <f aca="false">37/2</f>
        <v>18.5</v>
      </c>
    </row>
    <row r="26" customFormat="false" ht="15" hidden="false" customHeight="false" outlineLevel="0" collapsed="false">
      <c r="A26" s="1" t="s">
        <v>38</v>
      </c>
      <c r="B26" s="1" t="s">
        <v>36</v>
      </c>
      <c r="C26" s="1" t="n">
        <v>1</v>
      </c>
      <c r="D26" s="1" t="n">
        <v>100</v>
      </c>
      <c r="E26" s="1" t="n">
        <f aca="false">D26*C26</f>
        <v>100</v>
      </c>
      <c r="F26" s="0"/>
    </row>
    <row r="27" customFormat="false" ht="15" hidden="false" customHeight="false" outlineLevel="0" collapsed="false">
      <c r="A27" s="1" t="s">
        <v>39</v>
      </c>
      <c r="B27" s="1" t="s">
        <v>36</v>
      </c>
      <c r="C27" s="1" t="n">
        <v>1</v>
      </c>
      <c r="D27" s="1" t="n">
        <v>100</v>
      </c>
      <c r="E27" s="1" t="n">
        <f aca="false">D27*C27</f>
        <v>100</v>
      </c>
      <c r="F27" s="0"/>
    </row>
    <row r="28" customFormat="false" ht="15" hidden="false" customHeight="false" outlineLevel="0" collapsed="false">
      <c r="A28" s="5" t="s">
        <v>22</v>
      </c>
      <c r="B28" s="5"/>
      <c r="C28" s="5"/>
      <c r="D28" s="5"/>
      <c r="E28" s="6" t="n">
        <f aca="false">SUM(E26:E27)</f>
        <v>200</v>
      </c>
      <c r="F28" s="7" t="n">
        <f aca="false">E28/E29</f>
        <v>0.0219598749165525</v>
      </c>
    </row>
    <row r="29" customFormat="false" ht="15" hidden="false" customHeight="false" outlineLevel="0" collapsed="false">
      <c r="A29" s="9" t="s">
        <v>4</v>
      </c>
      <c r="B29" s="9"/>
      <c r="C29" s="9"/>
      <c r="D29" s="9"/>
      <c r="E29" s="2" t="n">
        <f aca="false">E8+E11+E20+E24+E28</f>
        <v>9107.52</v>
      </c>
      <c r="F29" s="10" t="n">
        <f aca="false">F8+F11+F20+F24+F28</f>
        <v>1</v>
      </c>
    </row>
    <row r="30" customFormat="false" ht="15" hidden="false" customHeight="false" outlineLevel="0" collapsed="false">
      <c r="A30" s="9" t="s">
        <v>40</v>
      </c>
      <c r="B30" s="9"/>
      <c r="C30" s="9"/>
      <c r="D30" s="9"/>
      <c r="E30" s="2" t="n">
        <v>12000</v>
      </c>
      <c r="F30" s="2"/>
    </row>
    <row r="31" customFormat="false" ht="15" hidden="false" customHeight="false" outlineLevel="0" collapsed="false">
      <c r="A31" s="9" t="s">
        <v>41</v>
      </c>
      <c r="B31" s="9"/>
      <c r="C31" s="9"/>
      <c r="D31" s="9"/>
      <c r="E31" s="2" t="n">
        <f aca="false">E30-E29</f>
        <v>2892.48</v>
      </c>
      <c r="F31" s="10" t="n">
        <f aca="false">E31/E30</f>
        <v>0.24104</v>
      </c>
    </row>
  </sheetData>
  <mergeCells count="13">
    <mergeCell ref="A2:F2"/>
    <mergeCell ref="A8:D8"/>
    <mergeCell ref="A9:F9"/>
    <mergeCell ref="A11:D11"/>
    <mergeCell ref="A12:F12"/>
    <mergeCell ref="A20:D20"/>
    <mergeCell ref="A21:F21"/>
    <mergeCell ref="A24:D24"/>
    <mergeCell ref="A25:F25"/>
    <mergeCell ref="A28:D28"/>
    <mergeCell ref="A29:D29"/>
    <mergeCell ref="A30:D30"/>
    <mergeCell ref="A31:D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5"/>
  <cols>
    <col collapsed="false" hidden="false" max="1" min="1" style="1" width="28.3469387755102"/>
    <col collapsed="false" hidden="false" max="2" min="2" style="1" width="4.05102040816327"/>
    <col collapsed="false" hidden="false" max="3" min="3" style="1" width="31.3163265306122"/>
    <col collapsed="false" hidden="false" max="4" min="4" style="1" width="32.1275510204082"/>
    <col collapsed="false" hidden="false" max="5" min="5" style="1" width="11.0714285714286"/>
    <col collapsed="false" hidden="false" max="6" min="6" style="1" width="11.8775510204082"/>
    <col collapsed="false" hidden="false" max="7" min="7" style="1" width="29.4285714285714"/>
    <col collapsed="false" hidden="false" max="8" min="8" style="1" width="14.4438775510204"/>
    <col collapsed="false" hidden="false" max="1025" min="9" style="1" width="9.04591836734694"/>
  </cols>
  <sheetData>
    <row r="1" customFormat="false" ht="15" hidden="false" customHeight="false" outlineLevel="0" collapsed="false">
      <c r="A1" s="2" t="s">
        <v>0</v>
      </c>
      <c r="B1" s="2" t="s">
        <v>2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</row>
    <row r="2" customFormat="false" ht="15" hidden="false" customHeight="false" outlineLevel="0" collapsed="false">
      <c r="A2" s="1" t="s">
        <v>48</v>
      </c>
      <c r="B2" s="1" t="n">
        <v>1</v>
      </c>
      <c r="C2" s="1" t="n">
        <v>0.4</v>
      </c>
      <c r="D2" s="1" t="n">
        <v>1</v>
      </c>
      <c r="E2" s="11" t="n">
        <v>0</v>
      </c>
      <c r="F2" s="11" t="n">
        <v>1</v>
      </c>
      <c r="G2" s="1" t="n">
        <f aca="false">D2*14</f>
        <v>14</v>
      </c>
      <c r="H2" s="12" t="n">
        <f aca="false">G2/$G$8</f>
        <v>0.784541765630073</v>
      </c>
    </row>
    <row r="3" customFormat="false" ht="15" hidden="false" customHeight="false" outlineLevel="0" collapsed="false">
      <c r="A3" s="1" t="s">
        <v>49</v>
      </c>
      <c r="B3" s="1" t="n">
        <v>7</v>
      </c>
      <c r="C3" s="1" t="n">
        <v>0</v>
      </c>
      <c r="D3" s="1" t="n">
        <f aca="false">0.52*12</f>
        <v>6.24</v>
      </c>
      <c r="E3" s="13" t="n">
        <v>0.997</v>
      </c>
      <c r="F3" s="13" t="n">
        <v>0.003</v>
      </c>
      <c r="G3" s="1" t="n">
        <f aca="false">D3*((7*15*2)/3600)</f>
        <v>0.364</v>
      </c>
      <c r="H3" s="12" t="n">
        <f aca="false">G3/$G$8</f>
        <v>0.0203980859063819</v>
      </c>
    </row>
    <row r="4" customFormat="false" ht="15" hidden="false" customHeight="false" outlineLevel="0" collapsed="false">
      <c r="A4" s="14" t="s">
        <v>31</v>
      </c>
      <c r="B4" s="1" t="n">
        <v>1</v>
      </c>
      <c r="C4" s="1" t="n">
        <v>0</v>
      </c>
      <c r="D4" s="1" t="n">
        <f aca="false">3.6*0.067</f>
        <v>0.2412</v>
      </c>
      <c r="E4" s="11" t="n">
        <v>0</v>
      </c>
      <c r="F4" s="11" t="n">
        <v>1</v>
      </c>
      <c r="G4" s="1" t="n">
        <f aca="false">D4*14</f>
        <v>3.3768</v>
      </c>
      <c r="H4" s="12" t="n">
        <f aca="false">G4/$G$8</f>
        <v>0.189231473869974</v>
      </c>
    </row>
    <row r="5" customFormat="false" ht="15" hidden="false" customHeight="false" outlineLevel="0" collapsed="false">
      <c r="A5" s="1" t="s">
        <v>50</v>
      </c>
      <c r="B5" s="1" t="n">
        <v>1</v>
      </c>
      <c r="C5" s="1" t="n">
        <v>0.4</v>
      </c>
      <c r="D5" s="1" t="n">
        <v>0.55</v>
      </c>
      <c r="E5" s="13" t="n">
        <v>0.997</v>
      </c>
      <c r="F5" s="13" t="n">
        <v>0.003</v>
      </c>
      <c r="G5" s="1" t="n">
        <f aca="false">D5*(7*(30+15)*2)/3600</f>
        <v>0.09625</v>
      </c>
      <c r="H5" s="12" t="n">
        <f aca="false">G5/$G$8</f>
        <v>0.00539372463870675</v>
      </c>
    </row>
    <row r="6" customFormat="false" ht="15" hidden="false" customHeight="false" outlineLevel="0" collapsed="false">
      <c r="A6" s="1" t="s">
        <v>32</v>
      </c>
      <c r="B6" s="1" t="n">
        <v>1</v>
      </c>
      <c r="C6" s="1" t="n">
        <f aca="false">3.3*0.000001</f>
        <v>3.3E-006</v>
      </c>
      <c r="D6" s="1" t="n">
        <f aca="false">3.3*0.000036</f>
        <v>0.0001188</v>
      </c>
      <c r="E6" s="11" t="n">
        <v>0</v>
      </c>
      <c r="F6" s="11" t="n">
        <v>1</v>
      </c>
      <c r="G6" s="1" t="n">
        <f aca="false">D6*14</f>
        <v>0.0016632</v>
      </c>
      <c r="H6" s="12" t="n">
        <f aca="false">G6/$G$8</f>
        <v>9.32035617568526E-005</v>
      </c>
    </row>
    <row r="7" customFormat="false" ht="15" hidden="false" customHeight="false" outlineLevel="0" collapsed="false">
      <c r="A7" s="1" t="s">
        <v>29</v>
      </c>
      <c r="B7" s="1" t="n">
        <v>1</v>
      </c>
      <c r="C7" s="1" t="n">
        <f aca="false">3.3*0.000013</f>
        <v>4.29E-005</v>
      </c>
      <c r="D7" s="1" t="n">
        <f aca="false">3.3*0.000132</f>
        <v>0.0004356</v>
      </c>
      <c r="E7" s="11" t="n">
        <v>0</v>
      </c>
      <c r="F7" s="11" t="n">
        <v>1</v>
      </c>
      <c r="G7" s="1" t="n">
        <f aca="false">D7*14</f>
        <v>0.0060984</v>
      </c>
      <c r="H7" s="12" t="n">
        <f aca="false">G7/$G$8</f>
        <v>0.00034174639310846</v>
      </c>
    </row>
    <row r="8" customFormat="false" ht="15" hidden="false" customHeight="false" outlineLevel="0" collapsed="false">
      <c r="A8" s="9" t="s">
        <v>23</v>
      </c>
      <c r="B8" s="9"/>
      <c r="C8" s="9"/>
      <c r="D8" s="9"/>
      <c r="E8" s="9"/>
      <c r="F8" s="9"/>
      <c r="G8" s="2" t="n">
        <f aca="false">SUM(G2:G7)</f>
        <v>17.8448116</v>
      </c>
      <c r="H8" s="10" t="n">
        <f aca="false">G8/$G$8</f>
        <v>1</v>
      </c>
    </row>
    <row r="9" customFormat="false" ht="15" hidden="false" customHeight="false" outlineLevel="0" collapsed="false">
      <c r="A9" s="9" t="s">
        <v>51</v>
      </c>
      <c r="B9" s="9"/>
      <c r="C9" s="9"/>
      <c r="D9" s="9"/>
      <c r="E9" s="9"/>
      <c r="F9" s="9"/>
      <c r="G9" s="2" t="n">
        <v>30</v>
      </c>
      <c r="H9" s="2"/>
    </row>
    <row r="10" customFormat="false" ht="15" hidden="false" customHeight="false" outlineLevel="0" collapsed="false">
      <c r="A10" s="9" t="s">
        <v>41</v>
      </c>
      <c r="B10" s="9"/>
      <c r="C10" s="9"/>
      <c r="D10" s="9"/>
      <c r="E10" s="9"/>
      <c r="F10" s="9"/>
      <c r="G10" s="2" t="n">
        <f aca="false">G9-G8</f>
        <v>12.1551884</v>
      </c>
      <c r="H10" s="10" t="n">
        <f aca="false">G10/G9</f>
        <v>0.405172946666667</v>
      </c>
    </row>
  </sheetData>
  <mergeCells count="3">
    <mergeCell ref="A8:F8"/>
    <mergeCell ref="A9:F9"/>
    <mergeCell ref="A10:F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2019-03-15T18:39:28Z</dcterms:created>
  <dc:creator>Alexis Pascual</dc:creator>
  <dc:description/>
  <dc:language>en-CA</dc:language>
  <cp:lastModifiedBy/>
  <dcterms:modified xsi:type="dcterms:W3CDTF">2019-03-15T17:12:42Z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