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文件\课程\需求与商业模式创新\作业\5-商业计划书\"/>
    </mc:Choice>
  </mc:AlternateContent>
  <xr:revisionPtr revIDLastSave="0" documentId="13_ncr:1_{417C2258-560D-42F7-B5EF-123DC3F26E2C}" xr6:coauthVersionLast="47" xr6:coauthVersionMax="47" xr10:uidLastSave="{00000000-0000-0000-0000-000000000000}"/>
  <bookViews>
    <workbookView xWindow="1740" yWindow="4728" windowWidth="13128" windowHeight="7632" xr2:uid="{0FD5FFD8-8D89-450C-85E3-87CC2BE96B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9" i="1" l="1"/>
  <c r="W63" i="1"/>
  <c r="W68" i="1"/>
  <c r="X68" i="1" s="1"/>
  <c r="Y68" i="1" s="1"/>
  <c r="Z68" i="1" s="1"/>
  <c r="Y67" i="1"/>
  <c r="Z67" i="1" s="1"/>
  <c r="W67" i="1"/>
  <c r="X67" i="1" s="1"/>
  <c r="N16" i="2"/>
  <c r="X64" i="1"/>
  <c r="V64" i="1"/>
  <c r="V65" i="1" s="1"/>
  <c r="W78" i="1"/>
  <c r="W74" i="1"/>
  <c r="X74" i="1"/>
  <c r="X78" i="1" s="1"/>
  <c r="Y74" i="1"/>
  <c r="Y78" i="1" s="1"/>
  <c r="Z74" i="1"/>
  <c r="Z78" i="1" s="1"/>
  <c r="V74" i="1"/>
  <c r="V78" i="1" s="1"/>
  <c r="N19" i="2"/>
  <c r="N9" i="2"/>
  <c r="N10" i="2"/>
  <c r="N11" i="2"/>
  <c r="N12" i="2"/>
  <c r="N8" i="2"/>
  <c r="D23" i="2"/>
  <c r="G4" i="1"/>
  <c r="Z64" i="1" s="1"/>
  <c r="F4" i="1"/>
  <c r="Y64" i="1" s="1"/>
  <c r="E4" i="1"/>
  <c r="D4" i="1"/>
  <c r="W64" i="1" s="1"/>
  <c r="C4" i="1"/>
  <c r="J17" i="1"/>
  <c r="W34" i="1"/>
  <c r="X34" i="1" s="1"/>
  <c r="Y34" i="1" s="1"/>
  <c r="Z34" i="1" s="1"/>
  <c r="W35" i="1"/>
  <c r="X35" i="1" s="1"/>
  <c r="Y35" i="1" s="1"/>
  <c r="Z35" i="1" s="1"/>
  <c r="W36" i="1"/>
  <c r="X36" i="1" s="1"/>
  <c r="Y36" i="1" s="1"/>
  <c r="Z36" i="1" s="1"/>
  <c r="W37" i="1"/>
  <c r="X37" i="1" s="1"/>
  <c r="Y37" i="1" s="1"/>
  <c r="Z37" i="1" s="1"/>
  <c r="W38" i="1"/>
  <c r="W39" i="1"/>
  <c r="X39" i="1" s="1"/>
  <c r="Y39" i="1" s="1"/>
  <c r="Z39" i="1" s="1"/>
  <c r="W41" i="1"/>
  <c r="X41" i="1" s="1"/>
  <c r="Y41" i="1" s="1"/>
  <c r="Z41" i="1" s="1"/>
  <c r="W42" i="1"/>
  <c r="X42" i="1" s="1"/>
  <c r="Y42" i="1" s="1"/>
  <c r="Z42" i="1" s="1"/>
  <c r="W43" i="1"/>
  <c r="X43" i="1" s="1"/>
  <c r="Y43" i="1" s="1"/>
  <c r="Z43" i="1" s="1"/>
  <c r="W44" i="1"/>
  <c r="X44" i="1" s="1"/>
  <c r="Y44" i="1" s="1"/>
  <c r="Z44" i="1" s="1"/>
  <c r="W33" i="1"/>
  <c r="X33" i="1" s="1"/>
  <c r="X38" i="1"/>
  <c r="Y38" i="1" s="1"/>
  <c r="Z38" i="1" s="1"/>
  <c r="W55" i="1"/>
  <c r="X55" i="1"/>
  <c r="Y55" i="1"/>
  <c r="Z55" i="1"/>
  <c r="V55" i="1"/>
  <c r="V46" i="1"/>
  <c r="Z30" i="1"/>
  <c r="Y30" i="1"/>
  <c r="X30" i="1"/>
  <c r="W30" i="1"/>
  <c r="V30" i="1"/>
  <c r="R17" i="1"/>
  <c r="P17" i="1"/>
  <c r="N17" i="1"/>
  <c r="L17" i="1"/>
  <c r="V70" i="1" l="1"/>
  <c r="W65" i="1"/>
  <c r="X63" i="1"/>
  <c r="Z69" i="1"/>
  <c r="X69" i="1"/>
  <c r="Y69" i="1"/>
  <c r="W69" i="1"/>
  <c r="V58" i="1"/>
  <c r="C5" i="1" s="1"/>
  <c r="C6" i="1" s="1"/>
  <c r="V82" i="1" s="1"/>
  <c r="V83" i="1" s="1"/>
  <c r="N20" i="2"/>
  <c r="W46" i="1"/>
  <c r="W58" i="1" s="1"/>
  <c r="D5" i="1" s="1"/>
  <c r="D6" i="1" s="1"/>
  <c r="W82" i="1" s="1"/>
  <c r="W83" i="1" s="1"/>
  <c r="X46" i="1"/>
  <c r="X58" i="1" s="1"/>
  <c r="E5" i="1" s="1"/>
  <c r="E6" i="1" s="1"/>
  <c r="X82" i="1" s="1"/>
  <c r="X83" i="1" s="1"/>
  <c r="Y33" i="1"/>
  <c r="X84" i="1" l="1"/>
  <c r="E8" i="1" s="1"/>
  <c r="E7" i="1"/>
  <c r="V84" i="1"/>
  <c r="C8" i="1" s="1"/>
  <c r="C7" i="1"/>
  <c r="W84" i="1"/>
  <c r="D8" i="1" s="1"/>
  <c r="D7" i="1"/>
  <c r="Y63" i="1"/>
  <c r="X65" i="1"/>
  <c r="X70" i="1" s="1"/>
  <c r="W70" i="1"/>
  <c r="Z33" i="1"/>
  <c r="Z46" i="1" s="1"/>
  <c r="Z58" i="1" s="1"/>
  <c r="G5" i="1" s="1"/>
  <c r="G6" i="1" s="1"/>
  <c r="Z82" i="1" s="1"/>
  <c r="Z83" i="1" s="1"/>
  <c r="Y46" i="1"/>
  <c r="Y58" i="1" s="1"/>
  <c r="F5" i="1" s="1"/>
  <c r="F6" i="1" s="1"/>
  <c r="Y82" i="1" s="1"/>
  <c r="Y83" i="1" s="1"/>
  <c r="Z84" i="1" l="1"/>
  <c r="G8" i="1" s="1"/>
  <c r="G7" i="1"/>
  <c r="Y84" i="1"/>
  <c r="F8" i="1" s="1"/>
  <c r="F7" i="1"/>
  <c r="Z63" i="1"/>
  <c r="Z65" i="1" s="1"/>
  <c r="Z70" i="1" s="1"/>
  <c r="Y65" i="1"/>
  <c r="Y70" i="1" s="1"/>
</calcChain>
</file>

<file path=xl/sharedStrings.xml><?xml version="1.0" encoding="utf-8"?>
<sst xmlns="http://schemas.openxmlformats.org/spreadsheetml/2006/main" count="152" uniqueCount="115">
  <si>
    <t>第一年</t>
    <phoneticPr fontId="1" type="noConversion"/>
  </si>
  <si>
    <t>第二年</t>
    <phoneticPr fontId="1" type="noConversion"/>
  </si>
  <si>
    <t>第三年</t>
    <phoneticPr fontId="1" type="noConversion"/>
  </si>
  <si>
    <t>第四年</t>
    <phoneticPr fontId="1" type="noConversion"/>
  </si>
  <si>
    <t>第五年</t>
    <phoneticPr fontId="1" type="noConversion"/>
  </si>
  <si>
    <t>经营项目</t>
    <phoneticPr fontId="1" type="noConversion"/>
  </si>
  <si>
    <t>广告</t>
    <phoneticPr fontId="1" type="noConversion"/>
  </si>
  <si>
    <t>会员服务</t>
    <phoneticPr fontId="1" type="noConversion"/>
  </si>
  <si>
    <t>付费服务</t>
    <phoneticPr fontId="1" type="noConversion"/>
  </si>
  <si>
    <t>商城服务</t>
    <phoneticPr fontId="1" type="noConversion"/>
  </si>
  <si>
    <t>数量</t>
    <phoneticPr fontId="1" type="noConversion"/>
  </si>
  <si>
    <t>小计</t>
    <phoneticPr fontId="1" type="noConversion"/>
  </si>
  <si>
    <t>合计（万元）</t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</si>
  <si>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粗黑宋简体"/>
        <family val="3"/>
        <charset val="134"/>
      </rPr>
      <t>项目收入明细</t>
    </r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</si>
  <si>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粗黑宋简体"/>
        <family val="3"/>
        <charset val="134"/>
      </rPr>
      <t>项目支出明细</t>
    </r>
    <phoneticPr fontId="1" type="noConversion"/>
  </si>
  <si>
    <t>营业成本</t>
    <phoneticPr fontId="1" type="noConversion"/>
  </si>
  <si>
    <t>服务团队人员薪金</t>
    <phoneticPr fontId="1" type="noConversion"/>
  </si>
  <si>
    <t>技术团队人员薪金</t>
    <phoneticPr fontId="1" type="noConversion"/>
  </si>
  <si>
    <t>社会保险费</t>
    <phoneticPr fontId="1" type="noConversion"/>
  </si>
  <si>
    <t>福利费</t>
    <phoneticPr fontId="1" type="noConversion"/>
  </si>
  <si>
    <t>职工教育经费</t>
    <phoneticPr fontId="1" type="noConversion"/>
  </si>
  <si>
    <t>住房公积金</t>
    <phoneticPr fontId="1" type="noConversion"/>
  </si>
  <si>
    <t>固定资产折旧</t>
    <phoneticPr fontId="1" type="noConversion"/>
  </si>
  <si>
    <t>小计（万元）</t>
    <phoneticPr fontId="1" type="noConversion"/>
  </si>
  <si>
    <t>管理费用</t>
    <phoneticPr fontId="1" type="noConversion"/>
  </si>
  <si>
    <t>房屋租金</t>
    <phoneticPr fontId="1" type="noConversion"/>
  </si>
  <si>
    <t>管理人员薪金</t>
    <phoneticPr fontId="1" type="noConversion"/>
  </si>
  <si>
    <t>办公费</t>
    <phoneticPr fontId="1" type="noConversion"/>
  </si>
  <si>
    <t>水暖电费</t>
    <phoneticPr fontId="1" type="noConversion"/>
  </si>
  <si>
    <t>专利许可使用费</t>
    <phoneticPr fontId="1" type="noConversion"/>
  </si>
  <si>
    <t>修理费</t>
    <phoneticPr fontId="1" type="noConversion"/>
  </si>
  <si>
    <t>无形资产摊销</t>
    <phoneticPr fontId="1" type="noConversion"/>
  </si>
  <si>
    <t>上网费</t>
    <phoneticPr fontId="1" type="noConversion"/>
  </si>
  <si>
    <t>开办费</t>
    <phoneticPr fontId="1" type="noConversion"/>
  </si>
  <si>
    <t>销售费用</t>
    <phoneticPr fontId="1" type="noConversion"/>
  </si>
  <si>
    <t>广告费</t>
    <phoneticPr fontId="1" type="noConversion"/>
  </si>
  <si>
    <t>销售人员薪金</t>
    <phoneticPr fontId="1" type="noConversion"/>
  </si>
  <si>
    <t>总计（万元）</t>
    <phoneticPr fontId="1" type="noConversion"/>
  </si>
  <si>
    <t>财务费用</t>
    <phoneticPr fontId="1" type="noConversion"/>
  </si>
  <si>
    <t>利息支出</t>
    <phoneticPr fontId="1" type="noConversion"/>
  </si>
  <si>
    <t>项目收入</t>
    <phoneticPr fontId="1" type="noConversion"/>
  </si>
  <si>
    <t>项目支出</t>
    <phoneticPr fontId="1" type="noConversion"/>
  </si>
  <si>
    <t>项目净利润</t>
    <phoneticPr fontId="1" type="noConversion"/>
  </si>
  <si>
    <t>股东权益</t>
    <phoneticPr fontId="1" type="noConversion"/>
  </si>
  <si>
    <t>单位：万元</t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</si>
  <si>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小标宋简体"/>
        <family val="3"/>
        <charset val="134"/>
      </rPr>
      <t>开办费用明细</t>
    </r>
    <phoneticPr fontId="1" type="noConversion"/>
  </si>
  <si>
    <t>项目</t>
    <phoneticPr fontId="1" type="noConversion"/>
  </si>
  <si>
    <t>金额</t>
    <phoneticPr fontId="1" type="noConversion"/>
  </si>
  <si>
    <t>企业登记、公证的费用</t>
    <phoneticPr fontId="1" type="noConversion"/>
  </si>
  <si>
    <t>设立登记费</t>
    <phoneticPr fontId="1" type="noConversion"/>
  </si>
  <si>
    <t>验资费</t>
    <phoneticPr fontId="1" type="noConversion"/>
  </si>
  <si>
    <t>税务登记费</t>
    <phoneticPr fontId="1" type="noConversion"/>
  </si>
  <si>
    <t>商标注册费</t>
    <phoneticPr fontId="1" type="noConversion"/>
  </si>
  <si>
    <t>ICP经营许可证费</t>
    <phoneticPr fontId="1" type="noConversion"/>
  </si>
  <si>
    <t>通讯费</t>
    <phoneticPr fontId="1" type="noConversion"/>
  </si>
  <si>
    <t>差旅费</t>
    <phoneticPr fontId="1" type="noConversion"/>
  </si>
  <si>
    <t>筹建人员劳务费用</t>
    <phoneticPr fontId="1" type="noConversion"/>
  </si>
  <si>
    <t>专家技术指导和培训</t>
    <phoneticPr fontId="1" type="noConversion"/>
  </si>
  <si>
    <t>兼职员工</t>
    <phoneticPr fontId="1" type="noConversion"/>
  </si>
  <si>
    <t>推广费用</t>
    <phoneticPr fontId="1" type="noConversion"/>
  </si>
  <si>
    <t>场地租赁</t>
    <phoneticPr fontId="1" type="noConversion"/>
  </si>
  <si>
    <t>物资购置及运输</t>
    <phoneticPr fontId="1" type="noConversion"/>
  </si>
  <si>
    <t>注册资本印花税</t>
    <phoneticPr fontId="1" type="noConversion"/>
  </si>
  <si>
    <t>庆典费用（含礼品）</t>
    <phoneticPr fontId="1" type="noConversion"/>
  </si>
  <si>
    <t>筹建人员开支费用</t>
    <phoneticPr fontId="1" type="noConversion"/>
  </si>
  <si>
    <t>营销费用</t>
    <phoneticPr fontId="1" type="noConversion"/>
  </si>
  <si>
    <t>人员培训费</t>
    <phoneticPr fontId="1" type="noConversion"/>
  </si>
  <si>
    <t>其他费用</t>
    <phoneticPr fontId="1" type="noConversion"/>
  </si>
  <si>
    <t>总计</t>
    <phoneticPr fontId="1" type="noConversion"/>
  </si>
  <si>
    <t>单价</t>
    <phoneticPr fontId="1" type="noConversion"/>
  </si>
  <si>
    <t>数量</t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</si>
  <si>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小标宋简体"/>
        <family val="3"/>
        <charset val="134"/>
      </rPr>
      <t>固定资产、无形资产购置简表</t>
    </r>
    <phoneticPr fontId="1" type="noConversion"/>
  </si>
  <si>
    <t>固定资产</t>
    <phoneticPr fontId="1" type="noConversion"/>
  </si>
  <si>
    <t>经营用品</t>
    <phoneticPr fontId="1" type="noConversion"/>
  </si>
  <si>
    <t>办公电脑</t>
    <phoneticPr fontId="1" type="noConversion"/>
  </si>
  <si>
    <t>多功能一体机</t>
    <phoneticPr fontId="1" type="noConversion"/>
  </si>
  <si>
    <t>打印机</t>
    <phoneticPr fontId="1" type="noConversion"/>
  </si>
  <si>
    <t>桌椅</t>
    <phoneticPr fontId="1" type="noConversion"/>
  </si>
  <si>
    <t>服务器</t>
    <phoneticPr fontId="1" type="noConversion"/>
  </si>
  <si>
    <t>其它</t>
    <phoneticPr fontId="1" type="noConversion"/>
  </si>
  <si>
    <t>装修费用</t>
    <phoneticPr fontId="1" type="noConversion"/>
  </si>
  <si>
    <t>室内装饰</t>
    <phoneticPr fontId="1" type="noConversion"/>
  </si>
  <si>
    <t>固定资产小计</t>
    <phoneticPr fontId="1" type="noConversion"/>
  </si>
  <si>
    <t>无形资产</t>
    <phoneticPr fontId="1" type="noConversion"/>
  </si>
  <si>
    <t>域名费</t>
    <phoneticPr fontId="1" type="noConversion"/>
  </si>
  <si>
    <t>无形资产小计</t>
    <phoneticPr fontId="1" type="noConversion"/>
  </si>
  <si>
    <t>合计</t>
    <phoneticPr fontId="1" type="noConversion"/>
  </si>
  <si>
    <t>正版字体及软件等使用费</t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</si>
  <si>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粗黑宋简体"/>
        <family val="3"/>
        <charset val="134"/>
      </rPr>
      <t>资产负债明细</t>
    </r>
    <phoneticPr fontId="1" type="noConversion"/>
  </si>
  <si>
    <t>流动资产</t>
    <phoneticPr fontId="1" type="noConversion"/>
  </si>
  <si>
    <t>货币资金</t>
    <phoneticPr fontId="1" type="noConversion"/>
  </si>
  <si>
    <t>应收账款</t>
    <phoneticPr fontId="1" type="noConversion"/>
  </si>
  <si>
    <t>流动资产合计</t>
    <phoneticPr fontId="1" type="noConversion"/>
  </si>
  <si>
    <t>非流动资产</t>
    <phoneticPr fontId="1" type="noConversion"/>
  </si>
  <si>
    <t>固定资产</t>
    <phoneticPr fontId="1" type="noConversion"/>
  </si>
  <si>
    <t>无形资产</t>
    <phoneticPr fontId="1" type="noConversion"/>
  </si>
  <si>
    <t>非流动资产合计</t>
    <phoneticPr fontId="1" type="noConversion"/>
  </si>
  <si>
    <t>资产（万元）</t>
    <phoneticPr fontId="1" type="noConversion"/>
  </si>
  <si>
    <t>资产总计</t>
    <phoneticPr fontId="1" type="noConversion"/>
  </si>
  <si>
    <t>负债和所有者权益</t>
    <phoneticPr fontId="1" type="noConversion"/>
  </si>
  <si>
    <t>流动负债</t>
    <phoneticPr fontId="1" type="noConversion"/>
  </si>
  <si>
    <t>短期借款</t>
    <phoneticPr fontId="1" type="noConversion"/>
  </si>
  <si>
    <t>非流动负债</t>
    <phoneticPr fontId="1" type="noConversion"/>
  </si>
  <si>
    <t>长期借款</t>
    <phoneticPr fontId="1" type="noConversion"/>
  </si>
  <si>
    <t>负债合计</t>
    <phoneticPr fontId="1" type="noConversion"/>
  </si>
  <si>
    <t>非流动负债合计</t>
    <phoneticPr fontId="1" type="noConversion"/>
  </si>
  <si>
    <t>流动负债合计</t>
    <phoneticPr fontId="1" type="noConversion"/>
  </si>
  <si>
    <t>所有者权益</t>
    <phoneticPr fontId="1" type="noConversion"/>
  </si>
  <si>
    <t>实收资本</t>
    <phoneticPr fontId="1" type="noConversion"/>
  </si>
  <si>
    <t>盈余公积</t>
    <phoneticPr fontId="1" type="noConversion"/>
  </si>
  <si>
    <t>未分配利润</t>
    <phoneticPr fontId="1" type="noConversion"/>
  </si>
  <si>
    <t>所有者权益合计</t>
    <phoneticPr fontId="1" type="noConversion"/>
  </si>
  <si>
    <t>负债和所有者权益总计</t>
    <phoneticPr fontId="1" type="noConversion"/>
  </si>
  <si>
    <r>
      <rPr>
        <b/>
        <sz val="18"/>
        <color rgb="FF006100"/>
        <rFont val="Century Gothic"/>
        <family val="2"/>
      </rPr>
      <t>Workeep</t>
    </r>
    <r>
      <rPr>
        <sz val="18"/>
        <color rgb="FF006100"/>
        <rFont val="方正粗黑宋简体"/>
        <family val="3"/>
        <charset val="134"/>
      </rPr>
      <t>重要数据摘要</t>
    </r>
    <phoneticPr fontId="1" type="noConversion"/>
  </si>
  <si>
    <t>资产总额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</si>
</sst>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8"/>
      <color rgb="FF006100"/>
      <name val="方正粗黑宋简体"/>
      <family val="3"/>
      <charset val="134"/>
    </font>
    <font>
      <sz val="18"/>
      <color rgb="FF006100"/>
      <name val="方正粗黑宋简体"/>
      <family val="2"/>
      <charset val="134"/>
    </font>
    <font>
      <b/>
      <sz val="18"/>
      <color rgb="FF006100"/>
      <name val="Century Gothic"/>
      <family val="2"/>
    </font>
    <font>
      <sz val="11"/>
      <color theme="1"/>
      <name val="黑体"/>
      <family val="3"/>
      <charset val="134"/>
    </font>
    <font>
      <sz val="11"/>
      <color rgb="FF9C5700"/>
      <name val="黑体"/>
      <family val="3"/>
      <charset val="134"/>
    </font>
    <font>
      <sz val="11"/>
      <color rgb="FF006100"/>
      <name val="黑体"/>
      <family val="3"/>
      <charset val="134"/>
    </font>
    <font>
      <sz val="18"/>
      <color rgb="FF006100"/>
      <name val="方正小标宋简体"/>
      <family val="3"/>
      <charset val="134"/>
    </font>
    <font>
      <sz val="18"/>
      <color rgb="FF0061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4" xfId="2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2" borderId="15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2" borderId="13" xfId="2" applyFont="1" applyBorder="1" applyAlignment="1">
      <alignment horizontal="center" vertical="center"/>
    </xf>
    <xf numFmtId="0" fontId="6" fillId="2" borderId="14" xfId="2" applyFont="1" applyBorder="1" applyAlignment="1">
      <alignment horizontal="center" vertical="center"/>
    </xf>
    <xf numFmtId="0" fontId="6" fillId="2" borderId="15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3" borderId="13" xfId="3" applyFont="1" applyBorder="1" applyAlignment="1">
      <alignment horizontal="left" vertical="center"/>
    </xf>
    <xf numFmtId="0" fontId="9" fillId="3" borderId="14" xfId="3" applyFont="1" applyBorder="1" applyAlignment="1">
      <alignment horizontal="left" vertical="center"/>
    </xf>
    <xf numFmtId="0" fontId="9" fillId="3" borderId="15" xfId="3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2" borderId="13" xfId="2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0" xfId="0" applyNumberFormat="1" applyFont="1" applyBorder="1">
      <alignment vertical="center"/>
    </xf>
    <xf numFmtId="2" fontId="10" fillId="2" borderId="14" xfId="2" applyNumberFormat="1" applyFont="1" applyBorder="1" applyAlignment="1">
      <alignment horizontal="center" vertical="center"/>
    </xf>
    <xf numFmtId="2" fontId="10" fillId="2" borderId="15" xfId="2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10" fillId="2" borderId="13" xfId="2" applyNumberFormat="1" applyFont="1" applyBorder="1" applyAlignment="1">
      <alignment horizontal="center" vertical="center"/>
    </xf>
    <xf numFmtId="2" fontId="10" fillId="2" borderId="1" xfId="2" applyNumberFormat="1" applyFont="1" applyBorder="1" applyAlignment="1">
      <alignment horizontal="center" vertical="center"/>
    </xf>
    <xf numFmtId="2" fontId="9" fillId="3" borderId="13" xfId="3" applyNumberFormat="1" applyFont="1" applyBorder="1" applyAlignment="1">
      <alignment horizontal="left" vertical="center"/>
    </xf>
    <xf numFmtId="2" fontId="9" fillId="3" borderId="14" xfId="3" applyNumberFormat="1" applyFont="1" applyBorder="1" applyAlignment="1">
      <alignment horizontal="left" vertical="center"/>
    </xf>
    <xf numFmtId="2" fontId="9" fillId="3" borderId="15" xfId="3" applyNumberFormat="1" applyFont="1" applyBorder="1" applyAlignment="1">
      <alignment horizontal="left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1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2" fontId="8" fillId="0" borderId="12" xfId="0" applyNumberFormat="1" applyFont="1" applyBorder="1">
      <alignment vertical="center"/>
    </xf>
    <xf numFmtId="2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2" borderId="13" xfId="2" applyFont="1" applyBorder="1" applyAlignment="1">
      <alignment horizontal="center" vertical="center"/>
    </xf>
    <xf numFmtId="0" fontId="10" fillId="2" borderId="15" xfId="2" applyFont="1" applyBorder="1" applyAlignment="1">
      <alignment horizontal="center" vertical="center"/>
    </xf>
    <xf numFmtId="0" fontId="3" fillId="2" borderId="14" xfId="2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2" borderId="13" xfId="2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10" fillId="2" borderId="13" xfId="2" applyNumberFormat="1" applyFont="1" applyBorder="1" applyAlignment="1">
      <alignment horizontal="center" vertical="center"/>
    </xf>
    <xf numFmtId="2" fontId="10" fillId="2" borderId="15" xfId="2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3" fontId="8" fillId="0" borderId="11" xfId="1" applyFont="1" applyBorder="1" applyAlignment="1">
      <alignment horizontal="center" vertical="center"/>
    </xf>
    <xf numFmtId="43" fontId="8" fillId="0" borderId="10" xfId="1" applyFont="1" applyBorder="1" applyAlignment="1">
      <alignment horizontal="center" vertical="center"/>
    </xf>
    <xf numFmtId="43" fontId="8" fillId="0" borderId="12" xfId="1" applyFont="1" applyBorder="1" applyAlignment="1">
      <alignment horizontal="center" vertical="center"/>
    </xf>
    <xf numFmtId="43" fontId="8" fillId="0" borderId="12" xfId="1" applyFont="1" applyBorder="1" applyAlignment="1">
      <alignment vertical="center"/>
    </xf>
    <xf numFmtId="0" fontId="12" fillId="4" borderId="13" xfId="2" applyFont="1" applyFill="1" applyBorder="1" applyAlignment="1">
      <alignment horizontal="center" vertical="center"/>
    </xf>
    <xf numFmtId="0" fontId="12" fillId="4" borderId="14" xfId="2" applyFont="1" applyFill="1" applyBorder="1" applyAlignment="1">
      <alignment horizontal="center" vertical="center"/>
    </xf>
    <xf numFmtId="0" fontId="12" fillId="4" borderId="15" xfId="2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43" fontId="8" fillId="4" borderId="1" xfId="1" applyFont="1" applyFill="1" applyBorder="1" applyAlignment="1">
      <alignment horizontal="center" vertical="center"/>
    </xf>
    <xf numFmtId="43" fontId="8" fillId="0" borderId="4" xfId="1" applyFont="1" applyBorder="1">
      <alignment vertical="center"/>
    </xf>
    <xf numFmtId="43" fontId="8" fillId="0" borderId="10" xfId="1" applyFont="1" applyBorder="1">
      <alignment vertical="center"/>
    </xf>
    <xf numFmtId="43" fontId="8" fillId="0" borderId="6" xfId="1" applyFont="1" applyBorder="1">
      <alignment vertical="center"/>
    </xf>
    <xf numFmtId="43" fontId="8" fillId="0" borderId="11" xfId="1" applyFont="1" applyBorder="1">
      <alignment vertical="center"/>
    </xf>
    <xf numFmtId="43" fontId="8" fillId="0" borderId="9" xfId="1" applyFont="1" applyBorder="1">
      <alignment vertical="center"/>
    </xf>
    <xf numFmtId="43" fontId="8" fillId="0" borderId="2" xfId="1" applyFont="1" applyBorder="1" applyAlignment="1">
      <alignment horizontal="left" vertical="center"/>
    </xf>
    <xf numFmtId="43" fontId="8" fillId="0" borderId="4" xfId="1" applyFont="1" applyBorder="1" applyAlignment="1">
      <alignment horizontal="left" vertical="center"/>
    </xf>
    <xf numFmtId="43" fontId="8" fillId="0" borderId="3" xfId="1" applyFont="1" applyBorder="1">
      <alignment vertical="center"/>
    </xf>
    <xf numFmtId="43" fontId="8" fillId="0" borderId="7" xfId="1" applyFont="1" applyBorder="1" applyAlignment="1">
      <alignment horizontal="left" vertical="center"/>
    </xf>
    <xf numFmtId="43" fontId="8" fillId="0" borderId="9" xfId="1" applyFont="1" applyBorder="1" applyAlignment="1">
      <alignment horizontal="left" vertical="center"/>
    </xf>
    <xf numFmtId="43" fontId="8" fillId="0" borderId="8" xfId="1" applyFont="1" applyBorder="1">
      <alignment vertical="center"/>
    </xf>
    <xf numFmtId="43" fontId="8" fillId="0" borderId="12" xfId="1" applyFont="1" applyBorder="1">
      <alignment vertical="center"/>
    </xf>
    <xf numFmtId="43" fontId="8" fillId="0" borderId="0" xfId="1" applyFont="1" applyBorder="1" applyAlignment="1">
      <alignment horizontal="center" vertical="center"/>
    </xf>
    <xf numFmtId="43" fontId="8" fillId="4" borderId="14" xfId="1" applyFont="1" applyFill="1" applyBorder="1" applyAlignment="1">
      <alignment horizontal="center" vertical="center"/>
    </xf>
    <xf numFmtId="43" fontId="8" fillId="4" borderId="15" xfId="1" applyFont="1" applyFill="1" applyBorder="1">
      <alignment vertical="center"/>
    </xf>
    <xf numFmtId="43" fontId="8" fillId="0" borderId="10" xfId="1" applyFont="1" applyBorder="1" applyAlignment="1">
      <alignment horizontal="center" vertical="center"/>
    </xf>
    <xf numFmtId="43" fontId="8" fillId="0" borderId="11" xfId="1" applyFont="1" applyBorder="1" applyAlignment="1">
      <alignment horizontal="center" vertical="center"/>
    </xf>
    <xf numFmtId="43" fontId="8" fillId="0" borderId="12" xfId="1" applyFont="1" applyBorder="1" applyAlignment="1">
      <alignment horizontal="center" vertical="center"/>
    </xf>
    <xf numFmtId="2" fontId="10" fillId="2" borderId="7" xfId="2" applyNumberFormat="1" applyFont="1" applyBorder="1" applyAlignment="1">
      <alignment horizontal="center" vertical="center"/>
    </xf>
  </cellXfs>
  <cellStyles count="4">
    <cellStyle name="常规" xfId="0" builtinId="0"/>
    <cellStyle name="好" xfId="2" builtinId="26"/>
    <cellStyle name="千位分隔" xfId="1" builtinId="3"/>
    <cellStyle name="适中" xfId="3" builtinId="28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8F6-46D2-484F-8BB8-DA514D0368D2}">
  <dimension ref="B1:AB84"/>
  <sheetViews>
    <sheetView tabSelected="1" topLeftCell="W1" zoomScaleNormal="100" workbookViewId="0">
      <selection activeCell="Y8" sqref="Y8"/>
    </sheetView>
  </sheetViews>
  <sheetFormatPr defaultRowHeight="13.8" x14ac:dyDescent="0.25"/>
  <cols>
    <col min="2" max="2" width="13.77734375" customWidth="1"/>
    <col min="3" max="7" width="17.77734375" customWidth="1"/>
    <col min="9" max="9" width="15.109375" customWidth="1"/>
    <col min="10" max="10" width="8.88671875" customWidth="1"/>
    <col min="21" max="21" width="24" customWidth="1"/>
    <col min="22" max="26" width="17.77734375" customWidth="1"/>
    <col min="29" max="29" width="9.109375" bestFit="1" customWidth="1"/>
  </cols>
  <sheetData>
    <row r="1" spans="2:28" ht="14.4" thickBot="1" x14ac:dyDescent="0.3"/>
    <row r="2" spans="2:28" ht="24.6" thickBot="1" x14ac:dyDescent="0.3">
      <c r="B2" s="55" t="s">
        <v>113</v>
      </c>
      <c r="C2" s="51"/>
      <c r="D2" s="51"/>
      <c r="E2" s="51"/>
      <c r="F2" s="51"/>
      <c r="G2" s="8"/>
      <c r="AB2" s="9"/>
    </row>
    <row r="3" spans="2:28" ht="15" thickBot="1" x14ac:dyDescent="0.3">
      <c r="B3" s="14" t="s">
        <v>44</v>
      </c>
      <c r="C3" s="14" t="s">
        <v>0</v>
      </c>
      <c r="D3" s="54" t="s">
        <v>1</v>
      </c>
      <c r="E3" s="14" t="s">
        <v>2</v>
      </c>
      <c r="F3" s="54" t="s">
        <v>3</v>
      </c>
      <c r="G3" s="14" t="s">
        <v>4</v>
      </c>
      <c r="AB3" s="9"/>
    </row>
    <row r="4" spans="2:28" ht="14.4" x14ac:dyDescent="0.25">
      <c r="B4" s="47" t="s">
        <v>40</v>
      </c>
      <c r="C4" s="28">
        <f>SUM(K13:K16)</f>
        <v>120.35</v>
      </c>
      <c r="D4" s="61">
        <f>SUM(M13:M16)</f>
        <v>218.1</v>
      </c>
      <c r="E4" s="28">
        <f>SUM(O13:O16)</f>
        <v>595.25</v>
      </c>
      <c r="F4" s="28">
        <f>SUM(Q13:Q16)</f>
        <v>1053.5</v>
      </c>
      <c r="G4" s="62">
        <f>SUM(S13:S16)</f>
        <v>2370</v>
      </c>
      <c r="AB4" s="9"/>
    </row>
    <row r="5" spans="2:28" ht="14.4" x14ac:dyDescent="0.25">
      <c r="B5" s="19" t="s">
        <v>41</v>
      </c>
      <c r="C5" s="24">
        <f>V58</f>
        <v>144.79299999999998</v>
      </c>
      <c r="D5" s="23">
        <f t="shared" ref="D5:G5" si="0">W58</f>
        <v>155.08483000000001</v>
      </c>
      <c r="E5" s="24">
        <f t="shared" si="0"/>
        <v>287.10888190000003</v>
      </c>
      <c r="F5" s="24">
        <f t="shared" si="0"/>
        <v>546.94641088599997</v>
      </c>
      <c r="G5" s="56">
        <f t="shared" si="0"/>
        <v>785.30646053402006</v>
      </c>
      <c r="AB5" s="9"/>
    </row>
    <row r="6" spans="2:28" ht="14.4" x14ac:dyDescent="0.25">
      <c r="B6" s="19" t="s">
        <v>42</v>
      </c>
      <c r="C6" s="24">
        <f>C4-C5</f>
        <v>-24.442999999999984</v>
      </c>
      <c r="D6" s="23">
        <f>D4-D5</f>
        <v>63.015169999999983</v>
      </c>
      <c r="E6" s="24">
        <f>E4-E5</f>
        <v>308.14111809999997</v>
      </c>
      <c r="F6" s="24">
        <f>F4-F5</f>
        <v>506.55358911400003</v>
      </c>
      <c r="G6" s="56">
        <f>G4-G5</f>
        <v>1584.6935394659799</v>
      </c>
      <c r="AB6" s="9"/>
    </row>
    <row r="7" spans="2:28" ht="14.4" x14ac:dyDescent="0.25">
      <c r="B7" s="19" t="s">
        <v>114</v>
      </c>
      <c r="C7" s="24">
        <f>V83</f>
        <v>125.55700000000002</v>
      </c>
      <c r="D7" s="23">
        <f t="shared" ref="D7:G7" si="1">W83</f>
        <v>213.01516999999998</v>
      </c>
      <c r="E7" s="24">
        <f t="shared" si="1"/>
        <v>458.14111809999997</v>
      </c>
      <c r="F7" s="24">
        <f t="shared" si="1"/>
        <v>656.55358911400003</v>
      </c>
      <c r="G7" s="56">
        <f t="shared" si="1"/>
        <v>1734.6935394659799</v>
      </c>
      <c r="AB7" s="9"/>
    </row>
    <row r="8" spans="2:28" ht="15" thickBot="1" x14ac:dyDescent="0.3">
      <c r="B8" s="60" t="s">
        <v>43</v>
      </c>
      <c r="C8" s="41">
        <f>V84</f>
        <v>105.55700000000002</v>
      </c>
      <c r="D8" s="63">
        <f t="shared" ref="D8:G8" si="2">W84</f>
        <v>173.01516999999998</v>
      </c>
      <c r="E8" s="41">
        <f t="shared" si="2"/>
        <v>408.14111809999997</v>
      </c>
      <c r="F8" s="41">
        <f t="shared" si="2"/>
        <v>586.55358911400003</v>
      </c>
      <c r="G8" s="64">
        <f t="shared" si="2"/>
        <v>1614.6935394659799</v>
      </c>
      <c r="AB8" s="9"/>
    </row>
    <row r="9" spans="2:28" ht="14.4" thickBot="1" x14ac:dyDescent="0.3">
      <c r="AB9" s="9"/>
    </row>
    <row r="10" spans="2:28" ht="24.6" thickBot="1" x14ac:dyDescent="0.3">
      <c r="I10" s="6" t="s">
        <v>13</v>
      </c>
      <c r="J10" s="4"/>
      <c r="K10" s="4"/>
      <c r="L10" s="4"/>
      <c r="M10" s="4"/>
      <c r="N10" s="4"/>
      <c r="O10" s="4"/>
      <c r="P10" s="4"/>
      <c r="Q10" s="4"/>
      <c r="R10" s="4"/>
      <c r="S10" s="5"/>
      <c r="AB10" s="9"/>
    </row>
    <row r="11" spans="2:28" ht="15" thickBot="1" x14ac:dyDescent="0.3">
      <c r="I11" s="42"/>
      <c r="J11" s="43" t="s">
        <v>0</v>
      </c>
      <c r="K11" s="44"/>
      <c r="L11" s="43" t="s">
        <v>1</v>
      </c>
      <c r="M11" s="44"/>
      <c r="N11" s="43" t="s">
        <v>2</v>
      </c>
      <c r="O11" s="44"/>
      <c r="P11" s="43" t="s">
        <v>3</v>
      </c>
      <c r="Q11" s="44"/>
      <c r="R11" s="45" t="s">
        <v>4</v>
      </c>
      <c r="S11" s="44"/>
    </row>
    <row r="12" spans="2:28" ht="14.4" x14ac:dyDescent="0.25">
      <c r="I12" s="19" t="s">
        <v>5</v>
      </c>
      <c r="J12" s="19" t="s">
        <v>10</v>
      </c>
      <c r="K12" s="46" t="s">
        <v>11</v>
      </c>
      <c r="L12" s="19" t="s">
        <v>10</v>
      </c>
      <c r="M12" s="46" t="s">
        <v>11</v>
      </c>
      <c r="N12" s="19" t="s">
        <v>10</v>
      </c>
      <c r="O12" s="46" t="s">
        <v>11</v>
      </c>
      <c r="P12" s="47" t="s">
        <v>10</v>
      </c>
      <c r="Q12" s="48" t="s">
        <v>11</v>
      </c>
      <c r="R12" s="47" t="s">
        <v>10</v>
      </c>
      <c r="S12" s="48" t="s">
        <v>11</v>
      </c>
    </row>
    <row r="13" spans="2:28" ht="14.4" x14ac:dyDescent="0.25">
      <c r="I13" s="19" t="s">
        <v>6</v>
      </c>
      <c r="J13" s="19">
        <v>50</v>
      </c>
      <c r="K13" s="56">
        <v>75</v>
      </c>
      <c r="L13" s="19">
        <v>80</v>
      </c>
      <c r="M13" s="56">
        <v>120</v>
      </c>
      <c r="N13" s="15">
        <v>200</v>
      </c>
      <c r="O13" s="56">
        <v>300</v>
      </c>
      <c r="P13" s="19">
        <v>400</v>
      </c>
      <c r="Q13" s="56">
        <v>600</v>
      </c>
      <c r="R13" s="19">
        <v>1000</v>
      </c>
      <c r="S13" s="56">
        <v>1500</v>
      </c>
    </row>
    <row r="14" spans="2:28" ht="14.4" x14ac:dyDescent="0.25">
      <c r="I14" s="19" t="s">
        <v>7</v>
      </c>
      <c r="J14" s="19">
        <v>1500</v>
      </c>
      <c r="K14" s="56">
        <v>30</v>
      </c>
      <c r="L14" s="19">
        <v>3000</v>
      </c>
      <c r="M14" s="56">
        <v>60</v>
      </c>
      <c r="N14" s="15">
        <v>10000</v>
      </c>
      <c r="O14" s="56">
        <v>200</v>
      </c>
      <c r="P14" s="19">
        <v>15000</v>
      </c>
      <c r="Q14" s="56">
        <v>300</v>
      </c>
      <c r="R14" s="19">
        <v>30000</v>
      </c>
      <c r="S14" s="56">
        <v>600</v>
      </c>
    </row>
    <row r="15" spans="2:28" ht="14.4" x14ac:dyDescent="0.25">
      <c r="I15" s="19" t="s">
        <v>8</v>
      </c>
      <c r="J15" s="19">
        <v>3000</v>
      </c>
      <c r="K15" s="56">
        <v>11.1</v>
      </c>
      <c r="L15" s="19">
        <v>8000</v>
      </c>
      <c r="M15" s="56">
        <v>29.6</v>
      </c>
      <c r="N15" s="15">
        <v>20000</v>
      </c>
      <c r="O15" s="56">
        <v>74</v>
      </c>
      <c r="P15" s="19">
        <v>30000</v>
      </c>
      <c r="Q15" s="56">
        <v>111</v>
      </c>
      <c r="R15" s="19">
        <v>50000</v>
      </c>
      <c r="S15" s="56">
        <v>185</v>
      </c>
    </row>
    <row r="16" spans="2:28" ht="15" thickBot="1" x14ac:dyDescent="0.3">
      <c r="I16" s="19" t="s">
        <v>9</v>
      </c>
      <c r="J16" s="19">
        <v>1000</v>
      </c>
      <c r="K16" s="56">
        <v>4.25</v>
      </c>
      <c r="L16" s="19">
        <v>2000</v>
      </c>
      <c r="M16" s="56">
        <v>8.5</v>
      </c>
      <c r="N16" s="15">
        <v>5000</v>
      </c>
      <c r="O16" s="56">
        <v>21.25</v>
      </c>
      <c r="P16" s="19">
        <v>10000</v>
      </c>
      <c r="Q16" s="56">
        <v>42.5</v>
      </c>
      <c r="R16" s="19">
        <v>20000</v>
      </c>
      <c r="S16" s="56">
        <v>85</v>
      </c>
    </row>
    <row r="17" spans="9:26" ht="15" thickBot="1" x14ac:dyDescent="0.3">
      <c r="I17" s="22" t="s">
        <v>12</v>
      </c>
      <c r="J17" s="49">
        <f>SUM(K13:K16)</f>
        <v>120.35</v>
      </c>
      <c r="K17" s="50"/>
      <c r="L17" s="57">
        <f>SUM(M13:M16)</f>
        <v>218.1</v>
      </c>
      <c r="M17" s="58"/>
      <c r="N17" s="49">
        <f>SUM(O13:O16)</f>
        <v>595.25</v>
      </c>
      <c r="O17" s="50"/>
      <c r="P17" s="57">
        <f>SUM(Q13:Q16)</f>
        <v>1053.5</v>
      </c>
      <c r="Q17" s="58"/>
      <c r="R17" s="57">
        <f>SUM(S13:S16)</f>
        <v>2370</v>
      </c>
      <c r="S17" s="58"/>
    </row>
    <row r="19" spans="9:26" ht="14.4" thickBot="1" x14ac:dyDescent="0.3"/>
    <row r="20" spans="9:26" ht="24.6" thickBot="1" x14ac:dyDescent="0.3">
      <c r="U20" s="10" t="s">
        <v>14</v>
      </c>
      <c r="V20" s="11"/>
      <c r="W20" s="11"/>
      <c r="X20" s="11"/>
      <c r="Y20" s="11"/>
      <c r="Z20" s="12"/>
    </row>
    <row r="21" spans="9:26" ht="15" thickBot="1" x14ac:dyDescent="0.3">
      <c r="U21" s="13"/>
      <c r="V21" s="14" t="s">
        <v>0</v>
      </c>
      <c r="W21" s="15" t="s">
        <v>1</v>
      </c>
      <c r="X21" s="13" t="s">
        <v>2</v>
      </c>
      <c r="Y21" s="15" t="s">
        <v>3</v>
      </c>
      <c r="Z21" s="13" t="s">
        <v>4</v>
      </c>
    </row>
    <row r="22" spans="9:26" ht="15" thickBot="1" x14ac:dyDescent="0.3">
      <c r="U22" s="16" t="s">
        <v>15</v>
      </c>
      <c r="V22" s="17"/>
      <c r="W22" s="17"/>
      <c r="X22" s="17"/>
      <c r="Y22" s="17"/>
      <c r="Z22" s="18"/>
    </row>
    <row r="23" spans="9:26" ht="14.4" x14ac:dyDescent="0.25">
      <c r="U23" s="29" t="s">
        <v>16</v>
      </c>
      <c r="V23" s="28">
        <v>4.8</v>
      </c>
      <c r="W23" s="23">
        <v>10.039999999999999</v>
      </c>
      <c r="X23" s="28">
        <v>19.98</v>
      </c>
      <c r="Y23" s="23">
        <v>37.79</v>
      </c>
      <c r="Z23" s="28">
        <v>59.31</v>
      </c>
    </row>
    <row r="24" spans="9:26" ht="14.4" x14ac:dyDescent="0.25">
      <c r="U24" s="29" t="s">
        <v>17</v>
      </c>
      <c r="V24" s="24">
        <v>6.4</v>
      </c>
      <c r="W24" s="23">
        <v>12.7</v>
      </c>
      <c r="X24" s="24">
        <v>21.74</v>
      </c>
      <c r="Y24" s="23">
        <v>40.130000000000003</v>
      </c>
      <c r="Z24" s="24">
        <v>79.069999999999993</v>
      </c>
    </row>
    <row r="25" spans="9:26" ht="14.4" x14ac:dyDescent="0.25">
      <c r="U25" s="29" t="s">
        <v>18</v>
      </c>
      <c r="V25" s="24">
        <v>3.62</v>
      </c>
      <c r="W25" s="23">
        <v>8.26</v>
      </c>
      <c r="X25" s="24">
        <v>17.329999999999998</v>
      </c>
      <c r="Y25" s="23">
        <v>40.450000000000003</v>
      </c>
      <c r="Z25" s="24">
        <v>54.69</v>
      </c>
    </row>
    <row r="26" spans="9:26" ht="14.4" x14ac:dyDescent="0.25">
      <c r="U26" s="29" t="s">
        <v>19</v>
      </c>
      <c r="V26" s="24">
        <v>0.45</v>
      </c>
      <c r="W26" s="23">
        <v>1.65</v>
      </c>
      <c r="X26" s="24">
        <v>4.5</v>
      </c>
      <c r="Y26" s="23">
        <v>8.89</v>
      </c>
      <c r="Z26" s="24">
        <v>10.01</v>
      </c>
    </row>
    <row r="27" spans="9:26" ht="14.4" x14ac:dyDescent="0.25">
      <c r="U27" s="29" t="s">
        <v>20</v>
      </c>
      <c r="V27" s="24">
        <v>0.17</v>
      </c>
      <c r="W27" s="23">
        <v>0.78</v>
      </c>
      <c r="X27" s="24">
        <v>1.44</v>
      </c>
      <c r="Y27" s="23">
        <v>3.03</v>
      </c>
      <c r="Z27" s="24">
        <v>5.64</v>
      </c>
    </row>
    <row r="28" spans="9:26" ht="14.4" x14ac:dyDescent="0.25">
      <c r="U28" s="29" t="s">
        <v>21</v>
      </c>
      <c r="V28" s="24">
        <v>1.34</v>
      </c>
      <c r="W28" s="23">
        <v>3.87</v>
      </c>
      <c r="X28" s="24">
        <v>7.78</v>
      </c>
      <c r="Y28" s="23">
        <v>16.420000000000002</v>
      </c>
      <c r="Z28" s="24">
        <v>19.78</v>
      </c>
    </row>
    <row r="29" spans="9:26" ht="15" thickBot="1" x14ac:dyDescent="0.3">
      <c r="U29" s="29" t="s">
        <v>22</v>
      </c>
      <c r="V29" s="24">
        <v>0.98</v>
      </c>
      <c r="W29" s="23">
        <v>0.98</v>
      </c>
      <c r="X29" s="24">
        <v>0.98</v>
      </c>
      <c r="Y29" s="23">
        <v>1.52</v>
      </c>
      <c r="Z29" s="24">
        <v>1.52</v>
      </c>
    </row>
    <row r="30" spans="9:26" ht="15" thickBot="1" x14ac:dyDescent="0.3">
      <c r="U30" s="30" t="s">
        <v>23</v>
      </c>
      <c r="V30" s="31">
        <f>SUM(V23:V29)</f>
        <v>17.760000000000002</v>
      </c>
      <c r="W30" s="26">
        <f>SUM(W23:W29)</f>
        <v>38.279999999999994</v>
      </c>
      <c r="X30" s="31">
        <f>SUM(X23:X29)</f>
        <v>73.75</v>
      </c>
      <c r="Y30" s="26">
        <f>SUM(Y23:Y29)</f>
        <v>148.22999999999999</v>
      </c>
      <c r="Z30" s="31">
        <f>SUM(Z23:Z29)</f>
        <v>230.01999999999998</v>
      </c>
    </row>
    <row r="31" spans="9:26" ht="15" thickBot="1" x14ac:dyDescent="0.3">
      <c r="U31" s="32" t="s">
        <v>24</v>
      </c>
      <c r="V31" s="33"/>
      <c r="W31" s="33"/>
      <c r="X31" s="33"/>
      <c r="Y31" s="33"/>
      <c r="Z31" s="34"/>
    </row>
    <row r="32" spans="9:26" ht="14.4" x14ac:dyDescent="0.25">
      <c r="U32" s="35" t="s">
        <v>25</v>
      </c>
      <c r="V32" s="36">
        <v>15</v>
      </c>
      <c r="W32" s="37">
        <v>20</v>
      </c>
      <c r="X32" s="36">
        <v>30</v>
      </c>
      <c r="Y32" s="37">
        <v>50</v>
      </c>
      <c r="Z32" s="36">
        <v>75</v>
      </c>
    </row>
    <row r="33" spans="15:26" ht="14.4" x14ac:dyDescent="0.25">
      <c r="O33" s="7"/>
      <c r="P33" s="7"/>
      <c r="Q33" s="7"/>
      <c r="R33" s="7"/>
      <c r="S33" s="7"/>
      <c r="U33" s="35" t="s">
        <v>26</v>
      </c>
      <c r="V33" s="38">
        <v>4.9000000000000004</v>
      </c>
      <c r="W33" s="23">
        <f>V33*2.09</f>
        <v>10.241</v>
      </c>
      <c r="X33" s="24">
        <f>W33*1.93</f>
        <v>19.765129999999999</v>
      </c>
      <c r="Y33" s="23">
        <f>X33*1.94</f>
        <v>38.344352199999996</v>
      </c>
      <c r="Z33" s="24">
        <f>Y33*2.07</f>
        <v>79.372809053999987</v>
      </c>
    </row>
    <row r="34" spans="15:26" ht="14.4" x14ac:dyDescent="0.25">
      <c r="O34" s="7"/>
      <c r="P34" s="7"/>
      <c r="Q34" s="7"/>
      <c r="R34" s="7"/>
      <c r="S34" s="7"/>
      <c r="U34" s="35" t="s">
        <v>18</v>
      </c>
      <c r="V34" s="38">
        <v>2.0670000000000002</v>
      </c>
      <c r="W34" s="23">
        <f t="shared" ref="W34:W44" si="3">V34*2.09</f>
        <v>4.32003</v>
      </c>
      <c r="X34" s="24">
        <f t="shared" ref="X34:X44" si="4">W34*1.93</f>
        <v>8.3376579</v>
      </c>
      <c r="Y34" s="23">
        <f t="shared" ref="Y34:Y44" si="5">X34*1.94</f>
        <v>16.175056326</v>
      </c>
      <c r="Z34" s="24">
        <f t="shared" ref="Z34:Z44" si="6">Y34*2.07</f>
        <v>33.48236659482</v>
      </c>
    </row>
    <row r="35" spans="15:26" ht="14.4" x14ac:dyDescent="0.25">
      <c r="O35" s="3"/>
      <c r="P35" s="3"/>
      <c r="Q35" s="3"/>
      <c r="R35" s="3"/>
      <c r="S35" s="3"/>
      <c r="U35" s="35" t="s">
        <v>19</v>
      </c>
      <c r="V35" s="38">
        <v>0.25600000000000001</v>
      </c>
      <c r="W35" s="23">
        <f t="shared" si="3"/>
        <v>0.53503999999999996</v>
      </c>
      <c r="X35" s="24">
        <f t="shared" si="4"/>
        <v>1.0326271999999999</v>
      </c>
      <c r="Y35" s="23">
        <f t="shared" si="5"/>
        <v>2.0032967679999998</v>
      </c>
      <c r="Z35" s="24">
        <f t="shared" si="6"/>
        <v>4.1468243097599995</v>
      </c>
    </row>
    <row r="36" spans="15:26" ht="14.4" x14ac:dyDescent="0.25">
      <c r="O36" s="3"/>
      <c r="P36" s="3"/>
      <c r="Q36" s="3"/>
      <c r="R36" s="3"/>
      <c r="S36" s="3"/>
      <c r="U36" s="35" t="s">
        <v>20</v>
      </c>
      <c r="V36" s="38">
        <v>9.6000000000000002E-2</v>
      </c>
      <c r="W36" s="23">
        <f t="shared" si="3"/>
        <v>0.20063999999999999</v>
      </c>
      <c r="X36" s="24">
        <f t="shared" si="4"/>
        <v>0.38723519999999995</v>
      </c>
      <c r="Y36" s="23">
        <f t="shared" si="5"/>
        <v>0.75123628799999986</v>
      </c>
      <c r="Z36" s="24">
        <f t="shared" si="6"/>
        <v>1.5550591161599996</v>
      </c>
    </row>
    <row r="37" spans="15:26" ht="14.4" x14ac:dyDescent="0.25">
      <c r="O37" s="3"/>
      <c r="P37" s="3"/>
      <c r="Q37" s="3"/>
      <c r="R37" s="3"/>
      <c r="S37" s="3"/>
      <c r="U37" s="35" t="s">
        <v>21</v>
      </c>
      <c r="V37" s="38">
        <v>0.76800000000000002</v>
      </c>
      <c r="W37" s="23">
        <f t="shared" si="3"/>
        <v>1.6051199999999999</v>
      </c>
      <c r="X37" s="24">
        <f t="shared" si="4"/>
        <v>3.0978815999999996</v>
      </c>
      <c r="Y37" s="23">
        <f t="shared" si="5"/>
        <v>6.0098903039999989</v>
      </c>
      <c r="Z37" s="24">
        <f t="shared" si="6"/>
        <v>12.440472929279997</v>
      </c>
    </row>
    <row r="38" spans="15:26" ht="14.4" x14ac:dyDescent="0.25">
      <c r="O38" s="3"/>
      <c r="P38" s="3"/>
      <c r="Q38" s="3"/>
      <c r="R38" s="3"/>
      <c r="S38" s="3"/>
      <c r="U38" s="35" t="s">
        <v>27</v>
      </c>
      <c r="V38" s="38">
        <v>1.64</v>
      </c>
      <c r="W38" s="23">
        <f t="shared" si="3"/>
        <v>3.4275999999999995</v>
      </c>
      <c r="X38" s="24">
        <f t="shared" si="4"/>
        <v>6.6152679999999986</v>
      </c>
      <c r="Y38" s="23">
        <f t="shared" si="5"/>
        <v>12.833619919999997</v>
      </c>
      <c r="Z38" s="24">
        <f t="shared" si="6"/>
        <v>26.565593234399991</v>
      </c>
    </row>
    <row r="39" spans="15:26" ht="14.4" x14ac:dyDescent="0.25">
      <c r="O39" s="3"/>
      <c r="P39" s="3"/>
      <c r="Q39" s="3"/>
      <c r="R39" s="3"/>
      <c r="S39" s="3"/>
      <c r="U39" s="35" t="s">
        <v>28</v>
      </c>
      <c r="V39" s="38">
        <v>0.81</v>
      </c>
      <c r="W39" s="23">
        <f t="shared" si="3"/>
        <v>1.6929000000000001</v>
      </c>
      <c r="X39" s="24">
        <f t="shared" si="4"/>
        <v>3.2672970000000001</v>
      </c>
      <c r="Y39" s="23">
        <f t="shared" si="5"/>
        <v>6.3385561800000003</v>
      </c>
      <c r="Z39" s="24">
        <f t="shared" si="6"/>
        <v>13.120811292599999</v>
      </c>
    </row>
    <row r="40" spans="15:26" ht="14.4" x14ac:dyDescent="0.25">
      <c r="P40" s="2"/>
      <c r="Q40" s="2"/>
      <c r="R40" s="2"/>
      <c r="S40" s="2"/>
      <c r="U40" s="35" t="s">
        <v>29</v>
      </c>
      <c r="V40" s="38">
        <v>10</v>
      </c>
      <c r="W40" s="23">
        <v>50</v>
      </c>
      <c r="X40" s="24">
        <v>100</v>
      </c>
      <c r="Y40" s="23">
        <v>200</v>
      </c>
      <c r="Z40" s="24">
        <v>200</v>
      </c>
    </row>
    <row r="41" spans="15:26" ht="14.4" x14ac:dyDescent="0.25">
      <c r="U41" s="35" t="s">
        <v>30</v>
      </c>
      <c r="V41" s="38">
        <v>0.4</v>
      </c>
      <c r="W41" s="23">
        <f t="shared" si="3"/>
        <v>0.83599999999999997</v>
      </c>
      <c r="X41" s="24">
        <f t="shared" si="4"/>
        <v>1.6134799999999998</v>
      </c>
      <c r="Y41" s="23">
        <f t="shared" si="5"/>
        <v>3.1301511999999994</v>
      </c>
      <c r="Z41" s="24">
        <f t="shared" si="6"/>
        <v>6.4794129839999979</v>
      </c>
    </row>
    <row r="42" spans="15:26" ht="14.4" x14ac:dyDescent="0.25">
      <c r="U42" s="35" t="s">
        <v>22</v>
      </c>
      <c r="V42" s="38">
        <v>0.28000000000000003</v>
      </c>
      <c r="W42" s="23">
        <f t="shared" si="3"/>
        <v>0.58520000000000005</v>
      </c>
      <c r="X42" s="24">
        <f t="shared" si="4"/>
        <v>1.1294360000000001</v>
      </c>
      <c r="Y42" s="23">
        <f t="shared" si="5"/>
        <v>2.1911058400000001</v>
      </c>
      <c r="Z42" s="24">
        <f t="shared" si="6"/>
        <v>4.5355890888000001</v>
      </c>
    </row>
    <row r="43" spans="15:26" ht="14.4" x14ac:dyDescent="0.25">
      <c r="U43" s="35" t="s">
        <v>31</v>
      </c>
      <c r="V43" s="38">
        <v>1.67</v>
      </c>
      <c r="W43" s="23">
        <f t="shared" si="3"/>
        <v>3.4902999999999995</v>
      </c>
      <c r="X43" s="24">
        <f t="shared" si="4"/>
        <v>6.7362789999999988</v>
      </c>
      <c r="Y43" s="23">
        <f t="shared" si="5"/>
        <v>13.068381259999997</v>
      </c>
      <c r="Z43" s="24">
        <f t="shared" si="6"/>
        <v>27.05154920819999</v>
      </c>
    </row>
    <row r="44" spans="15:26" ht="14.4" x14ac:dyDescent="0.25">
      <c r="U44" s="35" t="s">
        <v>32</v>
      </c>
      <c r="V44" s="38">
        <v>0.7</v>
      </c>
      <c r="W44" s="23">
        <f t="shared" si="3"/>
        <v>1.4629999999999999</v>
      </c>
      <c r="X44" s="24">
        <f t="shared" si="4"/>
        <v>2.8235899999999998</v>
      </c>
      <c r="Y44" s="23">
        <f t="shared" si="5"/>
        <v>5.4777645999999995</v>
      </c>
      <c r="Z44" s="24">
        <f t="shared" si="6"/>
        <v>11.338972721999998</v>
      </c>
    </row>
    <row r="45" spans="15:26" ht="15" thickBot="1" x14ac:dyDescent="0.3">
      <c r="U45" s="35" t="s">
        <v>33</v>
      </c>
      <c r="V45" s="39">
        <v>68.8</v>
      </c>
      <c r="W45" s="25"/>
      <c r="X45" s="40"/>
      <c r="Y45" s="25"/>
      <c r="Z45" s="41"/>
    </row>
    <row r="46" spans="15:26" ht="15" thickBot="1" x14ac:dyDescent="0.3">
      <c r="U46" s="30" t="s">
        <v>23</v>
      </c>
      <c r="V46" s="31">
        <f>SUM(V32:V45)</f>
        <v>107.387</v>
      </c>
      <c r="W46" s="26">
        <f>SUM(W33:W44)</f>
        <v>78.396829999999994</v>
      </c>
      <c r="X46" s="31">
        <f>SUM(X33:X44)</f>
        <v>154.8058819</v>
      </c>
      <c r="Y46" s="26">
        <f>SUM(Y33:Y44)</f>
        <v>306.32341088599998</v>
      </c>
      <c r="Z46" s="31">
        <f>SUM(Z33:Z44)</f>
        <v>420.08946053402002</v>
      </c>
    </row>
    <row r="47" spans="15:26" ht="15" thickBot="1" x14ac:dyDescent="0.3">
      <c r="U47" s="32" t="s">
        <v>34</v>
      </c>
      <c r="V47" s="33"/>
      <c r="W47" s="33"/>
      <c r="X47" s="33"/>
      <c r="Y47" s="33"/>
      <c r="Z47" s="34"/>
    </row>
    <row r="48" spans="15:26" ht="14.4" x14ac:dyDescent="0.25">
      <c r="U48" s="35" t="s">
        <v>35</v>
      </c>
      <c r="V48" s="36">
        <v>10</v>
      </c>
      <c r="W48" s="23">
        <v>20.03</v>
      </c>
      <c r="X48" s="28">
        <v>29.88</v>
      </c>
      <c r="Y48" s="23">
        <v>42.32</v>
      </c>
      <c r="Z48" s="28">
        <v>56.66</v>
      </c>
    </row>
    <row r="49" spans="21:26" ht="14.4" x14ac:dyDescent="0.25">
      <c r="U49" s="35" t="s">
        <v>36</v>
      </c>
      <c r="V49" s="38">
        <v>4.8</v>
      </c>
      <c r="W49" s="23">
        <v>9.4499999999999993</v>
      </c>
      <c r="X49" s="24">
        <v>15.33</v>
      </c>
      <c r="Y49" s="23">
        <v>26.65</v>
      </c>
      <c r="Z49" s="24">
        <v>40.549999999999997</v>
      </c>
    </row>
    <row r="50" spans="21:26" ht="14.4" x14ac:dyDescent="0.25">
      <c r="U50" s="35" t="s">
        <v>18</v>
      </c>
      <c r="V50" s="38">
        <v>2.4020000000000001</v>
      </c>
      <c r="W50" s="23">
        <v>4.5599999999999996</v>
      </c>
      <c r="X50" s="24">
        <v>7.32</v>
      </c>
      <c r="Y50" s="23">
        <v>14.87</v>
      </c>
      <c r="Z50" s="24">
        <v>25.43</v>
      </c>
    </row>
    <row r="51" spans="21:26" ht="14.4" x14ac:dyDescent="0.25">
      <c r="U51" s="35" t="s">
        <v>19</v>
      </c>
      <c r="V51" s="38">
        <v>0.153</v>
      </c>
      <c r="W51" s="23">
        <v>0.33</v>
      </c>
      <c r="X51" s="24">
        <v>0.54</v>
      </c>
      <c r="Y51" s="23">
        <v>0.85</v>
      </c>
      <c r="Z51" s="24">
        <v>1.26</v>
      </c>
    </row>
    <row r="52" spans="21:26" ht="14.4" x14ac:dyDescent="0.25">
      <c r="U52" s="35" t="s">
        <v>20</v>
      </c>
      <c r="V52" s="38">
        <v>5.8000000000000003E-2</v>
      </c>
      <c r="W52" s="23">
        <v>0.121</v>
      </c>
      <c r="X52" s="24">
        <v>0.27</v>
      </c>
      <c r="Y52" s="23">
        <v>0.52</v>
      </c>
      <c r="Z52" s="24">
        <v>0.91</v>
      </c>
    </row>
    <row r="53" spans="21:26" ht="14.4" x14ac:dyDescent="0.25">
      <c r="U53" s="35" t="s">
        <v>21</v>
      </c>
      <c r="V53" s="38">
        <v>0.46100000000000002</v>
      </c>
      <c r="W53" s="23">
        <v>0.93300000000000005</v>
      </c>
      <c r="X53" s="24">
        <v>1.35</v>
      </c>
      <c r="Y53" s="23">
        <v>1.77</v>
      </c>
      <c r="Z53" s="24">
        <v>2.04</v>
      </c>
    </row>
    <row r="54" spans="21:26" ht="15" thickBot="1" x14ac:dyDescent="0.3">
      <c r="U54" s="35" t="s">
        <v>22</v>
      </c>
      <c r="V54" s="39">
        <v>0.56000000000000005</v>
      </c>
      <c r="W54" s="23">
        <v>0.56000000000000005</v>
      </c>
      <c r="X54" s="41">
        <v>0.56000000000000005</v>
      </c>
      <c r="Y54" s="23">
        <v>1.07</v>
      </c>
      <c r="Z54" s="41">
        <v>1.07</v>
      </c>
    </row>
    <row r="55" spans="21:26" ht="15" thickBot="1" x14ac:dyDescent="0.3">
      <c r="U55" s="31" t="s">
        <v>23</v>
      </c>
      <c r="V55" s="26">
        <f>SUM(V48:V54)</f>
        <v>18.433999999999997</v>
      </c>
      <c r="W55" s="31">
        <f t="shared" ref="W55:Z55" si="7">SUM(W48:W54)</f>
        <v>35.984000000000002</v>
      </c>
      <c r="X55" s="26">
        <f t="shared" si="7"/>
        <v>55.250000000000007</v>
      </c>
      <c r="Y55" s="31">
        <f t="shared" si="7"/>
        <v>88.049999999999983</v>
      </c>
      <c r="Z55" s="27">
        <f t="shared" si="7"/>
        <v>127.91999999999999</v>
      </c>
    </row>
    <row r="56" spans="21:26" ht="15" thickBot="1" x14ac:dyDescent="0.3">
      <c r="U56" s="32" t="s">
        <v>38</v>
      </c>
      <c r="V56" s="33"/>
      <c r="W56" s="33"/>
      <c r="X56" s="33"/>
      <c r="Y56" s="33"/>
      <c r="Z56" s="34"/>
    </row>
    <row r="57" spans="21:26" ht="15" thickBot="1" x14ac:dyDescent="0.3">
      <c r="U57" s="35" t="s">
        <v>39</v>
      </c>
      <c r="V57" s="28">
        <v>1.212</v>
      </c>
      <c r="W57" s="23">
        <v>2.4239999999999999</v>
      </c>
      <c r="X57" s="28">
        <v>3.3029999999999999</v>
      </c>
      <c r="Y57" s="23">
        <v>4.343</v>
      </c>
      <c r="Z57" s="28">
        <v>7.2770000000000001</v>
      </c>
    </row>
    <row r="58" spans="21:26" ht="15" thickBot="1" x14ac:dyDescent="0.3">
      <c r="U58" s="31" t="s">
        <v>37</v>
      </c>
      <c r="V58" s="26">
        <f>SUM(V55,V46,V30,V57)</f>
        <v>144.79299999999998</v>
      </c>
      <c r="W58" s="31">
        <f t="shared" ref="W58:Z58" si="8">SUM(W55,W46,W30,W57)</f>
        <v>155.08483000000001</v>
      </c>
      <c r="X58" s="26">
        <f t="shared" si="8"/>
        <v>287.10888190000003</v>
      </c>
      <c r="Y58" s="31">
        <f t="shared" si="8"/>
        <v>546.94641088599997</v>
      </c>
      <c r="Z58" s="27">
        <f t="shared" si="8"/>
        <v>785.30646053402006</v>
      </c>
    </row>
    <row r="59" spans="21:26" ht="14.4" thickBot="1" x14ac:dyDescent="0.3"/>
    <row r="60" spans="21:26" ht="24.6" thickBot="1" x14ac:dyDescent="0.3">
      <c r="U60" s="10" t="s">
        <v>88</v>
      </c>
      <c r="V60" s="11"/>
      <c r="W60" s="11"/>
      <c r="X60" s="11"/>
      <c r="Y60" s="11"/>
      <c r="Z60" s="12"/>
    </row>
    <row r="61" spans="21:26" ht="15" thickBot="1" x14ac:dyDescent="0.3">
      <c r="U61" s="13" t="s">
        <v>97</v>
      </c>
      <c r="V61" s="14" t="s">
        <v>0</v>
      </c>
      <c r="W61" s="15" t="s">
        <v>1</v>
      </c>
      <c r="X61" s="13" t="s">
        <v>2</v>
      </c>
      <c r="Y61" s="15" t="s">
        <v>3</v>
      </c>
      <c r="Z61" s="13" t="s">
        <v>4</v>
      </c>
    </row>
    <row r="62" spans="21:26" ht="15" thickBot="1" x14ac:dyDescent="0.3">
      <c r="U62" s="16" t="s">
        <v>89</v>
      </c>
      <c r="V62" s="17"/>
      <c r="W62" s="17"/>
      <c r="X62" s="17"/>
      <c r="Y62" s="17"/>
      <c r="Z62" s="18"/>
    </row>
    <row r="63" spans="21:26" ht="14.4" x14ac:dyDescent="0.25">
      <c r="U63" s="29" t="s">
        <v>90</v>
      </c>
      <c r="V63" s="28">
        <v>166.23</v>
      </c>
      <c r="W63" s="23">
        <f>V63*1.78</f>
        <v>295.88939999999997</v>
      </c>
      <c r="X63" s="28">
        <f t="shared" ref="X63:Z63" si="9">W63*1.78</f>
        <v>526.683132</v>
      </c>
      <c r="Y63" s="28">
        <f t="shared" si="9"/>
        <v>937.49597496000001</v>
      </c>
      <c r="Z63" s="28">
        <f t="shared" si="9"/>
        <v>1668.7428354287999</v>
      </c>
    </row>
    <row r="64" spans="21:26" ht="15" thickBot="1" x14ac:dyDescent="0.3">
      <c r="U64" s="29" t="s">
        <v>91</v>
      </c>
      <c r="V64" s="24">
        <f>C4</f>
        <v>120.35</v>
      </c>
      <c r="W64" s="29">
        <f t="shared" ref="W64:Z64" si="10">D4</f>
        <v>218.1</v>
      </c>
      <c r="X64" s="41">
        <f t="shared" si="10"/>
        <v>595.25</v>
      </c>
      <c r="Y64" s="41">
        <f t="shared" si="10"/>
        <v>1053.5</v>
      </c>
      <c r="Z64" s="41">
        <f t="shared" si="10"/>
        <v>2370</v>
      </c>
    </row>
    <row r="65" spans="21:26" ht="15" thickBot="1" x14ac:dyDescent="0.3">
      <c r="U65" s="30" t="s">
        <v>92</v>
      </c>
      <c r="V65" s="30">
        <f>V63+V64</f>
        <v>286.58</v>
      </c>
      <c r="W65" s="30">
        <f t="shared" ref="W65:Z65" si="11">W63+W64</f>
        <v>513.98939999999993</v>
      </c>
      <c r="X65" s="96">
        <f t="shared" si="11"/>
        <v>1121.9331320000001</v>
      </c>
      <c r="Y65" s="96">
        <f t="shared" si="11"/>
        <v>1990.99597496</v>
      </c>
      <c r="Z65" s="31">
        <f t="shared" si="11"/>
        <v>4038.7428354287999</v>
      </c>
    </row>
    <row r="66" spans="21:26" ht="15" thickBot="1" x14ac:dyDescent="0.3">
      <c r="U66" s="16" t="s">
        <v>93</v>
      </c>
      <c r="V66" s="17"/>
      <c r="W66" s="17"/>
      <c r="X66" s="17"/>
      <c r="Y66" s="17"/>
      <c r="Z66" s="18"/>
    </row>
    <row r="67" spans="21:26" ht="14.4" x14ac:dyDescent="0.25">
      <c r="U67" s="29" t="s">
        <v>94</v>
      </c>
      <c r="V67" s="24">
        <v>52.4848</v>
      </c>
      <c r="W67" s="23">
        <f>V67*0.8</f>
        <v>41.987840000000006</v>
      </c>
      <c r="X67" s="28">
        <f>W67*0.8</f>
        <v>33.590272000000006</v>
      </c>
      <c r="Y67" s="28">
        <f>V67*1.05</f>
        <v>55.10904</v>
      </c>
      <c r="Z67" s="28">
        <f>Y67*0.8</f>
        <v>44.087232</v>
      </c>
    </row>
    <row r="68" spans="21:26" ht="15" thickBot="1" x14ac:dyDescent="0.3">
      <c r="U68" s="29" t="s">
        <v>95</v>
      </c>
      <c r="V68" s="24">
        <v>1.0688</v>
      </c>
      <c r="W68" s="23">
        <f>V68*0.8</f>
        <v>0.85504000000000002</v>
      </c>
      <c r="X68" s="41">
        <f t="shared" ref="X68:Z68" si="12">W68*0.8</f>
        <v>0.68403200000000008</v>
      </c>
      <c r="Y68" s="41">
        <f t="shared" si="12"/>
        <v>0.54722560000000009</v>
      </c>
      <c r="Z68" s="41">
        <f t="shared" si="12"/>
        <v>0.43778048000000008</v>
      </c>
    </row>
    <row r="69" spans="21:26" ht="15" thickBot="1" x14ac:dyDescent="0.3">
      <c r="U69" s="30" t="s">
        <v>96</v>
      </c>
      <c r="V69" s="30">
        <f>(V67+V68)</f>
        <v>53.553600000000003</v>
      </c>
      <c r="W69" s="30">
        <f t="shared" ref="W69:Z69" si="13">W67+W68</f>
        <v>42.842880000000008</v>
      </c>
      <c r="X69" s="30">
        <f t="shared" si="13"/>
        <v>34.274304000000008</v>
      </c>
      <c r="Y69" s="30">
        <f t="shared" si="13"/>
        <v>55.656265599999998</v>
      </c>
      <c r="Z69" s="31">
        <f t="shared" si="13"/>
        <v>44.525012480000001</v>
      </c>
    </row>
    <row r="70" spans="21:26" ht="15" thickBot="1" x14ac:dyDescent="0.3">
      <c r="U70" s="30" t="s">
        <v>98</v>
      </c>
      <c r="V70" s="30">
        <f>V65+V69</f>
        <v>340.1336</v>
      </c>
      <c r="W70" s="30">
        <f t="shared" ref="W70:Z70" si="14">W65+W69</f>
        <v>556.83227999999997</v>
      </c>
      <c r="X70" s="30">
        <f t="shared" si="14"/>
        <v>1156.2074360000001</v>
      </c>
      <c r="Y70" s="30">
        <f t="shared" si="14"/>
        <v>2046.6522405600001</v>
      </c>
      <c r="Z70" s="31">
        <f t="shared" si="14"/>
        <v>4083.2678479087999</v>
      </c>
    </row>
    <row r="71" spans="21:26" ht="15" thickBot="1" x14ac:dyDescent="0.3">
      <c r="U71" s="32" t="s">
        <v>99</v>
      </c>
      <c r="V71" s="33"/>
      <c r="W71" s="33"/>
      <c r="X71" s="33"/>
      <c r="Y71" s="33"/>
      <c r="Z71" s="34"/>
    </row>
    <row r="72" spans="21:26" ht="15" thickBot="1" x14ac:dyDescent="0.3">
      <c r="U72" s="16" t="s">
        <v>100</v>
      </c>
      <c r="V72" s="17"/>
      <c r="W72" s="17"/>
      <c r="X72" s="17"/>
      <c r="Y72" s="17"/>
      <c r="Z72" s="18"/>
    </row>
    <row r="73" spans="21:26" ht="15" thickBot="1" x14ac:dyDescent="0.3">
      <c r="U73" s="35" t="s">
        <v>101</v>
      </c>
      <c r="V73" s="39">
        <v>20</v>
      </c>
      <c r="W73" s="23">
        <v>40</v>
      </c>
      <c r="X73" s="41">
        <v>50</v>
      </c>
      <c r="Y73" s="23">
        <v>70</v>
      </c>
      <c r="Z73" s="41">
        <v>120</v>
      </c>
    </row>
    <row r="74" spans="21:26" ht="15" thickBot="1" x14ac:dyDescent="0.3">
      <c r="U74" s="30" t="s">
        <v>106</v>
      </c>
      <c r="V74" s="31">
        <f>V73</f>
        <v>20</v>
      </c>
      <c r="W74" s="31">
        <f t="shared" ref="W74:Z74" si="15">W73</f>
        <v>40</v>
      </c>
      <c r="X74" s="31">
        <f t="shared" si="15"/>
        <v>50</v>
      </c>
      <c r="Y74" s="31">
        <f t="shared" si="15"/>
        <v>70</v>
      </c>
      <c r="Z74" s="31">
        <f t="shared" si="15"/>
        <v>120</v>
      </c>
    </row>
    <row r="75" spans="21:26" ht="15" thickBot="1" x14ac:dyDescent="0.3">
      <c r="U75" s="32" t="s">
        <v>102</v>
      </c>
      <c r="V75" s="33"/>
      <c r="W75" s="33"/>
      <c r="X75" s="33"/>
      <c r="Y75" s="33"/>
      <c r="Z75" s="34"/>
    </row>
    <row r="76" spans="21:26" ht="15" thickBot="1" x14ac:dyDescent="0.3">
      <c r="U76" s="35" t="s">
        <v>103</v>
      </c>
      <c r="V76" s="36"/>
      <c r="W76" s="23"/>
      <c r="X76" s="28"/>
      <c r="Y76" s="23"/>
      <c r="Z76" s="28"/>
    </row>
    <row r="77" spans="21:26" ht="15" thickBot="1" x14ac:dyDescent="0.3">
      <c r="U77" s="30" t="s">
        <v>105</v>
      </c>
      <c r="V77" s="31"/>
      <c r="W77" s="26"/>
      <c r="X77" s="31"/>
      <c r="Y77" s="26"/>
      <c r="Z77" s="31"/>
    </row>
    <row r="78" spans="21:26" ht="15" thickBot="1" x14ac:dyDescent="0.3">
      <c r="U78" s="30" t="s">
        <v>104</v>
      </c>
      <c r="V78" s="31">
        <f>V74+V77</f>
        <v>20</v>
      </c>
      <c r="W78" s="31">
        <f t="shared" ref="W78:Z78" si="16">W74+W77</f>
        <v>40</v>
      </c>
      <c r="X78" s="31">
        <f t="shared" si="16"/>
        <v>50</v>
      </c>
      <c r="Y78" s="31">
        <f t="shared" si="16"/>
        <v>70</v>
      </c>
      <c r="Z78" s="31">
        <f t="shared" si="16"/>
        <v>120</v>
      </c>
    </row>
    <row r="79" spans="21:26" ht="15" thickBot="1" x14ac:dyDescent="0.3">
      <c r="U79" s="32" t="s">
        <v>107</v>
      </c>
      <c r="V79" s="33"/>
      <c r="W79" s="33"/>
      <c r="X79" s="33"/>
      <c r="Y79" s="33"/>
      <c r="Z79" s="34"/>
    </row>
    <row r="80" spans="21:26" ht="14.4" x14ac:dyDescent="0.25">
      <c r="U80" s="35" t="s">
        <v>108</v>
      </c>
      <c r="V80" s="38">
        <v>150</v>
      </c>
      <c r="W80" s="38">
        <v>150</v>
      </c>
      <c r="X80" s="38">
        <v>150</v>
      </c>
      <c r="Y80" s="38">
        <v>150</v>
      </c>
      <c r="Z80" s="38">
        <v>150</v>
      </c>
    </row>
    <row r="81" spans="21:26" ht="14.4" x14ac:dyDescent="0.25">
      <c r="U81" s="35" t="s">
        <v>109</v>
      </c>
      <c r="V81" s="38"/>
      <c r="W81" s="23">
        <v>5.27</v>
      </c>
      <c r="X81" s="24">
        <v>10.52</v>
      </c>
      <c r="Y81" s="23">
        <v>23.26</v>
      </c>
      <c r="Z81" s="24">
        <v>36.29</v>
      </c>
    </row>
    <row r="82" spans="21:26" ht="15" thickBot="1" x14ac:dyDescent="0.3">
      <c r="U82" s="35" t="s">
        <v>110</v>
      </c>
      <c r="V82" s="39">
        <f>C6</f>
        <v>-24.442999999999984</v>
      </c>
      <c r="W82" s="39">
        <f>D6</f>
        <v>63.015169999999983</v>
      </c>
      <c r="X82" s="39">
        <f>E6</f>
        <v>308.14111809999997</v>
      </c>
      <c r="Y82" s="39">
        <f>F6</f>
        <v>506.55358911400003</v>
      </c>
      <c r="Z82" s="39">
        <f>G6</f>
        <v>1584.6935394659799</v>
      </c>
    </row>
    <row r="83" spans="21:26" ht="15" thickBot="1" x14ac:dyDescent="0.3">
      <c r="U83" s="31" t="s">
        <v>111</v>
      </c>
      <c r="V83" s="26">
        <f>V80+V82</f>
        <v>125.55700000000002</v>
      </c>
      <c r="W83" s="31">
        <f t="shared" ref="W83:Z83" si="17">W80+W82</f>
        <v>213.01516999999998</v>
      </c>
      <c r="X83" s="31">
        <f t="shared" si="17"/>
        <v>458.14111809999997</v>
      </c>
      <c r="Y83" s="26">
        <f t="shared" si="17"/>
        <v>656.55358911400003</v>
      </c>
      <c r="Z83" s="31">
        <f t="shared" si="17"/>
        <v>1734.6935394659799</v>
      </c>
    </row>
    <row r="84" spans="21:26" ht="15" thickBot="1" x14ac:dyDescent="0.3">
      <c r="U84" s="31" t="s">
        <v>112</v>
      </c>
      <c r="V84" s="26">
        <f>V83-V78</f>
        <v>105.55700000000002</v>
      </c>
      <c r="W84" s="31">
        <f t="shared" ref="W84:Z84" si="18">W83-W78</f>
        <v>173.01516999999998</v>
      </c>
      <c r="X84" s="26">
        <f t="shared" si="18"/>
        <v>408.14111809999997</v>
      </c>
      <c r="Y84" s="31">
        <f t="shared" si="18"/>
        <v>586.55358911400003</v>
      </c>
      <c r="Z84" s="31">
        <f t="shared" si="18"/>
        <v>1614.6935394659799</v>
      </c>
    </row>
  </sheetData>
  <mergeCells count="24">
    <mergeCell ref="U60:Z60"/>
    <mergeCell ref="U62:Z62"/>
    <mergeCell ref="U71:Z71"/>
    <mergeCell ref="U75:Z75"/>
    <mergeCell ref="U66:Z66"/>
    <mergeCell ref="U72:Z72"/>
    <mergeCell ref="U79:Z79"/>
    <mergeCell ref="R17:S17"/>
    <mergeCell ref="U31:Z31"/>
    <mergeCell ref="U47:Z47"/>
    <mergeCell ref="U56:Z56"/>
    <mergeCell ref="B2:G2"/>
    <mergeCell ref="U20:Z20"/>
    <mergeCell ref="U22:Z22"/>
    <mergeCell ref="J17:K17"/>
    <mergeCell ref="L17:M17"/>
    <mergeCell ref="N17:O17"/>
    <mergeCell ref="P17:Q17"/>
    <mergeCell ref="J11:K11"/>
    <mergeCell ref="L11:M11"/>
    <mergeCell ref="N11:O11"/>
    <mergeCell ref="P11:Q11"/>
    <mergeCell ref="R11:S11"/>
    <mergeCell ref="I10:S10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Y6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B39A-1255-44DC-BB62-211DAA5FC8DD}">
  <dimension ref="B5:N24"/>
  <sheetViews>
    <sheetView workbookViewId="0">
      <selection activeCell="N16" sqref="N16"/>
    </sheetView>
  </sheetViews>
  <sheetFormatPr defaultRowHeight="13.8" x14ac:dyDescent="0.25"/>
  <cols>
    <col min="2" max="2" width="21.6640625" customWidth="1"/>
    <col min="3" max="3" width="20.21875" customWidth="1"/>
    <col min="4" max="4" width="13.88671875" bestFit="1" customWidth="1"/>
    <col min="9" max="9" width="13.77734375" customWidth="1"/>
    <col min="10" max="10" width="9.6640625" customWidth="1"/>
    <col min="11" max="11" width="15" customWidth="1"/>
    <col min="12" max="12" width="12.77734375" bestFit="1" customWidth="1"/>
    <col min="13" max="13" width="9.5546875" bestFit="1" customWidth="1"/>
    <col min="14" max="14" width="13.88671875" bestFit="1" customWidth="1"/>
  </cols>
  <sheetData>
    <row r="5" spans="2:14" ht="14.4" thickBot="1" x14ac:dyDescent="0.3"/>
    <row r="6" spans="2:14" ht="24.6" thickBot="1" x14ac:dyDescent="0.3">
      <c r="B6" s="72" t="s">
        <v>45</v>
      </c>
      <c r="C6" s="73"/>
      <c r="D6" s="74"/>
      <c r="I6" s="72" t="s">
        <v>71</v>
      </c>
      <c r="J6" s="73"/>
      <c r="K6" s="73"/>
      <c r="L6" s="73"/>
      <c r="M6" s="73"/>
      <c r="N6" s="74"/>
    </row>
    <row r="7" spans="2:14" ht="15" thickBot="1" x14ac:dyDescent="0.3">
      <c r="B7" s="13" t="s">
        <v>46</v>
      </c>
      <c r="C7" s="53"/>
      <c r="D7" s="13" t="s">
        <v>47</v>
      </c>
      <c r="I7" s="43" t="s">
        <v>46</v>
      </c>
      <c r="J7" s="45"/>
      <c r="K7" s="45"/>
      <c r="L7" s="53" t="s">
        <v>69</v>
      </c>
      <c r="M7" s="53" t="s">
        <v>70</v>
      </c>
      <c r="N7" s="52" t="s">
        <v>47</v>
      </c>
    </row>
    <row r="8" spans="2:14" ht="14.4" x14ac:dyDescent="0.25">
      <c r="B8" s="65" t="s">
        <v>48</v>
      </c>
      <c r="C8" s="15" t="s">
        <v>49</v>
      </c>
      <c r="D8" s="68">
        <v>1200</v>
      </c>
      <c r="I8" s="66" t="s">
        <v>72</v>
      </c>
      <c r="J8" s="93" t="s">
        <v>73</v>
      </c>
      <c r="K8" s="78" t="s">
        <v>74</v>
      </c>
      <c r="L8" s="79">
        <v>12699</v>
      </c>
      <c r="M8" s="79">
        <v>15</v>
      </c>
      <c r="N8" s="78">
        <f>L8*M8</f>
        <v>190485</v>
      </c>
    </row>
    <row r="9" spans="2:14" ht="14.4" x14ac:dyDescent="0.25">
      <c r="B9" s="65"/>
      <c r="C9" s="15" t="s">
        <v>50</v>
      </c>
      <c r="D9" s="68">
        <v>3000</v>
      </c>
      <c r="I9" s="65"/>
      <c r="J9" s="94"/>
      <c r="K9" s="80" t="s">
        <v>75</v>
      </c>
      <c r="L9" s="81">
        <v>17399</v>
      </c>
      <c r="M9" s="81">
        <v>5</v>
      </c>
      <c r="N9" s="80">
        <f t="shared" ref="N9:N12" si="0">L9*M9</f>
        <v>86995</v>
      </c>
    </row>
    <row r="10" spans="2:14" ht="14.4" x14ac:dyDescent="0.25">
      <c r="B10" s="65"/>
      <c r="C10" s="15" t="s">
        <v>51</v>
      </c>
      <c r="D10" s="68">
        <v>10</v>
      </c>
      <c r="I10" s="65"/>
      <c r="J10" s="94"/>
      <c r="K10" s="80" t="s">
        <v>76</v>
      </c>
      <c r="L10" s="81">
        <v>1000</v>
      </c>
      <c r="M10" s="81">
        <v>4</v>
      </c>
      <c r="N10" s="80">
        <f t="shared" si="0"/>
        <v>4000</v>
      </c>
    </row>
    <row r="11" spans="2:14" ht="14.4" x14ac:dyDescent="0.25">
      <c r="B11" s="65"/>
      <c r="C11" s="15" t="s">
        <v>52</v>
      </c>
      <c r="D11" s="68">
        <v>2000</v>
      </c>
      <c r="I11" s="65"/>
      <c r="J11" s="94"/>
      <c r="K11" s="80" t="s">
        <v>77</v>
      </c>
      <c r="L11" s="81">
        <v>200</v>
      </c>
      <c r="M11" s="81">
        <v>100</v>
      </c>
      <c r="N11" s="80">
        <f t="shared" si="0"/>
        <v>20000</v>
      </c>
    </row>
    <row r="12" spans="2:14" ht="15" thickBot="1" x14ac:dyDescent="0.3">
      <c r="B12" s="65"/>
      <c r="C12" s="15" t="s">
        <v>53</v>
      </c>
      <c r="D12" s="68">
        <v>4000</v>
      </c>
      <c r="I12" s="65"/>
      <c r="J12" s="94"/>
      <c r="K12" s="80" t="s">
        <v>78</v>
      </c>
      <c r="L12" s="81">
        <v>10368</v>
      </c>
      <c r="M12" s="81">
        <v>1</v>
      </c>
      <c r="N12" s="80">
        <f t="shared" si="0"/>
        <v>10368</v>
      </c>
    </row>
    <row r="13" spans="2:14" ht="15" thickBot="1" x14ac:dyDescent="0.3">
      <c r="B13" s="66" t="s">
        <v>64</v>
      </c>
      <c r="C13" s="59" t="s">
        <v>54</v>
      </c>
      <c r="D13" s="69">
        <v>1200</v>
      </c>
      <c r="I13" s="65"/>
      <c r="J13" s="95"/>
      <c r="K13" s="82" t="s">
        <v>79</v>
      </c>
      <c r="L13" s="71"/>
      <c r="M13" s="71"/>
      <c r="N13" s="80">
        <v>43000</v>
      </c>
    </row>
    <row r="14" spans="2:14" ht="14.4" x14ac:dyDescent="0.25">
      <c r="B14" s="65"/>
      <c r="C14" s="15" t="s">
        <v>55</v>
      </c>
      <c r="D14" s="68">
        <v>56000</v>
      </c>
      <c r="I14" s="65"/>
      <c r="J14" s="83" t="s">
        <v>80</v>
      </c>
      <c r="K14" s="84"/>
      <c r="L14" s="85">
        <v>800</v>
      </c>
      <c r="M14" s="79">
        <v>200</v>
      </c>
      <c r="N14" s="78">
        <v>160000</v>
      </c>
    </row>
    <row r="15" spans="2:14" ht="15" thickBot="1" x14ac:dyDescent="0.3">
      <c r="B15" s="67"/>
      <c r="C15" s="54" t="s">
        <v>56</v>
      </c>
      <c r="D15" s="70">
        <v>209000</v>
      </c>
      <c r="I15" s="67"/>
      <c r="J15" s="86" t="s">
        <v>81</v>
      </c>
      <c r="K15" s="87"/>
      <c r="L15" s="88"/>
      <c r="M15" s="89"/>
      <c r="N15" s="82">
        <v>10000</v>
      </c>
    </row>
    <row r="16" spans="2:14" ht="15" thickBot="1" x14ac:dyDescent="0.3">
      <c r="B16" s="21" t="s">
        <v>66</v>
      </c>
      <c r="C16" s="15" t="s">
        <v>57</v>
      </c>
      <c r="D16" s="68">
        <v>8000</v>
      </c>
      <c r="I16" s="13" t="s">
        <v>82</v>
      </c>
      <c r="J16" s="90"/>
      <c r="K16" s="90"/>
      <c r="L16" s="90"/>
      <c r="M16" s="90"/>
      <c r="N16" s="80">
        <f>SUM(N8:N15)</f>
        <v>524848</v>
      </c>
    </row>
    <row r="17" spans="2:14" ht="14.4" x14ac:dyDescent="0.25">
      <c r="B17" s="66" t="s">
        <v>65</v>
      </c>
      <c r="C17" s="59" t="s">
        <v>58</v>
      </c>
      <c r="D17" s="69">
        <v>24000</v>
      </c>
      <c r="I17" s="66" t="s">
        <v>83</v>
      </c>
      <c r="J17" s="83" t="s">
        <v>84</v>
      </c>
      <c r="K17" s="84"/>
      <c r="L17" s="85">
        <v>688</v>
      </c>
      <c r="M17" s="79">
        <v>1</v>
      </c>
      <c r="N17" s="78">
        <v>688</v>
      </c>
    </row>
    <row r="18" spans="2:14" ht="15" thickBot="1" x14ac:dyDescent="0.3">
      <c r="B18" s="65"/>
      <c r="C18" s="15" t="s">
        <v>59</v>
      </c>
      <c r="D18" s="68">
        <v>204815</v>
      </c>
      <c r="I18" s="67"/>
      <c r="J18" s="86" t="s">
        <v>87</v>
      </c>
      <c r="K18" s="87"/>
      <c r="L18" s="88"/>
      <c r="M18" s="89"/>
      <c r="N18" s="82">
        <v>10000</v>
      </c>
    </row>
    <row r="19" spans="2:14" ht="15" thickBot="1" x14ac:dyDescent="0.3">
      <c r="B19" s="65"/>
      <c r="C19" s="15" t="s">
        <v>60</v>
      </c>
      <c r="D19" s="68">
        <v>20000</v>
      </c>
      <c r="I19" s="20" t="s">
        <v>85</v>
      </c>
      <c r="J19" s="90"/>
      <c r="K19" s="90"/>
      <c r="L19" s="90"/>
      <c r="M19" s="90"/>
      <c r="N19" s="80">
        <f>SUM(N17:N18)</f>
        <v>10688</v>
      </c>
    </row>
    <row r="20" spans="2:14" ht="15" thickBot="1" x14ac:dyDescent="0.3">
      <c r="B20" s="67"/>
      <c r="C20" s="54" t="s">
        <v>61</v>
      </c>
      <c r="D20" s="70">
        <v>124000</v>
      </c>
      <c r="I20" s="75" t="s">
        <v>86</v>
      </c>
      <c r="J20" s="91"/>
      <c r="K20" s="91"/>
      <c r="L20" s="91"/>
      <c r="M20" s="91"/>
      <c r="N20" s="92">
        <f>N16+N19</f>
        <v>535536</v>
      </c>
    </row>
    <row r="21" spans="2:14" ht="14.4" x14ac:dyDescent="0.25">
      <c r="B21" s="65" t="s">
        <v>67</v>
      </c>
      <c r="C21" s="15" t="s">
        <v>62</v>
      </c>
      <c r="D21" s="68">
        <v>750</v>
      </c>
    </row>
    <row r="22" spans="2:14" ht="15" thickBot="1" x14ac:dyDescent="0.3">
      <c r="B22" s="65"/>
      <c r="C22" s="15" t="s">
        <v>63</v>
      </c>
      <c r="D22" s="68">
        <v>30000</v>
      </c>
    </row>
    <row r="23" spans="2:14" ht="15" thickBot="1" x14ac:dyDescent="0.3">
      <c r="B23" s="75" t="s">
        <v>68</v>
      </c>
      <c r="C23" s="76"/>
      <c r="D23" s="77">
        <f>SUM(D8:D22)</f>
        <v>687975</v>
      </c>
    </row>
    <row r="24" spans="2:14" x14ac:dyDescent="0.25">
      <c r="B24" s="1"/>
      <c r="C24" s="1"/>
      <c r="D24" s="1"/>
    </row>
  </sheetData>
  <mergeCells count="17">
    <mergeCell ref="J20:M20"/>
    <mergeCell ref="I7:K7"/>
    <mergeCell ref="J18:K18"/>
    <mergeCell ref="J19:M19"/>
    <mergeCell ref="J16:M16"/>
    <mergeCell ref="I8:I15"/>
    <mergeCell ref="J8:J13"/>
    <mergeCell ref="I17:I18"/>
    <mergeCell ref="I6:N6"/>
    <mergeCell ref="J14:K14"/>
    <mergeCell ref="J15:K15"/>
    <mergeCell ref="J17:K17"/>
    <mergeCell ref="B6:D6"/>
    <mergeCell ref="B8:B12"/>
    <mergeCell ref="B13:B15"/>
    <mergeCell ref="B17:B20"/>
    <mergeCell ref="B21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2022-01-09T02:33:44Z</dcterms:created>
  <dcterms:modified xsi:type="dcterms:W3CDTF">2022-01-09T08:22:51Z</dcterms:modified>
</cp:coreProperties>
</file>