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t\GW2Dungeons\Research\Data\"/>
    </mc:Choice>
  </mc:AlternateContent>
  <bookViews>
    <workbookView xWindow="0" yWindow="0" windowWidth="28800" windowHeight="12435" activeTab="1"/>
  </bookViews>
  <sheets>
    <sheet name="Taul1" sheetId="1" r:id="rId1"/>
    <sheet name="Taul2" sheetId="2" r:id="rId2"/>
    <sheet name="Tau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2" l="1"/>
  <c r="T45" i="2"/>
  <c r="P46" i="2"/>
  <c r="O46" i="2"/>
  <c r="N46" i="2"/>
  <c r="Q45" i="2"/>
  <c r="O45" i="1" l="1"/>
  <c r="AE45" i="1"/>
  <c r="AA45" i="1"/>
  <c r="W45" i="1"/>
  <c r="S45" i="1"/>
  <c r="AI37" i="1" l="1"/>
  <c r="AI36" i="1"/>
  <c r="AI35" i="1"/>
  <c r="AI29" i="1"/>
  <c r="AI31" i="1" s="1"/>
  <c r="AI26" i="1"/>
  <c r="G37" i="1"/>
  <c r="G36" i="1"/>
  <c r="G35" i="1"/>
  <c r="G29" i="1"/>
  <c r="G31" i="1" s="1"/>
  <c r="G26" i="1"/>
  <c r="C37" i="1"/>
  <c r="C36" i="1"/>
  <c r="C35" i="1"/>
  <c r="C31" i="1"/>
  <c r="C39" i="1" s="1"/>
  <c r="C29" i="1"/>
  <c r="C26" i="1"/>
  <c r="W37" i="1"/>
  <c r="W36" i="1"/>
  <c r="W35" i="1"/>
  <c r="W31" i="1"/>
  <c r="W40" i="1" s="1"/>
  <c r="W29" i="1"/>
  <c r="W26" i="1"/>
  <c r="AI40" i="1" l="1"/>
  <c r="AI39" i="1"/>
  <c r="G40" i="1"/>
  <c r="G39" i="1"/>
  <c r="C40" i="1"/>
  <c r="C41" i="1" s="1"/>
  <c r="W39" i="1"/>
  <c r="W41" i="1" s="1"/>
  <c r="W42" i="1" s="1"/>
  <c r="S37" i="1"/>
  <c r="S36" i="1"/>
  <c r="S35" i="1"/>
  <c r="S31" i="1"/>
  <c r="S29" i="1"/>
  <c r="S26" i="1"/>
  <c r="O37" i="1"/>
  <c r="O36" i="1"/>
  <c r="O35" i="1"/>
  <c r="O29" i="1"/>
  <c r="O31" i="1" s="1"/>
  <c r="O26" i="1"/>
  <c r="AI41" i="1" l="1"/>
  <c r="G41" i="1"/>
  <c r="G42" i="1" s="1"/>
  <c r="S40" i="1"/>
  <c r="S39" i="1"/>
  <c r="O40" i="1"/>
  <c r="O39" i="1"/>
  <c r="P23" i="2"/>
  <c r="Q23" i="2"/>
  <c r="O23" i="2"/>
  <c r="Q11" i="2"/>
  <c r="P11" i="2"/>
  <c r="Q13" i="2"/>
  <c r="P13" i="2"/>
  <c r="O13" i="2"/>
  <c r="P5" i="2"/>
  <c r="Q5" i="2"/>
  <c r="Q3" i="2"/>
  <c r="P3" i="2"/>
  <c r="O3" i="2"/>
  <c r="C42" i="1" l="1"/>
  <c r="S41" i="1"/>
  <c r="S42" i="1" s="1"/>
  <c r="O41" i="1"/>
  <c r="O7" i="2"/>
  <c r="O42" i="1" l="1"/>
  <c r="AI18" i="1"/>
  <c r="AA21" i="1" l="1"/>
  <c r="W21" i="1"/>
  <c r="S21" i="1"/>
  <c r="O21" i="1"/>
  <c r="K21" i="1"/>
  <c r="G21" i="1"/>
  <c r="C21" i="1"/>
  <c r="AE20" i="1"/>
  <c r="AA20" i="1"/>
  <c r="W20" i="1"/>
  <c r="S20" i="1"/>
  <c r="O20" i="1"/>
  <c r="K20" i="1"/>
  <c r="G20" i="1"/>
  <c r="C20" i="1"/>
  <c r="AI16" i="1"/>
  <c r="AI15" i="1"/>
  <c r="AI14" i="1"/>
  <c r="AI8" i="1"/>
  <c r="AI10" i="1" s="1"/>
  <c r="AI5" i="1"/>
  <c r="AE16" i="1"/>
  <c r="AE15" i="1"/>
  <c r="AE14" i="1"/>
  <c r="AE8" i="1"/>
  <c r="AE10" i="1" s="1"/>
  <c r="AE5" i="1"/>
  <c r="AA16" i="1"/>
  <c r="AA15" i="1"/>
  <c r="AA14" i="1"/>
  <c r="AA8" i="1"/>
  <c r="AA10" i="1" s="1"/>
  <c r="AA5" i="1"/>
  <c r="W16" i="1"/>
  <c r="W15" i="1"/>
  <c r="W14" i="1"/>
  <c r="W8" i="1"/>
  <c r="W10" i="1" s="1"/>
  <c r="W5" i="1"/>
  <c r="S16" i="1"/>
  <c r="S15" i="1"/>
  <c r="S14" i="1"/>
  <c r="S8" i="1"/>
  <c r="S10" i="1" s="1"/>
  <c r="S5" i="1"/>
  <c r="O16" i="1"/>
  <c r="O15" i="1"/>
  <c r="O14" i="1"/>
  <c r="O10" i="1"/>
  <c r="O8" i="1"/>
  <c r="O5" i="1"/>
  <c r="K16" i="1"/>
  <c r="K15" i="1"/>
  <c r="K14" i="1"/>
  <c r="K10" i="1"/>
  <c r="K19" i="1" s="1"/>
  <c r="K8" i="1"/>
  <c r="K5" i="1"/>
  <c r="G16" i="1"/>
  <c r="G15" i="1"/>
  <c r="G14" i="1"/>
  <c r="G8" i="1"/>
  <c r="G10" i="1" s="1"/>
  <c r="G5" i="1"/>
  <c r="C8" i="1"/>
  <c r="C16" i="1"/>
  <c r="C15" i="1"/>
  <c r="C14" i="1"/>
  <c r="C10" i="1"/>
  <c r="C5" i="1"/>
  <c r="AI19" i="1" l="1"/>
  <c r="AI20" i="1"/>
  <c r="AE21" i="1" s="1"/>
  <c r="AE19" i="1"/>
  <c r="AE18" i="1"/>
  <c r="AA19" i="1"/>
  <c r="AA18" i="1"/>
  <c r="W19" i="1"/>
  <c r="W18" i="1"/>
  <c r="S19" i="1"/>
  <c r="S18" i="1"/>
  <c r="O19" i="1"/>
  <c r="O18" i="1"/>
  <c r="K18" i="1"/>
  <c r="G19" i="1"/>
  <c r="G18" i="1"/>
  <c r="C18" i="1"/>
  <c r="C19" i="1"/>
</calcChain>
</file>

<file path=xl/sharedStrings.xml><?xml version="1.0" encoding="utf-8"?>
<sst xmlns="http://schemas.openxmlformats.org/spreadsheetml/2006/main" count="256" uniqueCount="26">
  <si>
    <t>Enemy</t>
  </si>
  <si>
    <t>Weapon min strength</t>
  </si>
  <si>
    <t>Weapon max strength</t>
  </si>
  <si>
    <t>Weapon range</t>
  </si>
  <si>
    <t>Power (attribute)</t>
  </si>
  <si>
    <t>Skill coefficient (wiki)</t>
  </si>
  <si>
    <t>Modifiers (sigils, traits)</t>
  </si>
  <si>
    <t>Raw damage</t>
  </si>
  <si>
    <t>Minimum hit</t>
  </si>
  <si>
    <t>Maximum hit</t>
  </si>
  <si>
    <t>Hit range</t>
  </si>
  <si>
    <t>Min possible hit</t>
  </si>
  <si>
    <t>Max possible hit</t>
  </si>
  <si>
    <t>Maximum armor</t>
  </si>
  <si>
    <t>Arch 94</t>
  </si>
  <si>
    <t>Arch 82</t>
  </si>
  <si>
    <t>Arch 69</t>
  </si>
  <si>
    <t>Arch 59</t>
  </si>
  <si>
    <t>Arch 47</t>
  </si>
  <si>
    <t>Arch 33</t>
  </si>
  <si>
    <t>Arch 22</t>
  </si>
  <si>
    <t>Arch 13</t>
  </si>
  <si>
    <t>Arch 7</t>
  </si>
  <si>
    <t>Average armor</t>
  </si>
  <si>
    <t>Minimum armor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</si>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</sst>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&quot;[$€-40B];[Red]&quot;-&quot;#,##0.00&quot; &quot;[$€-40B]"/>
    <numFmt numFmtId="165" formatCode="0.00%"/>
    <numFmt numFmtId="166" formatCode="0.00000"/>
    <numFmt numFmtId="167" formatCode="0.0000000000"/>
    <numFmt numFmtId="168" formatCode="0.00000000"/>
    <numFmt numFmtId="173" formatCode="0.0000\ 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FF3333"/>
      </left>
      <right style="thin">
        <color rgb="FFFF3333"/>
      </right>
      <top style="thin">
        <color rgb="FFFF3333"/>
      </top>
      <bottom style="thin">
        <color rgb="FFFF333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165" fontId="0" fillId="3" borderId="0" xfId="0" applyNumberFormat="1" applyFill="1"/>
    <xf numFmtId="166" fontId="0" fillId="0" borderId="1" xfId="0" applyNumberFormat="1" applyBorder="1"/>
    <xf numFmtId="0" fontId="0" fillId="3" borderId="0" xfId="0" applyFill="1"/>
    <xf numFmtId="0" fontId="0" fillId="4" borderId="0" xfId="0" applyFill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0" fontId="0" fillId="2" borderId="0" xfId="0" applyFill="1"/>
    <xf numFmtId="164" fontId="0" fillId="0" borderId="0" xfId="0" applyNumberFormat="1"/>
    <xf numFmtId="173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Taul2!$A$1:$A$100</c:f>
              <c:numCache>
                <c:formatCode>General</c:formatCode>
                <c:ptCount val="100"/>
                <c:pt idx="6">
                  <c:v>735770</c:v>
                </c:pt>
                <c:pt idx="12">
                  <c:v>782357</c:v>
                </c:pt>
                <c:pt idx="21">
                  <c:v>870659</c:v>
                </c:pt>
                <c:pt idx="32">
                  <c:v>1106894</c:v>
                </c:pt>
                <c:pt idx="46">
                  <c:v>1459823</c:v>
                </c:pt>
                <c:pt idx="58">
                  <c:v>1982361</c:v>
                </c:pt>
                <c:pt idx="68">
                  <c:v>2515292</c:v>
                </c:pt>
                <c:pt idx="81">
                  <c:v>3296008</c:v>
                </c:pt>
                <c:pt idx="93">
                  <c:v>4104869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45104"/>
        <c:axId val="758345648"/>
      </c:scatterChart>
      <c:valAx>
        <c:axId val="7583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345648"/>
        <c:crosses val="autoZero"/>
        <c:crossBetween val="midCat"/>
      </c:valAx>
      <c:valAx>
        <c:axId val="758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3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Taul2!$B$1:$B$100</c:f>
              <c:numCache>
                <c:formatCode>General</c:formatCode>
                <c:ptCount val="100"/>
                <c:pt idx="6">
                  <c:v>2750.9960298112419</c:v>
                </c:pt>
                <c:pt idx="12">
                  <c:v>2840.1622475818767</c:v>
                </c:pt>
                <c:pt idx="21">
                  <c:v>2974.735073064036</c:v>
                </c:pt>
                <c:pt idx="32">
                  <c:v>3203.2167235494881</c:v>
                </c:pt>
                <c:pt idx="46">
                  <c:v>3519.3109550561794</c:v>
                </c:pt>
                <c:pt idx="58">
                  <c:v>3887.18673513986</c:v>
                </c:pt>
                <c:pt idx="68">
                  <c:v>4194.4477412564765</c:v>
                </c:pt>
                <c:pt idx="81">
                  <c:v>4591.3506859756089</c:v>
                </c:pt>
                <c:pt idx="93">
                  <c:v>4968.8282208588953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5728"/>
        <c:axId val="922766064"/>
      </c:scatterChart>
      <c:valAx>
        <c:axId val="6741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22766064"/>
        <c:crosses val="autoZero"/>
        <c:crossBetween val="midCat"/>
      </c:valAx>
      <c:valAx>
        <c:axId val="9227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41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Taul2!$N$40:$S$40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22</c:v>
                </c:pt>
                <c:pt idx="3">
                  <c:v>33</c:v>
                </c:pt>
                <c:pt idx="4">
                  <c:v>47</c:v>
                </c:pt>
                <c:pt idx="5">
                  <c:v>59</c:v>
                </c:pt>
              </c:numCache>
            </c:numRef>
          </c:xVal>
          <c:yVal>
            <c:numRef>
              <c:f>Taul2!$N$41:$S$41</c:f>
              <c:numCache>
                <c:formatCode>General</c:formatCode>
                <c:ptCount val="6"/>
                <c:pt idx="0">
                  <c:v>735770</c:v>
                </c:pt>
                <c:pt idx="1">
                  <c:v>782357</c:v>
                </c:pt>
                <c:pt idx="2">
                  <c:v>870659</c:v>
                </c:pt>
                <c:pt idx="3">
                  <c:v>1106894</c:v>
                </c:pt>
                <c:pt idx="4">
                  <c:v>1459823</c:v>
                </c:pt>
                <c:pt idx="5">
                  <c:v>1982361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7360"/>
        <c:axId val="674121376"/>
      </c:scatterChart>
      <c:valAx>
        <c:axId val="6741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4121376"/>
        <c:crosses val="autoZero"/>
        <c:crossBetween val="midCat"/>
      </c:valAx>
      <c:valAx>
        <c:axId val="674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41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71437</xdr:rowOff>
    </xdr:from>
    <xdr:to>
      <xdr:col>12</xdr:col>
      <xdr:colOff>114300</xdr:colOff>
      <xdr:row>15</xdr:row>
      <xdr:rowOff>147637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18</xdr:row>
      <xdr:rowOff>42862</xdr:rowOff>
    </xdr:from>
    <xdr:to>
      <xdr:col>12</xdr:col>
      <xdr:colOff>190500</xdr:colOff>
      <xdr:row>32</xdr:row>
      <xdr:rowOff>119062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12</xdr:col>
      <xdr:colOff>304800</xdr:colOff>
      <xdr:row>50</xdr:row>
      <xdr:rowOff>76200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I13" workbookViewId="0">
      <selection activeCell="AI44" sqref="AI44"/>
    </sheetView>
  </sheetViews>
  <sheetFormatPr defaultRowHeight="15" x14ac:dyDescent="0.25"/>
  <sheetData>
    <row r="1" spans="1:35" x14ac:dyDescent="0.25">
      <c r="A1" s="1" t="s">
        <v>0</v>
      </c>
      <c r="B1" s="11" t="s">
        <v>14</v>
      </c>
      <c r="C1" s="11"/>
      <c r="E1" s="1" t="s">
        <v>0</v>
      </c>
      <c r="F1" s="11" t="s">
        <v>15</v>
      </c>
      <c r="G1" s="11"/>
      <c r="I1" s="1" t="s">
        <v>0</v>
      </c>
      <c r="J1" s="11" t="s">
        <v>16</v>
      </c>
      <c r="K1" s="11"/>
      <c r="M1" s="1" t="s">
        <v>0</v>
      </c>
      <c r="N1" s="11" t="s">
        <v>17</v>
      </c>
      <c r="O1" s="11"/>
      <c r="Q1" s="1" t="s">
        <v>0</v>
      </c>
      <c r="R1" s="11" t="s">
        <v>18</v>
      </c>
      <c r="S1" s="11"/>
      <c r="U1" s="1" t="s">
        <v>0</v>
      </c>
      <c r="V1" s="11" t="s">
        <v>19</v>
      </c>
      <c r="W1" s="11"/>
      <c r="Y1" s="1" t="s">
        <v>0</v>
      </c>
      <c r="Z1" s="11" t="s">
        <v>20</v>
      </c>
      <c r="AA1" s="11"/>
      <c r="AC1" s="1" t="s">
        <v>0</v>
      </c>
      <c r="AD1" s="11" t="s">
        <v>21</v>
      </c>
      <c r="AE1" s="11"/>
      <c r="AG1" s="1" t="s">
        <v>0</v>
      </c>
      <c r="AH1" s="11" t="s">
        <v>22</v>
      </c>
      <c r="AI1" s="11"/>
    </row>
    <row r="3" spans="1:35" x14ac:dyDescent="0.25">
      <c r="A3" s="10" t="s">
        <v>1</v>
      </c>
      <c r="B3" s="10"/>
      <c r="C3" s="2">
        <v>920</v>
      </c>
      <c r="E3" s="10" t="s">
        <v>1</v>
      </c>
      <c r="F3" s="10"/>
      <c r="G3" s="2">
        <v>920</v>
      </c>
      <c r="I3" s="10" t="s">
        <v>1</v>
      </c>
      <c r="J3" s="10"/>
      <c r="K3" s="2">
        <v>920</v>
      </c>
      <c r="M3" s="10" t="s">
        <v>1</v>
      </c>
      <c r="N3" s="10"/>
      <c r="O3" s="2">
        <v>920</v>
      </c>
      <c r="Q3" s="10" t="s">
        <v>1</v>
      </c>
      <c r="R3" s="10"/>
      <c r="S3" s="2">
        <v>920</v>
      </c>
      <c r="U3" s="10" t="s">
        <v>1</v>
      </c>
      <c r="V3" s="10"/>
      <c r="W3" s="2">
        <v>920</v>
      </c>
      <c r="Y3" s="10" t="s">
        <v>1</v>
      </c>
      <c r="Z3" s="10"/>
      <c r="AA3" s="2">
        <v>920</v>
      </c>
      <c r="AC3" s="10" t="s">
        <v>1</v>
      </c>
      <c r="AD3" s="10"/>
      <c r="AE3" s="2">
        <v>920</v>
      </c>
      <c r="AG3" s="10" t="s">
        <v>1</v>
      </c>
      <c r="AH3" s="10"/>
      <c r="AI3" s="2">
        <v>920</v>
      </c>
    </row>
    <row r="4" spans="1:35" x14ac:dyDescent="0.25">
      <c r="A4" s="10" t="s">
        <v>2</v>
      </c>
      <c r="B4" s="10"/>
      <c r="C4" s="2">
        <v>1080</v>
      </c>
      <c r="E4" s="10" t="s">
        <v>2</v>
      </c>
      <c r="F4" s="10"/>
      <c r="G4" s="2">
        <v>1080</v>
      </c>
      <c r="I4" s="10" t="s">
        <v>2</v>
      </c>
      <c r="J4" s="10"/>
      <c r="K4" s="2">
        <v>1080</v>
      </c>
      <c r="M4" s="10" t="s">
        <v>2</v>
      </c>
      <c r="N4" s="10"/>
      <c r="O4" s="2">
        <v>1080</v>
      </c>
      <c r="Q4" s="10" t="s">
        <v>2</v>
      </c>
      <c r="R4" s="10"/>
      <c r="S4" s="2">
        <v>1080</v>
      </c>
      <c r="U4" s="10" t="s">
        <v>2</v>
      </c>
      <c r="V4" s="10"/>
      <c r="W4" s="2">
        <v>1080</v>
      </c>
      <c r="Y4" s="10" t="s">
        <v>2</v>
      </c>
      <c r="Z4" s="10"/>
      <c r="AA4" s="2">
        <v>1080</v>
      </c>
      <c r="AC4" s="10" t="s">
        <v>2</v>
      </c>
      <c r="AD4" s="10"/>
      <c r="AE4" s="2">
        <v>1080</v>
      </c>
      <c r="AG4" s="10" t="s">
        <v>2</v>
      </c>
      <c r="AH4" s="10"/>
      <c r="AI4" s="2">
        <v>1080</v>
      </c>
    </row>
    <row r="5" spans="1:35" x14ac:dyDescent="0.25">
      <c r="A5" s="10" t="s">
        <v>3</v>
      </c>
      <c r="B5" s="10"/>
      <c r="C5" s="3">
        <f xml:space="preserve"> ((C4+C3)/2 - C3)/((C4+C3)/2)/100 %</f>
        <v>0.08</v>
      </c>
      <c r="E5" s="10" t="s">
        <v>3</v>
      </c>
      <c r="F5" s="10"/>
      <c r="G5" s="3">
        <f xml:space="preserve"> ((G4+G3)/2 - G3)/((G4+G3)/2)/100 %</f>
        <v>0.08</v>
      </c>
      <c r="I5" s="10" t="s">
        <v>3</v>
      </c>
      <c r="J5" s="10"/>
      <c r="K5" s="3">
        <f xml:space="preserve"> ((K4+K3)/2 - K3)/((K4+K3)/2)/100 %</f>
        <v>0.08</v>
      </c>
      <c r="M5" s="10" t="s">
        <v>3</v>
      </c>
      <c r="N5" s="10"/>
      <c r="O5" s="3">
        <f xml:space="preserve"> ((O4+O3)/2 - O3)/((O4+O3)/2)/100 %</f>
        <v>0.08</v>
      </c>
      <c r="Q5" s="10" t="s">
        <v>3</v>
      </c>
      <c r="R5" s="10"/>
      <c r="S5" s="3">
        <f xml:space="preserve"> ((S4+S3)/2 - S3)/((S4+S3)/2)/100 %</f>
        <v>0.08</v>
      </c>
      <c r="U5" s="10" t="s">
        <v>3</v>
      </c>
      <c r="V5" s="10"/>
      <c r="W5" s="3">
        <f xml:space="preserve"> ((W4+W3)/2 - W3)/((W4+W3)/2)/100 %</f>
        <v>0.08</v>
      </c>
      <c r="Y5" s="10" t="s">
        <v>3</v>
      </c>
      <c r="Z5" s="10"/>
      <c r="AA5" s="3">
        <f xml:space="preserve"> ((AA4+AA3)/2 - AA3)/((AA4+AA3)/2)/100 %</f>
        <v>0.08</v>
      </c>
      <c r="AC5" s="10" t="s">
        <v>3</v>
      </c>
      <c r="AD5" s="10"/>
      <c r="AE5" s="3">
        <f xml:space="preserve"> ((AE4+AE3)/2 - AE3)/((AE4+AE3)/2)/100 %</f>
        <v>0.08</v>
      </c>
      <c r="AG5" s="10" t="s">
        <v>3</v>
      </c>
      <c r="AH5" s="10"/>
      <c r="AI5" s="3">
        <f xml:space="preserve"> ((AI4+AI3)/2 - AI3)/((AI4+AI3)/2)/100 %</f>
        <v>0.08</v>
      </c>
    </row>
    <row r="7" spans="1:35" x14ac:dyDescent="0.25">
      <c r="A7" s="10" t="s">
        <v>4</v>
      </c>
      <c r="B7" s="10"/>
      <c r="C7" s="2">
        <v>2525</v>
      </c>
      <c r="E7" s="10" t="s">
        <v>4</v>
      </c>
      <c r="F7" s="10"/>
      <c r="G7" s="2">
        <v>2525</v>
      </c>
      <c r="I7" s="10" t="s">
        <v>4</v>
      </c>
      <c r="J7" s="10"/>
      <c r="K7" s="2">
        <v>2525</v>
      </c>
      <c r="M7" s="10" t="s">
        <v>4</v>
      </c>
      <c r="N7" s="10"/>
      <c r="O7" s="2">
        <v>2525</v>
      </c>
      <c r="Q7" s="10" t="s">
        <v>4</v>
      </c>
      <c r="R7" s="10"/>
      <c r="S7" s="2">
        <v>2525</v>
      </c>
      <c r="U7" s="10" t="s">
        <v>4</v>
      </c>
      <c r="V7" s="10"/>
      <c r="W7" s="2">
        <v>2525</v>
      </c>
      <c r="Y7" s="10" t="s">
        <v>4</v>
      </c>
      <c r="Z7" s="10"/>
      <c r="AA7" s="2">
        <v>2525</v>
      </c>
      <c r="AC7" s="10" t="s">
        <v>4</v>
      </c>
      <c r="AD7" s="10"/>
      <c r="AE7" s="2">
        <v>2525</v>
      </c>
      <c r="AG7" s="10" t="s">
        <v>4</v>
      </c>
      <c r="AH7" s="10"/>
      <c r="AI7" s="2">
        <v>2525</v>
      </c>
    </row>
    <row r="8" spans="1:35" x14ac:dyDescent="0.25">
      <c r="A8" s="10" t="s">
        <v>5</v>
      </c>
      <c r="B8" s="10"/>
      <c r="C8" s="4">
        <f>0.33</f>
        <v>0.33</v>
      </c>
      <c r="E8" s="10" t="s">
        <v>5</v>
      </c>
      <c r="F8" s="10"/>
      <c r="G8" s="4">
        <f>0.33</f>
        <v>0.33</v>
      </c>
      <c r="I8" s="10" t="s">
        <v>5</v>
      </c>
      <c r="J8" s="10"/>
      <c r="K8" s="4">
        <f>0.33</f>
        <v>0.33</v>
      </c>
      <c r="M8" s="10" t="s">
        <v>5</v>
      </c>
      <c r="N8" s="10"/>
      <c r="O8" s="4">
        <f>0.33</f>
        <v>0.33</v>
      </c>
      <c r="Q8" s="10" t="s">
        <v>5</v>
      </c>
      <c r="R8" s="10"/>
      <c r="S8" s="4">
        <f>0.33</f>
        <v>0.33</v>
      </c>
      <c r="U8" s="10" t="s">
        <v>5</v>
      </c>
      <c r="V8" s="10"/>
      <c r="W8" s="4">
        <f>0.33</f>
        <v>0.33</v>
      </c>
      <c r="Y8" s="10" t="s">
        <v>5</v>
      </c>
      <c r="Z8" s="10"/>
      <c r="AA8" s="4">
        <f>0.33</f>
        <v>0.33</v>
      </c>
      <c r="AC8" s="10" t="s">
        <v>5</v>
      </c>
      <c r="AD8" s="10"/>
      <c r="AE8" s="4">
        <f>0.33</f>
        <v>0.33</v>
      </c>
      <c r="AG8" s="10" t="s">
        <v>5</v>
      </c>
      <c r="AH8" s="10"/>
      <c r="AI8" s="4">
        <f>0.33</f>
        <v>0.33</v>
      </c>
    </row>
    <row r="9" spans="1:35" x14ac:dyDescent="0.25">
      <c r="A9" s="10" t="s">
        <v>6</v>
      </c>
      <c r="B9" s="10"/>
      <c r="C9" s="4">
        <v>1.05</v>
      </c>
      <c r="E9" s="10" t="s">
        <v>6</v>
      </c>
      <c r="F9" s="10"/>
      <c r="G9" s="4">
        <v>1.05</v>
      </c>
      <c r="I9" s="10" t="s">
        <v>6</v>
      </c>
      <c r="J9" s="10"/>
      <c r="K9" s="4">
        <v>1.05</v>
      </c>
      <c r="M9" s="10" t="s">
        <v>6</v>
      </c>
      <c r="N9" s="10"/>
      <c r="O9" s="4">
        <v>1.05</v>
      </c>
      <c r="Q9" s="10" t="s">
        <v>6</v>
      </c>
      <c r="R9" s="10"/>
      <c r="S9" s="4">
        <v>1.05</v>
      </c>
      <c r="U9" s="10" t="s">
        <v>6</v>
      </c>
      <c r="V9" s="10"/>
      <c r="W9" s="4">
        <v>1.05</v>
      </c>
      <c r="Y9" s="10" t="s">
        <v>6</v>
      </c>
      <c r="Z9" s="10"/>
      <c r="AA9" s="4">
        <v>1.05</v>
      </c>
      <c r="AC9" s="10" t="s">
        <v>6</v>
      </c>
      <c r="AD9" s="10"/>
      <c r="AE9" s="4">
        <v>1.05</v>
      </c>
      <c r="AG9" s="10" t="s">
        <v>6</v>
      </c>
      <c r="AH9" s="10"/>
      <c r="AI9" s="4">
        <v>1.05</v>
      </c>
    </row>
    <row r="10" spans="1:35" x14ac:dyDescent="0.25">
      <c r="A10" s="10" t="s">
        <v>7</v>
      </c>
      <c r="B10" s="10"/>
      <c r="C10" s="5">
        <f>(C3 * C7)*C8*C9</f>
        <v>804919.5</v>
      </c>
      <c r="E10" s="10" t="s">
        <v>7</v>
      </c>
      <c r="F10" s="10"/>
      <c r="G10" s="5">
        <f>(G3 * G7)*G8*G9</f>
        <v>804919.5</v>
      </c>
      <c r="I10" s="10" t="s">
        <v>7</v>
      </c>
      <c r="J10" s="10"/>
      <c r="K10" s="5">
        <f>(K3 * K7)*K8*K9</f>
        <v>804919.5</v>
      </c>
      <c r="M10" s="10" t="s">
        <v>7</v>
      </c>
      <c r="N10" s="10"/>
      <c r="O10" s="5">
        <f>(O3 * O7)*O8*O9</f>
        <v>804919.5</v>
      </c>
      <c r="Q10" s="10" t="s">
        <v>7</v>
      </c>
      <c r="R10" s="10"/>
      <c r="S10" s="5">
        <f>(S3 * S7)*S8*S9</f>
        <v>804919.5</v>
      </c>
      <c r="U10" s="10" t="s">
        <v>7</v>
      </c>
      <c r="V10" s="10"/>
      <c r="W10" s="5">
        <f>(W3 * W7)*W8*W9</f>
        <v>804919.5</v>
      </c>
      <c r="Y10" s="10" t="s">
        <v>7</v>
      </c>
      <c r="Z10" s="10"/>
      <c r="AA10" s="5">
        <f>(AA3 * AA7)*AA8*AA9</f>
        <v>804919.5</v>
      </c>
      <c r="AC10" s="10" t="s">
        <v>7</v>
      </c>
      <c r="AD10" s="10"/>
      <c r="AE10" s="5">
        <f>(AE3 * AE7)*AE8*AE9</f>
        <v>804919.5</v>
      </c>
      <c r="AG10" s="10" t="s">
        <v>7</v>
      </c>
      <c r="AH10" s="10"/>
      <c r="AI10" s="5">
        <f>(AI3 * AI7)*AI8*AI9</f>
        <v>804919.5</v>
      </c>
    </row>
    <row r="12" spans="1:35" x14ac:dyDescent="0.25">
      <c r="A12" s="10" t="s">
        <v>8</v>
      </c>
      <c r="B12" s="10"/>
      <c r="C12" s="2">
        <v>162</v>
      </c>
      <c r="E12" s="10" t="s">
        <v>8</v>
      </c>
      <c r="F12" s="10"/>
      <c r="G12" s="2">
        <v>175</v>
      </c>
      <c r="I12" s="10" t="s">
        <v>8</v>
      </c>
      <c r="J12" s="10"/>
      <c r="K12" s="2">
        <v>192</v>
      </c>
      <c r="M12" s="10" t="s">
        <v>8</v>
      </c>
      <c r="N12" s="10"/>
      <c r="O12" s="2">
        <v>207</v>
      </c>
      <c r="Q12" s="10" t="s">
        <v>8</v>
      </c>
      <c r="R12" s="10"/>
      <c r="S12" s="2">
        <v>229</v>
      </c>
      <c r="U12" s="10" t="s">
        <v>8</v>
      </c>
      <c r="V12" s="10"/>
      <c r="W12" s="2">
        <v>252</v>
      </c>
      <c r="Y12" s="10" t="s">
        <v>8</v>
      </c>
      <c r="Z12" s="10"/>
      <c r="AA12" s="2">
        <v>271</v>
      </c>
      <c r="AC12" s="10" t="s">
        <v>8</v>
      </c>
      <c r="AD12" s="10"/>
      <c r="AE12" s="2">
        <v>283</v>
      </c>
      <c r="AG12" s="10" t="s">
        <v>8</v>
      </c>
      <c r="AH12" s="10"/>
      <c r="AI12" s="2">
        <v>292</v>
      </c>
    </row>
    <row r="13" spans="1:35" x14ac:dyDescent="0.25">
      <c r="A13" s="10" t="s">
        <v>9</v>
      </c>
      <c r="B13" s="10"/>
      <c r="C13" s="2">
        <v>189</v>
      </c>
      <c r="E13" s="10" t="s">
        <v>9</v>
      </c>
      <c r="F13" s="10"/>
      <c r="G13" s="2">
        <v>205</v>
      </c>
      <c r="I13" s="10" t="s">
        <v>9</v>
      </c>
      <c r="J13" s="10"/>
      <c r="K13" s="2">
        <v>224</v>
      </c>
      <c r="M13" s="10" t="s">
        <v>9</v>
      </c>
      <c r="N13" s="10"/>
      <c r="O13" s="2">
        <v>242</v>
      </c>
      <c r="Q13" s="10" t="s">
        <v>9</v>
      </c>
      <c r="R13" s="10"/>
      <c r="S13" s="2">
        <v>267</v>
      </c>
      <c r="U13" s="10" t="s">
        <v>9</v>
      </c>
      <c r="V13" s="10"/>
      <c r="W13" s="2">
        <v>293</v>
      </c>
      <c r="Y13" s="10" t="s">
        <v>9</v>
      </c>
      <c r="Z13" s="10"/>
      <c r="AA13" s="2">
        <v>316</v>
      </c>
      <c r="AC13" s="10" t="s">
        <v>9</v>
      </c>
      <c r="AD13" s="10"/>
      <c r="AE13" s="2">
        <v>332</v>
      </c>
      <c r="AG13" s="10" t="s">
        <v>9</v>
      </c>
      <c r="AH13" s="10"/>
      <c r="AI13" s="2">
        <v>343</v>
      </c>
    </row>
    <row r="14" spans="1:35" x14ac:dyDescent="0.25">
      <c r="A14" s="10" t="s">
        <v>10</v>
      </c>
      <c r="B14" s="10"/>
      <c r="C14" s="3">
        <f xml:space="preserve"> ((C13+C12)/2 - C12)/((C13+C12)/2)/100 %</f>
        <v>7.6923076923076927E-2</v>
      </c>
      <c r="E14" s="10" t="s">
        <v>10</v>
      </c>
      <c r="F14" s="10"/>
      <c r="G14" s="3">
        <f xml:space="preserve"> ((G13+G12)/2 - G12)/((G13+G12)/2)/100 %</f>
        <v>7.8947368421052627E-2</v>
      </c>
      <c r="I14" s="10" t="s">
        <v>10</v>
      </c>
      <c r="J14" s="10"/>
      <c r="K14" s="3">
        <f xml:space="preserve"> ((K13+K12)/2 - K12)/((K13+K12)/2)/100 %</f>
        <v>7.6923076923076927E-2</v>
      </c>
      <c r="M14" s="10" t="s">
        <v>10</v>
      </c>
      <c r="N14" s="10"/>
      <c r="O14" s="3">
        <f xml:space="preserve"> ((O13+O12)/2 - O12)/((O13+O12)/2)/100 %</f>
        <v>7.7951002227171495E-2</v>
      </c>
      <c r="Q14" s="10" t="s">
        <v>10</v>
      </c>
      <c r="R14" s="10"/>
      <c r="S14" s="3">
        <f xml:space="preserve"> ((S13+S12)/2 - S12)/((S13+S12)/2)/100 %</f>
        <v>7.6612903225806453E-2</v>
      </c>
      <c r="U14" s="10" t="s">
        <v>10</v>
      </c>
      <c r="V14" s="10"/>
      <c r="W14" s="3">
        <f xml:space="preserve"> ((W13+W12)/2 - W12)/((W13+W12)/2)/100 %</f>
        <v>7.5229357798165142E-2</v>
      </c>
      <c r="Y14" s="10" t="s">
        <v>10</v>
      </c>
      <c r="Z14" s="10"/>
      <c r="AA14" s="3">
        <f xml:space="preserve"> ((AA13+AA12)/2 - AA12)/((AA13+AA12)/2)/100 %</f>
        <v>7.6660988074957415E-2</v>
      </c>
      <c r="AC14" s="10" t="s">
        <v>10</v>
      </c>
      <c r="AD14" s="10"/>
      <c r="AE14" s="3">
        <f xml:space="preserve"> ((AE13+AE12)/2 - AE12)/((AE13+AE12)/2)/100 %</f>
        <v>7.9674796747967486E-2</v>
      </c>
      <c r="AG14" s="10" t="s">
        <v>10</v>
      </c>
      <c r="AH14" s="10"/>
      <c r="AI14" s="3">
        <f xml:space="preserve"> ((AI13+AI12)/2 - AI12)/((AI13+AI12)/2)/100 %</f>
        <v>8.0314960629921259E-2</v>
      </c>
    </row>
    <row r="15" spans="1:35" x14ac:dyDescent="0.25">
      <c r="A15" s="10" t="s">
        <v>11</v>
      </c>
      <c r="B15" s="10"/>
      <c r="C15" s="5">
        <f>C13/C4*C3</f>
        <v>161</v>
      </c>
      <c r="E15" s="10" t="s">
        <v>11</v>
      </c>
      <c r="F15" s="10"/>
      <c r="G15" s="5">
        <f>G13/G4*G3</f>
        <v>174.62962962962965</v>
      </c>
      <c r="I15" s="10" t="s">
        <v>11</v>
      </c>
      <c r="J15" s="10"/>
      <c r="K15" s="5">
        <f>K13/K4*K3</f>
        <v>190.81481481481481</v>
      </c>
      <c r="M15" s="10" t="s">
        <v>11</v>
      </c>
      <c r="N15" s="10"/>
      <c r="O15" s="5">
        <f>O13/O4*O3</f>
        <v>206.14814814814815</v>
      </c>
      <c r="Q15" s="10" t="s">
        <v>11</v>
      </c>
      <c r="R15" s="10"/>
      <c r="S15" s="5">
        <f>S13/S4*S3</f>
        <v>227.44444444444446</v>
      </c>
      <c r="U15" s="10" t="s">
        <v>11</v>
      </c>
      <c r="V15" s="10"/>
      <c r="W15" s="5">
        <f>W13/W4*W3</f>
        <v>249.59259259259261</v>
      </c>
      <c r="Y15" s="10" t="s">
        <v>11</v>
      </c>
      <c r="Z15" s="10"/>
      <c r="AA15" s="5">
        <f>AA13/AA4*AA3</f>
        <v>269.18518518518516</v>
      </c>
      <c r="AC15" s="10" t="s">
        <v>11</v>
      </c>
      <c r="AD15" s="10"/>
      <c r="AE15" s="5">
        <f>AE13/AE4*AE3</f>
        <v>282.81481481481484</v>
      </c>
      <c r="AG15" s="10" t="s">
        <v>11</v>
      </c>
      <c r="AH15" s="10"/>
      <c r="AI15" s="5">
        <f>AI13/AI4*AI3</f>
        <v>292.18518518518516</v>
      </c>
    </row>
    <row r="16" spans="1:35" x14ac:dyDescent="0.25">
      <c r="A16" s="10" t="s">
        <v>12</v>
      </c>
      <c r="B16" s="10"/>
      <c r="C16" s="5">
        <f>C12*C4/C3</f>
        <v>190.17391304347825</v>
      </c>
      <c r="E16" s="10" t="s">
        <v>12</v>
      </c>
      <c r="F16" s="10"/>
      <c r="G16" s="5">
        <f>G12*G4/G3</f>
        <v>205.43478260869566</v>
      </c>
      <c r="I16" s="10" t="s">
        <v>12</v>
      </c>
      <c r="J16" s="10"/>
      <c r="K16" s="5">
        <f>K12*K4/K3</f>
        <v>225.39130434782609</v>
      </c>
      <c r="M16" s="10" t="s">
        <v>12</v>
      </c>
      <c r="N16" s="10"/>
      <c r="O16" s="5">
        <f>O12*O4/O3</f>
        <v>243</v>
      </c>
      <c r="Q16" s="10" t="s">
        <v>12</v>
      </c>
      <c r="R16" s="10"/>
      <c r="S16" s="5">
        <f>S12*S4/S3</f>
        <v>268.82608695652175</v>
      </c>
      <c r="U16" s="10" t="s">
        <v>12</v>
      </c>
      <c r="V16" s="10"/>
      <c r="W16" s="5">
        <f>W12*W4/W3</f>
        <v>295.82608695652175</v>
      </c>
      <c r="Y16" s="10" t="s">
        <v>12</v>
      </c>
      <c r="Z16" s="10"/>
      <c r="AA16" s="5">
        <f>AA12*AA4/AA3</f>
        <v>318.13043478260869</v>
      </c>
      <c r="AC16" s="10" t="s">
        <v>12</v>
      </c>
      <c r="AD16" s="10"/>
      <c r="AE16" s="5">
        <f>AE12*AE4/AE3</f>
        <v>332.21739130434781</v>
      </c>
      <c r="AG16" s="10" t="s">
        <v>12</v>
      </c>
      <c r="AH16" s="10"/>
      <c r="AI16" s="5">
        <f>AI12*AI4/AI3</f>
        <v>342.78260869565219</v>
      </c>
    </row>
    <row r="18" spans="1:35" x14ac:dyDescent="0.25">
      <c r="A18" s="10" t="s">
        <v>24</v>
      </c>
      <c r="B18" s="10"/>
      <c r="C18" s="5">
        <f>C10/(C12+1)</f>
        <v>4938.1564417177915</v>
      </c>
      <c r="E18" s="10" t="s">
        <v>24</v>
      </c>
      <c r="F18" s="10"/>
      <c r="G18" s="5">
        <f>G10/(G12+1)</f>
        <v>4573.40625</v>
      </c>
      <c r="I18" s="10" t="s">
        <v>24</v>
      </c>
      <c r="J18" s="10"/>
      <c r="K18" s="5">
        <f>K10/(K12+1)</f>
        <v>4170.5673575129531</v>
      </c>
      <c r="M18" s="10" t="s">
        <v>24</v>
      </c>
      <c r="N18" s="10"/>
      <c r="O18" s="5">
        <f>O10/(O12+1)</f>
        <v>3869.8052884615386</v>
      </c>
      <c r="Q18" s="10" t="s">
        <v>24</v>
      </c>
      <c r="R18" s="10"/>
      <c r="S18" s="5">
        <f>S10/(S12+1)</f>
        <v>3499.65</v>
      </c>
      <c r="U18" s="10" t="s">
        <v>24</v>
      </c>
      <c r="V18" s="10"/>
      <c r="W18" s="5">
        <f>W10/(W12+1)</f>
        <v>3181.5</v>
      </c>
      <c r="Y18" s="10" t="s">
        <v>24</v>
      </c>
      <c r="Z18" s="10"/>
      <c r="AA18" s="5">
        <f>AA10/(AA12+1)</f>
        <v>2959.262867647059</v>
      </c>
      <c r="AC18" s="10" t="s">
        <v>24</v>
      </c>
      <c r="AD18" s="10"/>
      <c r="AE18" s="5">
        <f>AE10/(AE12+1)</f>
        <v>2834.2235915492956</v>
      </c>
      <c r="AG18" s="10" t="s">
        <v>24</v>
      </c>
      <c r="AH18" s="10"/>
      <c r="AI18" s="5">
        <f>AI10/(AI12+1)</f>
        <v>2747.165529010239</v>
      </c>
    </row>
    <row r="19" spans="1:35" x14ac:dyDescent="0.25">
      <c r="A19" s="10" t="s">
        <v>13</v>
      </c>
      <c r="B19" s="10"/>
      <c r="C19" s="5">
        <f>C10/C15</f>
        <v>4999.5</v>
      </c>
      <c r="E19" s="10" t="s">
        <v>13</v>
      </c>
      <c r="F19" s="10"/>
      <c r="G19" s="5">
        <f>G10/G15</f>
        <v>4609.2951219512188</v>
      </c>
      <c r="I19" s="10" t="s">
        <v>13</v>
      </c>
      <c r="J19" s="10"/>
      <c r="K19" s="5">
        <f>K10/K15</f>
        <v>4218.328125</v>
      </c>
      <c r="M19" s="10" t="s">
        <v>13</v>
      </c>
      <c r="N19" s="10"/>
      <c r="O19" s="5">
        <f>O10/O15</f>
        <v>3904.5681818181815</v>
      </c>
      <c r="Q19" s="10" t="s">
        <v>13</v>
      </c>
      <c r="R19" s="10"/>
      <c r="S19" s="5">
        <f>S10/S15</f>
        <v>3538.9719101123592</v>
      </c>
      <c r="U19" s="10" t="s">
        <v>13</v>
      </c>
      <c r="V19" s="10"/>
      <c r="W19" s="5">
        <f>W10/W15</f>
        <v>3224.9334470989761</v>
      </c>
      <c r="Y19" s="10" t="s">
        <v>13</v>
      </c>
      <c r="Z19" s="10"/>
      <c r="AA19" s="5">
        <f>AA10/AA15</f>
        <v>2990.207278481013</v>
      </c>
      <c r="AC19" s="10" t="s">
        <v>13</v>
      </c>
      <c r="AD19" s="10"/>
      <c r="AE19" s="5">
        <f>AE10/AE15</f>
        <v>2846.1009036144578</v>
      </c>
      <c r="AG19" s="10" t="s">
        <v>13</v>
      </c>
      <c r="AH19" s="10"/>
      <c r="AI19" s="5">
        <f>AI10/AI15</f>
        <v>2754.8265306122453</v>
      </c>
    </row>
    <row r="20" spans="1:35" x14ac:dyDescent="0.25">
      <c r="A20" s="10" t="s">
        <v>23</v>
      </c>
      <c r="B20" s="10"/>
      <c r="C20" s="5">
        <f>(C18+C19)/2</f>
        <v>4968.8282208588953</v>
      </c>
      <c r="E20" s="10" t="s">
        <v>23</v>
      </c>
      <c r="F20" s="10"/>
      <c r="G20" s="5">
        <f>(G18+G19)/2</f>
        <v>4591.3506859756089</v>
      </c>
      <c r="I20" s="10" t="s">
        <v>23</v>
      </c>
      <c r="J20" s="10"/>
      <c r="K20" s="5">
        <f>(K18+K19)/2</f>
        <v>4194.4477412564765</v>
      </c>
      <c r="M20" s="10" t="s">
        <v>23</v>
      </c>
      <c r="N20" s="10"/>
      <c r="O20" s="5">
        <f>(O18+O19)/2</f>
        <v>3887.18673513986</v>
      </c>
      <c r="Q20" s="10" t="s">
        <v>23</v>
      </c>
      <c r="R20" s="10"/>
      <c r="S20" s="5">
        <f>(S18+S19)/2</f>
        <v>3519.3109550561794</v>
      </c>
      <c r="U20" s="10" t="s">
        <v>23</v>
      </c>
      <c r="V20" s="10"/>
      <c r="W20" s="5">
        <f>(W18+W19)/2</f>
        <v>3203.2167235494881</v>
      </c>
      <c r="Y20" s="10" t="s">
        <v>23</v>
      </c>
      <c r="Z20" s="10"/>
      <c r="AA20" s="5">
        <f>(AA18+AA19)/2</f>
        <v>2974.735073064036</v>
      </c>
      <c r="AC20" s="10" t="s">
        <v>23</v>
      </c>
      <c r="AD20" s="10"/>
      <c r="AE20" s="5">
        <f>(AE18+AE19)/2</f>
        <v>2840.1622475818767</v>
      </c>
      <c r="AG20" s="10" t="s">
        <v>23</v>
      </c>
      <c r="AH20" s="10"/>
      <c r="AI20" s="5">
        <f>(AI18+AI19)/2</f>
        <v>2750.9960298112419</v>
      </c>
    </row>
    <row r="21" spans="1:35" x14ac:dyDescent="0.25">
      <c r="A21" s="10" t="s">
        <v>25</v>
      </c>
      <c r="B21" s="10"/>
      <c r="C21" s="6">
        <f>(C20-G20)/(94-82)</f>
        <v>31.456461240273864</v>
      </c>
      <c r="E21" s="10" t="s">
        <v>25</v>
      </c>
      <c r="F21" s="10"/>
      <c r="G21" s="6">
        <f>(G20-K20)/(82-69)</f>
        <v>30.530995747625568</v>
      </c>
      <c r="I21" s="10" t="s">
        <v>25</v>
      </c>
      <c r="J21" s="10"/>
      <c r="K21" s="6">
        <f>(K20-O20)/(69-59)</f>
        <v>30.72610061166165</v>
      </c>
      <c r="M21" s="10" t="s">
        <v>25</v>
      </c>
      <c r="N21" s="10"/>
      <c r="O21" s="6">
        <f>(O20-S20)/(59-47)</f>
        <v>30.656315006973387</v>
      </c>
      <c r="Q21" s="10" t="s">
        <v>25</v>
      </c>
      <c r="R21" s="10"/>
      <c r="S21" s="6">
        <f>(S20-W20)/(47-33)</f>
        <v>22.578159393335095</v>
      </c>
      <c r="U21" s="10" t="s">
        <v>25</v>
      </c>
      <c r="V21" s="10"/>
      <c r="W21" s="6">
        <f>(W20-AA20)/(33-22)</f>
        <v>20.771059135041096</v>
      </c>
      <c r="Y21" s="10" t="s">
        <v>25</v>
      </c>
      <c r="Z21" s="10"/>
      <c r="AA21" s="6">
        <f>(AA20-AE20)/(22-13)</f>
        <v>14.952536164684362</v>
      </c>
      <c r="AC21" s="10" t="s">
        <v>25</v>
      </c>
      <c r="AD21" s="10"/>
      <c r="AE21" s="6">
        <f>(AE20-AI20)/(13-7)</f>
        <v>14.861036295105805</v>
      </c>
    </row>
    <row r="24" spans="1:35" x14ac:dyDescent="0.25">
      <c r="A24" s="10" t="s">
        <v>1</v>
      </c>
      <c r="B24" s="10"/>
      <c r="C24" s="2">
        <v>920</v>
      </c>
      <c r="E24" s="10" t="s">
        <v>1</v>
      </c>
      <c r="F24" s="10"/>
      <c r="G24" s="2">
        <v>920</v>
      </c>
      <c r="M24" s="10" t="s">
        <v>1</v>
      </c>
      <c r="N24" s="10"/>
      <c r="O24" s="2">
        <v>920</v>
      </c>
      <c r="Q24" s="10" t="s">
        <v>1</v>
      </c>
      <c r="R24" s="10"/>
      <c r="S24" s="2">
        <v>920</v>
      </c>
      <c r="U24" s="10" t="s">
        <v>1</v>
      </c>
      <c r="V24" s="10"/>
      <c r="W24" s="2">
        <v>920</v>
      </c>
      <c r="AG24" s="10" t="s">
        <v>1</v>
      </c>
      <c r="AH24" s="10"/>
      <c r="AI24" s="2">
        <v>920</v>
      </c>
    </row>
    <row r="25" spans="1:35" x14ac:dyDescent="0.25">
      <c r="A25" s="10" t="s">
        <v>2</v>
      </c>
      <c r="B25" s="10"/>
      <c r="C25" s="2">
        <v>1080</v>
      </c>
      <c r="E25" s="10" t="s">
        <v>2</v>
      </c>
      <c r="F25" s="10"/>
      <c r="G25" s="2">
        <v>1080</v>
      </c>
      <c r="M25" s="10" t="s">
        <v>2</v>
      </c>
      <c r="N25" s="10"/>
      <c r="O25" s="2">
        <v>1080</v>
      </c>
      <c r="Q25" s="10" t="s">
        <v>2</v>
      </c>
      <c r="R25" s="10"/>
      <c r="S25" s="2">
        <v>1080</v>
      </c>
      <c r="U25" s="10" t="s">
        <v>2</v>
      </c>
      <c r="V25" s="10"/>
      <c r="W25" s="2">
        <v>1080</v>
      </c>
      <c r="AG25" s="10" t="s">
        <v>2</v>
      </c>
      <c r="AH25" s="10"/>
      <c r="AI25" s="2">
        <v>1080</v>
      </c>
    </row>
    <row r="26" spans="1:35" x14ac:dyDescent="0.25">
      <c r="A26" s="10" t="s">
        <v>3</v>
      </c>
      <c r="B26" s="10"/>
      <c r="C26" s="3">
        <f xml:space="preserve"> ((C25+C24)/2 - C24)/((C25+C24)/2)/100 %</f>
        <v>0.08</v>
      </c>
      <c r="E26" s="10" t="s">
        <v>3</v>
      </c>
      <c r="F26" s="10"/>
      <c r="G26" s="3">
        <f xml:space="preserve"> ((G25+G24)/2 - G24)/((G25+G24)/2)/100 %</f>
        <v>0.08</v>
      </c>
      <c r="M26" s="10" t="s">
        <v>3</v>
      </c>
      <c r="N26" s="10"/>
      <c r="O26" s="3">
        <f xml:space="preserve"> ((O25+O24)/2 - O24)/((O25+O24)/2)/100 %</f>
        <v>0.08</v>
      </c>
      <c r="Q26" s="10" t="s">
        <v>3</v>
      </c>
      <c r="R26" s="10"/>
      <c r="S26" s="3">
        <f xml:space="preserve"> ((S25+S24)/2 - S24)/((S25+S24)/2)/100 %</f>
        <v>0.08</v>
      </c>
      <c r="U26" s="10" t="s">
        <v>3</v>
      </c>
      <c r="V26" s="10"/>
      <c r="W26" s="3">
        <f xml:space="preserve"> ((W25+W24)/2 - W24)/((W25+W24)/2)/100 %</f>
        <v>0.08</v>
      </c>
      <c r="AG26" s="10" t="s">
        <v>3</v>
      </c>
      <c r="AH26" s="10"/>
      <c r="AI26" s="3">
        <f xml:space="preserve"> ((AI25+AI24)/2 - AI24)/((AI25+AI24)/2)/100 %</f>
        <v>0.08</v>
      </c>
    </row>
    <row r="28" spans="1:35" x14ac:dyDescent="0.25">
      <c r="A28" s="10" t="s">
        <v>4</v>
      </c>
      <c r="B28" s="10"/>
      <c r="C28" s="2">
        <v>2552</v>
      </c>
      <c r="E28" s="10" t="s">
        <v>4</v>
      </c>
      <c r="F28" s="10"/>
      <c r="G28" s="2">
        <v>2552</v>
      </c>
      <c r="M28" s="10" t="s">
        <v>4</v>
      </c>
      <c r="N28" s="10"/>
      <c r="O28" s="2">
        <v>2552</v>
      </c>
      <c r="Q28" s="10" t="s">
        <v>4</v>
      </c>
      <c r="R28" s="10"/>
      <c r="S28" s="2">
        <v>2552</v>
      </c>
      <c r="U28" s="10" t="s">
        <v>4</v>
      </c>
      <c r="V28" s="10"/>
      <c r="W28" s="2">
        <v>2552</v>
      </c>
      <c r="AG28" s="10" t="s">
        <v>4</v>
      </c>
      <c r="AH28" s="10"/>
      <c r="AI28" s="2">
        <v>2552</v>
      </c>
    </row>
    <row r="29" spans="1:35" x14ac:dyDescent="0.25">
      <c r="A29" s="10" t="s">
        <v>5</v>
      </c>
      <c r="B29" s="10"/>
      <c r="C29" s="4">
        <f>0.33</f>
        <v>0.33</v>
      </c>
      <c r="E29" s="10" t="s">
        <v>5</v>
      </c>
      <c r="F29" s="10"/>
      <c r="G29" s="4">
        <f>0.33</f>
        <v>0.33</v>
      </c>
      <c r="M29" s="10" t="s">
        <v>5</v>
      </c>
      <c r="N29" s="10"/>
      <c r="O29" s="4">
        <f>0.33</f>
        <v>0.33</v>
      </c>
      <c r="Q29" s="10" t="s">
        <v>5</v>
      </c>
      <c r="R29" s="10"/>
      <c r="S29" s="4">
        <f>0.33</f>
        <v>0.33</v>
      </c>
      <c r="U29" s="10" t="s">
        <v>5</v>
      </c>
      <c r="V29" s="10"/>
      <c r="W29" s="4">
        <f>0.33</f>
        <v>0.33</v>
      </c>
      <c r="AG29" s="10" t="s">
        <v>5</v>
      </c>
      <c r="AH29" s="10"/>
      <c r="AI29" s="4">
        <f>0.33</f>
        <v>0.33</v>
      </c>
    </row>
    <row r="30" spans="1:35" x14ac:dyDescent="0.25">
      <c r="A30" s="10" t="s">
        <v>6</v>
      </c>
      <c r="B30" s="10"/>
      <c r="C30" s="4">
        <v>1.05</v>
      </c>
      <c r="E30" s="10" t="s">
        <v>6</v>
      </c>
      <c r="F30" s="10"/>
      <c r="G30" s="4">
        <v>1.05</v>
      </c>
      <c r="M30" s="10" t="s">
        <v>6</v>
      </c>
      <c r="N30" s="10"/>
      <c r="O30" s="4">
        <v>1.05</v>
      </c>
      <c r="Q30" s="10" t="s">
        <v>6</v>
      </c>
      <c r="R30" s="10"/>
      <c r="S30" s="4">
        <v>1.05</v>
      </c>
      <c r="U30" s="10" t="s">
        <v>6</v>
      </c>
      <c r="V30" s="10"/>
      <c r="W30" s="4">
        <v>1.05</v>
      </c>
      <c r="AG30" s="10" t="s">
        <v>6</v>
      </c>
      <c r="AH30" s="10"/>
      <c r="AI30" s="4">
        <v>1.05</v>
      </c>
    </row>
    <row r="31" spans="1:35" x14ac:dyDescent="0.25">
      <c r="A31" s="10" t="s">
        <v>7</v>
      </c>
      <c r="B31" s="10"/>
      <c r="C31" s="5">
        <f>(C24 * C28)*C29*C30</f>
        <v>813526.56</v>
      </c>
      <c r="E31" s="10" t="s">
        <v>7</v>
      </c>
      <c r="F31" s="10"/>
      <c r="G31" s="5">
        <f>(G24 * G28)*G29*G30</f>
        <v>813526.56</v>
      </c>
      <c r="M31" s="10" t="s">
        <v>7</v>
      </c>
      <c r="N31" s="10"/>
      <c r="O31" s="5">
        <f>(O24 * O28)*O29*O30</f>
        <v>813526.56</v>
      </c>
      <c r="Q31" s="10" t="s">
        <v>7</v>
      </c>
      <c r="R31" s="10"/>
      <c r="S31" s="5">
        <f>(S24 * S28)*S29*S30</f>
        <v>813526.56</v>
      </c>
      <c r="U31" s="10" t="s">
        <v>7</v>
      </c>
      <c r="V31" s="10"/>
      <c r="W31" s="5">
        <f>(W24 * W28)*W29*W30</f>
        <v>813526.56</v>
      </c>
      <c r="AG31" s="10" t="s">
        <v>7</v>
      </c>
      <c r="AH31" s="10"/>
      <c r="AI31" s="5">
        <f>(AI24 * AI28)*AI29*AI30</f>
        <v>813526.56</v>
      </c>
    </row>
    <row r="33" spans="1:35" x14ac:dyDescent="0.25">
      <c r="A33" s="10" t="s">
        <v>8</v>
      </c>
      <c r="B33" s="10"/>
      <c r="C33" s="2">
        <v>226</v>
      </c>
      <c r="E33" s="10" t="s">
        <v>8</v>
      </c>
      <c r="F33" s="10"/>
      <c r="G33" s="2">
        <v>225</v>
      </c>
      <c r="M33" s="10" t="s">
        <v>8</v>
      </c>
      <c r="N33" s="10"/>
      <c r="O33" s="2">
        <v>225</v>
      </c>
      <c r="Q33" s="10" t="s">
        <v>8</v>
      </c>
      <c r="R33" s="10"/>
      <c r="S33" s="2">
        <v>230</v>
      </c>
      <c r="U33" s="10" t="s">
        <v>8</v>
      </c>
      <c r="V33" s="10"/>
      <c r="W33" s="2">
        <v>252</v>
      </c>
      <c r="AG33" s="10" t="s">
        <v>8</v>
      </c>
      <c r="AH33" s="10"/>
      <c r="AI33" s="2">
        <v>296</v>
      </c>
    </row>
    <row r="34" spans="1:35" x14ac:dyDescent="0.25">
      <c r="A34" s="10" t="s">
        <v>9</v>
      </c>
      <c r="B34" s="10"/>
      <c r="C34" s="2">
        <v>264</v>
      </c>
      <c r="E34" s="10" t="s">
        <v>9</v>
      </c>
      <c r="F34" s="10"/>
      <c r="G34" s="2">
        <v>264</v>
      </c>
      <c r="M34" s="10" t="s">
        <v>9</v>
      </c>
      <c r="N34" s="10"/>
      <c r="O34" s="2">
        <v>264</v>
      </c>
      <c r="Q34" s="10" t="s">
        <v>9</v>
      </c>
      <c r="R34" s="10"/>
      <c r="S34" s="2">
        <v>268</v>
      </c>
      <c r="U34" s="10" t="s">
        <v>9</v>
      </c>
      <c r="V34" s="10"/>
      <c r="W34" s="2">
        <v>295</v>
      </c>
      <c r="AG34" s="10" t="s">
        <v>9</v>
      </c>
      <c r="AH34" s="10"/>
      <c r="AI34" s="2">
        <v>346</v>
      </c>
    </row>
    <row r="35" spans="1:35" x14ac:dyDescent="0.25">
      <c r="A35" s="10" t="s">
        <v>10</v>
      </c>
      <c r="B35" s="10"/>
      <c r="C35" s="3">
        <f xml:space="preserve"> ((C34+C33)/2 - C33)/((C34+C33)/2)/100 %</f>
        <v>7.7551020408163265E-2</v>
      </c>
      <c r="E35" s="10" t="s">
        <v>10</v>
      </c>
      <c r="F35" s="10"/>
      <c r="G35" s="3">
        <f xml:space="preserve"> ((G34+G33)/2 - G33)/((G34+G33)/2)/100 %</f>
        <v>7.9754601226993863E-2</v>
      </c>
      <c r="M35" s="10" t="s">
        <v>10</v>
      </c>
      <c r="N35" s="10"/>
      <c r="O35" s="3">
        <f xml:space="preserve"> ((O34+O33)/2 - O33)/((O34+O33)/2)/100 %</f>
        <v>7.9754601226993863E-2</v>
      </c>
      <c r="Q35" s="10" t="s">
        <v>10</v>
      </c>
      <c r="R35" s="10"/>
      <c r="S35" s="3">
        <f xml:space="preserve"> ((S34+S33)/2 - S33)/((S34+S33)/2)/100 %</f>
        <v>7.6305220883534142E-2</v>
      </c>
      <c r="U35" s="10" t="s">
        <v>10</v>
      </c>
      <c r="V35" s="10"/>
      <c r="W35" s="3">
        <f xml:space="preserve"> ((W34+W33)/2 - W33)/((W34+W33)/2)/100 %</f>
        <v>7.8610603290676415E-2</v>
      </c>
      <c r="AG35" s="10" t="s">
        <v>10</v>
      </c>
      <c r="AH35" s="10"/>
      <c r="AI35" s="3">
        <f xml:space="preserve"> ((AI34+AI33)/2 - AI33)/((AI34+AI33)/2)/100 %</f>
        <v>7.7881619937694699E-2</v>
      </c>
    </row>
    <row r="36" spans="1:35" x14ac:dyDescent="0.25">
      <c r="A36" s="10" t="s">
        <v>11</v>
      </c>
      <c r="B36" s="10"/>
      <c r="C36" s="5">
        <f>C34/C25*C24</f>
        <v>224.88888888888889</v>
      </c>
      <c r="E36" s="10" t="s">
        <v>11</v>
      </c>
      <c r="F36" s="10"/>
      <c r="G36" s="5">
        <f>G34/G25*G24</f>
        <v>224.88888888888889</v>
      </c>
      <c r="M36" s="10" t="s">
        <v>11</v>
      </c>
      <c r="N36" s="10"/>
      <c r="O36" s="5">
        <f>O34/O25*O24</f>
        <v>224.88888888888889</v>
      </c>
      <c r="Q36" s="10" t="s">
        <v>11</v>
      </c>
      <c r="R36" s="10"/>
      <c r="S36" s="5">
        <f>S34/S25*S24</f>
        <v>228.2962962962963</v>
      </c>
      <c r="U36" s="10" t="s">
        <v>11</v>
      </c>
      <c r="V36" s="10"/>
      <c r="W36" s="5">
        <f>W34/W25*W24</f>
        <v>251.29629629629628</v>
      </c>
      <c r="AG36" s="10" t="s">
        <v>11</v>
      </c>
      <c r="AH36" s="10"/>
      <c r="AI36" s="5">
        <f>AI34/AI25*AI24</f>
        <v>294.7407407407407</v>
      </c>
    </row>
    <row r="37" spans="1:35" x14ac:dyDescent="0.25">
      <c r="A37" s="10" t="s">
        <v>12</v>
      </c>
      <c r="B37" s="10"/>
      <c r="C37" s="5">
        <f>C33*C25/C24</f>
        <v>265.30434782608694</v>
      </c>
      <c r="E37" s="10" t="s">
        <v>12</v>
      </c>
      <c r="F37" s="10"/>
      <c r="G37" s="5">
        <f>G33*G25/G24</f>
        <v>264.13043478260869</v>
      </c>
      <c r="M37" s="10" t="s">
        <v>12</v>
      </c>
      <c r="N37" s="10"/>
      <c r="O37" s="5">
        <f>O33*O25/O24</f>
        <v>264.13043478260869</v>
      </c>
      <c r="Q37" s="10" t="s">
        <v>12</v>
      </c>
      <c r="R37" s="10"/>
      <c r="S37" s="5">
        <f>S33*S25/S24</f>
        <v>270</v>
      </c>
      <c r="U37" s="10" t="s">
        <v>12</v>
      </c>
      <c r="V37" s="10"/>
      <c r="W37" s="5">
        <f>W33*W25/W24</f>
        <v>295.82608695652175</v>
      </c>
      <c r="AG37" s="10" t="s">
        <v>12</v>
      </c>
      <c r="AH37" s="10"/>
      <c r="AI37" s="5">
        <f>AI33*AI25/AI24</f>
        <v>347.47826086956519</v>
      </c>
    </row>
    <row r="39" spans="1:35" x14ac:dyDescent="0.25">
      <c r="A39" s="10" t="s">
        <v>24</v>
      </c>
      <c r="B39" s="10"/>
      <c r="C39" s="5">
        <f>C31/(C33+1)</f>
        <v>3583.8174449339208</v>
      </c>
      <c r="E39" s="10" t="s">
        <v>24</v>
      </c>
      <c r="F39" s="10"/>
      <c r="G39" s="5">
        <f>G31/(G33+1)</f>
        <v>3599.6750442477878</v>
      </c>
      <c r="M39" s="10" t="s">
        <v>24</v>
      </c>
      <c r="N39" s="10"/>
      <c r="O39" s="5">
        <f>O31/(O33+1)</f>
        <v>3599.6750442477878</v>
      </c>
      <c r="Q39" s="10" t="s">
        <v>24</v>
      </c>
      <c r="R39" s="10"/>
      <c r="S39" s="5">
        <f>S31/(S33+1)</f>
        <v>3521.76</v>
      </c>
      <c r="U39" s="10" t="s">
        <v>24</v>
      </c>
      <c r="V39" s="10"/>
      <c r="W39" s="5">
        <f>W31/(W33+1)</f>
        <v>3215.5200000000004</v>
      </c>
      <c r="AG39" s="10" t="s">
        <v>24</v>
      </c>
      <c r="AH39" s="10"/>
      <c r="AI39" s="5">
        <f>AI31/(AI33+1)</f>
        <v>2739.146666666667</v>
      </c>
    </row>
    <row r="40" spans="1:35" x14ac:dyDescent="0.25">
      <c r="A40" s="10" t="s">
        <v>13</v>
      </c>
      <c r="B40" s="10"/>
      <c r="C40" s="5">
        <f>C31/C36</f>
        <v>3617.4600000000005</v>
      </c>
      <c r="E40" s="10" t="s">
        <v>13</v>
      </c>
      <c r="F40" s="10"/>
      <c r="G40" s="5">
        <f>G31/G36</f>
        <v>3617.4600000000005</v>
      </c>
      <c r="M40" s="10" t="s">
        <v>13</v>
      </c>
      <c r="N40" s="10"/>
      <c r="O40" s="5">
        <f>O31/O36</f>
        <v>3617.4600000000005</v>
      </c>
      <c r="Q40" s="10" t="s">
        <v>13</v>
      </c>
      <c r="R40" s="10"/>
      <c r="S40" s="5">
        <f>S31/S36</f>
        <v>3563.4680597014926</v>
      </c>
      <c r="U40" s="10" t="s">
        <v>13</v>
      </c>
      <c r="V40" s="10"/>
      <c r="W40" s="5">
        <f>W31/W36</f>
        <v>3237.320135593221</v>
      </c>
      <c r="AG40" s="10" t="s">
        <v>13</v>
      </c>
      <c r="AH40" s="10"/>
      <c r="AI40" s="5">
        <f>AI31/AI36</f>
        <v>2760.1428901734107</v>
      </c>
    </row>
    <row r="41" spans="1:35" x14ac:dyDescent="0.25">
      <c r="A41" s="10" t="s">
        <v>23</v>
      </c>
      <c r="B41" s="10"/>
      <c r="C41" s="5">
        <f>(C39+C40)/2</f>
        <v>3600.6387224669606</v>
      </c>
      <c r="E41" s="10" t="s">
        <v>23</v>
      </c>
      <c r="F41" s="10"/>
      <c r="G41" s="5">
        <f>(G39+G40)/2</f>
        <v>3608.5675221238944</v>
      </c>
      <c r="M41" s="10" t="s">
        <v>23</v>
      </c>
      <c r="N41" s="10"/>
      <c r="O41" s="5">
        <f>(O39+O40)/2</f>
        <v>3608.5675221238944</v>
      </c>
      <c r="Q41" s="10" t="s">
        <v>23</v>
      </c>
      <c r="R41" s="10"/>
      <c r="S41" s="5">
        <f>(S39+S40)/2</f>
        <v>3542.6140298507462</v>
      </c>
      <c r="U41" s="10" t="s">
        <v>23</v>
      </c>
      <c r="V41" s="10"/>
      <c r="W41" s="5">
        <f>(W39+W40)/2</f>
        <v>3226.420067796611</v>
      </c>
      <c r="AG41" s="10" t="s">
        <v>23</v>
      </c>
      <c r="AH41" s="10"/>
      <c r="AI41" s="5">
        <f>(AI39+AI40)/2</f>
        <v>2749.6447784200391</v>
      </c>
    </row>
    <row r="42" spans="1:35" x14ac:dyDescent="0.25">
      <c r="A42" s="10" t="s">
        <v>25</v>
      </c>
      <c r="B42" s="10"/>
      <c r="C42" s="6">
        <f>(C41-G41)/(94-82)</f>
        <v>-0.66073330474447778</v>
      </c>
      <c r="E42" s="10" t="s">
        <v>25</v>
      </c>
      <c r="F42" s="10"/>
      <c r="G42" s="6">
        <f>(G41-K41)/(82-69)</f>
        <v>277.58211708645342</v>
      </c>
      <c r="M42" s="10" t="s">
        <v>25</v>
      </c>
      <c r="N42" s="10"/>
      <c r="O42" s="6">
        <f>(O41-S41)/(59-47)</f>
        <v>5.4961243560956818</v>
      </c>
      <c r="Q42" s="10" t="s">
        <v>25</v>
      </c>
      <c r="R42" s="10"/>
      <c r="S42" s="6">
        <f>(S41-W41)/(47-33)</f>
        <v>22.585283003866802</v>
      </c>
      <c r="U42" s="10" t="s">
        <v>25</v>
      </c>
      <c r="V42" s="10"/>
      <c r="W42" s="6">
        <f>(W41-AA41)/(33-22)</f>
        <v>293.31091525423739</v>
      </c>
    </row>
    <row r="44" spans="1:35" x14ac:dyDescent="0.25">
      <c r="O44">
        <v>1982361</v>
      </c>
      <c r="S44">
        <v>1459823</v>
      </c>
      <c r="W44">
        <v>1106894</v>
      </c>
      <c r="AA44">
        <v>870659</v>
      </c>
      <c r="AE44">
        <v>782357</v>
      </c>
      <c r="AI44">
        <v>735770</v>
      </c>
    </row>
    <row r="45" spans="1:35" x14ac:dyDescent="0.25">
      <c r="O45" s="6">
        <f>(O44-S44)/(59-47)</f>
        <v>43544.833333333336</v>
      </c>
      <c r="S45" s="6">
        <f>(S44-W44)/(47-33)</f>
        <v>25209.214285714286</v>
      </c>
      <c r="W45" s="6">
        <f>(W44-AA44)/(33-22)</f>
        <v>21475.909090909092</v>
      </c>
      <c r="AA45" s="6">
        <f>(AA44-AE44)/(22-13)</f>
        <v>9811.3333333333339</v>
      </c>
      <c r="AE45" s="6">
        <f>(AE44-AI44)/(13-7)</f>
        <v>7764.5</v>
      </c>
    </row>
  </sheetData>
  <mergeCells count="247">
    <mergeCell ref="M41:N41"/>
    <mergeCell ref="M42:N42"/>
    <mergeCell ref="Q24:R24"/>
    <mergeCell ref="Q25:R25"/>
    <mergeCell ref="Q26:R26"/>
    <mergeCell ref="Q28:R28"/>
    <mergeCell ref="Q29:R29"/>
    <mergeCell ref="Q30:R30"/>
    <mergeCell ref="Q31:R31"/>
    <mergeCell ref="Q33:R33"/>
    <mergeCell ref="Q34:R34"/>
    <mergeCell ref="Q35:R35"/>
    <mergeCell ref="Q36:R36"/>
    <mergeCell ref="Q37:R37"/>
    <mergeCell ref="Q39:R39"/>
    <mergeCell ref="Q40:R40"/>
    <mergeCell ref="Q41:R41"/>
    <mergeCell ref="Q42:R42"/>
    <mergeCell ref="M25:N25"/>
    <mergeCell ref="M26:N26"/>
    <mergeCell ref="U30:V30"/>
    <mergeCell ref="U31:V31"/>
    <mergeCell ref="U33:V33"/>
    <mergeCell ref="U34:V34"/>
    <mergeCell ref="U35:V35"/>
    <mergeCell ref="M36:N36"/>
    <mergeCell ref="M37:N37"/>
    <mergeCell ref="M39:N39"/>
    <mergeCell ref="M40:N40"/>
    <mergeCell ref="Y16:Z16"/>
    <mergeCell ref="Y18:Z18"/>
    <mergeCell ref="Y19:Z19"/>
    <mergeCell ref="A20:B20"/>
    <mergeCell ref="E20:F20"/>
    <mergeCell ref="I20:J20"/>
    <mergeCell ref="M20:N20"/>
    <mergeCell ref="Q20:R20"/>
    <mergeCell ref="M28:N28"/>
    <mergeCell ref="Q21:R21"/>
    <mergeCell ref="U21:V21"/>
    <mergeCell ref="M21:N21"/>
    <mergeCell ref="I21:J21"/>
    <mergeCell ref="E21:F21"/>
    <mergeCell ref="A21:B21"/>
    <mergeCell ref="M24:N24"/>
    <mergeCell ref="A16:B16"/>
    <mergeCell ref="A18:B18"/>
    <mergeCell ref="A19:B19"/>
    <mergeCell ref="E16:F16"/>
    <mergeCell ref="E18:F18"/>
    <mergeCell ref="E19:F19"/>
    <mergeCell ref="I16:J16"/>
    <mergeCell ref="I18:J18"/>
    <mergeCell ref="I19:J19"/>
    <mergeCell ref="E8:F8"/>
    <mergeCell ref="E9:F9"/>
    <mergeCell ref="E10:F10"/>
    <mergeCell ref="A14:B14"/>
    <mergeCell ref="A15:B15"/>
    <mergeCell ref="B1:C1"/>
    <mergeCell ref="A3:B3"/>
    <mergeCell ref="A4:B4"/>
    <mergeCell ref="A5:B5"/>
    <mergeCell ref="A7:B7"/>
    <mergeCell ref="A8:B8"/>
    <mergeCell ref="E15:F15"/>
    <mergeCell ref="E12:F12"/>
    <mergeCell ref="E13:F13"/>
    <mergeCell ref="E14:F14"/>
    <mergeCell ref="F1:G1"/>
    <mergeCell ref="E3:F3"/>
    <mergeCell ref="E4:F4"/>
    <mergeCell ref="E5:F5"/>
    <mergeCell ref="E7:F7"/>
    <mergeCell ref="A9:B9"/>
    <mergeCell ref="A10:B10"/>
    <mergeCell ref="A12:B12"/>
    <mergeCell ref="A13:B13"/>
    <mergeCell ref="N1:O1"/>
    <mergeCell ref="M3:N3"/>
    <mergeCell ref="M4:N4"/>
    <mergeCell ref="M5:N5"/>
    <mergeCell ref="M7:N7"/>
    <mergeCell ref="M8:N8"/>
    <mergeCell ref="M9:N9"/>
    <mergeCell ref="I9:J9"/>
    <mergeCell ref="I10:J10"/>
    <mergeCell ref="J1:K1"/>
    <mergeCell ref="I3:J3"/>
    <mergeCell ref="I4:J4"/>
    <mergeCell ref="I5:J5"/>
    <mergeCell ref="I7:J7"/>
    <mergeCell ref="I8:J8"/>
    <mergeCell ref="I14:J14"/>
    <mergeCell ref="I15:J15"/>
    <mergeCell ref="M18:N18"/>
    <mergeCell ref="M19:N19"/>
    <mergeCell ref="M12:N12"/>
    <mergeCell ref="M13:N13"/>
    <mergeCell ref="M14:N14"/>
    <mergeCell ref="M15:N15"/>
    <mergeCell ref="M16:N16"/>
    <mergeCell ref="Q4:R4"/>
    <mergeCell ref="Q5:R5"/>
    <mergeCell ref="Q7:R7"/>
    <mergeCell ref="Q8:R8"/>
    <mergeCell ref="Q9:R9"/>
    <mergeCell ref="Q10:R10"/>
    <mergeCell ref="M10:N10"/>
    <mergeCell ref="I12:J12"/>
    <mergeCell ref="I13:J13"/>
    <mergeCell ref="U13:V13"/>
    <mergeCell ref="U14:V14"/>
    <mergeCell ref="U15:V15"/>
    <mergeCell ref="U16:V16"/>
    <mergeCell ref="U18:V18"/>
    <mergeCell ref="U19:V19"/>
    <mergeCell ref="Q19:R19"/>
    <mergeCell ref="V1:W1"/>
    <mergeCell ref="U3:V3"/>
    <mergeCell ref="U4:V4"/>
    <mergeCell ref="U5:V5"/>
    <mergeCell ref="U7:V7"/>
    <mergeCell ref="U8:V8"/>
    <mergeCell ref="U9:V9"/>
    <mergeCell ref="U10:V10"/>
    <mergeCell ref="U12:V12"/>
    <mergeCell ref="Q12:R12"/>
    <mergeCell ref="Q13:R13"/>
    <mergeCell ref="Q14:R14"/>
    <mergeCell ref="Q15:R15"/>
    <mergeCell ref="Q16:R16"/>
    <mergeCell ref="Q18:R18"/>
    <mergeCell ref="R1:S1"/>
    <mergeCell ref="Q3:R3"/>
    <mergeCell ref="Y15:Z15"/>
    <mergeCell ref="AC3:AD3"/>
    <mergeCell ref="AC4:AD4"/>
    <mergeCell ref="AC5:AD5"/>
    <mergeCell ref="AC7:AD7"/>
    <mergeCell ref="AC8:AD8"/>
    <mergeCell ref="AC9:AD9"/>
    <mergeCell ref="Y9:Z9"/>
    <mergeCell ref="Y10:Z10"/>
    <mergeCell ref="Z1:AA1"/>
    <mergeCell ref="Y3:Z3"/>
    <mergeCell ref="Y4:Z4"/>
    <mergeCell ref="Y5:Z5"/>
    <mergeCell ref="Y7:Z7"/>
    <mergeCell ref="Y8:Z8"/>
    <mergeCell ref="AG12:AH12"/>
    <mergeCell ref="AG13:AH13"/>
    <mergeCell ref="AG14:AH14"/>
    <mergeCell ref="Y12:Z12"/>
    <mergeCell ref="Y13:Z13"/>
    <mergeCell ref="Y14:Z14"/>
    <mergeCell ref="AG15:AH15"/>
    <mergeCell ref="AG16:AH16"/>
    <mergeCell ref="AG18:AH18"/>
    <mergeCell ref="AC18:AD18"/>
    <mergeCell ref="AC19:AD19"/>
    <mergeCell ref="AH1:AI1"/>
    <mergeCell ref="AG3:AH3"/>
    <mergeCell ref="AG4:AH4"/>
    <mergeCell ref="AG5:AH5"/>
    <mergeCell ref="AG7:AH7"/>
    <mergeCell ref="AG8:AH8"/>
    <mergeCell ref="AG9:AH9"/>
    <mergeCell ref="AG10:AH10"/>
    <mergeCell ref="AC10:AD10"/>
    <mergeCell ref="AC12:AD12"/>
    <mergeCell ref="AC13:AD13"/>
    <mergeCell ref="AC14:AD14"/>
    <mergeCell ref="AC15:AD15"/>
    <mergeCell ref="AC16:AD16"/>
    <mergeCell ref="AG19:AH19"/>
    <mergeCell ref="AD1:AE1"/>
    <mergeCell ref="U20:V20"/>
    <mergeCell ref="Y20:Z20"/>
    <mergeCell ref="AC20:AD20"/>
    <mergeCell ref="AG20:AH20"/>
    <mergeCell ref="U24:V24"/>
    <mergeCell ref="U25:V25"/>
    <mergeCell ref="U26:V26"/>
    <mergeCell ref="U28:V28"/>
    <mergeCell ref="U29:V29"/>
    <mergeCell ref="Y21:Z21"/>
    <mergeCell ref="AC21:AD21"/>
    <mergeCell ref="U41:V41"/>
    <mergeCell ref="U42:V42"/>
    <mergeCell ref="A24:B24"/>
    <mergeCell ref="A25:B25"/>
    <mergeCell ref="A26:B26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9:B39"/>
    <mergeCell ref="A40:B40"/>
    <mergeCell ref="A41:B41"/>
    <mergeCell ref="A42:B42"/>
    <mergeCell ref="E24:F24"/>
    <mergeCell ref="E25:F25"/>
    <mergeCell ref="M29:N29"/>
    <mergeCell ref="M30:N30"/>
    <mergeCell ref="M31:N31"/>
    <mergeCell ref="M33:N33"/>
    <mergeCell ref="E31:F31"/>
    <mergeCell ref="E33:F33"/>
    <mergeCell ref="E34:F34"/>
    <mergeCell ref="E35:F35"/>
    <mergeCell ref="E36:F36"/>
    <mergeCell ref="U36:V36"/>
    <mergeCell ref="U37:V37"/>
    <mergeCell ref="U39:V39"/>
    <mergeCell ref="U40:V40"/>
    <mergeCell ref="M34:N34"/>
    <mergeCell ref="M35:N35"/>
    <mergeCell ref="E37:F37"/>
    <mergeCell ref="E39:F39"/>
    <mergeCell ref="E40:F40"/>
    <mergeCell ref="E41:F41"/>
    <mergeCell ref="E42:F42"/>
    <mergeCell ref="AG24:AH24"/>
    <mergeCell ref="AG25:AH25"/>
    <mergeCell ref="AG26:AH26"/>
    <mergeCell ref="AG28:AH28"/>
    <mergeCell ref="AG29:AH29"/>
    <mergeCell ref="AG30:AH30"/>
    <mergeCell ref="AG31:AH31"/>
    <mergeCell ref="AG33:AH33"/>
    <mergeCell ref="AG34:AH34"/>
    <mergeCell ref="AG35:AH35"/>
    <mergeCell ref="AG36:AH36"/>
    <mergeCell ref="AG37:AH37"/>
    <mergeCell ref="AG39:AH39"/>
    <mergeCell ref="AG40:AH40"/>
    <mergeCell ref="AG41:AH41"/>
    <mergeCell ref="E26:F26"/>
    <mergeCell ref="E28:F28"/>
    <mergeCell ref="E29:F29"/>
    <mergeCell ref="E30:F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94"/>
  <sheetViews>
    <sheetView tabSelected="1" topLeftCell="B22" zoomScaleNormal="100" workbookViewId="0">
      <selection activeCell="P48" sqref="P48"/>
    </sheetView>
  </sheetViews>
  <sheetFormatPr defaultRowHeight="15" x14ac:dyDescent="0.25"/>
  <cols>
    <col min="16" max="17" width="12.5703125" bestFit="1" customWidth="1"/>
  </cols>
  <sheetData>
    <row r="3" spans="1:20" x14ac:dyDescent="0.25">
      <c r="O3">
        <f>O4/T4</f>
        <v>1.0342502579304533</v>
      </c>
      <c r="P3" s="7">
        <f>P4/T4</f>
        <v>1.370489849891742E-3</v>
      </c>
      <c r="Q3" s="7">
        <f>Q4/T4</f>
        <v>4.6562622607785865E-4</v>
      </c>
    </row>
    <row r="4" spans="1:20" x14ac:dyDescent="0.25">
      <c r="O4">
        <v>711740</v>
      </c>
      <c r="P4">
        <v>943.13</v>
      </c>
      <c r="Q4">
        <v>320.43</v>
      </c>
      <c r="T4">
        <v>688170</v>
      </c>
    </row>
    <row r="5" spans="1:20" x14ac:dyDescent="0.25">
      <c r="P5" s="7">
        <f>P4/O4</f>
        <v>1.3251046730547672E-3</v>
      </c>
      <c r="Q5" s="7">
        <f>Q4/O4</f>
        <v>4.5020653609464131E-4</v>
      </c>
    </row>
    <row r="7" spans="1:20" x14ac:dyDescent="0.25">
      <c r="A7" s="2">
        <v>735770</v>
      </c>
      <c r="B7">
        <v>2750.9960298112419</v>
      </c>
      <c r="O7">
        <f>O4+7*P4 + 7*7*Q4</f>
        <v>734042.98</v>
      </c>
    </row>
    <row r="11" spans="1:20" x14ac:dyDescent="0.25">
      <c r="P11">
        <f>P12/O12</f>
        <v>-5.2883446181651462E-3</v>
      </c>
      <c r="Q11">
        <f>Q12/O12</f>
        <v>5.6293480933174752E-4</v>
      </c>
    </row>
    <row r="12" spans="1:20" x14ac:dyDescent="0.25">
      <c r="O12">
        <v>752485</v>
      </c>
      <c r="P12">
        <v>-3979.4</v>
      </c>
      <c r="Q12">
        <v>423.6</v>
      </c>
    </row>
    <row r="13" spans="1:20" x14ac:dyDescent="0.25">
      <c r="A13" s="2">
        <v>782357</v>
      </c>
      <c r="B13">
        <v>2840.1622475818767</v>
      </c>
      <c r="O13">
        <f>O12/T4</f>
        <v>1.0934580118284727</v>
      </c>
      <c r="P13">
        <f>P12/T4</f>
        <v>-5.7825827920426637E-3</v>
      </c>
      <c r="Q13">
        <f>Q12/T4</f>
        <v>6.1554557740093295E-4</v>
      </c>
    </row>
    <row r="22" spans="1:20" x14ac:dyDescent="0.25">
      <c r="A22" s="2">
        <v>870659</v>
      </c>
      <c r="B22">
        <v>2974.735073064036</v>
      </c>
      <c r="O22">
        <v>2630</v>
      </c>
      <c r="P22">
        <v>13.935</v>
      </c>
      <c r="Q22">
        <v>0.1195</v>
      </c>
      <c r="T22">
        <v>2597</v>
      </c>
    </row>
    <row r="23" spans="1:20" x14ac:dyDescent="0.25">
      <c r="O23">
        <f>O22/T22</f>
        <v>1.0127069695802851</v>
      </c>
      <c r="P23">
        <f>P22/T22</f>
        <v>5.3658067000385062E-3</v>
      </c>
      <c r="Q23" s="9">
        <f>Q22/T22</f>
        <v>4.6014632268001535E-5</v>
      </c>
    </row>
    <row r="33" spans="1:35" x14ac:dyDescent="0.25">
      <c r="A33" s="2">
        <v>1106894</v>
      </c>
      <c r="B33">
        <v>3203.2167235494881</v>
      </c>
    </row>
    <row r="38" spans="1:35" x14ac:dyDescent="0.25">
      <c r="AI38">
        <v>735770</v>
      </c>
    </row>
    <row r="40" spans="1:35" x14ac:dyDescent="0.25">
      <c r="N40">
        <v>7</v>
      </c>
      <c r="O40">
        <v>13</v>
      </c>
      <c r="P40">
        <v>22</v>
      </c>
      <c r="Q40">
        <v>33</v>
      </c>
      <c r="R40">
        <v>47</v>
      </c>
      <c r="S40">
        <v>59</v>
      </c>
    </row>
    <row r="41" spans="1:35" x14ac:dyDescent="0.25">
      <c r="N41">
        <v>735770</v>
      </c>
      <c r="O41">
        <v>782357</v>
      </c>
      <c r="P41">
        <v>870659</v>
      </c>
      <c r="Q41">
        <v>1106894</v>
      </c>
      <c r="R41">
        <v>1459823</v>
      </c>
      <c r="S41">
        <v>1982361</v>
      </c>
    </row>
    <row r="45" spans="1:35" x14ac:dyDescent="0.25">
      <c r="N45">
        <v>715697</v>
      </c>
      <c r="P45">
        <v>16</v>
      </c>
      <c r="Q45">
        <f>P45*P45*402.69 - 3035.8*P45 + 745806</f>
        <v>800321.84</v>
      </c>
      <c r="S45">
        <v>0</v>
      </c>
      <c r="T45">
        <f>S45*S45*402.69 - 3035.8*S45 + 745806</f>
        <v>745806</v>
      </c>
    </row>
    <row r="46" spans="1:35" x14ac:dyDescent="0.25">
      <c r="N46" s="12">
        <f>402.69/Q45</f>
        <v>5.0316007870033889E-4</v>
      </c>
      <c r="O46" s="12">
        <f>-3035.8/Q45</f>
        <v>-3.7932239859904365E-3</v>
      </c>
      <c r="P46" s="12">
        <f>745806/Q45</f>
        <v>0.93188260362856024</v>
      </c>
      <c r="T46">
        <f>T45/Q45</f>
        <v>0.93188260362856024</v>
      </c>
    </row>
    <row r="47" spans="1:35" x14ac:dyDescent="0.25">
      <c r="A47" s="2">
        <v>1459823</v>
      </c>
      <c r="B47">
        <v>3519.3109550561794</v>
      </c>
    </row>
    <row r="59" spans="1:2" x14ac:dyDescent="0.25">
      <c r="A59">
        <v>1982361</v>
      </c>
      <c r="B59">
        <v>3887.18673513986</v>
      </c>
    </row>
    <row r="69" spans="1:2" x14ac:dyDescent="0.25">
      <c r="A69">
        <v>2515292</v>
      </c>
      <c r="B69">
        <v>4194.4477412564765</v>
      </c>
    </row>
    <row r="82" spans="1:2" x14ac:dyDescent="0.25">
      <c r="A82">
        <v>3296008</v>
      </c>
      <c r="B82">
        <v>4591.3506859756089</v>
      </c>
    </row>
    <row r="94" spans="1:2" x14ac:dyDescent="0.25">
      <c r="A94">
        <v>4104869</v>
      </c>
      <c r="B94">
        <v>4968.8282208588953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3"/>
  <sheetViews>
    <sheetView workbookViewId="0">
      <selection activeCell="K4" sqref="K4"/>
    </sheetView>
  </sheetViews>
  <sheetFormatPr defaultRowHeight="15" x14ac:dyDescent="0.25"/>
  <sheetData>
    <row r="1" spans="8:11" x14ac:dyDescent="0.25">
      <c r="H1">
        <v>59</v>
      </c>
      <c r="I1">
        <v>69</v>
      </c>
      <c r="J1">
        <v>82</v>
      </c>
      <c r="K1">
        <v>94</v>
      </c>
    </row>
    <row r="2" spans="8:11" x14ac:dyDescent="0.25">
      <c r="H2">
        <v>6870</v>
      </c>
      <c r="I2">
        <v>6998</v>
      </c>
      <c r="J2">
        <v>6943</v>
      </c>
      <c r="K2">
        <v>7265</v>
      </c>
    </row>
    <row r="3" spans="8:11" x14ac:dyDescent="0.25">
      <c r="H3" s="8">
        <v>0.04</v>
      </c>
      <c r="I3" s="8">
        <v>0.04</v>
      </c>
      <c r="J3" s="8">
        <v>0.04</v>
      </c>
      <c r="K3" s="8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dcterms:created xsi:type="dcterms:W3CDTF">2015-10-31T10:57:43Z</dcterms:created>
  <dcterms:modified xsi:type="dcterms:W3CDTF">2016-02-18T06:41:05Z</dcterms:modified>
</cp:coreProperties>
</file>